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ac\Home\Library\CloudStorage\OneDrive-3Pprojekt,s.r.o\001-3P_projekt\31_tdi\_2025\03_Úpravy_hřbitova_Kbely\12_ZBV\odeslano 13_11_25\"/>
    </mc:Choice>
  </mc:AlternateContent>
  <xr:revisionPtr revIDLastSave="0" documentId="13_ncr:1_{382DDD5D-5164-43A8-ABA2-FEFC3F85FF0E}" xr6:coauthVersionLast="47" xr6:coauthVersionMax="47" xr10:uidLastSave="{00000000-0000-0000-0000-000000000000}"/>
  <bookViews>
    <workbookView xWindow="-98" yWindow="-98" windowWidth="27196" windowHeight="16426" xr2:uid="{00000000-000D-0000-FFFF-FFFF00000000}"/>
  </bookViews>
  <sheets>
    <sheet name="Rekapitulace stavby" sheetId="1" r:id="rId1"/>
    <sheet name="01a - Přípravné práce" sheetId="2" r:id="rId2"/>
    <sheet name="ZBV-01a - méněpráce" sheetId="3" r:id="rId3"/>
    <sheet name="07 - KOLUMBÁRIUM" sheetId="4" r:id="rId4"/>
    <sheet name="ZBV-02a - méněpráce" sheetId="5" r:id="rId5"/>
    <sheet name="ZBV-02b - vícepráce" sheetId="6" r:id="rId6"/>
    <sheet name="08 - KOLUMBÁRIUM" sheetId="7" r:id="rId7"/>
    <sheet name="ZBV-03a - méněpráce" sheetId="8" r:id="rId8"/>
    <sheet name="ZBV-03b - vícepráce" sheetId="9" r:id="rId9"/>
    <sheet name="09 - KOLUMBÁRIUM" sheetId="10" r:id="rId10"/>
    <sheet name="ZBV-04a - méněpráce" sheetId="11" r:id="rId11"/>
    <sheet name="ZBV-04b - vícepráce" sheetId="12" r:id="rId12"/>
    <sheet name="10 - KOLUMBÁRIUM" sheetId="13" r:id="rId13"/>
    <sheet name="ZBV-05a - méněpráce" sheetId="14" r:id="rId14"/>
    <sheet name="ZBV-05b - vícepráce" sheetId="15" r:id="rId15"/>
    <sheet name="11 - KOLUMBÁRIUM" sheetId="16" r:id="rId16"/>
    <sheet name="ZBV-06a - méněpráce" sheetId="17" r:id="rId17"/>
    <sheet name="ZBV-06b - vícepráce" sheetId="18" r:id="rId18"/>
    <sheet name="12 - KOLUMBÁRIUM" sheetId="19" r:id="rId19"/>
    <sheet name="ZBV-07a - méněpráce" sheetId="20" r:id="rId20"/>
    <sheet name="ZBV-07b - vícepráce" sheetId="21" r:id="rId21"/>
    <sheet name="13 - PŘÍSTŘEŠEK" sheetId="22" r:id="rId22"/>
    <sheet name="02 - Navrhovaný mobiliář" sheetId="23" r:id="rId23"/>
    <sheet name="A - Mlatový povrch" sheetId="24" r:id="rId24"/>
    <sheet name="B - Litý beton pochozí" sheetId="25" r:id="rId25"/>
    <sheet name="ZBV-08a - méněpráce" sheetId="26" r:id="rId26"/>
    <sheet name="C - Kačírek pochozí vsak" sheetId="27" r:id="rId27"/>
    <sheet name="04 - Výsadba-SÚ" sheetId="28" r:id="rId28"/>
    <sheet name="05a - ZTI-venkovní rozvod" sheetId="29" r:id="rId29"/>
    <sheet name="05b - ZTI-vnitřní vodovod..." sheetId="30" r:id="rId30"/>
    <sheet name="05c - Elektro" sheetId="31" r:id="rId31"/>
    <sheet name="06 - VRN" sheetId="32" r:id="rId32"/>
    <sheet name="Pokyny pro vyplnění" sheetId="33" r:id="rId33"/>
  </sheets>
  <definedNames>
    <definedName name="_xlnm._FilterDatabase" localSheetId="1" hidden="1">'01a - Přípravné práce'!$C$86:$K$97</definedName>
    <definedName name="_xlnm._FilterDatabase" localSheetId="22" hidden="1">'02 - Navrhovaný mobiliář'!$C$80:$K$89</definedName>
    <definedName name="_xlnm._FilterDatabase" localSheetId="27" hidden="1">'04 - Výsadba-SÚ'!$C$81:$K$118</definedName>
    <definedName name="_xlnm._FilterDatabase" localSheetId="28" hidden="1">'05a - ZTI-venkovní rozvod'!$C$91:$K$165</definedName>
    <definedName name="_xlnm._FilterDatabase" localSheetId="29" hidden="1">'05b - ZTI-vnitřní vodovod...'!$C$87:$K$102</definedName>
    <definedName name="_xlnm._FilterDatabase" localSheetId="30" hidden="1">'05c - Elektro'!$C$90:$K$173</definedName>
    <definedName name="_xlnm._FilterDatabase" localSheetId="31" hidden="1">'06 - VRN'!$C$84:$K$99</definedName>
    <definedName name="_xlnm._FilterDatabase" localSheetId="3" hidden="1">'07 - KOLUMBÁRIUM'!$C$93:$K$200</definedName>
    <definedName name="_xlnm._FilterDatabase" localSheetId="6" hidden="1">'08 - KOLUMBÁRIUM'!$C$93:$K$203</definedName>
    <definedName name="_xlnm._FilterDatabase" localSheetId="9" hidden="1">'09 - KOLUMBÁRIUM'!$C$93:$K$192</definedName>
    <definedName name="_xlnm._FilterDatabase" localSheetId="12" hidden="1">'10 - KOLUMBÁRIUM'!$C$93:$K$202</definedName>
    <definedName name="_xlnm._FilterDatabase" localSheetId="15" hidden="1">'11 - KOLUMBÁRIUM'!$C$93:$K$187</definedName>
    <definedName name="_xlnm._FilterDatabase" localSheetId="18" hidden="1">'12 - KOLUMBÁRIUM'!$C$93:$K$192</definedName>
    <definedName name="_xlnm._FilterDatabase" localSheetId="21" hidden="1">'13 - PŘÍSTŘEŠEK'!$C$100:$K$301</definedName>
    <definedName name="_xlnm._FilterDatabase" localSheetId="23" hidden="1">'A - Mlatový povrch'!$C$91:$K$137</definedName>
    <definedName name="_xlnm._FilterDatabase" localSheetId="24" hidden="1">'B - Litý beton pochozí'!$C$91:$K$142</definedName>
    <definedName name="_xlnm._FilterDatabase" localSheetId="26" hidden="1">'C - Kačírek pochozí vsak'!$C$89:$K$150</definedName>
    <definedName name="_xlnm._FilterDatabase" localSheetId="2" hidden="1">'ZBV-01a - méněpráce'!$C$92:$K$103</definedName>
    <definedName name="_xlnm._FilterDatabase" localSheetId="4" hidden="1">'ZBV-02a - méněpráce'!$C$93:$K$145</definedName>
    <definedName name="_xlnm._FilterDatabase" localSheetId="5" hidden="1">'ZBV-02b - vícepráce'!$C$93:$K$110</definedName>
    <definedName name="_xlnm._FilterDatabase" localSheetId="7" hidden="1">'ZBV-03a - méněpráce'!$C$93:$K$145</definedName>
    <definedName name="_xlnm._FilterDatabase" localSheetId="8" hidden="1">'ZBV-03b - vícepráce'!$C$93:$K$110</definedName>
    <definedName name="_xlnm._FilterDatabase" localSheetId="10" hidden="1">'ZBV-04a - méněpráce'!$C$93:$K$145</definedName>
    <definedName name="_xlnm._FilterDatabase" localSheetId="11" hidden="1">'ZBV-04b - vícepráce'!$C$93:$K$111</definedName>
    <definedName name="_xlnm._FilterDatabase" localSheetId="13" hidden="1">'ZBV-05a - méněpráce'!$C$93:$K$145</definedName>
    <definedName name="_xlnm._FilterDatabase" localSheetId="14" hidden="1">'ZBV-05b - vícepráce'!$C$93:$K$110</definedName>
    <definedName name="_xlnm._FilterDatabase" localSheetId="16" hidden="1">'ZBV-06a - méněpráce'!$C$93:$K$145</definedName>
    <definedName name="_xlnm._FilterDatabase" localSheetId="17" hidden="1">'ZBV-06b - vícepráce'!$C$93:$K$110</definedName>
    <definedName name="_xlnm._FilterDatabase" localSheetId="19" hidden="1">'ZBV-07a - méněpráce'!$C$93:$K$145</definedName>
    <definedName name="_xlnm._FilterDatabase" localSheetId="20" hidden="1">'ZBV-07b - vícepráce'!$C$93:$K$110</definedName>
    <definedName name="_xlnm._FilterDatabase" localSheetId="25" hidden="1">'ZBV-08a - méněpráce'!$C$94:$K$119</definedName>
    <definedName name="_xlnm.Print_Titles" localSheetId="1">'01a - Přípravné práce'!$86:$86</definedName>
    <definedName name="_xlnm.Print_Titles" localSheetId="22">'02 - Navrhovaný mobiliář'!$80:$80</definedName>
    <definedName name="_xlnm.Print_Titles" localSheetId="27">'04 - Výsadba-SÚ'!$81:$81</definedName>
    <definedName name="_xlnm.Print_Titles" localSheetId="28">'05a - ZTI-venkovní rozvod'!$91:$91</definedName>
    <definedName name="_xlnm.Print_Titles" localSheetId="29">'05b - ZTI-vnitřní vodovod...'!$87:$87</definedName>
    <definedName name="_xlnm.Print_Titles" localSheetId="30">'05c - Elektro'!$90:$90</definedName>
    <definedName name="_xlnm.Print_Titles" localSheetId="31">'06 - VRN'!$84:$84</definedName>
    <definedName name="_xlnm.Print_Titles" localSheetId="3">'07 - KOLUMBÁRIUM'!$93:$93</definedName>
    <definedName name="_xlnm.Print_Titles" localSheetId="6">'08 - KOLUMBÁRIUM'!$93:$93</definedName>
    <definedName name="_xlnm.Print_Titles" localSheetId="9">'09 - KOLUMBÁRIUM'!$93:$93</definedName>
    <definedName name="_xlnm.Print_Titles" localSheetId="12">'10 - KOLUMBÁRIUM'!$93:$93</definedName>
    <definedName name="_xlnm.Print_Titles" localSheetId="15">'11 - KOLUMBÁRIUM'!$93:$93</definedName>
    <definedName name="_xlnm.Print_Titles" localSheetId="18">'12 - KOLUMBÁRIUM'!$93:$93</definedName>
    <definedName name="_xlnm.Print_Titles" localSheetId="21">'13 - PŘÍSTŘEŠEK'!$100:$100</definedName>
    <definedName name="_xlnm.Print_Titles" localSheetId="23">'A - Mlatový povrch'!$91:$91</definedName>
    <definedName name="_xlnm.Print_Titles" localSheetId="24">'B - Litý beton pochozí'!$91:$91</definedName>
    <definedName name="_xlnm.Print_Titles" localSheetId="26">'C - Kačírek pochozí vsak'!$89:$89</definedName>
    <definedName name="_xlnm.Print_Titles" localSheetId="0">'Rekapitulace stavby'!$52:$52</definedName>
    <definedName name="_xlnm.Print_Titles" localSheetId="2">'ZBV-01a - méněpráce'!$92:$92</definedName>
    <definedName name="_xlnm.Print_Titles" localSheetId="4">'ZBV-02a - méněpráce'!$93:$93</definedName>
    <definedName name="_xlnm.Print_Titles" localSheetId="5">'ZBV-02b - vícepráce'!$93:$93</definedName>
    <definedName name="_xlnm.Print_Titles" localSheetId="7">'ZBV-03a - méněpráce'!$93:$93</definedName>
    <definedName name="_xlnm.Print_Titles" localSheetId="8">'ZBV-03b - vícepráce'!$93:$93</definedName>
    <definedName name="_xlnm.Print_Titles" localSheetId="10">'ZBV-04a - méněpráce'!$93:$93</definedName>
    <definedName name="_xlnm.Print_Titles" localSheetId="11">'ZBV-04b - vícepráce'!$93:$93</definedName>
    <definedName name="_xlnm.Print_Titles" localSheetId="13">'ZBV-05a - méněpráce'!$93:$93</definedName>
    <definedName name="_xlnm.Print_Titles" localSheetId="14">'ZBV-05b - vícepráce'!$93:$93</definedName>
    <definedName name="_xlnm.Print_Titles" localSheetId="16">'ZBV-06a - méněpráce'!$93:$93</definedName>
    <definedName name="_xlnm.Print_Titles" localSheetId="17">'ZBV-06b - vícepráce'!$93:$93</definedName>
    <definedName name="_xlnm.Print_Titles" localSheetId="19">'ZBV-07a - méněpráce'!$93:$93</definedName>
    <definedName name="_xlnm.Print_Titles" localSheetId="20">'ZBV-07b - vícepráce'!$93:$93</definedName>
    <definedName name="_xlnm.Print_Titles" localSheetId="25">'ZBV-08a - méněpráce'!$94:$94</definedName>
    <definedName name="_xlnm.Print_Area" localSheetId="1">'01a - Přípravné práce'!$C$4:$J$41,'01a - Přípravné práce'!$C$47:$J$66,'01a - Přípravné práce'!$C$72:$K$97</definedName>
    <definedName name="_xlnm.Print_Area" localSheetId="22">'02 - Navrhovaný mobiliář'!$C$4:$J$39,'02 - Navrhovaný mobiliář'!$C$45:$J$62,'02 - Navrhovaný mobiliář'!$C$68:$K$89</definedName>
    <definedName name="_xlnm.Print_Area" localSheetId="27">'04 - Výsadba-SÚ'!$C$4:$J$39,'04 - Výsadba-SÚ'!$C$45:$J$63,'04 - Výsadba-SÚ'!$C$69:$K$118</definedName>
    <definedName name="_xlnm.Print_Area" localSheetId="28">'05a - ZTI-venkovní rozvod'!$C$4:$J$41,'05a - ZTI-venkovní rozvod'!$C$47:$J$71,'05a - ZTI-venkovní rozvod'!$C$77:$K$165</definedName>
    <definedName name="_xlnm.Print_Area" localSheetId="29">'05b - ZTI-vnitřní vodovod...'!$C$4:$J$41,'05b - ZTI-vnitřní vodovod...'!$C$47:$J$67,'05b - ZTI-vnitřní vodovod...'!$C$73:$K$102</definedName>
    <definedName name="_xlnm.Print_Area" localSheetId="30">'05c - Elektro'!$C$4:$J$41,'05c - Elektro'!$C$47:$J$70,'05c - Elektro'!$C$76:$K$173</definedName>
    <definedName name="_xlnm.Print_Area" localSheetId="31">'06 - VRN'!$C$4:$J$39,'06 - VRN'!$C$45:$J$66,'06 - VRN'!$C$72:$K$99</definedName>
    <definedName name="_xlnm.Print_Area" localSheetId="3">'07 - KOLUMBÁRIUM'!$C$4:$J$41,'07 - KOLUMBÁRIUM'!$C$47:$J$73,'07 - KOLUMBÁRIUM'!$C$79:$K$200</definedName>
    <definedName name="_xlnm.Print_Area" localSheetId="6">'08 - KOLUMBÁRIUM'!$C$4:$J$41,'08 - KOLUMBÁRIUM'!$C$47:$J$73,'08 - KOLUMBÁRIUM'!$C$79:$K$203</definedName>
    <definedName name="_xlnm.Print_Area" localSheetId="9">'09 - KOLUMBÁRIUM'!$C$4:$J$41,'09 - KOLUMBÁRIUM'!$C$47:$J$73,'09 - KOLUMBÁRIUM'!$C$79:$K$192</definedName>
    <definedName name="_xlnm.Print_Area" localSheetId="12">'10 - KOLUMBÁRIUM'!$C$4:$J$41,'10 - KOLUMBÁRIUM'!$C$47:$J$73,'10 - KOLUMBÁRIUM'!$C$79:$K$202</definedName>
    <definedName name="_xlnm.Print_Area" localSheetId="15">'11 - KOLUMBÁRIUM'!$C$4:$J$41,'11 - KOLUMBÁRIUM'!$C$47:$J$73,'11 - KOLUMBÁRIUM'!$C$79:$K$187</definedName>
    <definedName name="_xlnm.Print_Area" localSheetId="18">'12 - KOLUMBÁRIUM'!$C$4:$J$41,'12 - KOLUMBÁRIUM'!$C$47:$J$73,'12 - KOLUMBÁRIUM'!$C$79:$K$192</definedName>
    <definedName name="_xlnm.Print_Area" localSheetId="21">'13 - PŘÍSTŘEŠEK'!$C$4:$J$41,'13 - PŘÍSTŘEŠEK'!$C$47:$J$80,'13 - PŘÍSTŘEŠEK'!$C$86:$K$301</definedName>
    <definedName name="_xlnm.Print_Area" localSheetId="23">'A - Mlatový povrch'!$C$4:$J$41,'A - Mlatový povrch'!$C$47:$J$71,'A - Mlatový povrch'!$C$77:$K$137</definedName>
    <definedName name="_xlnm.Print_Area" localSheetId="24">'B - Litý beton pochozí'!$C$4:$J$41,'B - Litý beton pochozí'!$C$47:$J$71,'B - Litý beton pochozí'!$C$77:$K$142</definedName>
    <definedName name="_xlnm.Print_Area" localSheetId="26">'C - Kačírek pochozí vsak'!$C$4:$J$41,'C - Kačírek pochozí vsak'!$C$47:$J$69,'C - Kačírek pochozí vsak'!$C$75:$K$150</definedName>
    <definedName name="_xlnm.Print_Area" localSheetId="32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stavby'!$C$42:$AQ$97</definedName>
    <definedName name="_xlnm.Print_Area" localSheetId="2">'ZBV-01a - méněpráce'!$C$4:$J$43,'ZBV-01a - méněpráce'!$C$49:$J$70,'ZBV-01a - méněpráce'!$C$76:$K$103</definedName>
    <definedName name="_xlnm.Print_Area" localSheetId="4">'ZBV-02a - méněpráce'!$C$4:$J$43,'ZBV-02a - méněpráce'!$C$49:$J$71,'ZBV-02a - méněpráce'!$C$77:$K$145</definedName>
    <definedName name="_xlnm.Print_Area" localSheetId="5">'ZBV-02b - vícepráce'!$C$4:$J$43,'ZBV-02b - vícepráce'!$C$49:$J$71,'ZBV-02b - vícepráce'!$C$77:$K$110</definedName>
    <definedName name="_xlnm.Print_Area" localSheetId="7">'ZBV-03a - méněpráce'!$C$4:$J$43,'ZBV-03a - méněpráce'!$C$49:$J$71,'ZBV-03a - méněpráce'!$C$77:$K$145</definedName>
    <definedName name="_xlnm.Print_Area" localSheetId="8">'ZBV-03b - vícepráce'!$C$4:$J$43,'ZBV-03b - vícepráce'!$C$49:$J$71,'ZBV-03b - vícepráce'!$C$77:$K$110</definedName>
    <definedName name="_xlnm.Print_Area" localSheetId="10">'ZBV-04a - méněpráce'!$C$4:$J$43,'ZBV-04a - méněpráce'!$C$49:$J$71,'ZBV-04a - méněpráce'!$C$77:$K$145</definedName>
    <definedName name="_xlnm.Print_Area" localSheetId="11">'ZBV-04b - vícepráce'!$C$4:$J$43,'ZBV-04b - vícepráce'!$C$49:$J$71,'ZBV-04b - vícepráce'!$C$77:$K$111</definedName>
    <definedName name="_xlnm.Print_Area" localSheetId="13">'ZBV-05a - méněpráce'!$C$4:$J$43,'ZBV-05a - méněpráce'!$C$49:$J$71,'ZBV-05a - méněpráce'!$C$77:$K$145</definedName>
    <definedName name="_xlnm.Print_Area" localSheetId="14">'ZBV-05b - vícepráce'!$C$4:$J$43,'ZBV-05b - vícepráce'!$C$49:$J$71,'ZBV-05b - vícepráce'!$C$77:$K$110</definedName>
    <definedName name="_xlnm.Print_Area" localSheetId="16">'ZBV-06a - méněpráce'!$C$4:$J$43,'ZBV-06a - méněpráce'!$C$49:$J$71,'ZBV-06a - méněpráce'!$C$77:$K$145</definedName>
    <definedName name="_xlnm.Print_Area" localSheetId="17">'ZBV-06b - vícepráce'!$C$4:$J$43,'ZBV-06b - vícepráce'!$C$49:$J$71,'ZBV-06b - vícepráce'!$C$77:$K$110</definedName>
    <definedName name="_xlnm.Print_Area" localSheetId="19">'ZBV-07a - méněpráce'!$C$4:$J$43,'ZBV-07a - méněpráce'!$C$49:$J$71,'ZBV-07a - méněpráce'!$C$77:$K$145</definedName>
    <definedName name="_xlnm.Print_Area" localSheetId="20">'ZBV-07b - vícepráce'!$C$4:$J$43,'ZBV-07b - vícepráce'!$C$49:$J$71,'ZBV-07b - vícepráce'!$C$77:$K$110</definedName>
    <definedName name="_xlnm.Print_Area" localSheetId="25">'ZBV-08a - méněpráce'!$C$4:$J$43,'ZBV-08a - méněpráce'!$C$49:$J$72,'ZBV-08a - méněpráce'!$C$78:$K$119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32" l="1"/>
  <c r="J36" i="32"/>
  <c r="AY96" i="1" s="1"/>
  <c r="J35" i="32"/>
  <c r="AX96" i="1"/>
  <c r="BI99" i="32"/>
  <c r="BH99" i="32"/>
  <c r="BG99" i="32"/>
  <c r="BF99" i="32"/>
  <c r="T99" i="32"/>
  <c r="T98" i="32"/>
  <c r="R99" i="32"/>
  <c r="R98" i="32" s="1"/>
  <c r="P99" i="32"/>
  <c r="P98" i="32" s="1"/>
  <c r="BI97" i="32"/>
  <c r="BH97" i="32"/>
  <c r="F36" i="32" s="1"/>
  <c r="BG97" i="32"/>
  <c r="BF97" i="32"/>
  <c r="T97" i="32"/>
  <c r="T96" i="32"/>
  <c r="R97" i="32"/>
  <c r="R96" i="32"/>
  <c r="P97" i="32"/>
  <c r="P96" i="32" s="1"/>
  <c r="BI95" i="32"/>
  <c r="BH95" i="32"/>
  <c r="BG95" i="32"/>
  <c r="BF95" i="32"/>
  <c r="J34" i="32" s="1"/>
  <c r="T95" i="32"/>
  <c r="T94" i="32"/>
  <c r="R95" i="32"/>
  <c r="R94" i="32"/>
  <c r="P95" i="32"/>
  <c r="P94" i="32"/>
  <c r="BI92" i="32"/>
  <c r="BH92" i="32"/>
  <c r="BG92" i="32"/>
  <c r="BF92" i="32"/>
  <c r="T92" i="32"/>
  <c r="T91" i="32"/>
  <c r="R92" i="32"/>
  <c r="R91" i="32"/>
  <c r="P92" i="32"/>
  <c r="P91" i="32"/>
  <c r="BI90" i="32"/>
  <c r="BH90" i="32"/>
  <c r="BG90" i="32"/>
  <c r="BF90" i="32"/>
  <c r="T90" i="32"/>
  <c r="R90" i="32"/>
  <c r="P90" i="32"/>
  <c r="BI88" i="32"/>
  <c r="BH88" i="32"/>
  <c r="BG88" i="32"/>
  <c r="BF88" i="32"/>
  <c r="T88" i="32"/>
  <c r="R88" i="32"/>
  <c r="P88" i="32"/>
  <c r="J82" i="32"/>
  <c r="F82" i="32"/>
  <c r="J81" i="32"/>
  <c r="F81" i="32"/>
  <c r="F79" i="32"/>
  <c r="E77" i="32"/>
  <c r="J55" i="32"/>
  <c r="F55" i="32"/>
  <c r="J54" i="32"/>
  <c r="F54" i="32"/>
  <c r="F52" i="32"/>
  <c r="E50" i="32"/>
  <c r="J12" i="32"/>
  <c r="J79" i="32"/>
  <c r="E7" i="32"/>
  <c r="E75" i="32"/>
  <c r="J39" i="31"/>
  <c r="J38" i="31"/>
  <c r="AY95" i="1" s="1"/>
  <c r="J37" i="31"/>
  <c r="AX95" i="1" s="1"/>
  <c r="BI170" i="31"/>
  <c r="BH170" i="31"/>
  <c r="BG170" i="31"/>
  <c r="BF170" i="31"/>
  <c r="T170" i="31"/>
  <c r="R170" i="31"/>
  <c r="P170" i="31"/>
  <c r="BI166" i="31"/>
  <c r="BH166" i="31"/>
  <c r="BG166" i="31"/>
  <c r="BF166" i="31"/>
  <c r="T166" i="31"/>
  <c r="R166" i="31"/>
  <c r="P166" i="31"/>
  <c r="BI162" i="31"/>
  <c r="BH162" i="31"/>
  <c r="BG162" i="31"/>
  <c r="BF162" i="31"/>
  <c r="T162" i="31"/>
  <c r="R162" i="31"/>
  <c r="P162" i="31"/>
  <c r="BI158" i="31"/>
  <c r="BH158" i="31"/>
  <c r="BG158" i="31"/>
  <c r="BF158" i="31"/>
  <c r="T158" i="31"/>
  <c r="R158" i="31"/>
  <c r="P158" i="31"/>
  <c r="BI153" i="31"/>
  <c r="BH153" i="31"/>
  <c r="BG153" i="31"/>
  <c r="BF153" i="31"/>
  <c r="T153" i="31"/>
  <c r="R153" i="31"/>
  <c r="P153" i="31"/>
  <c r="BI148" i="31"/>
  <c r="BH148" i="31"/>
  <c r="BG148" i="31"/>
  <c r="BF148" i="31"/>
  <c r="T148" i="31"/>
  <c r="R148" i="31"/>
  <c r="P148" i="31"/>
  <c r="BI146" i="31"/>
  <c r="BH146" i="31"/>
  <c r="BG146" i="31"/>
  <c r="BF146" i="31"/>
  <c r="T146" i="31"/>
  <c r="R146" i="31"/>
  <c r="P146" i="31"/>
  <c r="BI145" i="31"/>
  <c r="BH145" i="31"/>
  <c r="BG145" i="31"/>
  <c r="BF145" i="31"/>
  <c r="T145" i="31"/>
  <c r="R145" i="31"/>
  <c r="P145" i="31"/>
  <c r="BI142" i="31"/>
  <c r="BH142" i="31"/>
  <c r="BG142" i="31"/>
  <c r="BF142" i="31"/>
  <c r="T142" i="31"/>
  <c r="R142" i="31"/>
  <c r="P142" i="31"/>
  <c r="BI141" i="31"/>
  <c r="BH141" i="31"/>
  <c r="BG141" i="31"/>
  <c r="BF141" i="31"/>
  <c r="T141" i="31"/>
  <c r="R141" i="31"/>
  <c r="P141" i="31"/>
  <c r="BI138" i="31"/>
  <c r="BH138" i="31"/>
  <c r="BG138" i="31"/>
  <c r="BF138" i="31"/>
  <c r="T138" i="31"/>
  <c r="R138" i="31"/>
  <c r="P138" i="31"/>
  <c r="BI135" i="31"/>
  <c r="BH135" i="31"/>
  <c r="BG135" i="31"/>
  <c r="BF135" i="31"/>
  <c r="T135" i="31"/>
  <c r="R135" i="31"/>
  <c r="P135" i="31"/>
  <c r="BI132" i="31"/>
  <c r="BH132" i="31"/>
  <c r="BG132" i="31"/>
  <c r="BF132" i="31"/>
  <c r="T132" i="31"/>
  <c r="R132" i="31"/>
  <c r="P132" i="31"/>
  <c r="BI129" i="31"/>
  <c r="BH129" i="31"/>
  <c r="BG129" i="31"/>
  <c r="BF129" i="31"/>
  <c r="T129" i="31"/>
  <c r="R129" i="31"/>
  <c r="P129" i="31"/>
  <c r="BI123" i="31"/>
  <c r="BH123" i="31"/>
  <c r="BG123" i="31"/>
  <c r="BF123" i="31"/>
  <c r="T123" i="31"/>
  <c r="R123" i="31"/>
  <c r="P123" i="31"/>
  <c r="BI120" i="31"/>
  <c r="BH120" i="31"/>
  <c r="BG120" i="31"/>
  <c r="BF120" i="31"/>
  <c r="T120" i="31"/>
  <c r="R120" i="31"/>
  <c r="P120" i="31"/>
  <c r="BI117" i="31"/>
  <c r="BH117" i="31"/>
  <c r="BG117" i="31"/>
  <c r="BF117" i="31"/>
  <c r="T117" i="31"/>
  <c r="R117" i="31"/>
  <c r="P117" i="31"/>
  <c r="BI113" i="31"/>
  <c r="BH113" i="31"/>
  <c r="BG113" i="31"/>
  <c r="BF113" i="31"/>
  <c r="T113" i="31"/>
  <c r="R113" i="31"/>
  <c r="P113" i="31"/>
  <c r="BI110" i="31"/>
  <c r="BH110" i="31"/>
  <c r="BG110" i="31"/>
  <c r="BF110" i="31"/>
  <c r="T110" i="31"/>
  <c r="R110" i="31"/>
  <c r="P110" i="31"/>
  <c r="BI109" i="31"/>
  <c r="BH109" i="31"/>
  <c r="BG109" i="31"/>
  <c r="BF109" i="31"/>
  <c r="T109" i="31"/>
  <c r="R109" i="31"/>
  <c r="P109" i="31"/>
  <c r="BI108" i="31"/>
  <c r="BH108" i="31"/>
  <c r="BG108" i="31"/>
  <c r="BF108" i="31"/>
  <c r="T108" i="31"/>
  <c r="R108" i="31"/>
  <c r="P108" i="31"/>
  <c r="BI107" i="31"/>
  <c r="BH107" i="31"/>
  <c r="BG107" i="31"/>
  <c r="BF107" i="31"/>
  <c r="T107" i="31"/>
  <c r="R107" i="31"/>
  <c r="P107" i="31"/>
  <c r="BI106" i="31"/>
  <c r="BH106" i="31"/>
  <c r="BG106" i="31"/>
  <c r="BF106" i="31"/>
  <c r="T106" i="31"/>
  <c r="R106" i="31"/>
  <c r="P106" i="31"/>
  <c r="BI104" i="31"/>
  <c r="BH104" i="31"/>
  <c r="BG104" i="31"/>
  <c r="BF104" i="31"/>
  <c r="T104" i="31"/>
  <c r="R104" i="31"/>
  <c r="P104" i="31"/>
  <c r="BI102" i="31"/>
  <c r="BH102" i="31"/>
  <c r="BG102" i="31"/>
  <c r="BF102" i="31"/>
  <c r="T102" i="31"/>
  <c r="R102" i="31"/>
  <c r="P102" i="31"/>
  <c r="BI98" i="31"/>
  <c r="BH98" i="31"/>
  <c r="BG98" i="31"/>
  <c r="BF98" i="31"/>
  <c r="T98" i="31"/>
  <c r="R98" i="31"/>
  <c r="P98" i="31"/>
  <c r="BI97" i="31"/>
  <c r="BH97" i="31"/>
  <c r="BG97" i="31"/>
  <c r="BF97" i="31"/>
  <c r="T97" i="31"/>
  <c r="R97" i="31"/>
  <c r="P97" i="31"/>
  <c r="BI96" i="31"/>
  <c r="BH96" i="31"/>
  <c r="BG96" i="31"/>
  <c r="BF96" i="31"/>
  <c r="T96" i="31"/>
  <c r="R96" i="31"/>
  <c r="P96" i="31"/>
  <c r="BI95" i="31"/>
  <c r="BH95" i="31"/>
  <c r="BG95" i="31"/>
  <c r="BF95" i="31"/>
  <c r="T95" i="31"/>
  <c r="R95" i="31"/>
  <c r="P95" i="31"/>
  <c r="BI94" i="31"/>
  <c r="BH94" i="31"/>
  <c r="BG94" i="31"/>
  <c r="BF94" i="31"/>
  <c r="T94" i="31"/>
  <c r="R94" i="31"/>
  <c r="P94" i="31"/>
  <c r="J88" i="31"/>
  <c r="F88" i="31"/>
  <c r="J87" i="31"/>
  <c r="F87" i="31"/>
  <c r="F85" i="31"/>
  <c r="E83" i="31"/>
  <c r="J59" i="31"/>
  <c r="F59" i="31"/>
  <c r="J58" i="31"/>
  <c r="F58" i="31"/>
  <c r="F56" i="31"/>
  <c r="E54" i="31"/>
  <c r="J14" i="31"/>
  <c r="J85" i="31" s="1"/>
  <c r="E7" i="31"/>
  <c r="E79" i="31" s="1"/>
  <c r="J39" i="30"/>
  <c r="J38" i="30"/>
  <c r="AY94" i="1" s="1"/>
  <c r="J37" i="30"/>
  <c r="AX94" i="1"/>
  <c r="BI102" i="30"/>
  <c r="BH102" i="30"/>
  <c r="BG102" i="30"/>
  <c r="BF102" i="30"/>
  <c r="T102" i="30"/>
  <c r="R102" i="30"/>
  <c r="P102" i="30"/>
  <c r="BI101" i="30"/>
  <c r="BH101" i="30"/>
  <c r="BG101" i="30"/>
  <c r="BF101" i="30"/>
  <c r="T101" i="30"/>
  <c r="R101" i="30"/>
  <c r="P101" i="30"/>
  <c r="BI100" i="30"/>
  <c r="BH100" i="30"/>
  <c r="BG100" i="30"/>
  <c r="BF100" i="30"/>
  <c r="T100" i="30"/>
  <c r="R100" i="30"/>
  <c r="P100" i="30"/>
  <c r="BI99" i="30"/>
  <c r="BH99" i="30"/>
  <c r="BG99" i="30"/>
  <c r="BF99" i="30"/>
  <c r="T99" i="30"/>
  <c r="R99" i="30"/>
  <c r="P99" i="30"/>
  <c r="BI98" i="30"/>
  <c r="BH98" i="30"/>
  <c r="BG98" i="30"/>
  <c r="BF98" i="30"/>
  <c r="T98" i="30"/>
  <c r="R98" i="30"/>
  <c r="P98" i="30"/>
  <c r="BI96" i="30"/>
  <c r="BH96" i="30"/>
  <c r="BG96" i="30"/>
  <c r="BF96" i="30"/>
  <c r="T96" i="30"/>
  <c r="R96" i="30"/>
  <c r="P96" i="30"/>
  <c r="BI95" i="30"/>
  <c r="BH95" i="30"/>
  <c r="BG95" i="30"/>
  <c r="BF95" i="30"/>
  <c r="T95" i="30"/>
  <c r="R95" i="30"/>
  <c r="P95" i="30"/>
  <c r="BI93" i="30"/>
  <c r="BH93" i="30"/>
  <c r="BG93" i="30"/>
  <c r="BF93" i="30"/>
  <c r="T93" i="30"/>
  <c r="R93" i="30"/>
  <c r="P93" i="30"/>
  <c r="BI92" i="30"/>
  <c r="BH92" i="30"/>
  <c r="BG92" i="30"/>
  <c r="BF92" i="30"/>
  <c r="T92" i="30"/>
  <c r="R92" i="30"/>
  <c r="P92" i="30"/>
  <c r="BI91" i="30"/>
  <c r="BH91" i="30"/>
  <c r="BG91" i="30"/>
  <c r="BF91" i="30"/>
  <c r="T91" i="30"/>
  <c r="R91" i="30"/>
  <c r="P91" i="30"/>
  <c r="J85" i="30"/>
  <c r="F85" i="30"/>
  <c r="J84" i="30"/>
  <c r="F84" i="30"/>
  <c r="F82" i="30"/>
  <c r="E80" i="30"/>
  <c r="J59" i="30"/>
  <c r="F59" i="30"/>
  <c r="J58" i="30"/>
  <c r="F58" i="30"/>
  <c r="F56" i="30"/>
  <c r="E54" i="30"/>
  <c r="J14" i="30"/>
  <c r="J82" i="30"/>
  <c r="E7" i="30"/>
  <c r="E76" i="30" s="1"/>
  <c r="J39" i="29"/>
  <c r="J38" i="29"/>
  <c r="AY93" i="1"/>
  <c r="J37" i="29"/>
  <c r="AX93" i="1" s="1"/>
  <c r="BI165" i="29"/>
  <c r="BH165" i="29"/>
  <c r="BG165" i="29"/>
  <c r="BF165" i="29"/>
  <c r="T165" i="29"/>
  <c r="T164" i="29" s="1"/>
  <c r="R165" i="29"/>
  <c r="R164" i="29"/>
  <c r="P165" i="29"/>
  <c r="P164" i="29"/>
  <c r="BI162" i="29"/>
  <c r="BH162" i="29"/>
  <c r="BG162" i="29"/>
  <c r="BF162" i="29"/>
  <c r="T162" i="29"/>
  <c r="T161" i="29"/>
  <c r="R162" i="29"/>
  <c r="R161" i="29" s="1"/>
  <c r="P162" i="29"/>
  <c r="P161" i="29"/>
  <c r="BI160" i="29"/>
  <c r="BH160" i="29"/>
  <c r="BG160" i="29"/>
  <c r="BF160" i="29"/>
  <c r="T160" i="29"/>
  <c r="R160" i="29"/>
  <c r="P160" i="29"/>
  <c r="BI159" i="29"/>
  <c r="BH159" i="29"/>
  <c r="BG159" i="29"/>
  <c r="BF159" i="29"/>
  <c r="T159" i="29"/>
  <c r="R159" i="29"/>
  <c r="P159" i="29"/>
  <c r="BI158" i="29"/>
  <c r="BH158" i="29"/>
  <c r="BG158" i="29"/>
  <c r="BF158" i="29"/>
  <c r="T158" i="29"/>
  <c r="R158" i="29"/>
  <c r="P158" i="29"/>
  <c r="BI157" i="29"/>
  <c r="BH157" i="29"/>
  <c r="BG157" i="29"/>
  <c r="BF157" i="29"/>
  <c r="T157" i="29"/>
  <c r="R157" i="29"/>
  <c r="P157" i="29"/>
  <c r="BI156" i="29"/>
  <c r="BH156" i="29"/>
  <c r="BG156" i="29"/>
  <c r="BF156" i="29"/>
  <c r="T156" i="29"/>
  <c r="R156" i="29"/>
  <c r="P156" i="29"/>
  <c r="BI155" i="29"/>
  <c r="BH155" i="29"/>
  <c r="BG155" i="29"/>
  <c r="BF155" i="29"/>
  <c r="T155" i="29"/>
  <c r="R155" i="29"/>
  <c r="P155" i="29"/>
  <c r="BI154" i="29"/>
  <c r="BH154" i="29"/>
  <c r="BG154" i="29"/>
  <c r="BF154" i="29"/>
  <c r="T154" i="29"/>
  <c r="R154" i="29"/>
  <c r="P154" i="29"/>
  <c r="BI153" i="29"/>
  <c r="BH153" i="29"/>
  <c r="BG153" i="29"/>
  <c r="BF153" i="29"/>
  <c r="T153" i="29"/>
  <c r="R153" i="29"/>
  <c r="P153" i="29"/>
  <c r="BI152" i="29"/>
  <c r="BH152" i="29"/>
  <c r="BG152" i="29"/>
  <c r="BF152" i="29"/>
  <c r="T152" i="29"/>
  <c r="R152" i="29"/>
  <c r="P152" i="29"/>
  <c r="BI151" i="29"/>
  <c r="BH151" i="29"/>
  <c r="BG151" i="29"/>
  <c r="BF151" i="29"/>
  <c r="T151" i="29"/>
  <c r="R151" i="29"/>
  <c r="P151" i="29"/>
  <c r="BI150" i="29"/>
  <c r="BH150" i="29"/>
  <c r="BG150" i="29"/>
  <c r="BF150" i="29"/>
  <c r="T150" i="29"/>
  <c r="R150" i="29"/>
  <c r="P150" i="29"/>
  <c r="BI147" i="29"/>
  <c r="BH147" i="29"/>
  <c r="BG147" i="29"/>
  <c r="BF147" i="29"/>
  <c r="T147" i="29"/>
  <c r="R147" i="29"/>
  <c r="P147" i="29"/>
  <c r="BI145" i="29"/>
  <c r="BH145" i="29"/>
  <c r="BG145" i="29"/>
  <c r="BF145" i="29"/>
  <c r="T145" i="29"/>
  <c r="R145" i="29"/>
  <c r="P145" i="29"/>
  <c r="BI142" i="29"/>
  <c r="BH142" i="29"/>
  <c r="BG142" i="29"/>
  <c r="BF142" i="29"/>
  <c r="T142" i="29"/>
  <c r="T141" i="29" s="1"/>
  <c r="R142" i="29"/>
  <c r="R141" i="29"/>
  <c r="P142" i="29"/>
  <c r="P141" i="29" s="1"/>
  <c r="BI139" i="29"/>
  <c r="BH139" i="29"/>
  <c r="BG139" i="29"/>
  <c r="BF139" i="29"/>
  <c r="T139" i="29"/>
  <c r="R139" i="29"/>
  <c r="P139" i="29"/>
  <c r="BI137" i="29"/>
  <c r="BH137" i="29"/>
  <c r="BG137" i="29"/>
  <c r="BF137" i="29"/>
  <c r="T137" i="29"/>
  <c r="R137" i="29"/>
  <c r="P137" i="29"/>
  <c r="BI135" i="29"/>
  <c r="BH135" i="29"/>
  <c r="BG135" i="29"/>
  <c r="BF135" i="29"/>
  <c r="T135" i="29"/>
  <c r="R135" i="29"/>
  <c r="P135" i="29"/>
  <c r="BI133" i="29"/>
  <c r="BH133" i="29"/>
  <c r="BG133" i="29"/>
  <c r="BF133" i="29"/>
  <c r="T133" i="29"/>
  <c r="R133" i="29"/>
  <c r="P133" i="29"/>
  <c r="BI128" i="29"/>
  <c r="BH128" i="29"/>
  <c r="BG128" i="29"/>
  <c r="BF128" i="29"/>
  <c r="T128" i="29"/>
  <c r="R128" i="29"/>
  <c r="P128" i="29"/>
  <c r="BI122" i="29"/>
  <c r="BH122" i="29"/>
  <c r="BG122" i="29"/>
  <c r="BF122" i="29"/>
  <c r="T122" i="29"/>
  <c r="R122" i="29"/>
  <c r="P122" i="29"/>
  <c r="BI116" i="29"/>
  <c r="BH116" i="29"/>
  <c r="BG116" i="29"/>
  <c r="BF116" i="29"/>
  <c r="T116" i="29"/>
  <c r="R116" i="29"/>
  <c r="P116" i="29"/>
  <c r="BI114" i="29"/>
  <c r="BH114" i="29"/>
  <c r="BG114" i="29"/>
  <c r="BF114" i="29"/>
  <c r="T114" i="29"/>
  <c r="R114" i="29"/>
  <c r="P114" i="29"/>
  <c r="BI112" i="29"/>
  <c r="BH112" i="29"/>
  <c r="BG112" i="29"/>
  <c r="BF112" i="29"/>
  <c r="T112" i="29"/>
  <c r="R112" i="29"/>
  <c r="P112" i="29"/>
  <c r="BI110" i="29"/>
  <c r="BH110" i="29"/>
  <c r="BG110" i="29"/>
  <c r="BF110" i="29"/>
  <c r="T110" i="29"/>
  <c r="R110" i="29"/>
  <c r="P110" i="29"/>
  <c r="BI108" i="29"/>
  <c r="BH108" i="29"/>
  <c r="BG108" i="29"/>
  <c r="BF108" i="29"/>
  <c r="T108" i="29"/>
  <c r="R108" i="29"/>
  <c r="P108" i="29"/>
  <c r="BI103" i="29"/>
  <c r="BH103" i="29"/>
  <c r="F38" i="29" s="1"/>
  <c r="BG103" i="29"/>
  <c r="BF103" i="29"/>
  <c r="T103" i="29"/>
  <c r="R103" i="29"/>
  <c r="P103" i="29"/>
  <c r="BI101" i="29"/>
  <c r="BH101" i="29"/>
  <c r="BG101" i="29"/>
  <c r="BF101" i="29"/>
  <c r="J36" i="29" s="1"/>
  <c r="T101" i="29"/>
  <c r="R101" i="29"/>
  <c r="P101" i="29"/>
  <c r="BI95" i="29"/>
  <c r="BH95" i="29"/>
  <c r="BG95" i="29"/>
  <c r="BF95" i="29"/>
  <c r="T95" i="29"/>
  <c r="R95" i="29"/>
  <c r="P95" i="29"/>
  <c r="J89" i="29"/>
  <c r="F89" i="29"/>
  <c r="J88" i="29"/>
  <c r="F88" i="29"/>
  <c r="F86" i="29"/>
  <c r="E84" i="29"/>
  <c r="J59" i="29"/>
  <c r="F59" i="29"/>
  <c r="J58" i="29"/>
  <c r="F58" i="29"/>
  <c r="F56" i="29"/>
  <c r="E54" i="29"/>
  <c r="J14" i="29"/>
  <c r="J86" i="29"/>
  <c r="E7" i="29"/>
  <c r="E50" i="29" s="1"/>
  <c r="J37" i="28"/>
  <c r="J36" i="28"/>
  <c r="AY91" i="1" s="1"/>
  <c r="J35" i="28"/>
  <c r="AX91" i="1" s="1"/>
  <c r="BI118" i="28"/>
  <c r="BH118" i="28"/>
  <c r="BG118" i="28"/>
  <c r="BF118" i="28"/>
  <c r="T118" i="28"/>
  <c r="T117" i="28" s="1"/>
  <c r="R118" i="28"/>
  <c r="R117" i="28"/>
  <c r="P118" i="28"/>
  <c r="P117" i="28" s="1"/>
  <c r="BI116" i="28"/>
  <c r="BH116" i="28"/>
  <c r="BG116" i="28"/>
  <c r="BF116" i="28"/>
  <c r="T116" i="28"/>
  <c r="R116" i="28"/>
  <c r="P116" i="28"/>
  <c r="BI114" i="28"/>
  <c r="BH114" i="28"/>
  <c r="BG114" i="28"/>
  <c r="BF114" i="28"/>
  <c r="T114" i="28"/>
  <c r="R114" i="28"/>
  <c r="P114" i="28"/>
  <c r="BI112" i="28"/>
  <c r="BH112" i="28"/>
  <c r="BG112" i="28"/>
  <c r="BF112" i="28"/>
  <c r="T112" i="28"/>
  <c r="R112" i="28"/>
  <c r="P112" i="28"/>
  <c r="BI111" i="28"/>
  <c r="BH111" i="28"/>
  <c r="BG111" i="28"/>
  <c r="BF111" i="28"/>
  <c r="T111" i="28"/>
  <c r="R111" i="28"/>
  <c r="P111" i="28"/>
  <c r="BI110" i="28"/>
  <c r="BH110" i="28"/>
  <c r="BG110" i="28"/>
  <c r="BF110" i="28"/>
  <c r="T110" i="28"/>
  <c r="R110" i="28"/>
  <c r="P110" i="28"/>
  <c r="BI108" i="28"/>
  <c r="BH108" i="28"/>
  <c r="BG108" i="28"/>
  <c r="BF108" i="28"/>
  <c r="T108" i="28"/>
  <c r="R108" i="28"/>
  <c r="P108" i="28"/>
  <c r="BI106" i="28"/>
  <c r="BH106" i="28"/>
  <c r="BG106" i="28"/>
  <c r="BF106" i="28"/>
  <c r="T106" i="28"/>
  <c r="R106" i="28"/>
  <c r="P106" i="28"/>
  <c r="BI105" i="28"/>
  <c r="BH105" i="28"/>
  <c r="BG105" i="28"/>
  <c r="BF105" i="28"/>
  <c r="T105" i="28"/>
  <c r="R105" i="28"/>
  <c r="P105" i="28"/>
  <c r="BI104" i="28"/>
  <c r="BH104" i="28"/>
  <c r="BG104" i="28"/>
  <c r="BF104" i="28"/>
  <c r="T104" i="28"/>
  <c r="R104" i="28"/>
  <c r="P104" i="28"/>
  <c r="BI102" i="28"/>
  <c r="BH102" i="28"/>
  <c r="BG102" i="28"/>
  <c r="BF102" i="28"/>
  <c r="T102" i="28"/>
  <c r="R102" i="28"/>
  <c r="P102" i="28"/>
  <c r="BI100" i="28"/>
  <c r="BH100" i="28"/>
  <c r="BG100" i="28"/>
  <c r="BF100" i="28"/>
  <c r="T100" i="28"/>
  <c r="R100" i="28"/>
  <c r="P100" i="28"/>
  <c r="BI98" i="28"/>
  <c r="BH98" i="28"/>
  <c r="BG98" i="28"/>
  <c r="BF98" i="28"/>
  <c r="T98" i="28"/>
  <c r="R98" i="28"/>
  <c r="P98" i="28"/>
  <c r="BI96" i="28"/>
  <c r="BH96" i="28"/>
  <c r="BG96" i="28"/>
  <c r="BF96" i="28"/>
  <c r="T96" i="28"/>
  <c r="R96" i="28"/>
  <c r="P96" i="28"/>
  <c r="BI93" i="28"/>
  <c r="BH93" i="28"/>
  <c r="BG93" i="28"/>
  <c r="BF93" i="28"/>
  <c r="T93" i="28"/>
  <c r="R93" i="28"/>
  <c r="P93" i="28"/>
  <c r="BI90" i="28"/>
  <c r="BH90" i="28"/>
  <c r="BG90" i="28"/>
  <c r="BF90" i="28"/>
  <c r="T90" i="28"/>
  <c r="R90" i="28"/>
  <c r="P90" i="28"/>
  <c r="BI87" i="28"/>
  <c r="BH87" i="28"/>
  <c r="BG87" i="28"/>
  <c r="BF87" i="28"/>
  <c r="T87" i="28"/>
  <c r="R87" i="28"/>
  <c r="P87" i="28"/>
  <c r="BI85" i="28"/>
  <c r="BH85" i="28"/>
  <c r="BG85" i="28"/>
  <c r="BF85" i="28"/>
  <c r="T85" i="28"/>
  <c r="R85" i="28"/>
  <c r="P85" i="28"/>
  <c r="J79" i="28"/>
  <c r="F79" i="28"/>
  <c r="J78" i="28"/>
  <c r="F78" i="28"/>
  <c r="F76" i="28"/>
  <c r="E74" i="28"/>
  <c r="J55" i="28"/>
  <c r="F55" i="28"/>
  <c r="J54" i="28"/>
  <c r="F54" i="28"/>
  <c r="F52" i="28"/>
  <c r="E50" i="28"/>
  <c r="J12" i="28"/>
  <c r="J52" i="28"/>
  <c r="E7" i="28"/>
  <c r="E48" i="28" s="1"/>
  <c r="J39" i="27"/>
  <c r="J38" i="27"/>
  <c r="AY90" i="1" s="1"/>
  <c r="J37" i="27"/>
  <c r="AX90" i="1" s="1"/>
  <c r="BI150" i="27"/>
  <c r="BH150" i="27"/>
  <c r="BG150" i="27"/>
  <c r="BF150" i="27"/>
  <c r="T150" i="27"/>
  <c r="T149" i="27" s="1"/>
  <c r="R150" i="27"/>
  <c r="R149" i="27"/>
  <c r="P150" i="27"/>
  <c r="P149" i="27" s="1"/>
  <c r="BI142" i="27"/>
  <c r="BH142" i="27"/>
  <c r="BG142" i="27"/>
  <c r="BF142" i="27"/>
  <c r="T142" i="27"/>
  <c r="R142" i="27"/>
  <c r="P142" i="27"/>
  <c r="P134" i="27" s="1"/>
  <c r="BI135" i="27"/>
  <c r="BH135" i="27"/>
  <c r="BG135" i="27"/>
  <c r="BF135" i="27"/>
  <c r="T135" i="27"/>
  <c r="R135" i="27"/>
  <c r="P135" i="27"/>
  <c r="BI127" i="27"/>
  <c r="BH127" i="27"/>
  <c r="BG127" i="27"/>
  <c r="BF127" i="27"/>
  <c r="T127" i="27"/>
  <c r="R127" i="27"/>
  <c r="P127" i="27"/>
  <c r="BI120" i="27"/>
  <c r="BH120" i="27"/>
  <c r="BG120" i="27"/>
  <c r="BF120" i="27"/>
  <c r="T120" i="27"/>
  <c r="R120" i="27"/>
  <c r="P120" i="27"/>
  <c r="BI112" i="27"/>
  <c r="BH112" i="27"/>
  <c r="BG112" i="27"/>
  <c r="BF112" i="27"/>
  <c r="T112" i="27"/>
  <c r="R112" i="27"/>
  <c r="P112" i="27"/>
  <c r="BI104" i="27"/>
  <c r="BH104" i="27"/>
  <c r="BG104" i="27"/>
  <c r="BF104" i="27"/>
  <c r="T104" i="27"/>
  <c r="R104" i="27"/>
  <c r="P104" i="27"/>
  <c r="BI102" i="27"/>
  <c r="BH102" i="27"/>
  <c r="BG102" i="27"/>
  <c r="BF102" i="27"/>
  <c r="T102" i="27"/>
  <c r="R102" i="27"/>
  <c r="P102" i="27"/>
  <c r="BI101" i="27"/>
  <c r="BH101" i="27"/>
  <c r="BG101" i="27"/>
  <c r="BF101" i="27"/>
  <c r="T101" i="27"/>
  <c r="R101" i="27"/>
  <c r="P101" i="27"/>
  <c r="BI93" i="27"/>
  <c r="BH93" i="27"/>
  <c r="BG93" i="27"/>
  <c r="BF93" i="27"/>
  <c r="T93" i="27"/>
  <c r="R93" i="27"/>
  <c r="P93" i="27"/>
  <c r="J87" i="27"/>
  <c r="F87" i="27"/>
  <c r="J86" i="27"/>
  <c r="F86" i="27"/>
  <c r="F84" i="27"/>
  <c r="E82" i="27"/>
  <c r="J59" i="27"/>
  <c r="F59" i="27"/>
  <c r="J58" i="27"/>
  <c r="F58" i="27"/>
  <c r="F56" i="27"/>
  <c r="E54" i="27"/>
  <c r="J14" i="27"/>
  <c r="J84" i="27" s="1"/>
  <c r="E7" i="27"/>
  <c r="E78" i="27" s="1"/>
  <c r="J41" i="26"/>
  <c r="J40" i="26"/>
  <c r="AY89" i="1" s="1"/>
  <c r="J39" i="26"/>
  <c r="AX89" i="1"/>
  <c r="BI116" i="26"/>
  <c r="BH116" i="26"/>
  <c r="BG116" i="26"/>
  <c r="BF116" i="26"/>
  <c r="T116" i="26"/>
  <c r="R116" i="26"/>
  <c r="P116" i="26"/>
  <c r="BI112" i="26"/>
  <c r="BH112" i="26"/>
  <c r="BG112" i="26"/>
  <c r="BF112" i="26"/>
  <c r="T112" i="26"/>
  <c r="R112" i="26"/>
  <c r="P112" i="26"/>
  <c r="BI108" i="26"/>
  <c r="BH108" i="26"/>
  <c r="BG108" i="26"/>
  <c r="BF108" i="26"/>
  <c r="T108" i="26"/>
  <c r="R108" i="26"/>
  <c r="P108" i="26"/>
  <c r="BI102" i="26"/>
  <c r="BH102" i="26"/>
  <c r="BG102" i="26"/>
  <c r="BF102" i="26"/>
  <c r="T102" i="26"/>
  <c r="R102" i="26"/>
  <c r="P102" i="26"/>
  <c r="BI98" i="26"/>
  <c r="BH98" i="26"/>
  <c r="BG98" i="26"/>
  <c r="BF98" i="26"/>
  <c r="T98" i="26"/>
  <c r="R98" i="26"/>
  <c r="P98" i="26"/>
  <c r="J92" i="26"/>
  <c r="F92" i="26"/>
  <c r="J91" i="26"/>
  <c r="F91" i="26"/>
  <c r="F89" i="26"/>
  <c r="E87" i="26"/>
  <c r="J63" i="26"/>
  <c r="F63" i="26"/>
  <c r="J62" i="26"/>
  <c r="F62" i="26"/>
  <c r="F60" i="26"/>
  <c r="E58" i="26"/>
  <c r="J16" i="26"/>
  <c r="J89" i="26" s="1"/>
  <c r="E7" i="26"/>
  <c r="E52" i="26"/>
  <c r="J39" i="25"/>
  <c r="J38" i="25"/>
  <c r="AY88" i="1"/>
  <c r="J37" i="25"/>
  <c r="AX88" i="1" s="1"/>
  <c r="BI142" i="25"/>
  <c r="BH142" i="25"/>
  <c r="BG142" i="25"/>
  <c r="BF142" i="25"/>
  <c r="T142" i="25"/>
  <c r="R142" i="25"/>
  <c r="P142" i="25"/>
  <c r="BI140" i="25"/>
  <c r="BH140" i="25"/>
  <c r="BG140" i="25"/>
  <c r="BF140" i="25"/>
  <c r="T140" i="25"/>
  <c r="R140" i="25"/>
  <c r="P140" i="25"/>
  <c r="BI136" i="25"/>
  <c r="BH136" i="25"/>
  <c r="BG136" i="25"/>
  <c r="BF136" i="25"/>
  <c r="T136" i="25"/>
  <c r="R136" i="25"/>
  <c r="P136" i="25"/>
  <c r="BI133" i="25"/>
  <c r="BH133" i="25"/>
  <c r="BG133" i="25"/>
  <c r="BF133" i="25"/>
  <c r="T133" i="25"/>
  <c r="T132" i="25" s="1"/>
  <c r="R133" i="25"/>
  <c r="R132" i="25" s="1"/>
  <c r="P133" i="25"/>
  <c r="P132" i="25"/>
  <c r="BI128" i="25"/>
  <c r="BH128" i="25"/>
  <c r="BG128" i="25"/>
  <c r="BF128" i="25"/>
  <c r="T128" i="25"/>
  <c r="R128" i="25"/>
  <c r="P128" i="25"/>
  <c r="BI126" i="25"/>
  <c r="BH126" i="25"/>
  <c r="BG126" i="25"/>
  <c r="BF126" i="25"/>
  <c r="T126" i="25"/>
  <c r="R126" i="25"/>
  <c r="P126" i="25"/>
  <c r="BI123" i="25"/>
  <c r="BH123" i="25"/>
  <c r="BG123" i="25"/>
  <c r="BF123" i="25"/>
  <c r="T123" i="25"/>
  <c r="R123" i="25"/>
  <c r="P123" i="25"/>
  <c r="BI118" i="25"/>
  <c r="BH118" i="25"/>
  <c r="BG118" i="25"/>
  <c r="BF118" i="25"/>
  <c r="T118" i="25"/>
  <c r="R118" i="25"/>
  <c r="P118" i="25"/>
  <c r="BI114" i="25"/>
  <c r="BH114" i="25"/>
  <c r="BG114" i="25"/>
  <c r="BF114" i="25"/>
  <c r="T114" i="25"/>
  <c r="R114" i="25"/>
  <c r="P114" i="25"/>
  <c r="BI109" i="25"/>
  <c r="BH109" i="25"/>
  <c r="BG109" i="25"/>
  <c r="BF109" i="25"/>
  <c r="T109" i="25"/>
  <c r="R109" i="25"/>
  <c r="P109" i="25"/>
  <c r="BI104" i="25"/>
  <c r="BH104" i="25"/>
  <c r="BG104" i="25"/>
  <c r="BF104" i="25"/>
  <c r="T104" i="25"/>
  <c r="R104" i="25"/>
  <c r="P104" i="25"/>
  <c r="BI102" i="25"/>
  <c r="BH102" i="25"/>
  <c r="BG102" i="25"/>
  <c r="BF102" i="25"/>
  <c r="T102" i="25"/>
  <c r="R102" i="25"/>
  <c r="P102" i="25"/>
  <c r="BI101" i="25"/>
  <c r="BH101" i="25"/>
  <c r="BG101" i="25"/>
  <c r="BF101" i="25"/>
  <c r="T101" i="25"/>
  <c r="R101" i="25"/>
  <c r="P101" i="25"/>
  <c r="BI95" i="25"/>
  <c r="BH95" i="25"/>
  <c r="BG95" i="25"/>
  <c r="BF95" i="25"/>
  <c r="T95" i="25"/>
  <c r="R95" i="25"/>
  <c r="P95" i="25"/>
  <c r="J89" i="25"/>
  <c r="F89" i="25"/>
  <c r="J88" i="25"/>
  <c r="F88" i="25"/>
  <c r="F86" i="25"/>
  <c r="E84" i="25"/>
  <c r="J59" i="25"/>
  <c r="F59" i="25"/>
  <c r="J58" i="25"/>
  <c r="F58" i="25"/>
  <c r="F56" i="25"/>
  <c r="E54" i="25"/>
  <c r="J14" i="25"/>
  <c r="J56" i="25"/>
  <c r="E7" i="25"/>
  <c r="E50" i="25"/>
  <c r="J39" i="24"/>
  <c r="J38" i="24"/>
  <c r="AY86" i="1" s="1"/>
  <c r="J37" i="24"/>
  <c r="AX86" i="1" s="1"/>
  <c r="BI137" i="24"/>
  <c r="BH137" i="24"/>
  <c r="BG137" i="24"/>
  <c r="BF137" i="24"/>
  <c r="T137" i="24"/>
  <c r="T136" i="24" s="1"/>
  <c r="R137" i="24"/>
  <c r="R136" i="24"/>
  <c r="P137" i="24"/>
  <c r="P136" i="24" s="1"/>
  <c r="BI134" i="24"/>
  <c r="BH134" i="24"/>
  <c r="BG134" i="24"/>
  <c r="BF134" i="24"/>
  <c r="T134" i="24"/>
  <c r="R134" i="24"/>
  <c r="P134" i="24"/>
  <c r="BI131" i="24"/>
  <c r="BH131" i="24"/>
  <c r="BG131" i="24"/>
  <c r="BF131" i="24"/>
  <c r="T131" i="24"/>
  <c r="R131" i="24"/>
  <c r="P131" i="24"/>
  <c r="BI126" i="24"/>
  <c r="BH126" i="24"/>
  <c r="BG126" i="24"/>
  <c r="BF126" i="24"/>
  <c r="T126" i="24"/>
  <c r="R126" i="24"/>
  <c r="P126" i="24"/>
  <c r="BI120" i="24"/>
  <c r="BH120" i="24"/>
  <c r="BG120" i="24"/>
  <c r="BF120" i="24"/>
  <c r="T120" i="24"/>
  <c r="R120" i="24"/>
  <c r="P120" i="24"/>
  <c r="BI117" i="24"/>
  <c r="BH117" i="24"/>
  <c r="BG117" i="24"/>
  <c r="BF117" i="24"/>
  <c r="T117" i="24"/>
  <c r="R117" i="24"/>
  <c r="P117" i="24"/>
  <c r="BI115" i="24"/>
  <c r="BH115" i="24"/>
  <c r="BG115" i="24"/>
  <c r="BF115" i="24"/>
  <c r="T115" i="24"/>
  <c r="R115" i="24"/>
  <c r="P115" i="24"/>
  <c r="BI113" i="24"/>
  <c r="BH113" i="24"/>
  <c r="BG113" i="24"/>
  <c r="BF113" i="24"/>
  <c r="T113" i="24"/>
  <c r="R113" i="24"/>
  <c r="P113" i="24"/>
  <c r="BI111" i="24"/>
  <c r="BH111" i="24"/>
  <c r="BG111" i="24"/>
  <c r="BF111" i="24"/>
  <c r="T111" i="24"/>
  <c r="R111" i="24"/>
  <c r="P111" i="24"/>
  <c r="BI109" i="24"/>
  <c r="BH109" i="24"/>
  <c r="BG109" i="24"/>
  <c r="BF109" i="24"/>
  <c r="T109" i="24"/>
  <c r="R109" i="24"/>
  <c r="P109" i="24"/>
  <c r="BI108" i="24"/>
  <c r="BH108" i="24"/>
  <c r="BG108" i="24"/>
  <c r="BF108" i="24"/>
  <c r="T108" i="24"/>
  <c r="R108" i="24"/>
  <c r="P108" i="24"/>
  <c r="BI106" i="24"/>
  <c r="BH106" i="24"/>
  <c r="BG106" i="24"/>
  <c r="BF106" i="24"/>
  <c r="T106" i="24"/>
  <c r="R106" i="24"/>
  <c r="P106" i="24"/>
  <c r="BI104" i="24"/>
  <c r="BH104" i="24"/>
  <c r="BG104" i="24"/>
  <c r="BF104" i="24"/>
  <c r="T104" i="24"/>
  <c r="R104" i="24"/>
  <c r="P104" i="24"/>
  <c r="BI101" i="24"/>
  <c r="BH101" i="24"/>
  <c r="BG101" i="24"/>
  <c r="BF101" i="24"/>
  <c r="T101" i="24"/>
  <c r="R101" i="24"/>
  <c r="P101" i="24"/>
  <c r="BI99" i="24"/>
  <c r="BH99" i="24"/>
  <c r="BG99" i="24"/>
  <c r="BF99" i="24"/>
  <c r="T99" i="24"/>
  <c r="R99" i="24"/>
  <c r="P99" i="24"/>
  <c r="BI98" i="24"/>
  <c r="BH98" i="24"/>
  <c r="BG98" i="24"/>
  <c r="BF98" i="24"/>
  <c r="T98" i="24"/>
  <c r="R98" i="24"/>
  <c r="P98" i="24"/>
  <c r="BI95" i="24"/>
  <c r="BH95" i="24"/>
  <c r="BG95" i="24"/>
  <c r="BF95" i="24"/>
  <c r="T95" i="24"/>
  <c r="R95" i="24"/>
  <c r="P95" i="24"/>
  <c r="J89" i="24"/>
  <c r="F89" i="24"/>
  <c r="J88" i="24"/>
  <c r="F88" i="24"/>
  <c r="F86" i="24"/>
  <c r="E84" i="24"/>
  <c r="J59" i="24"/>
  <c r="F59" i="24"/>
  <c r="J58" i="24"/>
  <c r="F58" i="24"/>
  <c r="F56" i="24"/>
  <c r="E54" i="24"/>
  <c r="J14" i="24"/>
  <c r="J86" i="24" s="1"/>
  <c r="E7" i="24"/>
  <c r="E80" i="24" s="1"/>
  <c r="J37" i="23"/>
  <c r="J36" i="23"/>
  <c r="AY84" i="1" s="1"/>
  <c r="J35" i="23"/>
  <c r="AX84" i="1"/>
  <c r="BI88" i="23"/>
  <c r="BH88" i="23"/>
  <c r="BG88" i="23"/>
  <c r="BF88" i="23"/>
  <c r="T88" i="23"/>
  <c r="R88" i="23"/>
  <c r="P88" i="23"/>
  <c r="BI86" i="23"/>
  <c r="BH86" i="23"/>
  <c r="BG86" i="23"/>
  <c r="BF86" i="23"/>
  <c r="T86" i="23"/>
  <c r="R86" i="23"/>
  <c r="P86" i="23"/>
  <c r="BI84" i="23"/>
  <c r="BH84" i="23"/>
  <c r="BG84" i="23"/>
  <c r="BF84" i="23"/>
  <c r="T84" i="23"/>
  <c r="R84" i="23"/>
  <c r="P84" i="23"/>
  <c r="J78" i="23"/>
  <c r="F78" i="23"/>
  <c r="J77" i="23"/>
  <c r="F77" i="23"/>
  <c r="F75" i="23"/>
  <c r="E73" i="23"/>
  <c r="J55" i="23"/>
  <c r="F55" i="23"/>
  <c r="J54" i="23"/>
  <c r="F54" i="23"/>
  <c r="F52" i="23"/>
  <c r="E50" i="23"/>
  <c r="J12" i="23"/>
  <c r="J75" i="23" s="1"/>
  <c r="E7" i="23"/>
  <c r="E48" i="23" s="1"/>
  <c r="J39" i="22"/>
  <c r="J38" i="22"/>
  <c r="AY83" i="1" s="1"/>
  <c r="J37" i="22"/>
  <c r="AX83" i="1"/>
  <c r="BI301" i="22"/>
  <c r="BH301" i="22"/>
  <c r="BG301" i="22"/>
  <c r="BF301" i="22"/>
  <c r="T301" i="22"/>
  <c r="R301" i="22"/>
  <c r="P301" i="22"/>
  <c r="BI300" i="22"/>
  <c r="BH300" i="22"/>
  <c r="BG300" i="22"/>
  <c r="BF300" i="22"/>
  <c r="T300" i="22"/>
  <c r="R300" i="22"/>
  <c r="P300" i="22"/>
  <c r="BI298" i="22"/>
  <c r="BH298" i="22"/>
  <c r="BG298" i="22"/>
  <c r="BF298" i="22"/>
  <c r="T298" i="22"/>
  <c r="R298" i="22"/>
  <c r="P298" i="22"/>
  <c r="BI297" i="22"/>
  <c r="BH297" i="22"/>
  <c r="BG297" i="22"/>
  <c r="BF297" i="22"/>
  <c r="T297" i="22"/>
  <c r="R297" i="22"/>
  <c r="P297" i="22"/>
  <c r="BI296" i="22"/>
  <c r="BH296" i="22"/>
  <c r="BG296" i="22"/>
  <c r="BF296" i="22"/>
  <c r="T296" i="22"/>
  <c r="R296" i="22"/>
  <c r="P296" i="22"/>
  <c r="BI293" i="22"/>
  <c r="BH293" i="22"/>
  <c r="BG293" i="22"/>
  <c r="BF293" i="22"/>
  <c r="T293" i="22"/>
  <c r="R293" i="22"/>
  <c r="P293" i="22"/>
  <c r="BI290" i="22"/>
  <c r="BH290" i="22"/>
  <c r="BG290" i="22"/>
  <c r="BF290" i="22"/>
  <c r="T290" i="22"/>
  <c r="R290" i="22"/>
  <c r="P290" i="22"/>
  <c r="BI288" i="22"/>
  <c r="BH288" i="22"/>
  <c r="BG288" i="22"/>
  <c r="BF288" i="22"/>
  <c r="T288" i="22"/>
  <c r="R288" i="22"/>
  <c r="P288" i="22"/>
  <c r="BI286" i="22"/>
  <c r="BH286" i="22"/>
  <c r="BG286" i="22"/>
  <c r="BF286" i="22"/>
  <c r="T286" i="22"/>
  <c r="R286" i="22"/>
  <c r="P286" i="22"/>
  <c r="BI284" i="22"/>
  <c r="BH284" i="22"/>
  <c r="BG284" i="22"/>
  <c r="BF284" i="22"/>
  <c r="T284" i="22"/>
  <c r="R284" i="22"/>
  <c r="P284" i="22"/>
  <c r="BI282" i="22"/>
  <c r="BH282" i="22"/>
  <c r="BG282" i="22"/>
  <c r="BF282" i="22"/>
  <c r="T282" i="22"/>
  <c r="R282" i="22"/>
  <c r="P282" i="22"/>
  <c r="BI280" i="22"/>
  <c r="BH280" i="22"/>
  <c r="BG280" i="22"/>
  <c r="BF280" i="22"/>
  <c r="T280" i="22"/>
  <c r="R280" i="22"/>
  <c r="P280" i="22"/>
  <c r="BI278" i="22"/>
  <c r="BH278" i="22"/>
  <c r="BG278" i="22"/>
  <c r="BF278" i="22"/>
  <c r="T278" i="22"/>
  <c r="R278" i="22"/>
  <c r="P278" i="22"/>
  <c r="BI276" i="22"/>
  <c r="BH276" i="22"/>
  <c r="BG276" i="22"/>
  <c r="BF276" i="22"/>
  <c r="T276" i="22"/>
  <c r="R276" i="22"/>
  <c r="P276" i="22"/>
  <c r="BI274" i="22"/>
  <c r="BH274" i="22"/>
  <c r="BG274" i="22"/>
  <c r="BF274" i="22"/>
  <c r="T274" i="22"/>
  <c r="R274" i="22"/>
  <c r="P274" i="22"/>
  <c r="BI272" i="22"/>
  <c r="BH272" i="22"/>
  <c r="BG272" i="22"/>
  <c r="BF272" i="22"/>
  <c r="T272" i="22"/>
  <c r="R272" i="22"/>
  <c r="P272" i="22"/>
  <c r="BI270" i="22"/>
  <c r="BH270" i="22"/>
  <c r="BG270" i="22"/>
  <c r="BF270" i="22"/>
  <c r="T270" i="22"/>
  <c r="R270" i="22"/>
  <c r="P270" i="22"/>
  <c r="BI268" i="22"/>
  <c r="BH268" i="22"/>
  <c r="BG268" i="22"/>
  <c r="BF268" i="22"/>
  <c r="T268" i="22"/>
  <c r="R268" i="22"/>
  <c r="P268" i="22"/>
  <c r="BI267" i="22"/>
  <c r="BH267" i="22"/>
  <c r="BG267" i="22"/>
  <c r="BF267" i="22"/>
  <c r="T267" i="22"/>
  <c r="R267" i="22"/>
  <c r="P267" i="22"/>
  <c r="BI265" i="22"/>
  <c r="BH265" i="22"/>
  <c r="BG265" i="22"/>
  <c r="BF265" i="22"/>
  <c r="T265" i="22"/>
  <c r="R265" i="22"/>
  <c r="P265" i="22"/>
  <c r="BI263" i="22"/>
  <c r="BH263" i="22"/>
  <c r="BG263" i="22"/>
  <c r="BF263" i="22"/>
  <c r="T263" i="22"/>
  <c r="R263" i="22"/>
  <c r="P263" i="22"/>
  <c r="BI260" i="22"/>
  <c r="BH260" i="22"/>
  <c r="BG260" i="22"/>
  <c r="BF260" i="22"/>
  <c r="T260" i="22"/>
  <c r="R260" i="22"/>
  <c r="P260" i="22"/>
  <c r="BI258" i="22"/>
  <c r="BH258" i="22"/>
  <c r="BG258" i="22"/>
  <c r="BF258" i="22"/>
  <c r="T258" i="22"/>
  <c r="R258" i="22"/>
  <c r="P258" i="22"/>
  <c r="BI256" i="22"/>
  <c r="BH256" i="22"/>
  <c r="BG256" i="22"/>
  <c r="BF256" i="22"/>
  <c r="T256" i="22"/>
  <c r="R256" i="22"/>
  <c r="P256" i="22"/>
  <c r="BI254" i="22"/>
  <c r="BH254" i="22"/>
  <c r="BG254" i="22"/>
  <c r="BF254" i="22"/>
  <c r="T254" i="22"/>
  <c r="R254" i="22"/>
  <c r="P254" i="22"/>
  <c r="BI251" i="22"/>
  <c r="BH251" i="22"/>
  <c r="BG251" i="22"/>
  <c r="BF251" i="22"/>
  <c r="T251" i="22"/>
  <c r="T250" i="22" s="1"/>
  <c r="R251" i="22"/>
  <c r="R250" i="22"/>
  <c r="P251" i="22"/>
  <c r="P250" i="22" s="1"/>
  <c r="BI249" i="22"/>
  <c r="BH249" i="22"/>
  <c r="BG249" i="22"/>
  <c r="BF249" i="22"/>
  <c r="T249" i="22"/>
  <c r="R249" i="22"/>
  <c r="P249" i="22"/>
  <c r="BI247" i="22"/>
  <c r="BH247" i="22"/>
  <c r="BG247" i="22"/>
  <c r="BF247" i="22"/>
  <c r="T247" i="22"/>
  <c r="R247" i="22"/>
  <c r="P247" i="22"/>
  <c r="BI246" i="22"/>
  <c r="BH246" i="22"/>
  <c r="BG246" i="22"/>
  <c r="BF246" i="22"/>
  <c r="T246" i="22"/>
  <c r="R246" i="22"/>
  <c r="P246" i="22"/>
  <c r="BI245" i="22"/>
  <c r="BH245" i="22"/>
  <c r="BG245" i="22"/>
  <c r="BF245" i="22"/>
  <c r="T245" i="22"/>
  <c r="R245" i="22"/>
  <c r="P245" i="22"/>
  <c r="BI242" i="22"/>
  <c r="BH242" i="22"/>
  <c r="BG242" i="22"/>
  <c r="BF242" i="22"/>
  <c r="T242" i="22"/>
  <c r="R242" i="22"/>
  <c r="P242" i="22"/>
  <c r="BI240" i="22"/>
  <c r="BH240" i="22"/>
  <c r="BG240" i="22"/>
  <c r="BF240" i="22"/>
  <c r="T240" i="22"/>
  <c r="R240" i="22"/>
  <c r="P240" i="22"/>
  <c r="BI235" i="22"/>
  <c r="BH235" i="22"/>
  <c r="BG235" i="22"/>
  <c r="BF235" i="22"/>
  <c r="T235" i="22"/>
  <c r="R235" i="22"/>
  <c r="P235" i="22"/>
  <c r="BI233" i="22"/>
  <c r="BH233" i="22"/>
  <c r="BG233" i="22"/>
  <c r="BF233" i="22"/>
  <c r="T233" i="22"/>
  <c r="R233" i="22"/>
  <c r="P233" i="22"/>
  <c r="BI231" i="22"/>
  <c r="BH231" i="22"/>
  <c r="BG231" i="22"/>
  <c r="BF231" i="22"/>
  <c r="T231" i="22"/>
  <c r="R231" i="22"/>
  <c r="P231" i="22"/>
  <c r="BI229" i="22"/>
  <c r="BH229" i="22"/>
  <c r="BG229" i="22"/>
  <c r="BF229" i="22"/>
  <c r="T229" i="22"/>
  <c r="R229" i="22"/>
  <c r="P229" i="22"/>
  <c r="BI228" i="22"/>
  <c r="BH228" i="22"/>
  <c r="BG228" i="22"/>
  <c r="BF228" i="22"/>
  <c r="T228" i="22"/>
  <c r="R228" i="22"/>
  <c r="P228" i="22"/>
  <c r="BI223" i="22"/>
  <c r="BH223" i="22"/>
  <c r="BG223" i="22"/>
  <c r="BF223" i="22"/>
  <c r="T223" i="22"/>
  <c r="R223" i="22"/>
  <c r="P223" i="22"/>
  <c r="BI219" i="22"/>
  <c r="BH219" i="22"/>
  <c r="BG219" i="22"/>
  <c r="BF219" i="22"/>
  <c r="T219" i="22"/>
  <c r="R219" i="22"/>
  <c r="P219" i="22"/>
  <c r="BI218" i="22"/>
  <c r="BH218" i="22"/>
  <c r="BG218" i="22"/>
  <c r="BF218" i="22"/>
  <c r="T218" i="22"/>
  <c r="R218" i="22"/>
  <c r="P218" i="22"/>
  <c r="BI216" i="22"/>
  <c r="BH216" i="22"/>
  <c r="BG216" i="22"/>
  <c r="BF216" i="22"/>
  <c r="T216" i="22"/>
  <c r="R216" i="22"/>
  <c r="P216" i="22"/>
  <c r="BI211" i="22"/>
  <c r="BH211" i="22"/>
  <c r="BG211" i="22"/>
  <c r="BF211" i="22"/>
  <c r="T211" i="22"/>
  <c r="R211" i="22"/>
  <c r="P211" i="22"/>
  <c r="BI210" i="22"/>
  <c r="BH210" i="22"/>
  <c r="BG210" i="22"/>
  <c r="BF210" i="22"/>
  <c r="T210" i="22"/>
  <c r="R210" i="22"/>
  <c r="P210" i="22"/>
  <c r="BI208" i="22"/>
  <c r="BH208" i="22"/>
  <c r="BG208" i="22"/>
  <c r="BF208" i="22"/>
  <c r="T208" i="22"/>
  <c r="R208" i="22"/>
  <c r="P208" i="22"/>
  <c r="BI207" i="22"/>
  <c r="BH207" i="22"/>
  <c r="BG207" i="22"/>
  <c r="BF207" i="22"/>
  <c r="T207" i="22"/>
  <c r="R207" i="22"/>
  <c r="P207" i="22"/>
  <c r="BI201" i="22"/>
  <c r="BH201" i="22"/>
  <c r="BG201" i="22"/>
  <c r="BF201" i="22"/>
  <c r="T201" i="22"/>
  <c r="R201" i="22"/>
  <c r="P201" i="22"/>
  <c r="BI197" i="22"/>
  <c r="BH197" i="22"/>
  <c r="BG197" i="22"/>
  <c r="BF197" i="22"/>
  <c r="T197" i="22"/>
  <c r="R197" i="22"/>
  <c r="P197" i="22"/>
  <c r="BI192" i="22"/>
  <c r="BH192" i="22"/>
  <c r="BG192" i="22"/>
  <c r="BF192" i="22"/>
  <c r="T192" i="22"/>
  <c r="R192" i="22"/>
  <c r="P192" i="22"/>
  <c r="BI191" i="22"/>
  <c r="BH191" i="22"/>
  <c r="BG191" i="22"/>
  <c r="BF191" i="22"/>
  <c r="T191" i="22"/>
  <c r="R191" i="22"/>
  <c r="P191" i="22"/>
  <c r="BI187" i="22"/>
  <c r="BH187" i="22"/>
  <c r="BG187" i="22"/>
  <c r="BF187" i="22"/>
  <c r="T187" i="22"/>
  <c r="R187" i="22"/>
  <c r="P187" i="22"/>
  <c r="BI182" i="22"/>
  <c r="BH182" i="22"/>
  <c r="BG182" i="22"/>
  <c r="BF182" i="22"/>
  <c r="T182" i="22"/>
  <c r="R182" i="22"/>
  <c r="P182" i="22"/>
  <c r="BI179" i="22"/>
  <c r="BH179" i="22"/>
  <c r="BG179" i="22"/>
  <c r="BF179" i="22"/>
  <c r="T179" i="22"/>
  <c r="R179" i="22"/>
  <c r="P179" i="22"/>
  <c r="BI178" i="22"/>
  <c r="BH178" i="22"/>
  <c r="BG178" i="22"/>
  <c r="BF178" i="22"/>
  <c r="T178" i="22"/>
  <c r="R178" i="22"/>
  <c r="P178" i="22"/>
  <c r="BI176" i="22"/>
  <c r="BH176" i="22"/>
  <c r="BG176" i="22"/>
  <c r="BF176" i="22"/>
  <c r="T176" i="22"/>
  <c r="R176" i="22"/>
  <c r="P176" i="22"/>
  <c r="BI172" i="22"/>
  <c r="BH172" i="22"/>
  <c r="BG172" i="22"/>
  <c r="BF172" i="22"/>
  <c r="T172" i="22"/>
  <c r="R172" i="22"/>
  <c r="P172" i="22"/>
  <c r="BI166" i="22"/>
  <c r="BH166" i="22"/>
  <c r="BG166" i="22"/>
  <c r="BF166" i="22"/>
  <c r="T166" i="22"/>
  <c r="R166" i="22"/>
  <c r="P166" i="22"/>
  <c r="BI165" i="22"/>
  <c r="BH165" i="22"/>
  <c r="BG165" i="22"/>
  <c r="BF165" i="22"/>
  <c r="T165" i="22"/>
  <c r="R165" i="22"/>
  <c r="P165" i="22"/>
  <c r="BI159" i="22"/>
  <c r="BH159" i="22"/>
  <c r="BG159" i="22"/>
  <c r="BF159" i="22"/>
  <c r="T159" i="22"/>
  <c r="R159" i="22"/>
  <c r="P159" i="22"/>
  <c r="BI153" i="22"/>
  <c r="BH153" i="22"/>
  <c r="BG153" i="22"/>
  <c r="BF153" i="22"/>
  <c r="T153" i="22"/>
  <c r="R153" i="22"/>
  <c r="P153" i="22"/>
  <c r="BI148" i="22"/>
  <c r="BH148" i="22"/>
  <c r="BG148" i="22"/>
  <c r="BF148" i="22"/>
  <c r="T148" i="22"/>
  <c r="R148" i="22"/>
  <c r="P148" i="22"/>
  <c r="BI140" i="22"/>
  <c r="BH140" i="22"/>
  <c r="BG140" i="22"/>
  <c r="BF140" i="22"/>
  <c r="T140" i="22"/>
  <c r="R140" i="22"/>
  <c r="P140" i="22"/>
  <c r="BI132" i="22"/>
  <c r="BH132" i="22"/>
  <c r="BG132" i="22"/>
  <c r="BF132" i="22"/>
  <c r="T132" i="22"/>
  <c r="R132" i="22"/>
  <c r="P132" i="22"/>
  <c r="BI128" i="22"/>
  <c r="BH128" i="22"/>
  <c r="BG128" i="22"/>
  <c r="BF128" i="22"/>
  <c r="T128" i="22"/>
  <c r="R128" i="22"/>
  <c r="P128" i="22"/>
  <c r="BI124" i="22"/>
  <c r="BH124" i="22"/>
  <c r="BG124" i="22"/>
  <c r="BF124" i="22"/>
  <c r="T124" i="22"/>
  <c r="R124" i="22"/>
  <c r="P124" i="22"/>
  <c r="BI120" i="22"/>
  <c r="BH120" i="22"/>
  <c r="BG120" i="22"/>
  <c r="BF120" i="22"/>
  <c r="T120" i="22"/>
  <c r="R120" i="22"/>
  <c r="P120" i="22"/>
  <c r="BI116" i="22"/>
  <c r="BH116" i="22"/>
  <c r="BG116" i="22"/>
  <c r="BF116" i="22"/>
  <c r="T116" i="22"/>
  <c r="R116" i="22"/>
  <c r="P116" i="22"/>
  <c r="BI114" i="22"/>
  <c r="BH114" i="22"/>
  <c r="BG114" i="22"/>
  <c r="BF114" i="22"/>
  <c r="T114" i="22"/>
  <c r="R114" i="22"/>
  <c r="P114" i="22"/>
  <c r="BI112" i="22"/>
  <c r="BH112" i="22"/>
  <c r="BG112" i="22"/>
  <c r="BF112" i="22"/>
  <c r="T112" i="22"/>
  <c r="R112" i="22"/>
  <c r="P112" i="22"/>
  <c r="BI104" i="22"/>
  <c r="BH104" i="22"/>
  <c r="BG104" i="22"/>
  <c r="BF104" i="22"/>
  <c r="T104" i="22"/>
  <c r="R104" i="22"/>
  <c r="P104" i="22"/>
  <c r="J98" i="22"/>
  <c r="F98" i="22"/>
  <c r="J97" i="22"/>
  <c r="F97" i="22"/>
  <c r="F95" i="22"/>
  <c r="E93" i="22"/>
  <c r="J59" i="22"/>
  <c r="F59" i="22"/>
  <c r="J58" i="22"/>
  <c r="F58" i="22"/>
  <c r="F56" i="22"/>
  <c r="E54" i="22"/>
  <c r="J14" i="22"/>
  <c r="J56" i="22" s="1"/>
  <c r="E7" i="22"/>
  <c r="E89" i="22" s="1"/>
  <c r="J41" i="21"/>
  <c r="J40" i="21"/>
  <c r="AY82" i="1" s="1"/>
  <c r="J39" i="21"/>
  <c r="AX82" i="1"/>
  <c r="BI106" i="21"/>
  <c r="BH106" i="21"/>
  <c r="BG106" i="21"/>
  <c r="BF106" i="21"/>
  <c r="T106" i="21"/>
  <c r="R106" i="21"/>
  <c r="P106" i="21"/>
  <c r="BI104" i="21"/>
  <c r="BH104" i="21"/>
  <c r="BG104" i="21"/>
  <c r="BF104" i="21"/>
  <c r="T104" i="21"/>
  <c r="R104" i="21"/>
  <c r="P104" i="21"/>
  <c r="BI102" i="21"/>
  <c r="BH102" i="21"/>
  <c r="BG102" i="21"/>
  <c r="BF102" i="21"/>
  <c r="T102" i="21"/>
  <c r="R102" i="21"/>
  <c r="P102" i="21"/>
  <c r="BI100" i="21"/>
  <c r="BH100" i="21"/>
  <c r="BG100" i="21"/>
  <c r="BF100" i="21"/>
  <c r="T100" i="21"/>
  <c r="R100" i="21"/>
  <c r="P100" i="21"/>
  <c r="BI99" i="21"/>
  <c r="BH99" i="21"/>
  <c r="BG99" i="21"/>
  <c r="BF99" i="21"/>
  <c r="T99" i="21"/>
  <c r="R99" i="21"/>
  <c r="P99" i="21"/>
  <c r="BI97" i="21"/>
  <c r="BH97" i="21"/>
  <c r="BG97" i="21"/>
  <c r="BF97" i="21"/>
  <c r="T97" i="21"/>
  <c r="R97" i="21"/>
  <c r="P97" i="21"/>
  <c r="J91" i="21"/>
  <c r="F91" i="21"/>
  <c r="J90" i="21"/>
  <c r="F90" i="21"/>
  <c r="F88" i="21"/>
  <c r="E86" i="21"/>
  <c r="J63" i="21"/>
  <c r="F63" i="21"/>
  <c r="J62" i="21"/>
  <c r="F62" i="21"/>
  <c r="F60" i="21"/>
  <c r="E58" i="21"/>
  <c r="J16" i="21"/>
  <c r="J60" i="21" s="1"/>
  <c r="E7" i="21"/>
  <c r="E80" i="21" s="1"/>
  <c r="J41" i="20"/>
  <c r="J40" i="20"/>
  <c r="AY81" i="1" s="1"/>
  <c r="J39" i="20"/>
  <c r="AX81" i="1"/>
  <c r="BI142" i="20"/>
  <c r="BH142" i="20"/>
  <c r="BG142" i="20"/>
  <c r="BF142" i="20"/>
  <c r="T142" i="20"/>
  <c r="R142" i="20"/>
  <c r="P142" i="20"/>
  <c r="BI138" i="20"/>
  <c r="BH138" i="20"/>
  <c r="BG138" i="20"/>
  <c r="BF138" i="20"/>
  <c r="T138" i="20"/>
  <c r="R138" i="20"/>
  <c r="P138" i="20"/>
  <c r="BI134" i="20"/>
  <c r="BH134" i="20"/>
  <c r="BG134" i="20"/>
  <c r="BF134" i="20"/>
  <c r="T134" i="20"/>
  <c r="R134" i="20"/>
  <c r="P134" i="20"/>
  <c r="BI130" i="20"/>
  <c r="BH130" i="20"/>
  <c r="BG130" i="20"/>
  <c r="BF130" i="20"/>
  <c r="T130" i="20"/>
  <c r="R130" i="20"/>
  <c r="P130" i="20"/>
  <c r="BI126" i="20"/>
  <c r="BH126" i="20"/>
  <c r="BG126" i="20"/>
  <c r="BF126" i="20"/>
  <c r="T126" i="20"/>
  <c r="R126" i="20"/>
  <c r="P126" i="20"/>
  <c r="BI122" i="20"/>
  <c r="BH122" i="20"/>
  <c r="BG122" i="20"/>
  <c r="BF122" i="20"/>
  <c r="T122" i="20"/>
  <c r="R122" i="20"/>
  <c r="P122" i="20"/>
  <c r="BI118" i="20"/>
  <c r="BH118" i="20"/>
  <c r="BG118" i="20"/>
  <c r="BF118" i="20"/>
  <c r="T118" i="20"/>
  <c r="R118" i="20"/>
  <c r="P118" i="20"/>
  <c r="BI113" i="20"/>
  <c r="BH113" i="20"/>
  <c r="BG113" i="20"/>
  <c r="BF113" i="20"/>
  <c r="T113" i="20"/>
  <c r="R113" i="20"/>
  <c r="P113" i="20"/>
  <c r="BI109" i="20"/>
  <c r="BH109" i="20"/>
  <c r="BG109" i="20"/>
  <c r="BF109" i="20"/>
  <c r="T109" i="20"/>
  <c r="R109" i="20"/>
  <c r="P109" i="20"/>
  <c r="BI105" i="20"/>
  <c r="BH105" i="20"/>
  <c r="BG105" i="20"/>
  <c r="BF105" i="20"/>
  <c r="T105" i="20"/>
  <c r="R105" i="20"/>
  <c r="P105" i="20"/>
  <c r="BI101" i="20"/>
  <c r="BH101" i="20"/>
  <c r="BG101" i="20"/>
  <c r="BF101" i="20"/>
  <c r="T101" i="20"/>
  <c r="R101" i="20"/>
  <c r="P101" i="20"/>
  <c r="BI97" i="20"/>
  <c r="BH97" i="20"/>
  <c r="BG97" i="20"/>
  <c r="BF97" i="20"/>
  <c r="T97" i="20"/>
  <c r="R97" i="20"/>
  <c r="P97" i="20"/>
  <c r="J91" i="20"/>
  <c r="F91" i="20"/>
  <c r="J90" i="20"/>
  <c r="F90" i="20"/>
  <c r="F88" i="20"/>
  <c r="E86" i="20"/>
  <c r="J63" i="20"/>
  <c r="F63" i="20"/>
  <c r="J62" i="20"/>
  <c r="F62" i="20"/>
  <c r="F60" i="20"/>
  <c r="E58" i="20"/>
  <c r="J16" i="20"/>
  <c r="J88" i="20" s="1"/>
  <c r="E7" i="20"/>
  <c r="E80" i="20" s="1"/>
  <c r="J39" i="19"/>
  <c r="J38" i="19"/>
  <c r="AY80" i="1" s="1"/>
  <c r="J37" i="19"/>
  <c r="AX80" i="1"/>
  <c r="BI189" i="19"/>
  <c r="BH189" i="19"/>
  <c r="BG189" i="19"/>
  <c r="BF189" i="19"/>
  <c r="T189" i="19"/>
  <c r="T188" i="19"/>
  <c r="T187" i="19" s="1"/>
  <c r="R189" i="19"/>
  <c r="R188" i="19"/>
  <c r="R187" i="19" s="1"/>
  <c r="P189" i="19"/>
  <c r="P188" i="19"/>
  <c r="P187" i="19" s="1"/>
  <c r="BI186" i="19"/>
  <c r="BH186" i="19"/>
  <c r="BG186" i="19"/>
  <c r="BF186" i="19"/>
  <c r="T186" i="19"/>
  <c r="T185" i="19" s="1"/>
  <c r="R186" i="19"/>
  <c r="R185" i="19"/>
  <c r="P186" i="19"/>
  <c r="P185" i="19" s="1"/>
  <c r="BI184" i="19"/>
  <c r="BH184" i="19"/>
  <c r="BG184" i="19"/>
  <c r="BF184" i="19"/>
  <c r="T184" i="19"/>
  <c r="R184" i="19"/>
  <c r="P184" i="19"/>
  <c r="BI183" i="19"/>
  <c r="BH183" i="19"/>
  <c r="BG183" i="19"/>
  <c r="BF183" i="19"/>
  <c r="T183" i="19"/>
  <c r="R183" i="19"/>
  <c r="P183" i="19"/>
  <c r="BI181" i="19"/>
  <c r="BH181" i="19"/>
  <c r="BG181" i="19"/>
  <c r="BF181" i="19"/>
  <c r="T181" i="19"/>
  <c r="R181" i="19"/>
  <c r="P181" i="19"/>
  <c r="BI179" i="19"/>
  <c r="BH179" i="19"/>
  <c r="BG179" i="19"/>
  <c r="BF179" i="19"/>
  <c r="T179" i="19"/>
  <c r="R179" i="19"/>
  <c r="P179" i="19"/>
  <c r="BI173" i="19"/>
  <c r="BH173" i="19"/>
  <c r="BG173" i="19"/>
  <c r="BF173" i="19"/>
  <c r="T173" i="19"/>
  <c r="R173" i="19"/>
  <c r="P173" i="19"/>
  <c r="BI170" i="19"/>
  <c r="BH170" i="19"/>
  <c r="BG170" i="19"/>
  <c r="BF170" i="19"/>
  <c r="T170" i="19"/>
  <c r="R170" i="19"/>
  <c r="P170" i="19"/>
  <c r="BI169" i="19"/>
  <c r="BH169" i="19"/>
  <c r="BG169" i="19"/>
  <c r="BF169" i="19"/>
  <c r="T169" i="19"/>
  <c r="R169" i="19"/>
  <c r="P169" i="19"/>
  <c r="BI166" i="19"/>
  <c r="BH166" i="19"/>
  <c r="BG166" i="19"/>
  <c r="BF166" i="19"/>
  <c r="T166" i="19"/>
  <c r="R166" i="19"/>
  <c r="P166" i="19"/>
  <c r="BI165" i="19"/>
  <c r="BH165" i="19"/>
  <c r="BG165" i="19"/>
  <c r="BF165" i="19"/>
  <c r="T165" i="19"/>
  <c r="R165" i="19"/>
  <c r="P165" i="19"/>
  <c r="BI161" i="19"/>
  <c r="BH161" i="19"/>
  <c r="BG161" i="19"/>
  <c r="BF161" i="19"/>
  <c r="T161" i="19"/>
  <c r="R161" i="19"/>
  <c r="P161" i="19"/>
  <c r="BI159" i="19"/>
  <c r="BH159" i="19"/>
  <c r="BG159" i="19"/>
  <c r="BF159" i="19"/>
  <c r="T159" i="19"/>
  <c r="R159" i="19"/>
  <c r="P159" i="19"/>
  <c r="BI155" i="19"/>
  <c r="BH155" i="19"/>
  <c r="BG155" i="19"/>
  <c r="BF155" i="19"/>
  <c r="T155" i="19"/>
  <c r="R155" i="19"/>
  <c r="P155" i="19"/>
  <c r="BI148" i="19"/>
  <c r="BH148" i="19"/>
  <c r="BG148" i="19"/>
  <c r="BF148" i="19"/>
  <c r="T148" i="19"/>
  <c r="R148" i="19"/>
  <c r="P148" i="19"/>
  <c r="BI144" i="19"/>
  <c r="BH144" i="19"/>
  <c r="BG144" i="19"/>
  <c r="BF144" i="19"/>
  <c r="T144" i="19"/>
  <c r="R144" i="19"/>
  <c r="P144" i="19"/>
  <c r="BI143" i="19"/>
  <c r="BH143" i="19"/>
  <c r="BG143" i="19"/>
  <c r="BF143" i="19"/>
  <c r="T143" i="19"/>
  <c r="R143" i="19"/>
  <c r="P143" i="19"/>
  <c r="BI137" i="19"/>
  <c r="BH137" i="19"/>
  <c r="BG137" i="19"/>
  <c r="BF137" i="19"/>
  <c r="T137" i="19"/>
  <c r="R137" i="19"/>
  <c r="P137" i="19"/>
  <c r="BI130" i="19"/>
  <c r="BH130" i="19"/>
  <c r="BG130" i="19"/>
  <c r="BF130" i="19"/>
  <c r="T130" i="19"/>
  <c r="R130" i="19"/>
  <c r="P130" i="19"/>
  <c r="BI125" i="19"/>
  <c r="BH125" i="19"/>
  <c r="BG125" i="19"/>
  <c r="BF125" i="19"/>
  <c r="T125" i="19"/>
  <c r="R125" i="19"/>
  <c r="P125" i="19"/>
  <c r="BI123" i="19"/>
  <c r="BH123" i="19"/>
  <c r="BG123" i="19"/>
  <c r="BF123" i="19"/>
  <c r="T123" i="19"/>
  <c r="R123" i="19"/>
  <c r="P123" i="19"/>
  <c r="BI119" i="19"/>
  <c r="BH119" i="19"/>
  <c r="BG119" i="19"/>
  <c r="BF119" i="19"/>
  <c r="T119" i="19"/>
  <c r="R119" i="19"/>
  <c r="P119" i="19"/>
  <c r="BI117" i="19"/>
  <c r="BH117" i="19"/>
  <c r="BG117" i="19"/>
  <c r="BF117" i="19"/>
  <c r="T117" i="19"/>
  <c r="R117" i="19"/>
  <c r="P117" i="19"/>
  <c r="BI113" i="19"/>
  <c r="BH113" i="19"/>
  <c r="BG113" i="19"/>
  <c r="BF113" i="19"/>
  <c r="T113" i="19"/>
  <c r="R113" i="19"/>
  <c r="P113" i="19"/>
  <c r="BI110" i="19"/>
  <c r="BH110" i="19"/>
  <c r="BG110" i="19"/>
  <c r="BF110" i="19"/>
  <c r="T110" i="19"/>
  <c r="R110" i="19"/>
  <c r="P110" i="19"/>
  <c r="BI107" i="19"/>
  <c r="BH107" i="19"/>
  <c r="BG107" i="19"/>
  <c r="BF107" i="19"/>
  <c r="T107" i="19"/>
  <c r="R107" i="19"/>
  <c r="P107" i="19"/>
  <c r="BI105" i="19"/>
  <c r="BH105" i="19"/>
  <c r="BG105" i="19"/>
  <c r="BF105" i="19"/>
  <c r="T105" i="19"/>
  <c r="R105" i="19"/>
  <c r="P105" i="19"/>
  <c r="BI103" i="19"/>
  <c r="BH103" i="19"/>
  <c r="BG103" i="19"/>
  <c r="BF103" i="19"/>
  <c r="T103" i="19"/>
  <c r="R103" i="19"/>
  <c r="P103" i="19"/>
  <c r="BI101" i="19"/>
  <c r="BH101" i="19"/>
  <c r="BG101" i="19"/>
  <c r="BF101" i="19"/>
  <c r="T101" i="19"/>
  <c r="R101" i="19"/>
  <c r="P101" i="19"/>
  <c r="BI99" i="19"/>
  <c r="BH99" i="19"/>
  <c r="BG99" i="19"/>
  <c r="BF99" i="19"/>
  <c r="T99" i="19"/>
  <c r="R99" i="19"/>
  <c r="P99" i="19"/>
  <c r="BI97" i="19"/>
  <c r="BH97" i="19"/>
  <c r="BG97" i="19"/>
  <c r="BF97" i="19"/>
  <c r="T97" i="19"/>
  <c r="R97" i="19"/>
  <c r="P97" i="19"/>
  <c r="J91" i="19"/>
  <c r="F91" i="19"/>
  <c r="J90" i="19"/>
  <c r="F90" i="19"/>
  <c r="F88" i="19"/>
  <c r="E86" i="19"/>
  <c r="J59" i="19"/>
  <c r="F59" i="19"/>
  <c r="J58" i="19"/>
  <c r="F58" i="19"/>
  <c r="F56" i="19"/>
  <c r="E54" i="19"/>
  <c r="J14" i="19"/>
  <c r="J88" i="19"/>
  <c r="E7" i="19"/>
  <c r="E82" i="19" s="1"/>
  <c r="J41" i="18"/>
  <c r="J40" i="18"/>
  <c r="AY78" i="1" s="1"/>
  <c r="J39" i="18"/>
  <c r="AX78" i="1" s="1"/>
  <c r="BI106" i="18"/>
  <c r="BH106" i="18"/>
  <c r="BG106" i="18"/>
  <c r="BF106" i="18"/>
  <c r="T106" i="18"/>
  <c r="R106" i="18"/>
  <c r="P106" i="18"/>
  <c r="BI104" i="18"/>
  <c r="BH104" i="18"/>
  <c r="BG104" i="18"/>
  <c r="BF104" i="18"/>
  <c r="T104" i="18"/>
  <c r="R104" i="18"/>
  <c r="P104" i="18"/>
  <c r="BI102" i="18"/>
  <c r="BH102" i="18"/>
  <c r="BG102" i="18"/>
  <c r="BF102" i="18"/>
  <c r="T102" i="18"/>
  <c r="R102" i="18"/>
  <c r="P102" i="18"/>
  <c r="BI100" i="18"/>
  <c r="BH100" i="18"/>
  <c r="BG100" i="18"/>
  <c r="BF100" i="18"/>
  <c r="T100" i="18"/>
  <c r="R100" i="18"/>
  <c r="P100" i="18"/>
  <c r="BI99" i="18"/>
  <c r="BH99" i="18"/>
  <c r="BG99" i="18"/>
  <c r="BF99" i="18"/>
  <c r="T99" i="18"/>
  <c r="R99" i="18"/>
  <c r="P99" i="18"/>
  <c r="BI97" i="18"/>
  <c r="BH97" i="18"/>
  <c r="BG97" i="18"/>
  <c r="BF97" i="18"/>
  <c r="T97" i="18"/>
  <c r="R97" i="18"/>
  <c r="P97" i="18"/>
  <c r="J91" i="18"/>
  <c r="F91" i="18"/>
  <c r="J90" i="18"/>
  <c r="F90" i="18"/>
  <c r="F88" i="18"/>
  <c r="E86" i="18"/>
  <c r="J63" i="18"/>
  <c r="F63" i="18"/>
  <c r="J62" i="18"/>
  <c r="F62" i="18"/>
  <c r="F60" i="18"/>
  <c r="E58" i="18"/>
  <c r="J16" i="18"/>
  <c r="J88" i="18"/>
  <c r="E7" i="18"/>
  <c r="E80" i="18" s="1"/>
  <c r="J41" i="17"/>
  <c r="J40" i="17"/>
  <c r="AY77" i="1" s="1"/>
  <c r="J39" i="17"/>
  <c r="AX77" i="1" s="1"/>
  <c r="BI142" i="17"/>
  <c r="BH142" i="17"/>
  <c r="BG142" i="17"/>
  <c r="BF142" i="17"/>
  <c r="T142" i="17"/>
  <c r="R142" i="17"/>
  <c r="P142" i="17"/>
  <c r="BI138" i="17"/>
  <c r="BH138" i="17"/>
  <c r="BG138" i="17"/>
  <c r="BF138" i="17"/>
  <c r="T138" i="17"/>
  <c r="R138" i="17"/>
  <c r="P138" i="17"/>
  <c r="BI134" i="17"/>
  <c r="BH134" i="17"/>
  <c r="BG134" i="17"/>
  <c r="BF134" i="17"/>
  <c r="T134" i="17"/>
  <c r="R134" i="17"/>
  <c r="P134" i="17"/>
  <c r="BI130" i="17"/>
  <c r="BH130" i="17"/>
  <c r="BG130" i="17"/>
  <c r="BF130" i="17"/>
  <c r="T130" i="17"/>
  <c r="R130" i="17"/>
  <c r="P130" i="17"/>
  <c r="BI126" i="17"/>
  <c r="BH126" i="17"/>
  <c r="BG126" i="17"/>
  <c r="BF126" i="17"/>
  <c r="T126" i="17"/>
  <c r="R126" i="17"/>
  <c r="P126" i="17"/>
  <c r="BI122" i="17"/>
  <c r="BH122" i="17"/>
  <c r="BG122" i="17"/>
  <c r="BF122" i="17"/>
  <c r="T122" i="17"/>
  <c r="R122" i="17"/>
  <c r="P122" i="17"/>
  <c r="BI118" i="17"/>
  <c r="BH118" i="17"/>
  <c r="BG118" i="17"/>
  <c r="BF118" i="17"/>
  <c r="T118" i="17"/>
  <c r="R118" i="17"/>
  <c r="P118" i="17"/>
  <c r="BI113" i="17"/>
  <c r="BH113" i="17"/>
  <c r="BG113" i="17"/>
  <c r="BF113" i="17"/>
  <c r="T113" i="17"/>
  <c r="R113" i="17"/>
  <c r="P113" i="17"/>
  <c r="BI109" i="17"/>
  <c r="BH109" i="17"/>
  <c r="BG109" i="17"/>
  <c r="BF109" i="17"/>
  <c r="T109" i="17"/>
  <c r="R109" i="17"/>
  <c r="P109" i="17"/>
  <c r="BI105" i="17"/>
  <c r="BH105" i="17"/>
  <c r="BG105" i="17"/>
  <c r="BF105" i="17"/>
  <c r="T105" i="17"/>
  <c r="R105" i="17"/>
  <c r="P105" i="17"/>
  <c r="BI101" i="17"/>
  <c r="BH101" i="17"/>
  <c r="BG101" i="17"/>
  <c r="BF101" i="17"/>
  <c r="T101" i="17"/>
  <c r="R101" i="17"/>
  <c r="P101" i="17"/>
  <c r="BI97" i="17"/>
  <c r="BH97" i="17"/>
  <c r="BG97" i="17"/>
  <c r="BF97" i="17"/>
  <c r="T97" i="17"/>
  <c r="R97" i="17"/>
  <c r="P97" i="17"/>
  <c r="J91" i="17"/>
  <c r="F91" i="17"/>
  <c r="J90" i="17"/>
  <c r="F90" i="17"/>
  <c r="F88" i="17"/>
  <c r="E86" i="17"/>
  <c r="J63" i="17"/>
  <c r="F63" i="17"/>
  <c r="J62" i="17"/>
  <c r="F62" i="17"/>
  <c r="F60" i="17"/>
  <c r="E58" i="17"/>
  <c r="J16" i="17"/>
  <c r="J60" i="17"/>
  <c r="E7" i="17"/>
  <c r="E80" i="17" s="1"/>
  <c r="J39" i="16"/>
  <c r="J38" i="16"/>
  <c r="AY76" i="1" s="1"/>
  <c r="J37" i="16"/>
  <c r="AX76" i="1" s="1"/>
  <c r="BI186" i="16"/>
  <c r="BH186" i="16"/>
  <c r="BG186" i="16"/>
  <c r="BF186" i="16"/>
  <c r="T186" i="16"/>
  <c r="R186" i="16"/>
  <c r="P186" i="16"/>
  <c r="BI182" i="16"/>
  <c r="BH182" i="16"/>
  <c r="BG182" i="16"/>
  <c r="BF182" i="16"/>
  <c r="T182" i="16"/>
  <c r="R182" i="16"/>
  <c r="P182" i="16"/>
  <c r="BI179" i="16"/>
  <c r="BH179" i="16"/>
  <c r="BG179" i="16"/>
  <c r="BF179" i="16"/>
  <c r="T179" i="16"/>
  <c r="T178" i="16"/>
  <c r="R179" i="16"/>
  <c r="R178" i="16" s="1"/>
  <c r="P179" i="16"/>
  <c r="P178" i="16" s="1"/>
  <c r="BI177" i="16"/>
  <c r="BH177" i="16"/>
  <c r="BG177" i="16"/>
  <c r="BF177" i="16"/>
  <c r="T177" i="16"/>
  <c r="R177" i="16"/>
  <c r="P177" i="16"/>
  <c r="BI176" i="16"/>
  <c r="BH176" i="16"/>
  <c r="BG176" i="16"/>
  <c r="BF176" i="16"/>
  <c r="T176" i="16"/>
  <c r="R176" i="16"/>
  <c r="P176" i="16"/>
  <c r="BI174" i="16"/>
  <c r="BH174" i="16"/>
  <c r="BG174" i="16"/>
  <c r="BF174" i="16"/>
  <c r="T174" i="16"/>
  <c r="R174" i="16"/>
  <c r="P174" i="16"/>
  <c r="BI172" i="16"/>
  <c r="BH172" i="16"/>
  <c r="BG172" i="16"/>
  <c r="BF172" i="16"/>
  <c r="T172" i="16"/>
  <c r="R172" i="16"/>
  <c r="P172" i="16"/>
  <c r="BI166" i="16"/>
  <c r="BH166" i="16"/>
  <c r="BG166" i="16"/>
  <c r="BF166" i="16"/>
  <c r="T166" i="16"/>
  <c r="R166" i="16"/>
  <c r="P166" i="16"/>
  <c r="BI164" i="16"/>
  <c r="BH164" i="16"/>
  <c r="BG164" i="16"/>
  <c r="BF164" i="16"/>
  <c r="T164" i="16"/>
  <c r="R164" i="16"/>
  <c r="P164" i="16"/>
  <c r="BI163" i="16"/>
  <c r="BH163" i="16"/>
  <c r="BG163" i="16"/>
  <c r="BF163" i="16"/>
  <c r="T163" i="16"/>
  <c r="R163" i="16"/>
  <c r="P163" i="16"/>
  <c r="BI161" i="16"/>
  <c r="BH161" i="16"/>
  <c r="BG161" i="16"/>
  <c r="BF161" i="16"/>
  <c r="T161" i="16"/>
  <c r="R161" i="16"/>
  <c r="P161" i="16"/>
  <c r="BI160" i="16"/>
  <c r="BH160" i="16"/>
  <c r="BG160" i="16"/>
  <c r="BF160" i="16"/>
  <c r="T160" i="16"/>
  <c r="R160" i="16"/>
  <c r="P160" i="16"/>
  <c r="BI156" i="16"/>
  <c r="BH156" i="16"/>
  <c r="BG156" i="16"/>
  <c r="BF156" i="16"/>
  <c r="T156" i="16"/>
  <c r="R156" i="16"/>
  <c r="P156" i="16"/>
  <c r="BI154" i="16"/>
  <c r="BH154" i="16"/>
  <c r="BG154" i="16"/>
  <c r="BF154" i="16"/>
  <c r="T154" i="16"/>
  <c r="R154" i="16"/>
  <c r="P154" i="16"/>
  <c r="BI147" i="16"/>
  <c r="BH147" i="16"/>
  <c r="BG147" i="16"/>
  <c r="BF147" i="16"/>
  <c r="T147" i="16"/>
  <c r="R147" i="16"/>
  <c r="P147" i="16"/>
  <c r="BI143" i="16"/>
  <c r="BH143" i="16"/>
  <c r="BG143" i="16"/>
  <c r="BF143" i="16"/>
  <c r="T143" i="16"/>
  <c r="R143" i="16"/>
  <c r="P143" i="16"/>
  <c r="BI142" i="16"/>
  <c r="BH142" i="16"/>
  <c r="BG142" i="16"/>
  <c r="BF142" i="16"/>
  <c r="T142" i="16"/>
  <c r="R142" i="16"/>
  <c r="P142" i="16"/>
  <c r="BI136" i="16"/>
  <c r="BH136" i="16"/>
  <c r="BG136" i="16"/>
  <c r="BF136" i="16"/>
  <c r="T136" i="16"/>
  <c r="R136" i="16"/>
  <c r="P136" i="16"/>
  <c r="BI130" i="16"/>
  <c r="BH130" i="16"/>
  <c r="BG130" i="16"/>
  <c r="BF130" i="16"/>
  <c r="T130" i="16"/>
  <c r="R130" i="16"/>
  <c r="P130" i="16"/>
  <c r="BI125" i="16"/>
  <c r="BH125" i="16"/>
  <c r="BG125" i="16"/>
  <c r="BF125" i="16"/>
  <c r="T125" i="16"/>
  <c r="R125" i="16"/>
  <c r="P125" i="16"/>
  <c r="BI123" i="16"/>
  <c r="BH123" i="16"/>
  <c r="BG123" i="16"/>
  <c r="BF123" i="16"/>
  <c r="T123" i="16"/>
  <c r="R123" i="16"/>
  <c r="P123" i="16"/>
  <c r="BI119" i="16"/>
  <c r="BH119" i="16"/>
  <c r="BG119" i="16"/>
  <c r="BF119" i="16"/>
  <c r="T119" i="16"/>
  <c r="R119" i="16"/>
  <c r="P119" i="16"/>
  <c r="BI117" i="16"/>
  <c r="BH117" i="16"/>
  <c r="BG117" i="16"/>
  <c r="BF117" i="16"/>
  <c r="T117" i="16"/>
  <c r="R117" i="16"/>
  <c r="P117" i="16"/>
  <c r="BI113" i="16"/>
  <c r="BH113" i="16"/>
  <c r="BG113" i="16"/>
  <c r="BF113" i="16"/>
  <c r="T113" i="16"/>
  <c r="R113" i="16"/>
  <c r="P113" i="16"/>
  <c r="BI110" i="16"/>
  <c r="BH110" i="16"/>
  <c r="BG110" i="16"/>
  <c r="BF110" i="16"/>
  <c r="T110" i="16"/>
  <c r="R110" i="16"/>
  <c r="P110" i="16"/>
  <c r="BI107" i="16"/>
  <c r="BH107" i="16"/>
  <c r="BG107" i="16"/>
  <c r="BF107" i="16"/>
  <c r="T107" i="16"/>
  <c r="R107" i="16"/>
  <c r="P107" i="16"/>
  <c r="BI105" i="16"/>
  <c r="BH105" i="16"/>
  <c r="BG105" i="16"/>
  <c r="BF105" i="16"/>
  <c r="T105" i="16"/>
  <c r="R105" i="16"/>
  <c r="P105" i="16"/>
  <c r="BI103" i="16"/>
  <c r="BH103" i="16"/>
  <c r="BG103" i="16"/>
  <c r="BF103" i="16"/>
  <c r="T103" i="16"/>
  <c r="R103" i="16"/>
  <c r="P103" i="16"/>
  <c r="BI101" i="16"/>
  <c r="BH101" i="16"/>
  <c r="BG101" i="16"/>
  <c r="BF101" i="16"/>
  <c r="T101" i="16"/>
  <c r="R101" i="16"/>
  <c r="P101" i="16"/>
  <c r="BI99" i="16"/>
  <c r="BH99" i="16"/>
  <c r="BG99" i="16"/>
  <c r="BF99" i="16"/>
  <c r="T99" i="16"/>
  <c r="R99" i="16"/>
  <c r="P99" i="16"/>
  <c r="BI97" i="16"/>
  <c r="BH97" i="16"/>
  <c r="BG97" i="16"/>
  <c r="BF97" i="16"/>
  <c r="T97" i="16"/>
  <c r="R97" i="16"/>
  <c r="P97" i="16"/>
  <c r="J91" i="16"/>
  <c r="F91" i="16"/>
  <c r="J90" i="16"/>
  <c r="F90" i="16"/>
  <c r="F88" i="16"/>
  <c r="E86" i="16"/>
  <c r="J59" i="16"/>
  <c r="F59" i="16"/>
  <c r="J58" i="16"/>
  <c r="F58" i="16"/>
  <c r="F56" i="16"/>
  <c r="E54" i="16"/>
  <c r="J14" i="16"/>
  <c r="J88" i="16" s="1"/>
  <c r="E7" i="16"/>
  <c r="E82" i="16"/>
  <c r="J41" i="15"/>
  <c r="J40" i="15"/>
  <c r="AY74" i="1"/>
  <c r="J39" i="15"/>
  <c r="AX74" i="1" s="1"/>
  <c r="BI106" i="15"/>
  <c r="BH106" i="15"/>
  <c r="BG106" i="15"/>
  <c r="BF106" i="15"/>
  <c r="T106" i="15"/>
  <c r="R106" i="15"/>
  <c r="P106" i="15"/>
  <c r="BI104" i="15"/>
  <c r="BH104" i="15"/>
  <c r="BG104" i="15"/>
  <c r="BF104" i="15"/>
  <c r="T104" i="15"/>
  <c r="R104" i="15"/>
  <c r="P104" i="15"/>
  <c r="BI102" i="15"/>
  <c r="BH102" i="15"/>
  <c r="BG102" i="15"/>
  <c r="BF102" i="15"/>
  <c r="T102" i="15"/>
  <c r="R102" i="15"/>
  <c r="P102" i="15"/>
  <c r="BI100" i="15"/>
  <c r="BH100" i="15"/>
  <c r="BG100" i="15"/>
  <c r="BF100" i="15"/>
  <c r="T100" i="15"/>
  <c r="R100" i="15"/>
  <c r="P100" i="15"/>
  <c r="BI99" i="15"/>
  <c r="BH99" i="15"/>
  <c r="BG99" i="15"/>
  <c r="BF99" i="15"/>
  <c r="T99" i="15"/>
  <c r="R99" i="15"/>
  <c r="P99" i="15"/>
  <c r="BI97" i="15"/>
  <c r="BH97" i="15"/>
  <c r="BG97" i="15"/>
  <c r="BF97" i="15"/>
  <c r="T97" i="15"/>
  <c r="R97" i="15"/>
  <c r="P97" i="15"/>
  <c r="J91" i="15"/>
  <c r="F91" i="15"/>
  <c r="J90" i="15"/>
  <c r="F90" i="15"/>
  <c r="F88" i="15"/>
  <c r="E86" i="15"/>
  <c r="J63" i="15"/>
  <c r="F63" i="15"/>
  <c r="J62" i="15"/>
  <c r="F62" i="15"/>
  <c r="F60" i="15"/>
  <c r="E58" i="15"/>
  <c r="J16" i="15"/>
  <c r="J60" i="15" s="1"/>
  <c r="E7" i="15"/>
  <c r="E80" i="15"/>
  <c r="J41" i="14"/>
  <c r="J40" i="14"/>
  <c r="AY73" i="1"/>
  <c r="J39" i="14"/>
  <c r="AX73" i="1"/>
  <c r="BI142" i="14"/>
  <c r="BH142" i="14"/>
  <c r="BG142" i="14"/>
  <c r="BF142" i="14"/>
  <c r="T142" i="14"/>
  <c r="R142" i="14"/>
  <c r="P142" i="14"/>
  <c r="BI138" i="14"/>
  <c r="BH138" i="14"/>
  <c r="BG138" i="14"/>
  <c r="BF138" i="14"/>
  <c r="T138" i="14"/>
  <c r="R138" i="14"/>
  <c r="P138" i="14"/>
  <c r="BI134" i="14"/>
  <c r="BH134" i="14"/>
  <c r="BG134" i="14"/>
  <c r="BF134" i="14"/>
  <c r="T134" i="14"/>
  <c r="R134" i="14"/>
  <c r="P134" i="14"/>
  <c r="BI130" i="14"/>
  <c r="BH130" i="14"/>
  <c r="BG130" i="14"/>
  <c r="BF130" i="14"/>
  <c r="T130" i="14"/>
  <c r="R130" i="14"/>
  <c r="P130" i="14"/>
  <c r="BI126" i="14"/>
  <c r="BH126" i="14"/>
  <c r="BG126" i="14"/>
  <c r="BF126" i="14"/>
  <c r="T126" i="14"/>
  <c r="R126" i="14"/>
  <c r="P126" i="14"/>
  <c r="BI122" i="14"/>
  <c r="BH122" i="14"/>
  <c r="BG122" i="14"/>
  <c r="BF122" i="14"/>
  <c r="T122" i="14"/>
  <c r="R122" i="14"/>
  <c r="P122" i="14"/>
  <c r="BI118" i="14"/>
  <c r="BH118" i="14"/>
  <c r="BG118" i="14"/>
  <c r="BF118" i="14"/>
  <c r="T118" i="14"/>
  <c r="R118" i="14"/>
  <c r="P118" i="14"/>
  <c r="BI113" i="14"/>
  <c r="BH113" i="14"/>
  <c r="BG113" i="14"/>
  <c r="BF113" i="14"/>
  <c r="T113" i="14"/>
  <c r="R113" i="14"/>
  <c r="P113" i="14"/>
  <c r="BI109" i="14"/>
  <c r="BH109" i="14"/>
  <c r="BG109" i="14"/>
  <c r="BF109" i="14"/>
  <c r="T109" i="14"/>
  <c r="R109" i="14"/>
  <c r="P109" i="14"/>
  <c r="BI105" i="14"/>
  <c r="BH105" i="14"/>
  <c r="BG105" i="14"/>
  <c r="BF105" i="14"/>
  <c r="T105" i="14"/>
  <c r="R105" i="14"/>
  <c r="P105" i="14"/>
  <c r="BI101" i="14"/>
  <c r="BH101" i="14"/>
  <c r="BG101" i="14"/>
  <c r="BF101" i="14"/>
  <c r="T101" i="14"/>
  <c r="R101" i="14"/>
  <c r="P101" i="14"/>
  <c r="BI97" i="14"/>
  <c r="BH97" i="14"/>
  <c r="BG97" i="14"/>
  <c r="BF97" i="14"/>
  <c r="T97" i="14"/>
  <c r="R97" i="14"/>
  <c r="P97" i="14"/>
  <c r="J91" i="14"/>
  <c r="F91" i="14"/>
  <c r="J90" i="14"/>
  <c r="F90" i="14"/>
  <c r="F88" i="14"/>
  <c r="E86" i="14"/>
  <c r="J63" i="14"/>
  <c r="F63" i="14"/>
  <c r="J62" i="14"/>
  <c r="F62" i="14"/>
  <c r="F60" i="14"/>
  <c r="E58" i="14"/>
  <c r="J16" i="14"/>
  <c r="J88" i="14" s="1"/>
  <c r="E7" i="14"/>
  <c r="E80" i="14"/>
  <c r="J39" i="13"/>
  <c r="J38" i="13"/>
  <c r="AY72" i="1"/>
  <c r="J37" i="13"/>
  <c r="AX72" i="1" s="1"/>
  <c r="BI201" i="13"/>
  <c r="BH201" i="13"/>
  <c r="BG201" i="13"/>
  <c r="BF201" i="13"/>
  <c r="T201" i="13"/>
  <c r="R201" i="13"/>
  <c r="P201" i="13"/>
  <c r="BI197" i="13"/>
  <c r="BH197" i="13"/>
  <c r="BG197" i="13"/>
  <c r="BF197" i="13"/>
  <c r="T197" i="13"/>
  <c r="R197" i="13"/>
  <c r="P197" i="13"/>
  <c r="BI194" i="13"/>
  <c r="BH194" i="13"/>
  <c r="BG194" i="13"/>
  <c r="BF194" i="13"/>
  <c r="T194" i="13"/>
  <c r="T193" i="13" s="1"/>
  <c r="R194" i="13"/>
  <c r="R193" i="13"/>
  <c r="P194" i="13"/>
  <c r="P193" i="13" s="1"/>
  <c r="BI192" i="13"/>
  <c r="BH192" i="13"/>
  <c r="BG192" i="13"/>
  <c r="BF192" i="13"/>
  <c r="T192" i="13"/>
  <c r="R192" i="13"/>
  <c r="P192" i="13"/>
  <c r="BI191" i="13"/>
  <c r="BH191" i="13"/>
  <c r="BG191" i="13"/>
  <c r="BF191" i="13"/>
  <c r="T191" i="13"/>
  <c r="R191" i="13"/>
  <c r="P191" i="13"/>
  <c r="BI189" i="13"/>
  <c r="BH189" i="13"/>
  <c r="BG189" i="13"/>
  <c r="BF189" i="13"/>
  <c r="T189" i="13"/>
  <c r="R189" i="13"/>
  <c r="P189" i="13"/>
  <c r="BI187" i="13"/>
  <c r="BH187" i="13"/>
  <c r="BG187" i="13"/>
  <c r="BF187" i="13"/>
  <c r="T187" i="13"/>
  <c r="R187" i="13"/>
  <c r="P187" i="13"/>
  <c r="BI181" i="13"/>
  <c r="BH181" i="13"/>
  <c r="BG181" i="13"/>
  <c r="BF181" i="13"/>
  <c r="T181" i="13"/>
  <c r="R181" i="13"/>
  <c r="P181" i="13"/>
  <c r="BI177" i="13"/>
  <c r="BH177" i="13"/>
  <c r="BG177" i="13"/>
  <c r="BF177" i="13"/>
  <c r="T177" i="13"/>
  <c r="R177" i="13"/>
  <c r="P177" i="13"/>
  <c r="BI176" i="13"/>
  <c r="BH176" i="13"/>
  <c r="BG176" i="13"/>
  <c r="BF176" i="13"/>
  <c r="T176" i="13"/>
  <c r="R176" i="13"/>
  <c r="P176" i="13"/>
  <c r="BI174" i="13"/>
  <c r="BH174" i="13"/>
  <c r="BG174" i="13"/>
  <c r="BF174" i="13"/>
  <c r="T174" i="13"/>
  <c r="R174" i="13"/>
  <c r="P174" i="13"/>
  <c r="BI173" i="13"/>
  <c r="BH173" i="13"/>
  <c r="BG173" i="13"/>
  <c r="BF173" i="13"/>
  <c r="T173" i="13"/>
  <c r="R173" i="13"/>
  <c r="P173" i="13"/>
  <c r="BI169" i="13"/>
  <c r="BH169" i="13"/>
  <c r="BG169" i="13"/>
  <c r="BF169" i="13"/>
  <c r="T169" i="13"/>
  <c r="R169" i="13"/>
  <c r="P169" i="13"/>
  <c r="BI167" i="13"/>
  <c r="BH167" i="13"/>
  <c r="BG167" i="13"/>
  <c r="BF167" i="13"/>
  <c r="T167" i="13"/>
  <c r="R167" i="13"/>
  <c r="P167" i="13"/>
  <c r="BI163" i="13"/>
  <c r="BH163" i="13"/>
  <c r="BG163" i="13"/>
  <c r="BF163" i="13"/>
  <c r="T163" i="13"/>
  <c r="R163" i="13"/>
  <c r="P163" i="13"/>
  <c r="BI157" i="13"/>
  <c r="BH157" i="13"/>
  <c r="BG157" i="13"/>
  <c r="BF157" i="13"/>
  <c r="T157" i="13"/>
  <c r="R157" i="13"/>
  <c r="P157" i="13"/>
  <c r="BI150" i="13"/>
  <c r="BH150" i="13"/>
  <c r="BG150" i="13"/>
  <c r="BF150" i="13"/>
  <c r="T150" i="13"/>
  <c r="R150" i="13"/>
  <c r="P150" i="13"/>
  <c r="BI149" i="13"/>
  <c r="BH149" i="13"/>
  <c r="BG149" i="13"/>
  <c r="BF149" i="13"/>
  <c r="T149" i="13"/>
  <c r="R149" i="13"/>
  <c r="P149" i="13"/>
  <c r="BI140" i="13"/>
  <c r="BH140" i="13"/>
  <c r="BG140" i="13"/>
  <c r="BF140" i="13"/>
  <c r="T140" i="13"/>
  <c r="R140" i="13"/>
  <c r="P140" i="13"/>
  <c r="BI132" i="13"/>
  <c r="BH132" i="13"/>
  <c r="BG132" i="13"/>
  <c r="BF132" i="13"/>
  <c r="T132" i="13"/>
  <c r="R132" i="13"/>
  <c r="P132" i="13"/>
  <c r="BI127" i="13"/>
  <c r="BH127" i="13"/>
  <c r="BG127" i="13"/>
  <c r="BF127" i="13"/>
  <c r="T127" i="13"/>
  <c r="R127" i="13"/>
  <c r="P127" i="13"/>
  <c r="BI125" i="13"/>
  <c r="BH125" i="13"/>
  <c r="BG125" i="13"/>
  <c r="BF125" i="13"/>
  <c r="T125" i="13"/>
  <c r="R125" i="13"/>
  <c r="P125" i="13"/>
  <c r="BI119" i="13"/>
  <c r="BH119" i="13"/>
  <c r="BG119" i="13"/>
  <c r="BF119" i="13"/>
  <c r="T119" i="13"/>
  <c r="R119" i="13"/>
  <c r="P119" i="13"/>
  <c r="BI117" i="13"/>
  <c r="BH117" i="13"/>
  <c r="BG117" i="13"/>
  <c r="BF117" i="13"/>
  <c r="T117" i="13"/>
  <c r="R117" i="13"/>
  <c r="P117" i="13"/>
  <c r="BI113" i="13"/>
  <c r="BH113" i="13"/>
  <c r="BG113" i="13"/>
  <c r="BF113" i="13"/>
  <c r="T113" i="13"/>
  <c r="R113" i="13"/>
  <c r="P113" i="13"/>
  <c r="BI110" i="13"/>
  <c r="BH110" i="13"/>
  <c r="BG110" i="13"/>
  <c r="BF110" i="13"/>
  <c r="T110" i="13"/>
  <c r="R110" i="13"/>
  <c r="P110" i="13"/>
  <c r="BI107" i="13"/>
  <c r="BH107" i="13"/>
  <c r="BG107" i="13"/>
  <c r="BF107" i="13"/>
  <c r="T107" i="13"/>
  <c r="R107" i="13"/>
  <c r="P107" i="13"/>
  <c r="BI105" i="13"/>
  <c r="BH105" i="13"/>
  <c r="BG105" i="13"/>
  <c r="BF105" i="13"/>
  <c r="T105" i="13"/>
  <c r="R105" i="13"/>
  <c r="P105" i="13"/>
  <c r="BI103" i="13"/>
  <c r="BH103" i="13"/>
  <c r="BG103" i="13"/>
  <c r="BF103" i="13"/>
  <c r="T103" i="13"/>
  <c r="R103" i="13"/>
  <c r="P103" i="13"/>
  <c r="BI101" i="13"/>
  <c r="BH101" i="13"/>
  <c r="BG101" i="13"/>
  <c r="BF101" i="13"/>
  <c r="T101" i="13"/>
  <c r="R101" i="13"/>
  <c r="P101" i="13"/>
  <c r="BI99" i="13"/>
  <c r="BH99" i="13"/>
  <c r="BG99" i="13"/>
  <c r="BF99" i="13"/>
  <c r="T99" i="13"/>
  <c r="R99" i="13"/>
  <c r="P99" i="13"/>
  <c r="BI97" i="13"/>
  <c r="BH97" i="13"/>
  <c r="BG97" i="13"/>
  <c r="BF97" i="13"/>
  <c r="T97" i="13"/>
  <c r="R97" i="13"/>
  <c r="P97" i="13"/>
  <c r="J91" i="13"/>
  <c r="F91" i="13"/>
  <c r="J90" i="13"/>
  <c r="F90" i="13"/>
  <c r="F88" i="13"/>
  <c r="E86" i="13"/>
  <c r="J59" i="13"/>
  <c r="F59" i="13"/>
  <c r="J58" i="13"/>
  <c r="F58" i="13"/>
  <c r="F56" i="13"/>
  <c r="E54" i="13"/>
  <c r="J14" i="13"/>
  <c r="J56" i="13"/>
  <c r="E7" i="13"/>
  <c r="E50" i="13"/>
  <c r="J41" i="12"/>
  <c r="J40" i="12"/>
  <c r="AY70" i="1" s="1"/>
  <c r="J39" i="12"/>
  <c r="AX70" i="1" s="1"/>
  <c r="BI107" i="12"/>
  <c r="BH107" i="12"/>
  <c r="BG107" i="12"/>
  <c r="BF107" i="12"/>
  <c r="T107" i="12"/>
  <c r="R107" i="12"/>
  <c r="P107" i="12"/>
  <c r="BI105" i="12"/>
  <c r="BH105" i="12"/>
  <c r="BG105" i="12"/>
  <c r="BF105" i="12"/>
  <c r="T105" i="12"/>
  <c r="R105" i="12"/>
  <c r="P105" i="12"/>
  <c r="BI103" i="12"/>
  <c r="BH103" i="12"/>
  <c r="BG103" i="12"/>
  <c r="BF103" i="12"/>
  <c r="T103" i="12"/>
  <c r="R103" i="12"/>
  <c r="P103" i="12"/>
  <c r="BI102" i="12"/>
  <c r="BH102" i="12"/>
  <c r="BG102" i="12"/>
  <c r="BF102" i="12"/>
  <c r="T102" i="12"/>
  <c r="R102" i="12"/>
  <c r="P102" i="12"/>
  <c r="BI100" i="12"/>
  <c r="BH100" i="12"/>
  <c r="BG100" i="12"/>
  <c r="BF100" i="12"/>
  <c r="T100" i="12"/>
  <c r="R100" i="12"/>
  <c r="P100" i="12"/>
  <c r="BI99" i="12"/>
  <c r="BH99" i="12"/>
  <c r="BG99" i="12"/>
  <c r="BF99" i="12"/>
  <c r="T99" i="12"/>
  <c r="R99" i="12"/>
  <c r="P99" i="12"/>
  <c r="BI97" i="12"/>
  <c r="BH97" i="12"/>
  <c r="F40" i="12" s="1"/>
  <c r="BG97" i="12"/>
  <c r="BF97" i="12"/>
  <c r="T97" i="12"/>
  <c r="R97" i="12"/>
  <c r="P97" i="12"/>
  <c r="J91" i="12"/>
  <c r="F91" i="12"/>
  <c r="J90" i="12"/>
  <c r="F90" i="12"/>
  <c r="F88" i="12"/>
  <c r="E86" i="12"/>
  <c r="J63" i="12"/>
  <c r="F63" i="12"/>
  <c r="J62" i="12"/>
  <c r="F62" i="12"/>
  <c r="F60" i="12"/>
  <c r="E58" i="12"/>
  <c r="J16" i="12"/>
  <c r="J60" i="12" s="1"/>
  <c r="E7" i="12"/>
  <c r="E80" i="12"/>
  <c r="J41" i="11"/>
  <c r="J40" i="11"/>
  <c r="AY69" i="1"/>
  <c r="J39" i="11"/>
  <c r="AX69" i="1" s="1"/>
  <c r="BI142" i="11"/>
  <c r="BH142" i="11"/>
  <c r="BG142" i="11"/>
  <c r="BF142" i="11"/>
  <c r="T142" i="11"/>
  <c r="R142" i="11"/>
  <c r="P142" i="11"/>
  <c r="BI138" i="11"/>
  <c r="BH138" i="11"/>
  <c r="BG138" i="11"/>
  <c r="BF138" i="11"/>
  <c r="T138" i="11"/>
  <c r="R138" i="11"/>
  <c r="P138" i="11"/>
  <c r="BI134" i="11"/>
  <c r="BH134" i="11"/>
  <c r="BG134" i="11"/>
  <c r="BF134" i="11"/>
  <c r="T134" i="11"/>
  <c r="R134" i="11"/>
  <c r="P134" i="11"/>
  <c r="BI130" i="11"/>
  <c r="BH130" i="11"/>
  <c r="BG130" i="11"/>
  <c r="BF130" i="11"/>
  <c r="T130" i="11"/>
  <c r="R130" i="11"/>
  <c r="P130" i="11"/>
  <c r="BI126" i="11"/>
  <c r="BH126" i="11"/>
  <c r="BG126" i="11"/>
  <c r="BF126" i="11"/>
  <c r="T126" i="11"/>
  <c r="R126" i="11"/>
  <c r="P126" i="11"/>
  <c r="BI122" i="11"/>
  <c r="BH122" i="11"/>
  <c r="BG122" i="11"/>
  <c r="BF122" i="11"/>
  <c r="T122" i="11"/>
  <c r="R122" i="11"/>
  <c r="P122" i="11"/>
  <c r="BI118" i="11"/>
  <c r="BH118" i="11"/>
  <c r="BG118" i="11"/>
  <c r="BF118" i="11"/>
  <c r="T118" i="11"/>
  <c r="R118" i="11"/>
  <c r="P118" i="11"/>
  <c r="BI113" i="11"/>
  <c r="BH113" i="11"/>
  <c r="BG113" i="11"/>
  <c r="BF113" i="11"/>
  <c r="T113" i="11"/>
  <c r="R113" i="11"/>
  <c r="P113" i="11"/>
  <c r="BI109" i="11"/>
  <c r="BH109" i="11"/>
  <c r="BG109" i="11"/>
  <c r="BF109" i="11"/>
  <c r="T109" i="11"/>
  <c r="R109" i="11"/>
  <c r="P109" i="11"/>
  <c r="BI105" i="11"/>
  <c r="BH105" i="11"/>
  <c r="BG105" i="11"/>
  <c r="BF105" i="11"/>
  <c r="T105" i="11"/>
  <c r="R105" i="11"/>
  <c r="P105" i="11"/>
  <c r="BI101" i="11"/>
  <c r="BH101" i="11"/>
  <c r="BG101" i="11"/>
  <c r="BF101" i="11"/>
  <c r="T101" i="11"/>
  <c r="R101" i="11"/>
  <c r="P101" i="11"/>
  <c r="BI97" i="11"/>
  <c r="BH97" i="11"/>
  <c r="BG97" i="11"/>
  <c r="BF97" i="11"/>
  <c r="T97" i="11"/>
  <c r="R97" i="11"/>
  <c r="P97" i="11"/>
  <c r="J91" i="11"/>
  <c r="F91" i="11"/>
  <c r="J90" i="11"/>
  <c r="F90" i="11"/>
  <c r="F88" i="11"/>
  <c r="E86" i="11"/>
  <c r="J63" i="11"/>
  <c r="F63" i="11"/>
  <c r="J62" i="11"/>
  <c r="F62" i="11"/>
  <c r="F60" i="11"/>
  <c r="E58" i="11"/>
  <c r="J16" i="11"/>
  <c r="J60" i="11" s="1"/>
  <c r="E7" i="11"/>
  <c r="E80" i="11"/>
  <c r="J39" i="10"/>
  <c r="J38" i="10"/>
  <c r="AY68" i="1"/>
  <c r="J37" i="10"/>
  <c r="AX68" i="1" s="1"/>
  <c r="BI191" i="10"/>
  <c r="BH191" i="10"/>
  <c r="BG191" i="10"/>
  <c r="BF191" i="10"/>
  <c r="T191" i="10"/>
  <c r="R191" i="10"/>
  <c r="P191" i="10"/>
  <c r="BI189" i="10"/>
  <c r="BH189" i="10"/>
  <c r="BG189" i="10"/>
  <c r="BF189" i="10"/>
  <c r="T189" i="10"/>
  <c r="R189" i="10"/>
  <c r="P189" i="10"/>
  <c r="BI186" i="10"/>
  <c r="BH186" i="10"/>
  <c r="BG186" i="10"/>
  <c r="BF186" i="10"/>
  <c r="T186" i="10"/>
  <c r="T185" i="10" s="1"/>
  <c r="R186" i="10"/>
  <c r="R185" i="10"/>
  <c r="P186" i="10"/>
  <c r="P185" i="10"/>
  <c r="BI184" i="10"/>
  <c r="BH184" i="10"/>
  <c r="BG184" i="10"/>
  <c r="BF184" i="10"/>
  <c r="T184" i="10"/>
  <c r="R184" i="10"/>
  <c r="P184" i="10"/>
  <c r="BI183" i="10"/>
  <c r="BH183" i="10"/>
  <c r="BG183" i="10"/>
  <c r="BF183" i="10"/>
  <c r="T183" i="10"/>
  <c r="R183" i="10"/>
  <c r="P183" i="10"/>
  <c r="BI181" i="10"/>
  <c r="BH181" i="10"/>
  <c r="BG181" i="10"/>
  <c r="BF181" i="10"/>
  <c r="T181" i="10"/>
  <c r="R181" i="10"/>
  <c r="P181" i="10"/>
  <c r="BI179" i="10"/>
  <c r="BH179" i="10"/>
  <c r="BG179" i="10"/>
  <c r="BF179" i="10"/>
  <c r="T179" i="10"/>
  <c r="R179" i="10"/>
  <c r="P179" i="10"/>
  <c r="BI173" i="10"/>
  <c r="BH173" i="10"/>
  <c r="BG173" i="10"/>
  <c r="BF173" i="10"/>
  <c r="T173" i="10"/>
  <c r="R173" i="10"/>
  <c r="P173" i="10"/>
  <c r="BI171" i="10"/>
  <c r="BH171" i="10"/>
  <c r="BG171" i="10"/>
  <c r="BF171" i="10"/>
  <c r="T171" i="10"/>
  <c r="R171" i="10"/>
  <c r="P171" i="10"/>
  <c r="BI170" i="10"/>
  <c r="BH170" i="10"/>
  <c r="BG170" i="10"/>
  <c r="BF170" i="10"/>
  <c r="T170" i="10"/>
  <c r="R170" i="10"/>
  <c r="P170" i="10"/>
  <c r="BI168" i="10"/>
  <c r="BH168" i="10"/>
  <c r="BG168" i="10"/>
  <c r="BF168" i="10"/>
  <c r="T168" i="10"/>
  <c r="R168" i="10"/>
  <c r="P168" i="10"/>
  <c r="BI167" i="10"/>
  <c r="BH167" i="10"/>
  <c r="BG167" i="10"/>
  <c r="BF167" i="10"/>
  <c r="T167" i="10"/>
  <c r="R167" i="10"/>
  <c r="P167" i="10"/>
  <c r="BI163" i="10"/>
  <c r="BH163" i="10"/>
  <c r="BG163" i="10"/>
  <c r="BF163" i="10"/>
  <c r="T163" i="10"/>
  <c r="R163" i="10"/>
  <c r="P163" i="10"/>
  <c r="BI161" i="10"/>
  <c r="BH161" i="10"/>
  <c r="BG161" i="10"/>
  <c r="BF161" i="10"/>
  <c r="T161" i="10"/>
  <c r="R161" i="10"/>
  <c r="P161" i="10"/>
  <c r="BI157" i="10"/>
  <c r="BH157" i="10"/>
  <c r="BG157" i="10"/>
  <c r="BF157" i="10"/>
  <c r="T157" i="10"/>
  <c r="R157" i="10"/>
  <c r="P157" i="10"/>
  <c r="BI151" i="10"/>
  <c r="BH151" i="10"/>
  <c r="BG151" i="10"/>
  <c r="BF151" i="10"/>
  <c r="T151" i="10"/>
  <c r="R151" i="10"/>
  <c r="P151" i="10"/>
  <c r="BI144" i="10"/>
  <c r="BH144" i="10"/>
  <c r="BG144" i="10"/>
  <c r="BF144" i="10"/>
  <c r="T144" i="10"/>
  <c r="R144" i="10"/>
  <c r="P144" i="10"/>
  <c r="BI143" i="10"/>
  <c r="BH143" i="10"/>
  <c r="BG143" i="10"/>
  <c r="BF143" i="10"/>
  <c r="T143" i="10"/>
  <c r="R143" i="10"/>
  <c r="P143" i="10"/>
  <c r="BI137" i="10"/>
  <c r="BH137" i="10"/>
  <c r="BG137" i="10"/>
  <c r="BF137" i="10"/>
  <c r="T137" i="10"/>
  <c r="R137" i="10"/>
  <c r="P137" i="10"/>
  <c r="BI130" i="10"/>
  <c r="BH130" i="10"/>
  <c r="BG130" i="10"/>
  <c r="BF130" i="10"/>
  <c r="T130" i="10"/>
  <c r="R130" i="10"/>
  <c r="P130" i="10"/>
  <c r="BI125" i="10"/>
  <c r="BH125" i="10"/>
  <c r="BG125" i="10"/>
  <c r="BF125" i="10"/>
  <c r="T125" i="10"/>
  <c r="R125" i="10"/>
  <c r="P125" i="10"/>
  <c r="BI123" i="10"/>
  <c r="BH123" i="10"/>
  <c r="BG123" i="10"/>
  <c r="BF123" i="10"/>
  <c r="T123" i="10"/>
  <c r="R123" i="10"/>
  <c r="P123" i="10"/>
  <c r="BI119" i="10"/>
  <c r="BH119" i="10"/>
  <c r="BG119" i="10"/>
  <c r="BF119" i="10"/>
  <c r="T119" i="10"/>
  <c r="R119" i="10"/>
  <c r="P119" i="10"/>
  <c r="BI117" i="10"/>
  <c r="BH117" i="10"/>
  <c r="BG117" i="10"/>
  <c r="BF117" i="10"/>
  <c r="T117" i="10"/>
  <c r="R117" i="10"/>
  <c r="P117" i="10"/>
  <c r="BI113" i="10"/>
  <c r="BH113" i="10"/>
  <c r="BG113" i="10"/>
  <c r="BF113" i="10"/>
  <c r="T113" i="10"/>
  <c r="R113" i="10"/>
  <c r="P113" i="10"/>
  <c r="BI110" i="10"/>
  <c r="BH110" i="10"/>
  <c r="BG110" i="10"/>
  <c r="BF110" i="10"/>
  <c r="T110" i="10"/>
  <c r="R110" i="10"/>
  <c r="P110" i="10"/>
  <c r="BI107" i="10"/>
  <c r="BH107" i="10"/>
  <c r="BG107" i="10"/>
  <c r="BF107" i="10"/>
  <c r="T107" i="10"/>
  <c r="R107" i="10"/>
  <c r="P107" i="10"/>
  <c r="BI105" i="10"/>
  <c r="BH105" i="10"/>
  <c r="BG105" i="10"/>
  <c r="BF105" i="10"/>
  <c r="T105" i="10"/>
  <c r="R105" i="10"/>
  <c r="P105" i="10"/>
  <c r="BI103" i="10"/>
  <c r="BH103" i="10"/>
  <c r="BG103" i="10"/>
  <c r="BF103" i="10"/>
  <c r="T103" i="10"/>
  <c r="R103" i="10"/>
  <c r="P103" i="10"/>
  <c r="BI101" i="10"/>
  <c r="BH101" i="10"/>
  <c r="BG101" i="10"/>
  <c r="BF101" i="10"/>
  <c r="T101" i="10"/>
  <c r="R101" i="10"/>
  <c r="P101" i="10"/>
  <c r="BI99" i="10"/>
  <c r="BH99" i="10"/>
  <c r="BG99" i="10"/>
  <c r="BF99" i="10"/>
  <c r="T99" i="10"/>
  <c r="R99" i="10"/>
  <c r="P99" i="10"/>
  <c r="BI97" i="10"/>
  <c r="BH97" i="10"/>
  <c r="BG97" i="10"/>
  <c r="BF97" i="10"/>
  <c r="T97" i="10"/>
  <c r="R97" i="10"/>
  <c r="P97" i="10"/>
  <c r="J91" i="10"/>
  <c r="F91" i="10"/>
  <c r="J90" i="10"/>
  <c r="F90" i="10"/>
  <c r="F88" i="10"/>
  <c r="E86" i="10"/>
  <c r="J59" i="10"/>
  <c r="F59" i="10"/>
  <c r="J58" i="10"/>
  <c r="F58" i="10"/>
  <c r="F56" i="10"/>
  <c r="E54" i="10"/>
  <c r="J14" i="10"/>
  <c r="J88" i="10"/>
  <c r="E7" i="10"/>
  <c r="E82" i="10" s="1"/>
  <c r="J41" i="9"/>
  <c r="J40" i="9"/>
  <c r="AY66" i="1"/>
  <c r="J39" i="9"/>
  <c r="AX66" i="1" s="1"/>
  <c r="BI106" i="9"/>
  <c r="BH106" i="9"/>
  <c r="BG106" i="9"/>
  <c r="BF106" i="9"/>
  <c r="T106" i="9"/>
  <c r="R106" i="9"/>
  <c r="P106" i="9"/>
  <c r="BI104" i="9"/>
  <c r="BH104" i="9"/>
  <c r="BG104" i="9"/>
  <c r="BF104" i="9"/>
  <c r="T104" i="9"/>
  <c r="R104" i="9"/>
  <c r="P104" i="9"/>
  <c r="BI101" i="9"/>
  <c r="BH101" i="9"/>
  <c r="BG101" i="9"/>
  <c r="BF101" i="9"/>
  <c r="T101" i="9"/>
  <c r="R101" i="9"/>
  <c r="P101" i="9"/>
  <c r="BI100" i="9"/>
  <c r="BH100" i="9"/>
  <c r="BG100" i="9"/>
  <c r="BF100" i="9"/>
  <c r="T100" i="9"/>
  <c r="R100" i="9"/>
  <c r="P100" i="9"/>
  <c r="BI99" i="9"/>
  <c r="BH99" i="9"/>
  <c r="BG99" i="9"/>
  <c r="BF99" i="9"/>
  <c r="T99" i="9"/>
  <c r="R99" i="9"/>
  <c r="P99" i="9"/>
  <c r="BI97" i="9"/>
  <c r="BH97" i="9"/>
  <c r="BG97" i="9"/>
  <c r="BF97" i="9"/>
  <c r="T97" i="9"/>
  <c r="R97" i="9"/>
  <c r="P97" i="9"/>
  <c r="J91" i="9"/>
  <c r="F91" i="9"/>
  <c r="J90" i="9"/>
  <c r="F90" i="9"/>
  <c r="F88" i="9"/>
  <c r="E86" i="9"/>
  <c r="J63" i="9"/>
  <c r="F63" i="9"/>
  <c r="J62" i="9"/>
  <c r="F62" i="9"/>
  <c r="F60" i="9"/>
  <c r="E58" i="9"/>
  <c r="J16" i="9"/>
  <c r="J88" i="9"/>
  <c r="E7" i="9"/>
  <c r="E52" i="9" s="1"/>
  <c r="J41" i="8"/>
  <c r="J40" i="8"/>
  <c r="AY65" i="1" s="1"/>
  <c r="J39" i="8"/>
  <c r="AX65" i="1" s="1"/>
  <c r="BI142" i="8"/>
  <c r="BH142" i="8"/>
  <c r="BG142" i="8"/>
  <c r="BF142" i="8"/>
  <c r="T142" i="8"/>
  <c r="R142" i="8"/>
  <c r="P142" i="8"/>
  <c r="BI138" i="8"/>
  <c r="BH138" i="8"/>
  <c r="BG138" i="8"/>
  <c r="BF138" i="8"/>
  <c r="T138" i="8"/>
  <c r="R138" i="8"/>
  <c r="P138" i="8"/>
  <c r="BI134" i="8"/>
  <c r="BH134" i="8"/>
  <c r="BG134" i="8"/>
  <c r="BF134" i="8"/>
  <c r="T134" i="8"/>
  <c r="R134" i="8"/>
  <c r="P134" i="8"/>
  <c r="BI130" i="8"/>
  <c r="BH130" i="8"/>
  <c r="BG130" i="8"/>
  <c r="BF130" i="8"/>
  <c r="T130" i="8"/>
  <c r="R130" i="8"/>
  <c r="P130" i="8"/>
  <c r="BI126" i="8"/>
  <c r="BH126" i="8"/>
  <c r="BG126" i="8"/>
  <c r="BF126" i="8"/>
  <c r="T126" i="8"/>
  <c r="R126" i="8"/>
  <c r="P126" i="8"/>
  <c r="BI122" i="8"/>
  <c r="BH122" i="8"/>
  <c r="BG122" i="8"/>
  <c r="BF122" i="8"/>
  <c r="T122" i="8"/>
  <c r="R122" i="8"/>
  <c r="P122" i="8"/>
  <c r="BI118" i="8"/>
  <c r="BH118" i="8"/>
  <c r="BG118" i="8"/>
  <c r="BF118" i="8"/>
  <c r="T118" i="8"/>
  <c r="R118" i="8"/>
  <c r="P118" i="8"/>
  <c r="BI113" i="8"/>
  <c r="BH113" i="8"/>
  <c r="BG113" i="8"/>
  <c r="BF113" i="8"/>
  <c r="T113" i="8"/>
  <c r="R113" i="8"/>
  <c r="P113" i="8"/>
  <c r="BI109" i="8"/>
  <c r="BH109" i="8"/>
  <c r="BG109" i="8"/>
  <c r="BF109" i="8"/>
  <c r="T109" i="8"/>
  <c r="R109" i="8"/>
  <c r="P109" i="8"/>
  <c r="BI105" i="8"/>
  <c r="BH105" i="8"/>
  <c r="BG105" i="8"/>
  <c r="BF105" i="8"/>
  <c r="T105" i="8"/>
  <c r="R105" i="8"/>
  <c r="P105" i="8"/>
  <c r="BI101" i="8"/>
  <c r="BH101" i="8"/>
  <c r="BG101" i="8"/>
  <c r="BF101" i="8"/>
  <c r="T101" i="8"/>
  <c r="R101" i="8"/>
  <c r="P101" i="8"/>
  <c r="BI97" i="8"/>
  <c r="BH97" i="8"/>
  <c r="BG97" i="8"/>
  <c r="BF97" i="8"/>
  <c r="T97" i="8"/>
  <c r="R97" i="8"/>
  <c r="P97" i="8"/>
  <c r="J91" i="8"/>
  <c r="F91" i="8"/>
  <c r="J90" i="8"/>
  <c r="F90" i="8"/>
  <c r="F88" i="8"/>
  <c r="E86" i="8"/>
  <c r="J63" i="8"/>
  <c r="F63" i="8"/>
  <c r="J62" i="8"/>
  <c r="F62" i="8"/>
  <c r="F60" i="8"/>
  <c r="E58" i="8"/>
  <c r="J16" i="8"/>
  <c r="J60" i="8"/>
  <c r="E7" i="8"/>
  <c r="E80" i="8" s="1"/>
  <c r="J39" i="7"/>
  <c r="J38" i="7"/>
  <c r="AY64" i="1"/>
  <c r="J37" i="7"/>
  <c r="AX64" i="1" s="1"/>
  <c r="BI198" i="7"/>
  <c r="BH198" i="7"/>
  <c r="BG198" i="7"/>
  <c r="BF198" i="7"/>
  <c r="T198" i="7"/>
  <c r="R198" i="7"/>
  <c r="P198" i="7"/>
  <c r="BI197" i="7"/>
  <c r="BH197" i="7"/>
  <c r="BG197" i="7"/>
  <c r="BF197" i="7"/>
  <c r="T197" i="7"/>
  <c r="R197" i="7"/>
  <c r="P197" i="7"/>
  <c r="BI194" i="7"/>
  <c r="BH194" i="7"/>
  <c r="BG194" i="7"/>
  <c r="BF194" i="7"/>
  <c r="T194" i="7"/>
  <c r="T193" i="7"/>
  <c r="R194" i="7"/>
  <c r="R193" i="7"/>
  <c r="P194" i="7"/>
  <c r="P193" i="7" s="1"/>
  <c r="BI192" i="7"/>
  <c r="BH192" i="7"/>
  <c r="BG192" i="7"/>
  <c r="BF192" i="7"/>
  <c r="T192" i="7"/>
  <c r="R192" i="7"/>
  <c r="P192" i="7"/>
  <c r="BI191" i="7"/>
  <c r="BH191" i="7"/>
  <c r="BG191" i="7"/>
  <c r="BF191" i="7"/>
  <c r="T191" i="7"/>
  <c r="R191" i="7"/>
  <c r="P191" i="7"/>
  <c r="BI189" i="7"/>
  <c r="BH189" i="7"/>
  <c r="BG189" i="7"/>
  <c r="BF189" i="7"/>
  <c r="T189" i="7"/>
  <c r="R189" i="7"/>
  <c r="P189" i="7"/>
  <c r="BI187" i="7"/>
  <c r="BH187" i="7"/>
  <c r="BG187" i="7"/>
  <c r="BF187" i="7"/>
  <c r="T187" i="7"/>
  <c r="R187" i="7"/>
  <c r="P187" i="7"/>
  <c r="BI182" i="7"/>
  <c r="BH182" i="7"/>
  <c r="BG182" i="7"/>
  <c r="BF182" i="7"/>
  <c r="T182" i="7"/>
  <c r="R182" i="7"/>
  <c r="P182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1" i="7"/>
  <c r="BH171" i="7"/>
  <c r="BG171" i="7"/>
  <c r="BF171" i="7"/>
  <c r="T171" i="7"/>
  <c r="R171" i="7"/>
  <c r="P171" i="7"/>
  <c r="BI169" i="7"/>
  <c r="BH169" i="7"/>
  <c r="BG169" i="7"/>
  <c r="BF169" i="7"/>
  <c r="T169" i="7"/>
  <c r="R169" i="7"/>
  <c r="P169" i="7"/>
  <c r="BI165" i="7"/>
  <c r="BH165" i="7"/>
  <c r="BG165" i="7"/>
  <c r="BF165" i="7"/>
  <c r="T165" i="7"/>
  <c r="R165" i="7"/>
  <c r="P165" i="7"/>
  <c r="BI159" i="7"/>
  <c r="BH159" i="7"/>
  <c r="BG159" i="7"/>
  <c r="BF159" i="7"/>
  <c r="T159" i="7"/>
  <c r="R159" i="7"/>
  <c r="P159" i="7"/>
  <c r="BI151" i="7"/>
  <c r="BH151" i="7"/>
  <c r="BG151" i="7"/>
  <c r="BF151" i="7"/>
  <c r="T151" i="7"/>
  <c r="R151" i="7"/>
  <c r="P151" i="7"/>
  <c r="BI150" i="7"/>
  <c r="BH150" i="7"/>
  <c r="BG150" i="7"/>
  <c r="BF150" i="7"/>
  <c r="T150" i="7"/>
  <c r="R150" i="7"/>
  <c r="P150" i="7"/>
  <c r="BI140" i="7"/>
  <c r="BH140" i="7"/>
  <c r="BG140" i="7"/>
  <c r="BF140" i="7"/>
  <c r="T140" i="7"/>
  <c r="R140" i="7"/>
  <c r="P140" i="7"/>
  <c r="BI131" i="7"/>
  <c r="BH131" i="7"/>
  <c r="BG131" i="7"/>
  <c r="BF131" i="7"/>
  <c r="T131" i="7"/>
  <c r="R131" i="7"/>
  <c r="P131" i="7"/>
  <c r="BI125" i="7"/>
  <c r="BH125" i="7"/>
  <c r="BG125" i="7"/>
  <c r="BF125" i="7"/>
  <c r="T125" i="7"/>
  <c r="R125" i="7"/>
  <c r="P125" i="7"/>
  <c r="BI123" i="7"/>
  <c r="BH123" i="7"/>
  <c r="BG123" i="7"/>
  <c r="BF123" i="7"/>
  <c r="T123" i="7"/>
  <c r="R123" i="7"/>
  <c r="P123" i="7"/>
  <c r="BI115" i="7"/>
  <c r="BH115" i="7"/>
  <c r="BG115" i="7"/>
  <c r="BF115" i="7"/>
  <c r="T115" i="7"/>
  <c r="R115" i="7"/>
  <c r="P115" i="7"/>
  <c r="BI110" i="7"/>
  <c r="BH110" i="7"/>
  <c r="BG110" i="7"/>
  <c r="BF110" i="7"/>
  <c r="T110" i="7"/>
  <c r="R110" i="7"/>
  <c r="P110" i="7"/>
  <c r="BI107" i="7"/>
  <c r="BH107" i="7"/>
  <c r="BG107" i="7"/>
  <c r="BF107" i="7"/>
  <c r="T107" i="7"/>
  <c r="R107" i="7"/>
  <c r="P107" i="7"/>
  <c r="BI105" i="7"/>
  <c r="BH105" i="7"/>
  <c r="BG105" i="7"/>
  <c r="BF105" i="7"/>
  <c r="T105" i="7"/>
  <c r="R105" i="7"/>
  <c r="P105" i="7"/>
  <c r="BI103" i="7"/>
  <c r="BH103" i="7"/>
  <c r="BG103" i="7"/>
  <c r="BF103" i="7"/>
  <c r="T103" i="7"/>
  <c r="R103" i="7"/>
  <c r="P103" i="7"/>
  <c r="BI101" i="7"/>
  <c r="BH101" i="7"/>
  <c r="BG101" i="7"/>
  <c r="BF101" i="7"/>
  <c r="T101" i="7"/>
  <c r="R101" i="7"/>
  <c r="P101" i="7"/>
  <c r="BI99" i="7"/>
  <c r="BH99" i="7"/>
  <c r="BG99" i="7"/>
  <c r="BF99" i="7"/>
  <c r="T99" i="7"/>
  <c r="R99" i="7"/>
  <c r="P99" i="7"/>
  <c r="BI97" i="7"/>
  <c r="BH97" i="7"/>
  <c r="BG97" i="7"/>
  <c r="BF97" i="7"/>
  <c r="T97" i="7"/>
  <c r="R97" i="7"/>
  <c r="P97" i="7"/>
  <c r="J91" i="7"/>
  <c r="F91" i="7"/>
  <c r="J90" i="7"/>
  <c r="F90" i="7"/>
  <c r="F88" i="7"/>
  <c r="E86" i="7"/>
  <c r="J59" i="7"/>
  <c r="F59" i="7"/>
  <c r="J58" i="7"/>
  <c r="F58" i="7"/>
  <c r="F56" i="7"/>
  <c r="E54" i="7"/>
  <c r="J14" i="7"/>
  <c r="J88" i="7"/>
  <c r="E7" i="7"/>
  <c r="E82" i="7" s="1"/>
  <c r="J41" i="6"/>
  <c r="J40" i="6"/>
  <c r="AY62" i="1" s="1"/>
  <c r="J39" i="6"/>
  <c r="AX62" i="1" s="1"/>
  <c r="BI106" i="6"/>
  <c r="BH106" i="6"/>
  <c r="BG106" i="6"/>
  <c r="BF106" i="6"/>
  <c r="T106" i="6"/>
  <c r="R106" i="6"/>
  <c r="P106" i="6"/>
  <c r="BI104" i="6"/>
  <c r="BH104" i="6"/>
  <c r="BG104" i="6"/>
  <c r="BF104" i="6"/>
  <c r="T104" i="6"/>
  <c r="R104" i="6"/>
  <c r="P104" i="6"/>
  <c r="BI102" i="6"/>
  <c r="BH102" i="6"/>
  <c r="BG102" i="6"/>
  <c r="BF102" i="6"/>
  <c r="T102" i="6"/>
  <c r="R102" i="6"/>
  <c r="P102" i="6"/>
  <c r="BI100" i="6"/>
  <c r="BH100" i="6"/>
  <c r="F40" i="6" s="1"/>
  <c r="BG100" i="6"/>
  <c r="BF100" i="6"/>
  <c r="T100" i="6"/>
  <c r="R100" i="6"/>
  <c r="P100" i="6"/>
  <c r="BI99" i="6"/>
  <c r="BH99" i="6"/>
  <c r="BG99" i="6"/>
  <c r="BF99" i="6"/>
  <c r="T99" i="6"/>
  <c r="R99" i="6"/>
  <c r="P99" i="6"/>
  <c r="BI97" i="6"/>
  <c r="BH97" i="6"/>
  <c r="BG97" i="6"/>
  <c r="BF97" i="6"/>
  <c r="T97" i="6"/>
  <c r="R97" i="6"/>
  <c r="P97" i="6"/>
  <c r="J91" i="6"/>
  <c r="F91" i="6"/>
  <c r="J90" i="6"/>
  <c r="F90" i="6"/>
  <c r="F88" i="6"/>
  <c r="E86" i="6"/>
  <c r="J63" i="6"/>
  <c r="F63" i="6"/>
  <c r="J62" i="6"/>
  <c r="F62" i="6"/>
  <c r="F60" i="6"/>
  <c r="E58" i="6"/>
  <c r="J16" i="6"/>
  <c r="J88" i="6"/>
  <c r="E7" i="6"/>
  <c r="E80" i="6"/>
  <c r="J41" i="5"/>
  <c r="J40" i="5"/>
  <c r="AY61" i="1" s="1"/>
  <c r="J39" i="5"/>
  <c r="AX61" i="1" s="1"/>
  <c r="BI142" i="5"/>
  <c r="BH142" i="5"/>
  <c r="BG142" i="5"/>
  <c r="BF142" i="5"/>
  <c r="T142" i="5"/>
  <c r="R142" i="5"/>
  <c r="P142" i="5"/>
  <c r="BI138" i="5"/>
  <c r="BH138" i="5"/>
  <c r="BG138" i="5"/>
  <c r="BF138" i="5"/>
  <c r="T138" i="5"/>
  <c r="R138" i="5"/>
  <c r="P138" i="5"/>
  <c r="BI134" i="5"/>
  <c r="BH134" i="5"/>
  <c r="BG134" i="5"/>
  <c r="BF134" i="5"/>
  <c r="T134" i="5"/>
  <c r="R134" i="5"/>
  <c r="P134" i="5"/>
  <c r="BI130" i="5"/>
  <c r="BH130" i="5"/>
  <c r="BG130" i="5"/>
  <c r="BF130" i="5"/>
  <c r="T130" i="5"/>
  <c r="R130" i="5"/>
  <c r="P130" i="5"/>
  <c r="BI126" i="5"/>
  <c r="BH126" i="5"/>
  <c r="BG126" i="5"/>
  <c r="BF126" i="5"/>
  <c r="T126" i="5"/>
  <c r="R126" i="5"/>
  <c r="P126" i="5"/>
  <c r="BI122" i="5"/>
  <c r="BH122" i="5"/>
  <c r="BG122" i="5"/>
  <c r="BF122" i="5"/>
  <c r="T122" i="5"/>
  <c r="R122" i="5"/>
  <c r="P122" i="5"/>
  <c r="BI118" i="5"/>
  <c r="BH118" i="5"/>
  <c r="BG118" i="5"/>
  <c r="BF118" i="5"/>
  <c r="T118" i="5"/>
  <c r="R118" i="5"/>
  <c r="P118" i="5"/>
  <c r="BI113" i="5"/>
  <c r="BH113" i="5"/>
  <c r="BG113" i="5"/>
  <c r="BF113" i="5"/>
  <c r="T113" i="5"/>
  <c r="R113" i="5"/>
  <c r="P113" i="5"/>
  <c r="BI109" i="5"/>
  <c r="BH109" i="5"/>
  <c r="BG109" i="5"/>
  <c r="BF109" i="5"/>
  <c r="T109" i="5"/>
  <c r="R109" i="5"/>
  <c r="P109" i="5"/>
  <c r="BI105" i="5"/>
  <c r="BH105" i="5"/>
  <c r="BG105" i="5"/>
  <c r="BF105" i="5"/>
  <c r="T105" i="5"/>
  <c r="R105" i="5"/>
  <c r="P105" i="5"/>
  <c r="BI101" i="5"/>
  <c r="BH101" i="5"/>
  <c r="BG101" i="5"/>
  <c r="BF101" i="5"/>
  <c r="T101" i="5"/>
  <c r="R101" i="5"/>
  <c r="P101" i="5"/>
  <c r="BI97" i="5"/>
  <c r="BH97" i="5"/>
  <c r="BG97" i="5"/>
  <c r="BF97" i="5"/>
  <c r="T97" i="5"/>
  <c r="R97" i="5"/>
  <c r="P97" i="5"/>
  <c r="J91" i="5"/>
  <c r="F91" i="5"/>
  <c r="J90" i="5"/>
  <c r="F90" i="5"/>
  <c r="F88" i="5"/>
  <c r="E86" i="5"/>
  <c r="J63" i="5"/>
  <c r="F63" i="5"/>
  <c r="J62" i="5"/>
  <c r="F62" i="5"/>
  <c r="F60" i="5"/>
  <c r="E58" i="5"/>
  <c r="J16" i="5"/>
  <c r="J88" i="5"/>
  <c r="E7" i="5"/>
  <c r="E80" i="5"/>
  <c r="J39" i="4"/>
  <c r="J38" i="4"/>
  <c r="AY60" i="1" s="1"/>
  <c r="J37" i="4"/>
  <c r="AX60" i="1" s="1"/>
  <c r="BI199" i="4"/>
  <c r="BH199" i="4"/>
  <c r="BG199" i="4"/>
  <c r="BF199" i="4"/>
  <c r="T199" i="4"/>
  <c r="R199" i="4"/>
  <c r="P199" i="4"/>
  <c r="BI197" i="4"/>
  <c r="BH197" i="4"/>
  <c r="BG197" i="4"/>
  <c r="BF197" i="4"/>
  <c r="T197" i="4"/>
  <c r="R197" i="4"/>
  <c r="P197" i="4"/>
  <c r="BI194" i="4"/>
  <c r="BH194" i="4"/>
  <c r="BG194" i="4"/>
  <c r="BF194" i="4"/>
  <c r="T194" i="4"/>
  <c r="T193" i="4"/>
  <c r="R194" i="4"/>
  <c r="R193" i="4" s="1"/>
  <c r="P194" i="4"/>
  <c r="P193" i="4" s="1"/>
  <c r="BI192" i="4"/>
  <c r="BH192" i="4"/>
  <c r="BG192" i="4"/>
  <c r="BF192" i="4"/>
  <c r="T192" i="4"/>
  <c r="R192" i="4"/>
  <c r="P192" i="4"/>
  <c r="BI191" i="4"/>
  <c r="BH191" i="4"/>
  <c r="BG191" i="4"/>
  <c r="BF191" i="4"/>
  <c r="T191" i="4"/>
  <c r="R191" i="4"/>
  <c r="P191" i="4"/>
  <c r="BI189" i="4"/>
  <c r="BH189" i="4"/>
  <c r="BG189" i="4"/>
  <c r="BF189" i="4"/>
  <c r="T189" i="4"/>
  <c r="R189" i="4"/>
  <c r="P189" i="4"/>
  <c r="BI187" i="4"/>
  <c r="BH187" i="4"/>
  <c r="BG187" i="4"/>
  <c r="BF187" i="4"/>
  <c r="T187" i="4"/>
  <c r="R187" i="4"/>
  <c r="P187" i="4"/>
  <c r="BI182" i="4"/>
  <c r="BH182" i="4"/>
  <c r="BG182" i="4"/>
  <c r="BF182" i="4"/>
  <c r="T182" i="4"/>
  <c r="R182" i="4"/>
  <c r="P182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6" i="4"/>
  <c r="BH176" i="4"/>
  <c r="BG176" i="4"/>
  <c r="BF176" i="4"/>
  <c r="T176" i="4"/>
  <c r="R176" i="4"/>
  <c r="P176" i="4"/>
  <c r="BI172" i="4"/>
  <c r="BH172" i="4"/>
  <c r="BG172" i="4"/>
  <c r="BF172" i="4"/>
  <c r="T172" i="4"/>
  <c r="R172" i="4"/>
  <c r="P172" i="4"/>
  <c r="BI168" i="4"/>
  <c r="BH168" i="4"/>
  <c r="BG168" i="4"/>
  <c r="BF168" i="4"/>
  <c r="T168" i="4"/>
  <c r="R168" i="4"/>
  <c r="P168" i="4"/>
  <c r="BI166" i="4"/>
  <c r="BH166" i="4"/>
  <c r="BG166" i="4"/>
  <c r="BF166" i="4"/>
  <c r="T166" i="4"/>
  <c r="R166" i="4"/>
  <c r="P166" i="4"/>
  <c r="BI162" i="4"/>
  <c r="BH162" i="4"/>
  <c r="BG162" i="4"/>
  <c r="BF162" i="4"/>
  <c r="T162" i="4"/>
  <c r="R162" i="4"/>
  <c r="P162" i="4"/>
  <c r="BI156" i="4"/>
  <c r="BH156" i="4"/>
  <c r="BG156" i="4"/>
  <c r="BF156" i="4"/>
  <c r="T156" i="4"/>
  <c r="R156" i="4"/>
  <c r="P156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39" i="4"/>
  <c r="BH139" i="4"/>
  <c r="BG139" i="4"/>
  <c r="BF139" i="4"/>
  <c r="T139" i="4"/>
  <c r="R139" i="4"/>
  <c r="P139" i="4"/>
  <c r="BI130" i="4"/>
  <c r="BH130" i="4"/>
  <c r="BG130" i="4"/>
  <c r="BF130" i="4"/>
  <c r="T130" i="4"/>
  <c r="R130" i="4"/>
  <c r="P130" i="4"/>
  <c r="BI125" i="4"/>
  <c r="BH125" i="4"/>
  <c r="BG125" i="4"/>
  <c r="BF125" i="4"/>
  <c r="T125" i="4"/>
  <c r="R125" i="4"/>
  <c r="P125" i="4"/>
  <c r="BI123" i="4"/>
  <c r="BH123" i="4"/>
  <c r="BG123" i="4"/>
  <c r="BF123" i="4"/>
  <c r="T123" i="4"/>
  <c r="R123" i="4"/>
  <c r="P123" i="4"/>
  <c r="BI119" i="4"/>
  <c r="BH119" i="4"/>
  <c r="BG119" i="4"/>
  <c r="BF119" i="4"/>
  <c r="T119" i="4"/>
  <c r="R119" i="4"/>
  <c r="P119" i="4"/>
  <c r="BI117" i="4"/>
  <c r="BH117" i="4"/>
  <c r="BG117" i="4"/>
  <c r="BF117" i="4"/>
  <c r="T117" i="4"/>
  <c r="R117" i="4"/>
  <c r="P117" i="4"/>
  <c r="BI113" i="4"/>
  <c r="BH113" i="4"/>
  <c r="BG113" i="4"/>
  <c r="BF113" i="4"/>
  <c r="T113" i="4"/>
  <c r="R113" i="4"/>
  <c r="P113" i="4"/>
  <c r="BI110" i="4"/>
  <c r="BH110" i="4"/>
  <c r="BG110" i="4"/>
  <c r="BF110" i="4"/>
  <c r="T110" i="4"/>
  <c r="R110" i="4"/>
  <c r="P110" i="4"/>
  <c r="BI107" i="4"/>
  <c r="BH107" i="4"/>
  <c r="BG107" i="4"/>
  <c r="BF107" i="4"/>
  <c r="T107" i="4"/>
  <c r="R107" i="4"/>
  <c r="P107" i="4"/>
  <c r="BI105" i="4"/>
  <c r="BH105" i="4"/>
  <c r="BG105" i="4"/>
  <c r="BF105" i="4"/>
  <c r="T105" i="4"/>
  <c r="R105" i="4"/>
  <c r="P105" i="4"/>
  <c r="BI103" i="4"/>
  <c r="BH103" i="4"/>
  <c r="BG103" i="4"/>
  <c r="BF103" i="4"/>
  <c r="T103" i="4"/>
  <c r="R103" i="4"/>
  <c r="P103" i="4"/>
  <c r="BI101" i="4"/>
  <c r="BH101" i="4"/>
  <c r="BG101" i="4"/>
  <c r="BF101" i="4"/>
  <c r="T101" i="4"/>
  <c r="R101" i="4"/>
  <c r="P101" i="4"/>
  <c r="BI99" i="4"/>
  <c r="BH99" i="4"/>
  <c r="BG99" i="4"/>
  <c r="BF99" i="4"/>
  <c r="T99" i="4"/>
  <c r="R99" i="4"/>
  <c r="P99" i="4"/>
  <c r="BI97" i="4"/>
  <c r="BH97" i="4"/>
  <c r="BG97" i="4"/>
  <c r="BF97" i="4"/>
  <c r="T97" i="4"/>
  <c r="R97" i="4"/>
  <c r="P97" i="4"/>
  <c r="J91" i="4"/>
  <c r="F91" i="4"/>
  <c r="J90" i="4"/>
  <c r="F90" i="4"/>
  <c r="F88" i="4"/>
  <c r="E86" i="4"/>
  <c r="J59" i="4"/>
  <c r="F59" i="4"/>
  <c r="J58" i="4"/>
  <c r="F58" i="4"/>
  <c r="F56" i="4"/>
  <c r="E54" i="4"/>
  <c r="J14" i="4"/>
  <c r="J88" i="4"/>
  <c r="E7" i="4"/>
  <c r="E50" i="4" s="1"/>
  <c r="J41" i="3"/>
  <c r="J40" i="3"/>
  <c r="AY58" i="1" s="1"/>
  <c r="J39" i="3"/>
  <c r="AX58" i="1"/>
  <c r="BI100" i="3"/>
  <c r="BH100" i="3"/>
  <c r="BG100" i="3"/>
  <c r="BF100" i="3"/>
  <c r="T100" i="3"/>
  <c r="R100" i="3"/>
  <c r="P100" i="3"/>
  <c r="BI96" i="3"/>
  <c r="BH96" i="3"/>
  <c r="BG96" i="3"/>
  <c r="BF96" i="3"/>
  <c r="T96" i="3"/>
  <c r="R96" i="3"/>
  <c r="P96" i="3"/>
  <c r="J90" i="3"/>
  <c r="F90" i="3"/>
  <c r="J89" i="3"/>
  <c r="F89" i="3"/>
  <c r="F87" i="3"/>
  <c r="E85" i="3"/>
  <c r="J63" i="3"/>
  <c r="F63" i="3"/>
  <c r="J62" i="3"/>
  <c r="F62" i="3"/>
  <c r="F60" i="3"/>
  <c r="E58" i="3"/>
  <c r="J16" i="3"/>
  <c r="J87" i="3" s="1"/>
  <c r="E7" i="3"/>
  <c r="E79" i="3"/>
  <c r="J39" i="2"/>
  <c r="J38" i="2"/>
  <c r="AY57" i="1"/>
  <c r="J37" i="2"/>
  <c r="AX57" i="1" s="1"/>
  <c r="BI96" i="2"/>
  <c r="BH96" i="2"/>
  <c r="BG96" i="2"/>
  <c r="BF96" i="2"/>
  <c r="T96" i="2"/>
  <c r="R96" i="2"/>
  <c r="P96" i="2"/>
  <c r="BI94" i="2"/>
  <c r="BH94" i="2"/>
  <c r="BG94" i="2"/>
  <c r="F37" i="2" s="1"/>
  <c r="BF94" i="2"/>
  <c r="T94" i="2"/>
  <c r="R94" i="2"/>
  <c r="P94" i="2"/>
  <c r="BI92" i="2"/>
  <c r="BH92" i="2"/>
  <c r="BG92" i="2"/>
  <c r="BF92" i="2"/>
  <c r="T92" i="2"/>
  <c r="R92" i="2"/>
  <c r="P92" i="2"/>
  <c r="BI90" i="2"/>
  <c r="BH90" i="2"/>
  <c r="BG90" i="2"/>
  <c r="BF90" i="2"/>
  <c r="T90" i="2"/>
  <c r="R90" i="2"/>
  <c r="P90" i="2"/>
  <c r="J84" i="2"/>
  <c r="F84" i="2"/>
  <c r="J83" i="2"/>
  <c r="F83" i="2"/>
  <c r="F81" i="2"/>
  <c r="E79" i="2"/>
  <c r="J59" i="2"/>
  <c r="F59" i="2"/>
  <c r="J58" i="2"/>
  <c r="F58" i="2"/>
  <c r="F56" i="2"/>
  <c r="E54" i="2"/>
  <c r="J14" i="2"/>
  <c r="J81" i="2"/>
  <c r="E7" i="2"/>
  <c r="E75" i="2" s="1"/>
  <c r="L50" i="1"/>
  <c r="AM50" i="1"/>
  <c r="AM49" i="1"/>
  <c r="L49" i="1"/>
  <c r="AM47" i="1"/>
  <c r="L47" i="1"/>
  <c r="L45" i="1"/>
  <c r="L44" i="1"/>
  <c r="J288" i="22"/>
  <c r="BK272" i="22"/>
  <c r="J260" i="22"/>
  <c r="J247" i="22"/>
  <c r="J240" i="22"/>
  <c r="BK228" i="22"/>
  <c r="J201" i="22"/>
  <c r="BK179" i="22"/>
  <c r="BK165" i="22"/>
  <c r="J120" i="22"/>
  <c r="J88" i="23"/>
  <c r="BK134" i="24"/>
  <c r="J115" i="24"/>
  <c r="BK106" i="24"/>
  <c r="BK98" i="24"/>
  <c r="BK126" i="24"/>
  <c r="J111" i="24"/>
  <c r="J101" i="24"/>
  <c r="BK140" i="25"/>
  <c r="J126" i="25"/>
  <c r="BK102" i="25"/>
  <c r="J123" i="25"/>
  <c r="J104" i="25"/>
  <c r="J108" i="26"/>
  <c r="BK116" i="26"/>
  <c r="J112" i="27"/>
  <c r="BK127" i="27"/>
  <c r="J150" i="27"/>
  <c r="J102" i="27"/>
  <c r="BK116" i="28"/>
  <c r="J106" i="28"/>
  <c r="J100" i="28"/>
  <c r="J116" i="28"/>
  <c r="J108" i="28"/>
  <c r="BK98" i="28"/>
  <c r="BK96" i="28"/>
  <c r="J114" i="29"/>
  <c r="BK95" i="29"/>
  <c r="J155" i="29"/>
  <c r="J150" i="29"/>
  <c r="BK139" i="29"/>
  <c r="J128" i="29"/>
  <c r="BK114" i="29"/>
  <c r="J95" i="29"/>
  <c r="BK145" i="29"/>
  <c r="J137" i="29"/>
  <c r="J133" i="29"/>
  <c r="BK122" i="29"/>
  <c r="J112" i="29"/>
  <c r="J108" i="29"/>
  <c r="J102" i="30"/>
  <c r="BK100" i="30"/>
  <c r="BK98" i="30"/>
  <c r="BK95" i="30"/>
  <c r="J93" i="30"/>
  <c r="BK91" i="30"/>
  <c r="J101" i="30"/>
  <c r="J100" i="30"/>
  <c r="J98" i="30"/>
  <c r="J95" i="30"/>
  <c r="BK166" i="31"/>
  <c r="BK148" i="31"/>
  <c r="J141" i="31"/>
  <c r="BK120" i="31"/>
  <c r="BK107" i="31"/>
  <c r="J166" i="31"/>
  <c r="J146" i="31"/>
  <c r="BK135" i="31"/>
  <c r="BK117" i="31"/>
  <c r="BK108" i="31"/>
  <c r="BK102" i="31"/>
  <c r="J102" i="31"/>
  <c r="BK97" i="31"/>
  <c r="J92" i="32"/>
  <c r="F35" i="32"/>
  <c r="AS92" i="1"/>
  <c r="AS59" i="1"/>
  <c r="BK189" i="4"/>
  <c r="BK182" i="4"/>
  <c r="J166" i="4"/>
  <c r="J150" i="4"/>
  <c r="BK117" i="4"/>
  <c r="J103" i="4"/>
  <c r="J192" i="4"/>
  <c r="J182" i="4"/>
  <c r="J172" i="4"/>
  <c r="BK150" i="4"/>
  <c r="J117" i="4"/>
  <c r="BK99" i="4"/>
  <c r="J113" i="5"/>
  <c r="BK138" i="5"/>
  <c r="J109" i="5"/>
  <c r="J102" i="6"/>
  <c r="BK97" i="6"/>
  <c r="BK182" i="7"/>
  <c r="BK169" i="7"/>
  <c r="J125" i="7"/>
  <c r="BK107" i="7"/>
  <c r="J103" i="7"/>
  <c r="BK197" i="7"/>
  <c r="BK189" i="7"/>
  <c r="J176" i="7"/>
  <c r="J150" i="7"/>
  <c r="BK165" i="7"/>
  <c r="J105" i="7"/>
  <c r="BK115" i="7"/>
  <c r="J99" i="7"/>
  <c r="J113" i="8"/>
  <c r="J138" i="8"/>
  <c r="BK109" i="8"/>
  <c r="F40" i="9"/>
  <c r="J137" i="10"/>
  <c r="J101" i="10"/>
  <c r="J186" i="10"/>
  <c r="BK171" i="10"/>
  <c r="BK163" i="10"/>
  <c r="BK137" i="10"/>
  <c r="BK113" i="10"/>
  <c r="J99" i="10"/>
  <c r="BK118" i="11"/>
  <c r="BK142" i="11"/>
  <c r="BK113" i="11"/>
  <c r="BK105" i="12"/>
  <c r="J100" i="12"/>
  <c r="BK191" i="13"/>
  <c r="BK174" i="13"/>
  <c r="J150" i="13"/>
  <c r="BK127" i="13"/>
  <c r="J191" i="13"/>
  <c r="BK177" i="13"/>
  <c r="BK169" i="13"/>
  <c r="J167" i="13"/>
  <c r="J125" i="13"/>
  <c r="BK105" i="13"/>
  <c r="BK110" i="13"/>
  <c r="BK101" i="13"/>
  <c r="J138" i="14"/>
  <c r="BK118" i="14"/>
  <c r="BK142" i="14"/>
  <c r="J118" i="14"/>
  <c r="BK106" i="15"/>
  <c r="J106" i="15"/>
  <c r="BK182" i="16"/>
  <c r="J172" i="16"/>
  <c r="BK160" i="16"/>
  <c r="J136" i="16"/>
  <c r="BK110" i="16"/>
  <c r="J101" i="16"/>
  <c r="J174" i="16"/>
  <c r="BK161" i="16"/>
  <c r="BK136" i="16"/>
  <c r="J119" i="16"/>
  <c r="J103" i="16"/>
  <c r="BK142" i="17"/>
  <c r="BK122" i="17"/>
  <c r="BK101" i="17"/>
  <c r="BK126" i="17"/>
  <c r="BK97" i="17"/>
  <c r="BK104" i="18"/>
  <c r="J97" i="18"/>
  <c r="BK181" i="19"/>
  <c r="J166" i="19"/>
  <c r="J155" i="19"/>
  <c r="BK125" i="19"/>
  <c r="BK113" i="19"/>
  <c r="J181" i="19"/>
  <c r="BK165" i="19"/>
  <c r="J137" i="19"/>
  <c r="J107" i="19"/>
  <c r="J99" i="19"/>
  <c r="BK99" i="19"/>
  <c r="J126" i="20"/>
  <c r="J101" i="20"/>
  <c r="BK126" i="20"/>
  <c r="BK101" i="20"/>
  <c r="BK100" i="21"/>
  <c r="F40" i="21"/>
  <c r="BK233" i="22"/>
  <c r="BK210" i="22"/>
  <c r="BK191" i="22"/>
  <c r="J172" i="22"/>
  <c r="BK116" i="22"/>
  <c r="BK284" i="22"/>
  <c r="J270" i="22"/>
  <c r="J263" i="22"/>
  <c r="BK231" i="22"/>
  <c r="BK207" i="22"/>
  <c r="BK159" i="22"/>
  <c r="BK104" i="22"/>
  <c r="BK249" i="22"/>
  <c r="J219" i="22"/>
  <c r="BK182" i="22"/>
  <c r="J153" i="22"/>
  <c r="BK88" i="23"/>
  <c r="J137" i="24"/>
  <c r="BK111" i="24"/>
  <c r="J104" i="24"/>
  <c r="BK131" i="24"/>
  <c r="J106" i="24"/>
  <c r="J142" i="25"/>
  <c r="BK123" i="25"/>
  <c r="J133" i="25"/>
  <c r="BK109" i="25"/>
  <c r="BK95" i="25"/>
  <c r="J102" i="26"/>
  <c r="BK108" i="26"/>
  <c r="BK101" i="27"/>
  <c r="J120" i="27"/>
  <c r="BK104" i="27"/>
  <c r="BK93" i="28"/>
  <c r="BK114" i="28"/>
  <c r="J104" i="28"/>
  <c r="J93" i="28"/>
  <c r="BK111" i="28"/>
  <c r="BK104" i="28"/>
  <c r="J165" i="29"/>
  <c r="BK159" i="29"/>
  <c r="J156" i="29"/>
  <c r="BK147" i="29"/>
  <c r="BK137" i="29"/>
  <c r="BK101" i="29"/>
  <c r="J152" i="29"/>
  <c r="J122" i="29"/>
  <c r="BK165" i="29"/>
  <c r="BK160" i="29"/>
  <c r="BK154" i="29"/>
  <c r="BK151" i="29"/>
  <c r="BK142" i="29"/>
  <c r="J116" i="29"/>
  <c r="BK101" i="30"/>
  <c r="BK92" i="30"/>
  <c r="J96" i="30"/>
  <c r="BK162" i="31"/>
  <c r="BK142" i="31"/>
  <c r="J117" i="31"/>
  <c r="J170" i="31"/>
  <c r="J148" i="31"/>
  <c r="J135" i="31"/>
  <c r="J113" i="31"/>
  <c r="BK104" i="31"/>
  <c r="BK94" i="31"/>
  <c r="J94" i="31"/>
  <c r="BK90" i="32"/>
  <c r="BK95" i="32"/>
  <c r="J94" i="2"/>
  <c r="AS87" i="1"/>
  <c r="AS63" i="1"/>
  <c r="BK96" i="3"/>
  <c r="F38" i="3"/>
  <c r="J180" i="4"/>
  <c r="BK151" i="4"/>
  <c r="BK113" i="4"/>
  <c r="BK105" i="4"/>
  <c r="J99" i="4"/>
  <c r="BK191" i="4"/>
  <c r="J176" i="4"/>
  <c r="J151" i="4"/>
  <c r="J119" i="4"/>
  <c r="BK101" i="4"/>
  <c r="BK142" i="5"/>
  <c r="BK134" i="5"/>
  <c r="BK109" i="5"/>
  <c r="J101" i="5"/>
  <c r="J142" i="5"/>
  <c r="J134" i="5"/>
  <c r="J130" i="5"/>
  <c r="J122" i="5"/>
  <c r="BK113" i="5"/>
  <c r="BK97" i="5"/>
  <c r="J106" i="6"/>
  <c r="J104" i="6"/>
  <c r="BK102" i="6"/>
  <c r="J100" i="6"/>
  <c r="J99" i="6"/>
  <c r="BK194" i="7"/>
  <c r="BK191" i="7"/>
  <c r="J175" i="7"/>
  <c r="BK150" i="7"/>
  <c r="J123" i="7"/>
  <c r="BK105" i="7"/>
  <c r="J194" i="7"/>
  <c r="BK180" i="7"/>
  <c r="J151" i="7"/>
  <c r="BK175" i="7"/>
  <c r="BK140" i="7"/>
  <c r="BK101" i="7"/>
  <c r="BK142" i="8"/>
  <c r="BK118" i="8"/>
  <c r="J142" i="8"/>
  <c r="BK122" i="8"/>
  <c r="J105" i="8"/>
  <c r="BK106" i="9"/>
  <c r="BK101" i="9"/>
  <c r="BK100" i="9"/>
  <c r="BK191" i="10"/>
  <c r="BK179" i="10"/>
  <c r="J168" i="10"/>
  <c r="J151" i="10"/>
  <c r="J130" i="10"/>
  <c r="J110" i="10"/>
  <c r="BK99" i="10"/>
  <c r="BK181" i="10"/>
  <c r="J167" i="10"/>
  <c r="BK143" i="10"/>
  <c r="J123" i="10"/>
  <c r="J117" i="10"/>
  <c r="BK105" i="10"/>
  <c r="J97" i="10"/>
  <c r="BK138" i="11"/>
  <c r="J113" i="11"/>
  <c r="J138" i="11"/>
  <c r="J126" i="11"/>
  <c r="J109" i="11"/>
  <c r="BK103" i="12"/>
  <c r="J99" i="12"/>
  <c r="J105" i="12"/>
  <c r="J102" i="12"/>
  <c r="J97" i="12"/>
  <c r="BK192" i="13"/>
  <c r="BK189" i="13"/>
  <c r="BK176" i="13"/>
  <c r="BK167" i="13"/>
  <c r="BK149" i="13"/>
  <c r="J132" i="13"/>
  <c r="J192" i="13"/>
  <c r="BK181" i="13"/>
  <c r="BK150" i="13"/>
  <c r="BK117" i="13"/>
  <c r="BK107" i="13"/>
  <c r="BK99" i="13"/>
  <c r="J107" i="13"/>
  <c r="BK130" i="14"/>
  <c r="BK105" i="14"/>
  <c r="J130" i="14"/>
  <c r="J113" i="14"/>
  <c r="J97" i="14"/>
  <c r="BK97" i="15"/>
  <c r="BK100" i="15"/>
  <c r="J179" i="16"/>
  <c r="BK164" i="16"/>
  <c r="BK147" i="16"/>
  <c r="BK125" i="16"/>
  <c r="J113" i="16"/>
  <c r="BK103" i="16"/>
  <c r="BK176" i="16"/>
  <c r="BK163" i="16"/>
  <c r="J130" i="16"/>
  <c r="J117" i="16"/>
  <c r="J105" i="16"/>
  <c r="BK134" i="17"/>
  <c r="J113" i="17"/>
  <c r="J97" i="17"/>
  <c r="BK118" i="17"/>
  <c r="J106" i="18"/>
  <c r="J104" i="18"/>
  <c r="J99" i="18"/>
  <c r="J170" i="19"/>
  <c r="J159" i="19"/>
  <c r="J148" i="19"/>
  <c r="J123" i="19"/>
  <c r="J186" i="19"/>
  <c r="BK170" i="19"/>
  <c r="BK159" i="19"/>
  <c r="J143" i="19"/>
  <c r="J125" i="19"/>
  <c r="J113" i="19"/>
  <c r="BK101" i="19"/>
  <c r="J101" i="19"/>
  <c r="BK122" i="20"/>
  <c r="BK97" i="20"/>
  <c r="J130" i="20"/>
  <c r="J105" i="20"/>
  <c r="BK102" i="21"/>
  <c r="BK97" i="21"/>
  <c r="J102" i="21"/>
  <c r="J97" i="21"/>
  <c r="J293" i="22"/>
  <c r="BK278" i="22"/>
  <c r="BK260" i="22"/>
  <c r="BK251" i="22"/>
  <c r="BK240" i="22"/>
  <c r="BK219" i="22"/>
  <c r="BK197" i="22"/>
  <c r="J176" i="22"/>
  <c r="J165" i="22"/>
  <c r="BK114" i="22"/>
  <c r="J297" i="22"/>
  <c r="J280" i="22"/>
  <c r="BK268" i="22"/>
  <c r="J258" i="22"/>
  <c r="J228" i="22"/>
  <c r="BK201" i="22"/>
  <c r="BK153" i="22"/>
  <c r="BK124" i="22"/>
  <c r="J298" i="22"/>
  <c r="J282" i="22"/>
  <c r="J265" i="22"/>
  <c r="J251" i="22"/>
  <c r="BK245" i="22"/>
  <c r="BK229" i="22"/>
  <c r="J208" i="22"/>
  <c r="BK172" i="22"/>
  <c r="BK132" i="22"/>
  <c r="BK112" i="22"/>
  <c r="J84" i="23"/>
  <c r="BK120" i="24"/>
  <c r="BK109" i="24"/>
  <c r="BK137" i="24"/>
  <c r="BK117" i="24"/>
  <c r="BK104" i="24"/>
  <c r="BK142" i="25"/>
  <c r="BK133" i="25"/>
  <c r="J109" i="25"/>
  <c r="J128" i="25"/>
  <c r="BK104" i="25"/>
  <c r="J116" i="26"/>
  <c r="BK102" i="26"/>
  <c r="J135" i="27"/>
  <c r="BK142" i="27"/>
  <c r="J101" i="27"/>
  <c r="BK85" i="28"/>
  <c r="BK110" i="28"/>
  <c r="J96" i="28"/>
  <c r="J85" i="28"/>
  <c r="J110" i="28"/>
  <c r="BK102" i="28"/>
  <c r="BK128" i="29"/>
  <c r="J103" i="29"/>
  <c r="J159" i="29"/>
  <c r="J153" i="29"/>
  <c r="J145" i="29"/>
  <c r="BK133" i="29"/>
  <c r="BK110" i="29"/>
  <c r="J92" i="30"/>
  <c r="BK158" i="31"/>
  <c r="J132" i="31"/>
  <c r="BK113" i="31"/>
  <c r="J106" i="31"/>
  <c r="BK153" i="31"/>
  <c r="J142" i="31"/>
  <c r="BK132" i="31"/>
  <c r="J110" i="31"/>
  <c r="J104" i="31"/>
  <c r="BK95" i="31"/>
  <c r="J95" i="31"/>
  <c r="BK88" i="32"/>
  <c r="BK198" i="7"/>
  <c r="J187" i="7"/>
  <c r="J171" i="7"/>
  <c r="J101" i="7"/>
  <c r="J191" i="7"/>
  <c r="J165" i="7"/>
  <c r="J179" i="7"/>
  <c r="BK110" i="7"/>
  <c r="BK97" i="7"/>
  <c r="J126" i="8"/>
  <c r="BK101" i="8"/>
  <c r="J130" i="8"/>
  <c r="J97" i="8"/>
  <c r="BK99" i="9"/>
  <c r="J97" i="9"/>
  <c r="BK186" i="10"/>
  <c r="J171" i="10"/>
  <c r="J161" i="10"/>
  <c r="BK123" i="10"/>
  <c r="BK107" i="10"/>
  <c r="BK189" i="10"/>
  <c r="BK170" i="10"/>
  <c r="BK151" i="10"/>
  <c r="BK130" i="10"/>
  <c r="BK110" i="10"/>
  <c r="BK101" i="10"/>
  <c r="J130" i="11"/>
  <c r="J105" i="11"/>
  <c r="J134" i="11"/>
  <c r="BK107" i="12"/>
  <c r="BK197" i="13"/>
  <c r="J176" i="13"/>
  <c r="BK119" i="13"/>
  <c r="BK103" i="13"/>
  <c r="J103" i="13"/>
  <c r="BK122" i="14"/>
  <c r="BK138" i="14"/>
  <c r="J105" i="14"/>
  <c r="J100" i="15"/>
  <c r="J97" i="15"/>
  <c r="J177" i="16"/>
  <c r="J161" i="16"/>
  <c r="BK142" i="16"/>
  <c r="BK119" i="16"/>
  <c r="BK99" i="16"/>
  <c r="J166" i="16"/>
  <c r="J154" i="16"/>
  <c r="J142" i="16"/>
  <c r="J110" i="16"/>
  <c r="BK97" i="16"/>
  <c r="J122" i="17"/>
  <c r="J138" i="17"/>
  <c r="J109" i="17"/>
  <c r="BK100" i="18"/>
  <c r="J100" i="18"/>
  <c r="J183" i="19"/>
  <c r="J169" i="19"/>
  <c r="J130" i="19"/>
  <c r="J110" i="19"/>
  <c r="BK179" i="19"/>
  <c r="BK161" i="19"/>
  <c r="BK130" i="19"/>
  <c r="BK123" i="19"/>
  <c r="J105" i="19"/>
  <c r="BK105" i="19"/>
  <c r="BK130" i="20"/>
  <c r="BK105" i="20"/>
  <c r="J122" i="20"/>
  <c r="J97" i="20"/>
  <c r="J99" i="21"/>
  <c r="BK99" i="21"/>
  <c r="BK300" i="22"/>
  <c r="BK282" i="22"/>
  <c r="BK276" i="22"/>
  <c r="J256" i="22"/>
  <c r="J231" i="22"/>
  <c r="BK216" i="22"/>
  <c r="J179" i="22"/>
  <c r="BK140" i="22"/>
  <c r="J104" i="22"/>
  <c r="BK296" i="22"/>
  <c r="J272" i="22"/>
  <c r="BK246" i="22"/>
  <c r="J218" i="22"/>
  <c r="BK192" i="22"/>
  <c r="J140" i="22"/>
  <c r="BK297" i="22"/>
  <c r="BK97" i="32"/>
  <c r="J88" i="32"/>
  <c r="BK94" i="2"/>
  <c r="BK90" i="2"/>
  <c r="AS67" i="1"/>
  <c r="BK192" i="4"/>
  <c r="BK179" i="4"/>
  <c r="BK172" i="4"/>
  <c r="BK156" i="4"/>
  <c r="J123" i="4"/>
  <c r="BK110" i="4"/>
  <c r="BK97" i="4"/>
  <c r="J179" i="4"/>
  <c r="BK166" i="4"/>
  <c r="J130" i="4"/>
  <c r="BK107" i="4"/>
  <c r="BK130" i="5"/>
  <c r="BK105" i="5"/>
  <c r="J118" i="5"/>
  <c r="BK106" i="6"/>
  <c r="BK99" i="6"/>
  <c r="J189" i="7"/>
  <c r="BK179" i="7"/>
  <c r="J140" i="7"/>
  <c r="J115" i="7"/>
  <c r="BK99" i="7"/>
  <c r="J192" i="7"/>
  <c r="J182" i="7"/>
  <c r="J159" i="7"/>
  <c r="BK192" i="7"/>
  <c r="J131" i="7"/>
  <c r="J97" i="7"/>
  <c r="BK103" i="7"/>
  <c r="BK130" i="8"/>
  <c r="BK105" i="8"/>
  <c r="BK126" i="8"/>
  <c r="J101" i="8"/>
  <c r="J104" i="9"/>
  <c r="J100" i="9"/>
  <c r="J184" i="10"/>
  <c r="BK173" i="10"/>
  <c r="J163" i="10"/>
  <c r="J144" i="10"/>
  <c r="BK119" i="10"/>
  <c r="J105" i="10"/>
  <c r="J191" i="10"/>
  <c r="J183" i="10"/>
  <c r="BK168" i="10"/>
  <c r="BK144" i="10"/>
  <c r="J119" i="10"/>
  <c r="BK103" i="10"/>
  <c r="BK126" i="11"/>
  <c r="BK101" i="11"/>
  <c r="J122" i="11"/>
  <c r="BK105" i="11"/>
  <c r="BK97" i="12"/>
  <c r="BK194" i="13"/>
  <c r="J177" i="13"/>
  <c r="J169" i="13"/>
  <c r="J149" i="13"/>
  <c r="J201" i="13"/>
  <c r="J187" i="13"/>
  <c r="BK173" i="13"/>
  <c r="J157" i="13"/>
  <c r="J119" i="13"/>
  <c r="J110" i="13"/>
  <c r="BK97" i="13"/>
  <c r="J97" i="13"/>
  <c r="BK134" i="14"/>
  <c r="BK109" i="14"/>
  <c r="J134" i="14"/>
  <c r="J109" i="14"/>
  <c r="BK102" i="15"/>
  <c r="J102" i="15"/>
  <c r="BK177" i="16"/>
  <c r="J163" i="16"/>
  <c r="BK143" i="16"/>
  <c r="BK117" i="16"/>
  <c r="J186" i="16"/>
  <c r="BK166" i="16"/>
  <c r="J156" i="16"/>
  <c r="J125" i="16"/>
  <c r="BK107" i="16"/>
  <c r="J99" i="16"/>
  <c r="BK138" i="17"/>
  <c r="J118" i="17"/>
  <c r="J142" i="17"/>
  <c r="BK113" i="17"/>
  <c r="BK102" i="18"/>
  <c r="J102" i="18"/>
  <c r="BK186" i="19"/>
  <c r="BK173" i="19"/>
  <c r="BK144" i="19"/>
  <c r="BK119" i="19"/>
  <c r="J184" i="19"/>
  <c r="J173" i="19"/>
  <c r="BK155" i="19"/>
  <c r="J117" i="19"/>
  <c r="BK103" i="19"/>
  <c r="J103" i="19"/>
  <c r="J142" i="20"/>
  <c r="BK118" i="20"/>
  <c r="BK142" i="20"/>
  <c r="J118" i="20"/>
  <c r="J104" i="21"/>
  <c r="BK301" i="22"/>
  <c r="J296" i="22"/>
  <c r="J284" i="22"/>
  <c r="BK270" i="22"/>
  <c r="BK258" i="22"/>
  <c r="J249" i="22"/>
  <c r="J229" i="22"/>
  <c r="J207" i="22"/>
  <c r="BK178" i="22"/>
  <c r="BK128" i="22"/>
  <c r="BK293" i="22"/>
  <c r="BK274" i="22"/>
  <c r="BK256" i="22"/>
  <c r="BK223" i="22"/>
  <c r="J197" i="22"/>
  <c r="BK148" i="22"/>
  <c r="J128" i="22"/>
  <c r="BK267" i="22"/>
  <c r="J233" i="22"/>
  <c r="J192" i="22"/>
  <c r="J166" i="22"/>
  <c r="J114" i="22"/>
  <c r="BK84" i="23"/>
  <c r="J126" i="24"/>
  <c r="BK99" i="24"/>
  <c r="J120" i="24"/>
  <c r="J109" i="24"/>
  <c r="J95" i="24"/>
  <c r="BK128" i="25"/>
  <c r="BK101" i="25"/>
  <c r="J118" i="25"/>
  <c r="J101" i="25"/>
  <c r="J112" i="26"/>
  <c r="J142" i="27"/>
  <c r="BK135" i="27"/>
  <c r="BK93" i="27"/>
  <c r="J105" i="28"/>
  <c r="BK118" i="28"/>
  <c r="BK108" i="28"/>
  <c r="J87" i="28"/>
  <c r="J114" i="28"/>
  <c r="BK100" i="28"/>
  <c r="J162" i="29"/>
  <c r="BK158" i="29"/>
  <c r="BK155" i="29"/>
  <c r="J142" i="29"/>
  <c r="BK116" i="29"/>
  <c r="J157" i="29"/>
  <c r="BK135" i="29"/>
  <c r="BK103" i="29"/>
  <c r="BK156" i="29"/>
  <c r="BK153" i="29"/>
  <c r="BK150" i="29"/>
  <c r="J135" i="29"/>
  <c r="J110" i="29"/>
  <c r="BK99" i="30"/>
  <c r="BK102" i="30"/>
  <c r="BK93" i="30"/>
  <c r="J153" i="31"/>
  <c r="BK138" i="31"/>
  <c r="BK110" i="31"/>
  <c r="J162" i="31"/>
  <c r="BK141" i="31"/>
  <c r="J120" i="31"/>
  <c r="J107" i="31"/>
  <c r="BK96" i="31"/>
  <c r="J96" i="31"/>
  <c r="J95" i="32"/>
  <c r="BK99" i="32"/>
  <c r="J96" i="2"/>
  <c r="J90" i="2"/>
  <c r="AS71" i="1"/>
  <c r="J100" i="3"/>
  <c r="J96" i="3"/>
  <c r="J199" i="4"/>
  <c r="BK197" i="4"/>
  <c r="J187" i="4"/>
  <c r="BK168" i="4"/>
  <c r="J139" i="4"/>
  <c r="BK119" i="4"/>
  <c r="J101" i="4"/>
  <c r="BK194" i="4"/>
  <c r="BK180" i="4"/>
  <c r="J162" i="4"/>
  <c r="BK125" i="4"/>
  <c r="J105" i="4"/>
  <c r="J97" i="4"/>
  <c r="BK118" i="5"/>
  <c r="J105" i="5"/>
  <c r="BK104" i="6"/>
  <c r="BK100" i="6"/>
  <c r="J97" i="6"/>
  <c r="J197" i="7"/>
  <c r="J180" i="7"/>
  <c r="BK125" i="7"/>
  <c r="J110" i="7"/>
  <c r="J198" i="7"/>
  <c r="BK187" i="7"/>
  <c r="BK171" i="7"/>
  <c r="BK131" i="7"/>
  <c r="BK159" i="7"/>
  <c r="J107" i="7"/>
  <c r="BK134" i="8"/>
  <c r="J109" i="8"/>
  <c r="J134" i="8"/>
  <c r="BK113" i="8"/>
  <c r="BK104" i="9"/>
  <c r="J106" i="9"/>
  <c r="J101" i="9"/>
  <c r="BK183" i="10"/>
  <c r="BK167" i="10"/>
  <c r="J143" i="10"/>
  <c r="BK117" i="10"/>
  <c r="J103" i="10"/>
  <c r="BK184" i="10"/>
  <c r="J173" i="10"/>
  <c r="BK161" i="10"/>
  <c r="J142" i="11"/>
  <c r="BK122" i="11"/>
  <c r="BK97" i="11"/>
  <c r="J118" i="11"/>
  <c r="J101" i="11"/>
  <c r="BK100" i="12"/>
  <c r="J107" i="12"/>
  <c r="J103" i="12"/>
  <c r="BK99" i="12"/>
  <c r="J197" i="13"/>
  <c r="J181" i="13"/>
  <c r="J173" i="13"/>
  <c r="BK157" i="13"/>
  <c r="BK140" i="13"/>
  <c r="J127" i="13"/>
  <c r="J189" i="13"/>
  <c r="BK163" i="13"/>
  <c r="BK125" i="13"/>
  <c r="BK113" i="13"/>
  <c r="J113" i="13"/>
  <c r="J99" i="13"/>
  <c r="BK113" i="14"/>
  <c r="BK97" i="14"/>
  <c r="J122" i="14"/>
  <c r="BK104" i="15"/>
  <c r="J104" i="15"/>
  <c r="BK186" i="16"/>
  <c r="BK174" i="16"/>
  <c r="BK156" i="16"/>
  <c r="BK130" i="16"/>
  <c r="J107" i="16"/>
  <c r="J182" i="16"/>
  <c r="BK172" i="16"/>
  <c r="J160" i="16"/>
  <c r="J147" i="16"/>
  <c r="BK123" i="16"/>
  <c r="BK101" i="16"/>
  <c r="J126" i="17"/>
  <c r="BK105" i="17"/>
  <c r="J130" i="17"/>
  <c r="J101" i="17"/>
  <c r="BK106" i="18"/>
  <c r="BK189" i="19"/>
  <c r="J179" i="19"/>
  <c r="J165" i="19"/>
  <c r="BK143" i="19"/>
  <c r="BK117" i="19"/>
  <c r="BK183" i="19"/>
  <c r="BK166" i="19"/>
  <c r="BK148" i="19"/>
  <c r="J119" i="19"/>
  <c r="BK107" i="19"/>
  <c r="BK97" i="19"/>
  <c r="BK138" i="20"/>
  <c r="BK113" i="20"/>
  <c r="J138" i="20"/>
  <c r="J113" i="20"/>
  <c r="J106" i="21"/>
  <c r="BK104" i="21"/>
  <c r="J100" i="21"/>
  <c r="J300" i="22"/>
  <c r="BK288" i="22"/>
  <c r="J268" i="22"/>
  <c r="BK247" i="22"/>
  <c r="J223" i="22"/>
  <c r="BK208" i="22"/>
  <c r="J187" i="22"/>
  <c r="BK120" i="22"/>
  <c r="BK298" i="22"/>
  <c r="J286" i="22"/>
  <c r="J276" i="22"/>
  <c r="BK265" i="22"/>
  <c r="BK235" i="22"/>
  <c r="J211" i="22"/>
  <c r="BK166" i="22"/>
  <c r="J132" i="22"/>
  <c r="BK286" i="22"/>
  <c r="J274" i="22"/>
  <c r="BK254" i="22"/>
  <c r="J246" i="22"/>
  <c r="J235" i="22"/>
  <c r="BK211" i="22"/>
  <c r="BK187" i="22"/>
  <c r="J178" i="22"/>
  <c r="J159" i="22"/>
  <c r="J116" i="22"/>
  <c r="J86" i="23"/>
  <c r="J131" i="24"/>
  <c r="BK113" i="24"/>
  <c r="BK101" i="24"/>
  <c r="J134" i="24"/>
  <c r="BK115" i="24"/>
  <c r="J108" i="24"/>
  <c r="J98" i="24"/>
  <c r="J140" i="25"/>
  <c r="BK118" i="25"/>
  <c r="J136" i="25"/>
  <c r="BK114" i="25"/>
  <c r="J95" i="25"/>
  <c r="J98" i="26"/>
  <c r="BK150" i="27"/>
  <c r="BK102" i="27"/>
  <c r="BK112" i="27"/>
  <c r="J127" i="27"/>
  <c r="BK112" i="28"/>
  <c r="J102" i="28"/>
  <c r="J90" i="28"/>
  <c r="J112" i="28"/>
  <c r="BK105" i="28"/>
  <c r="BK170" i="31"/>
  <c r="J145" i="31"/>
  <c r="BK129" i="31"/>
  <c r="BK109" i="31"/>
  <c r="J158" i="31"/>
  <c r="J138" i="31"/>
  <c r="BK123" i="31"/>
  <c r="BK106" i="31"/>
  <c r="J97" i="31"/>
  <c r="J97" i="32"/>
  <c r="BK92" i="32"/>
  <c r="BK96" i="2"/>
  <c r="BK92" i="2"/>
  <c r="AS75" i="1"/>
  <c r="BK130" i="4"/>
  <c r="J107" i="4"/>
  <c r="J197" i="4"/>
  <c r="J189" i="4"/>
  <c r="J156" i="4"/>
  <c r="BK123" i="4"/>
  <c r="BK103" i="4"/>
  <c r="BK122" i="5"/>
  <c r="J97" i="5"/>
  <c r="BK126" i="5"/>
  <c r="BK101" i="5"/>
  <c r="J169" i="7"/>
  <c r="BK176" i="7"/>
  <c r="BK151" i="7"/>
  <c r="BK123" i="7"/>
  <c r="BK138" i="8"/>
  <c r="J122" i="8"/>
  <c r="BK97" i="8"/>
  <c r="J118" i="8"/>
  <c r="BK97" i="9"/>
  <c r="J99" i="9"/>
  <c r="J189" i="10"/>
  <c r="J181" i="10"/>
  <c r="J170" i="10"/>
  <c r="BK157" i="10"/>
  <c r="J125" i="10"/>
  <c r="J113" i="10"/>
  <c r="BK97" i="10"/>
  <c r="J179" i="10"/>
  <c r="J157" i="10"/>
  <c r="BK125" i="10"/>
  <c r="J107" i="10"/>
  <c r="BK134" i="11"/>
  <c r="BK109" i="11"/>
  <c r="BK130" i="11"/>
  <c r="J97" i="11"/>
  <c r="BK102" i="12"/>
  <c r="BK201" i="13"/>
  <c r="BK187" i="13"/>
  <c r="J163" i="13"/>
  <c r="J140" i="13"/>
  <c r="J194" i="13"/>
  <c r="J174" i="13"/>
  <c r="BK132" i="13"/>
  <c r="J117" i="13"/>
  <c r="J101" i="13"/>
  <c r="J105" i="13"/>
  <c r="J142" i="14"/>
  <c r="J126" i="14"/>
  <c r="BK101" i="14"/>
  <c r="BK126" i="14"/>
  <c r="J101" i="14"/>
  <c r="J99" i="15"/>
  <c r="BK99" i="15"/>
  <c r="J176" i="16"/>
  <c r="BK154" i="16"/>
  <c r="J123" i="16"/>
  <c r="BK105" i="16"/>
  <c r="BK179" i="16"/>
  <c r="J164" i="16"/>
  <c r="J143" i="16"/>
  <c r="BK113" i="16"/>
  <c r="J97" i="16"/>
  <c r="BK130" i="17"/>
  <c r="BK109" i="17"/>
  <c r="J134" i="17"/>
  <c r="J105" i="17"/>
  <c r="BK97" i="18"/>
  <c r="BK99" i="18"/>
  <c r="BK184" i="19"/>
  <c r="J161" i="19"/>
  <c r="BK137" i="19"/>
  <c r="J189" i="19"/>
  <c r="BK169" i="19"/>
  <c r="J144" i="19"/>
  <c r="BK110" i="19"/>
  <c r="J97" i="19"/>
  <c r="BK134" i="20"/>
  <c r="J109" i="20"/>
  <c r="J134" i="20"/>
  <c r="BK109" i="20"/>
  <c r="BK106" i="21"/>
  <c r="J301" i="22"/>
  <c r="J290" i="22"/>
  <c r="BK280" i="22"/>
  <c r="BK263" i="22"/>
  <c r="J254" i="22"/>
  <c r="J242" i="22"/>
  <c r="BK218" i="22"/>
  <c r="J182" i="22"/>
  <c r="J148" i="22"/>
  <c r="J112" i="22"/>
  <c r="J278" i="22"/>
  <c r="J267" i="22"/>
  <c r="J245" i="22"/>
  <c r="J216" i="22"/>
  <c r="J191" i="22"/>
  <c r="BK290" i="22"/>
  <c r="BK242" i="22"/>
  <c r="J210" i="22"/>
  <c r="BK176" i="22"/>
  <c r="J124" i="22"/>
  <c r="BK86" i="23"/>
  <c r="J117" i="24"/>
  <c r="BK108" i="24"/>
  <c r="BK95" i="24"/>
  <c r="J113" i="24"/>
  <c r="J99" i="24"/>
  <c r="BK136" i="25"/>
  <c r="J114" i="25"/>
  <c r="BK126" i="25"/>
  <c r="J102" i="25"/>
  <c r="BK112" i="26"/>
  <c r="BK98" i="26"/>
  <c r="BK120" i="27"/>
  <c r="J104" i="27"/>
  <c r="J93" i="27"/>
  <c r="BK87" i="28"/>
  <c r="J111" i="28"/>
  <c r="J98" i="28"/>
  <c r="J118" i="28"/>
  <c r="BK106" i="28"/>
  <c r="BK90" i="28"/>
  <c r="J160" i="29"/>
  <c r="BK157" i="29"/>
  <c r="J151" i="29"/>
  <c r="J139" i="29"/>
  <c r="BK108" i="29"/>
  <c r="J154" i="29"/>
  <c r="BK112" i="29"/>
  <c r="BK162" i="29"/>
  <c r="J158" i="29"/>
  <c r="BK152" i="29"/>
  <c r="J147" i="29"/>
  <c r="J101" i="29"/>
  <c r="BK96" i="30"/>
  <c r="J99" i="30"/>
  <c r="J91" i="30"/>
  <c r="BK146" i="31"/>
  <c r="J123" i="31"/>
  <c r="J108" i="31"/>
  <c r="BK145" i="31"/>
  <c r="J129" i="31"/>
  <c r="J109" i="31"/>
  <c r="J98" i="31"/>
  <c r="BK98" i="31"/>
  <c r="J99" i="32"/>
  <c r="J90" i="32"/>
  <c r="J92" i="2"/>
  <c r="AS79" i="1"/>
  <c r="AS56" i="1"/>
  <c r="BK100" i="3"/>
  <c r="J194" i="4"/>
  <c r="J191" i="4"/>
  <c r="BK176" i="4"/>
  <c r="BK162" i="4"/>
  <c r="J125" i="4"/>
  <c r="J110" i="4"/>
  <c r="BK199" i="4"/>
  <c r="BK187" i="4"/>
  <c r="J168" i="4"/>
  <c r="BK139" i="4"/>
  <c r="J113" i="4"/>
  <c r="J138" i="5"/>
  <c r="J126" i="5"/>
  <c r="R103" i="21" l="1"/>
  <c r="T116" i="24"/>
  <c r="R134" i="27"/>
  <c r="R116" i="24"/>
  <c r="T134" i="27"/>
  <c r="P116" i="24"/>
  <c r="P89" i="2"/>
  <c r="P88" i="2"/>
  <c r="P87" i="2"/>
  <c r="AU57" i="1"/>
  <c r="T89" i="2"/>
  <c r="T88" i="2" s="1"/>
  <c r="T87" i="2" s="1"/>
  <c r="P95" i="3"/>
  <c r="P94" i="3"/>
  <c r="P93" i="3"/>
  <c r="AU58" i="1"/>
  <c r="T95" i="3"/>
  <c r="T94" i="3"/>
  <c r="T93" i="3" s="1"/>
  <c r="BK96" i="4"/>
  <c r="J96" i="4"/>
  <c r="J65" i="4"/>
  <c r="P96" i="4"/>
  <c r="T96" i="4"/>
  <c r="P109" i="4"/>
  <c r="R109" i="4"/>
  <c r="BK129" i="4"/>
  <c r="J129" i="4"/>
  <c r="J67" i="4" s="1"/>
  <c r="R129" i="4"/>
  <c r="BK165" i="4"/>
  <c r="J165" i="4"/>
  <c r="J68" i="4"/>
  <c r="R165" i="4"/>
  <c r="BK186" i="4"/>
  <c r="J186" i="4" s="1"/>
  <c r="J69" i="4" s="1"/>
  <c r="T186" i="4"/>
  <c r="BK196" i="4"/>
  <c r="J196" i="4"/>
  <c r="J72" i="4" s="1"/>
  <c r="T196" i="4"/>
  <c r="T195" i="4"/>
  <c r="BK96" i="5"/>
  <c r="J96" i="5"/>
  <c r="J69" i="5"/>
  <c r="R96" i="5"/>
  <c r="BK117" i="5"/>
  <c r="J117" i="5"/>
  <c r="J70" i="5"/>
  <c r="R117" i="5"/>
  <c r="P96" i="6"/>
  <c r="T103" i="6"/>
  <c r="P96" i="7"/>
  <c r="R96" i="7"/>
  <c r="BK109" i="7"/>
  <c r="J109" i="7"/>
  <c r="J66" i="7"/>
  <c r="T109" i="7"/>
  <c r="BK130" i="7"/>
  <c r="J130" i="7"/>
  <c r="J67" i="7"/>
  <c r="R130" i="7"/>
  <c r="BK168" i="7"/>
  <c r="J168" i="7" s="1"/>
  <c r="J68" i="7" s="1"/>
  <c r="R168" i="7"/>
  <c r="BK186" i="7"/>
  <c r="J186" i="7"/>
  <c r="J69" i="7"/>
  <c r="R186" i="7"/>
  <c r="BK196" i="7"/>
  <c r="J196" i="7" s="1"/>
  <c r="J72" i="7" s="1"/>
  <c r="T196" i="7"/>
  <c r="T195" i="7"/>
  <c r="P96" i="8"/>
  <c r="T96" i="8"/>
  <c r="P117" i="8"/>
  <c r="R117" i="8"/>
  <c r="BK96" i="9"/>
  <c r="J96" i="9"/>
  <c r="J69" i="9" s="1"/>
  <c r="R96" i="9"/>
  <c r="BK103" i="9"/>
  <c r="J103" i="9"/>
  <c r="J70" i="9"/>
  <c r="T103" i="9"/>
  <c r="P96" i="10"/>
  <c r="R96" i="10"/>
  <c r="BK109" i="10"/>
  <c r="J109" i="10"/>
  <c r="J66" i="10"/>
  <c r="R109" i="10"/>
  <c r="BK129" i="10"/>
  <c r="J129" i="10" s="1"/>
  <c r="J67" i="10" s="1"/>
  <c r="R129" i="10"/>
  <c r="BK160" i="10"/>
  <c r="J160" i="10"/>
  <c r="J68" i="10" s="1"/>
  <c r="R160" i="10"/>
  <c r="BK178" i="10"/>
  <c r="J178" i="10"/>
  <c r="J69" i="10"/>
  <c r="R178" i="10"/>
  <c r="BK188" i="10"/>
  <c r="J188" i="10" s="1"/>
  <c r="J72" i="10" s="1"/>
  <c r="R188" i="10"/>
  <c r="R187" i="10"/>
  <c r="BK96" i="11"/>
  <c r="J96" i="11" s="1"/>
  <c r="J69" i="11" s="1"/>
  <c r="R96" i="11"/>
  <c r="T96" i="11"/>
  <c r="BK117" i="11"/>
  <c r="J117" i="11"/>
  <c r="J70" i="11" s="1"/>
  <c r="P117" i="11"/>
  <c r="R117" i="11"/>
  <c r="BK96" i="12"/>
  <c r="J96" i="12"/>
  <c r="J69" i="12"/>
  <c r="R96" i="12"/>
  <c r="BK104" i="12"/>
  <c r="J104" i="12" s="1"/>
  <c r="J70" i="12" s="1"/>
  <c r="R104" i="12"/>
  <c r="BK96" i="13"/>
  <c r="J96" i="13" s="1"/>
  <c r="J65" i="13" s="1"/>
  <c r="R96" i="13"/>
  <c r="BK109" i="13"/>
  <c r="J109" i="13"/>
  <c r="J66" i="13"/>
  <c r="R109" i="13"/>
  <c r="P131" i="13"/>
  <c r="R131" i="13"/>
  <c r="BK166" i="13"/>
  <c r="J166" i="13"/>
  <c r="J68" i="13"/>
  <c r="R166" i="13"/>
  <c r="BK186" i="13"/>
  <c r="J186" i="13" s="1"/>
  <c r="J69" i="13" s="1"/>
  <c r="R186" i="13"/>
  <c r="R196" i="13"/>
  <c r="R195" i="13" s="1"/>
  <c r="P96" i="14"/>
  <c r="T96" i="14"/>
  <c r="P117" i="14"/>
  <c r="T117" i="14"/>
  <c r="BK96" i="15"/>
  <c r="J96" i="15" s="1"/>
  <c r="J69" i="15" s="1"/>
  <c r="R96" i="15"/>
  <c r="BK103" i="15"/>
  <c r="J103" i="15"/>
  <c r="J70" i="15"/>
  <c r="T103" i="15"/>
  <c r="BK96" i="16"/>
  <c r="J96" i="16" s="1"/>
  <c r="J65" i="16" s="1"/>
  <c r="T96" i="16"/>
  <c r="P109" i="16"/>
  <c r="T109" i="16"/>
  <c r="R129" i="16"/>
  <c r="R153" i="16"/>
  <c r="BK171" i="16"/>
  <c r="J171" i="16"/>
  <c r="J69" i="16"/>
  <c r="T171" i="16"/>
  <c r="BK181" i="16"/>
  <c r="J181" i="16"/>
  <c r="J72" i="16"/>
  <c r="T181" i="16"/>
  <c r="T180" i="16"/>
  <c r="P103" i="22"/>
  <c r="T103" i="22"/>
  <c r="R131" i="22"/>
  <c r="BK152" i="22"/>
  <c r="J152" i="22"/>
  <c r="J67" i="22"/>
  <c r="T152" i="22"/>
  <c r="BK196" i="22"/>
  <c r="J196" i="22" s="1"/>
  <c r="J68" i="22" s="1"/>
  <c r="T196" i="22"/>
  <c r="T215" i="22"/>
  <c r="P244" i="22"/>
  <c r="R244" i="22"/>
  <c r="P253" i="22"/>
  <c r="T253" i="22"/>
  <c r="R264" i="22"/>
  <c r="R252" i="22" s="1"/>
  <c r="BK271" i="22"/>
  <c r="J271" i="22" s="1"/>
  <c r="J75" i="22" s="1"/>
  <c r="R271" i="22"/>
  <c r="BK277" i="22"/>
  <c r="J277" i="22"/>
  <c r="J76" i="22"/>
  <c r="R277" i="22"/>
  <c r="BK281" i="22"/>
  <c r="J281" i="22" s="1"/>
  <c r="J77" i="22" s="1"/>
  <c r="R281" i="22"/>
  <c r="BK289" i="22"/>
  <c r="J289" i="22" s="1"/>
  <c r="J78" i="22" s="1"/>
  <c r="R289" i="22"/>
  <c r="BK299" i="22"/>
  <c r="J299" i="22"/>
  <c r="J79" i="22"/>
  <c r="R299" i="22"/>
  <c r="BK83" i="23"/>
  <c r="J83" i="23" s="1"/>
  <c r="J61" i="23" s="1"/>
  <c r="R83" i="23"/>
  <c r="R82" i="23"/>
  <c r="R81" i="23" s="1"/>
  <c r="BK89" i="2"/>
  <c r="J89" i="2"/>
  <c r="J65" i="2"/>
  <c r="R89" i="2"/>
  <c r="R88" i="2"/>
  <c r="R87" i="2" s="1"/>
  <c r="BK95" i="3"/>
  <c r="J95" i="3"/>
  <c r="J69" i="3"/>
  <c r="R95" i="3"/>
  <c r="R94" i="3"/>
  <c r="R93" i="3" s="1"/>
  <c r="R96" i="4"/>
  <c r="BK109" i="4"/>
  <c r="J109" i="4"/>
  <c r="J66" i="4"/>
  <c r="T109" i="4"/>
  <c r="P129" i="4"/>
  <c r="T129" i="4"/>
  <c r="P165" i="4"/>
  <c r="T165" i="4"/>
  <c r="P186" i="4"/>
  <c r="R186" i="4"/>
  <c r="P196" i="4"/>
  <c r="P195" i="4" s="1"/>
  <c r="R196" i="4"/>
  <c r="R195" i="4"/>
  <c r="P96" i="5"/>
  <c r="T96" i="5"/>
  <c r="P117" i="5"/>
  <c r="T117" i="5"/>
  <c r="BK96" i="6"/>
  <c r="J96" i="6"/>
  <c r="J69" i="6"/>
  <c r="R96" i="6"/>
  <c r="T96" i="6"/>
  <c r="T95" i="6" s="1"/>
  <c r="T94" i="6" s="1"/>
  <c r="BK103" i="6"/>
  <c r="J103" i="6"/>
  <c r="J70" i="6"/>
  <c r="P103" i="6"/>
  <c r="R103" i="6"/>
  <c r="BK96" i="7"/>
  <c r="J96" i="7"/>
  <c r="J65" i="7"/>
  <c r="T96" i="7"/>
  <c r="P109" i="7"/>
  <c r="R109" i="7"/>
  <c r="P130" i="7"/>
  <c r="T130" i="7"/>
  <c r="P168" i="7"/>
  <c r="T168" i="7"/>
  <c r="P186" i="7"/>
  <c r="T186" i="7"/>
  <c r="P196" i="7"/>
  <c r="P195" i="7"/>
  <c r="R196" i="7"/>
  <c r="R195" i="7"/>
  <c r="BK96" i="8"/>
  <c r="J96" i="8" s="1"/>
  <c r="J69" i="8" s="1"/>
  <c r="R96" i="8"/>
  <c r="R95" i="8"/>
  <c r="R94" i="8"/>
  <c r="BK117" i="8"/>
  <c r="J117" i="8"/>
  <c r="J70" i="8" s="1"/>
  <c r="T117" i="8"/>
  <c r="P96" i="9"/>
  <c r="T96" i="9"/>
  <c r="T95" i="9" s="1"/>
  <c r="T94" i="9" s="1"/>
  <c r="P103" i="9"/>
  <c r="R103" i="9"/>
  <c r="BK96" i="10"/>
  <c r="J96" i="10"/>
  <c r="J65" i="10" s="1"/>
  <c r="T96" i="10"/>
  <c r="P109" i="10"/>
  <c r="T109" i="10"/>
  <c r="P129" i="10"/>
  <c r="T129" i="10"/>
  <c r="P160" i="10"/>
  <c r="T160" i="10"/>
  <c r="P178" i="10"/>
  <c r="T178" i="10"/>
  <c r="P188" i="10"/>
  <c r="P187" i="10"/>
  <c r="T188" i="10"/>
  <c r="T187" i="10" s="1"/>
  <c r="P96" i="11"/>
  <c r="P95" i="11"/>
  <c r="P94" i="11"/>
  <c r="AU69" i="1"/>
  <c r="T117" i="11"/>
  <c r="P96" i="12"/>
  <c r="T96" i="12"/>
  <c r="P104" i="12"/>
  <c r="T104" i="12"/>
  <c r="BK103" i="22"/>
  <c r="J103" i="22" s="1"/>
  <c r="J65" i="22" s="1"/>
  <c r="R103" i="22"/>
  <c r="BK131" i="22"/>
  <c r="J131" i="22"/>
  <c r="J66" i="22"/>
  <c r="P131" i="22"/>
  <c r="T131" i="22"/>
  <c r="P152" i="22"/>
  <c r="R152" i="22"/>
  <c r="P196" i="22"/>
  <c r="R196" i="22"/>
  <c r="BK215" i="22"/>
  <c r="J215" i="22" s="1"/>
  <c r="J69" i="22" s="1"/>
  <c r="P215" i="22"/>
  <c r="R215" i="22"/>
  <c r="BK244" i="22"/>
  <c r="J244" i="22" s="1"/>
  <c r="J70" i="22" s="1"/>
  <c r="T244" i="22"/>
  <c r="BK253" i="22"/>
  <c r="J253" i="22"/>
  <c r="J73" i="22"/>
  <c r="R253" i="22"/>
  <c r="BK264" i="22"/>
  <c r="J264" i="22"/>
  <c r="J74" i="22"/>
  <c r="P264" i="22"/>
  <c r="T264" i="22"/>
  <c r="P271" i="22"/>
  <c r="T271" i="22"/>
  <c r="P277" i="22"/>
  <c r="T277" i="22"/>
  <c r="P281" i="22"/>
  <c r="T281" i="22"/>
  <c r="P289" i="22"/>
  <c r="T289" i="22"/>
  <c r="P299" i="22"/>
  <c r="T299" i="22"/>
  <c r="P83" i="23"/>
  <c r="P82" i="23" s="1"/>
  <c r="P81" i="23" s="1"/>
  <c r="AU84" i="1" s="1"/>
  <c r="T83" i="23"/>
  <c r="T82" i="23"/>
  <c r="T81" i="23"/>
  <c r="P94" i="24"/>
  <c r="T94" i="24"/>
  <c r="P103" i="24"/>
  <c r="R103" i="24"/>
  <c r="BK110" i="24"/>
  <c r="J110" i="24"/>
  <c r="J67" i="24" s="1"/>
  <c r="T110" i="24"/>
  <c r="BK130" i="24"/>
  <c r="J130" i="24"/>
  <c r="J69" i="24"/>
  <c r="R130" i="24"/>
  <c r="BK94" i="25"/>
  <c r="R94" i="25"/>
  <c r="BK108" i="25"/>
  <c r="J108" i="25"/>
  <c r="J66" i="25"/>
  <c r="R108" i="25"/>
  <c r="BK122" i="25"/>
  <c r="J122" i="25"/>
  <c r="J67" i="25" s="1"/>
  <c r="R122" i="25"/>
  <c r="P135" i="25"/>
  <c r="P134" i="25"/>
  <c r="T135" i="25"/>
  <c r="T134" i="25" s="1"/>
  <c r="R97" i="26"/>
  <c r="R96" i="26"/>
  <c r="P107" i="26"/>
  <c r="P106" i="26"/>
  <c r="R107" i="26"/>
  <c r="R106" i="26"/>
  <c r="BK92" i="27"/>
  <c r="J92" i="27"/>
  <c r="J65" i="27"/>
  <c r="R92" i="27"/>
  <c r="BK111" i="27"/>
  <c r="J111" i="27"/>
  <c r="J66" i="27" s="1"/>
  <c r="T111" i="27"/>
  <c r="BK84" i="28"/>
  <c r="J84" i="28"/>
  <c r="J61" i="28" s="1"/>
  <c r="T84" i="28"/>
  <c r="T83" i="28" s="1"/>
  <c r="T82" i="28" s="1"/>
  <c r="P96" i="13"/>
  <c r="T96" i="13"/>
  <c r="P109" i="13"/>
  <c r="T109" i="13"/>
  <c r="BK131" i="13"/>
  <c r="J131" i="13"/>
  <c r="J67" i="13"/>
  <c r="T131" i="13"/>
  <c r="P166" i="13"/>
  <c r="T166" i="13"/>
  <c r="P186" i="13"/>
  <c r="T186" i="13"/>
  <c r="BK196" i="13"/>
  <c r="J196" i="13"/>
  <c r="J72" i="13" s="1"/>
  <c r="P196" i="13"/>
  <c r="P195" i="13" s="1"/>
  <c r="T196" i="13"/>
  <c r="T195" i="13"/>
  <c r="BK96" i="14"/>
  <c r="J96" i="14" s="1"/>
  <c r="J69" i="14" s="1"/>
  <c r="R96" i="14"/>
  <c r="BK117" i="14"/>
  <c r="J117" i="14"/>
  <c r="J70" i="14"/>
  <c r="R117" i="14"/>
  <c r="P96" i="15"/>
  <c r="T96" i="15"/>
  <c r="T95" i="15"/>
  <c r="T94" i="15"/>
  <c r="P103" i="15"/>
  <c r="R103" i="15"/>
  <c r="BK96" i="17"/>
  <c r="J96" i="17" s="1"/>
  <c r="J69" i="17" s="1"/>
  <c r="T96" i="17"/>
  <c r="BK117" i="17"/>
  <c r="J117" i="17" s="1"/>
  <c r="J70" i="17" s="1"/>
  <c r="R117" i="17"/>
  <c r="BK96" i="18"/>
  <c r="J96" i="18"/>
  <c r="J69" i="18"/>
  <c r="T96" i="18"/>
  <c r="P103" i="18"/>
  <c r="T103" i="18"/>
  <c r="P96" i="19"/>
  <c r="R96" i="19"/>
  <c r="BK109" i="19"/>
  <c r="J109" i="19" s="1"/>
  <c r="J66" i="19" s="1"/>
  <c r="T109" i="19"/>
  <c r="P129" i="19"/>
  <c r="T129" i="19"/>
  <c r="P158" i="19"/>
  <c r="T158" i="19"/>
  <c r="P178" i="19"/>
  <c r="T178" i="19"/>
  <c r="P96" i="20"/>
  <c r="T96" i="20"/>
  <c r="P117" i="20"/>
  <c r="R117" i="20"/>
  <c r="BK94" i="29"/>
  <c r="J94" i="29" s="1"/>
  <c r="J65" i="29" s="1"/>
  <c r="R94" i="29"/>
  <c r="BK132" i="29"/>
  <c r="J132" i="29" s="1"/>
  <c r="J66" i="29" s="1"/>
  <c r="R132" i="29"/>
  <c r="T144" i="29"/>
  <c r="P90" i="30"/>
  <c r="T90" i="30"/>
  <c r="P97" i="30"/>
  <c r="T97" i="30"/>
  <c r="P96" i="16"/>
  <c r="R96" i="16"/>
  <c r="BK109" i="16"/>
  <c r="J109" i="16"/>
  <c r="J66" i="16" s="1"/>
  <c r="R109" i="16"/>
  <c r="BK129" i="16"/>
  <c r="J129" i="16"/>
  <c r="J67" i="16"/>
  <c r="P129" i="16"/>
  <c r="T129" i="16"/>
  <c r="BK153" i="16"/>
  <c r="J153" i="16" s="1"/>
  <c r="J68" i="16" s="1"/>
  <c r="P153" i="16"/>
  <c r="T153" i="16"/>
  <c r="P171" i="16"/>
  <c r="R171" i="16"/>
  <c r="P181" i="16"/>
  <c r="P180" i="16"/>
  <c r="R181" i="16"/>
  <c r="R180" i="16"/>
  <c r="P96" i="17"/>
  <c r="R96" i="17"/>
  <c r="P117" i="17"/>
  <c r="T117" i="17"/>
  <c r="P96" i="18"/>
  <c r="P95" i="18"/>
  <c r="P94" i="18" s="1"/>
  <c r="AU78" i="1" s="1"/>
  <c r="R96" i="18"/>
  <c r="BK103" i="18"/>
  <c r="J103" i="18"/>
  <c r="J70" i="18"/>
  <c r="R103" i="18"/>
  <c r="BK96" i="19"/>
  <c r="J96" i="19" s="1"/>
  <c r="J65" i="19" s="1"/>
  <c r="T96" i="19"/>
  <c r="T95" i="19"/>
  <c r="T94" i="19" s="1"/>
  <c r="P109" i="19"/>
  <c r="R109" i="19"/>
  <c r="BK129" i="19"/>
  <c r="J129" i="19"/>
  <c r="J67" i="19"/>
  <c r="R129" i="19"/>
  <c r="BK158" i="19"/>
  <c r="J158" i="19" s="1"/>
  <c r="J68" i="19" s="1"/>
  <c r="R158" i="19"/>
  <c r="BK178" i="19"/>
  <c r="J178" i="19" s="1"/>
  <c r="J69" i="19" s="1"/>
  <c r="R178" i="19"/>
  <c r="BK96" i="20"/>
  <c r="J96" i="20"/>
  <c r="J69" i="20"/>
  <c r="R96" i="20"/>
  <c r="R95" i="20" s="1"/>
  <c r="R94" i="20" s="1"/>
  <c r="BK117" i="20"/>
  <c r="J117" i="20"/>
  <c r="J70" i="20"/>
  <c r="T117" i="20"/>
  <c r="BK96" i="21"/>
  <c r="J96" i="21" s="1"/>
  <c r="J69" i="21" s="1"/>
  <c r="P96" i="21"/>
  <c r="R96" i="21"/>
  <c r="R95" i="21" s="1"/>
  <c r="R94" i="21" s="1"/>
  <c r="T96" i="21"/>
  <c r="BK103" i="21"/>
  <c r="J103" i="21"/>
  <c r="J70" i="21"/>
  <c r="P103" i="21"/>
  <c r="T103" i="21"/>
  <c r="BK93" i="31"/>
  <c r="J93" i="31"/>
  <c r="J65" i="31"/>
  <c r="R93" i="31"/>
  <c r="R92" i="31" s="1"/>
  <c r="BK112" i="31"/>
  <c r="R112" i="31"/>
  <c r="R157" i="31"/>
  <c r="BK94" i="24"/>
  <c r="J94" i="24"/>
  <c r="J65" i="24" s="1"/>
  <c r="R94" i="24"/>
  <c r="BK103" i="24"/>
  <c r="J103" i="24"/>
  <c r="J66" i="24"/>
  <c r="T103" i="24"/>
  <c r="P110" i="24"/>
  <c r="R110" i="24"/>
  <c r="P130" i="24"/>
  <c r="T130" i="24"/>
  <c r="P94" i="25"/>
  <c r="T94" i="25"/>
  <c r="P108" i="25"/>
  <c r="T108" i="25"/>
  <c r="P122" i="25"/>
  <c r="T122" i="25"/>
  <c r="BK135" i="25"/>
  <c r="J135" i="25"/>
  <c r="J70" i="25" s="1"/>
  <c r="R135" i="25"/>
  <c r="R134" i="25" s="1"/>
  <c r="BK97" i="26"/>
  <c r="BK96" i="26" s="1"/>
  <c r="J96" i="26" s="1"/>
  <c r="J68" i="26" s="1"/>
  <c r="J97" i="26"/>
  <c r="J69" i="26"/>
  <c r="P97" i="26"/>
  <c r="P96" i="26" s="1"/>
  <c r="P95" i="26" s="1"/>
  <c r="AU89" i="1" s="1"/>
  <c r="T97" i="26"/>
  <c r="T96" i="26"/>
  <c r="BK107" i="26"/>
  <c r="J107" i="26" s="1"/>
  <c r="J71" i="26" s="1"/>
  <c r="T107" i="26"/>
  <c r="T106" i="26"/>
  <c r="P92" i="27"/>
  <c r="T92" i="27"/>
  <c r="P111" i="27"/>
  <c r="R111" i="27"/>
  <c r="P84" i="28"/>
  <c r="P83" i="28"/>
  <c r="P82" i="28"/>
  <c r="AU91" i="1" s="1"/>
  <c r="R84" i="28"/>
  <c r="R83" i="28" s="1"/>
  <c r="R82" i="28" s="1"/>
  <c r="P94" i="29"/>
  <c r="T94" i="29"/>
  <c r="P132" i="29"/>
  <c r="T132" i="29"/>
  <c r="BK144" i="29"/>
  <c r="J144" i="29"/>
  <c r="J68" i="29"/>
  <c r="P144" i="29"/>
  <c r="R144" i="29"/>
  <c r="BK90" i="30"/>
  <c r="J90" i="30"/>
  <c r="J65" i="30"/>
  <c r="R90" i="30"/>
  <c r="BK97" i="30"/>
  <c r="J97" i="30" s="1"/>
  <c r="J66" i="30" s="1"/>
  <c r="R97" i="30"/>
  <c r="P93" i="31"/>
  <c r="P92" i="31"/>
  <c r="T93" i="31"/>
  <c r="T92" i="31" s="1"/>
  <c r="P112" i="31"/>
  <c r="T112" i="31"/>
  <c r="BK147" i="31"/>
  <c r="J147" i="31"/>
  <c r="J68" i="31"/>
  <c r="P147" i="31"/>
  <c r="R147" i="31"/>
  <c r="T147" i="31"/>
  <c r="BK157" i="31"/>
  <c r="J157" i="31"/>
  <c r="J69" i="31"/>
  <c r="P157" i="31"/>
  <c r="T157" i="31"/>
  <c r="BK87" i="32"/>
  <c r="J87" i="32"/>
  <c r="J61" i="32"/>
  <c r="P87" i="32"/>
  <c r="P86" i="32" s="1"/>
  <c r="P85" i="32" s="1"/>
  <c r="AU96" i="1" s="1"/>
  <c r="R87" i="32"/>
  <c r="R86" i="32"/>
  <c r="R85" i="32"/>
  <c r="T87" i="32"/>
  <c r="T86" i="32" s="1"/>
  <c r="T85" i="32" s="1"/>
  <c r="BK193" i="7"/>
  <c r="J193" i="7"/>
  <c r="J70" i="7"/>
  <c r="BK185" i="10"/>
  <c r="J185" i="10" s="1"/>
  <c r="J70" i="10" s="1"/>
  <c r="BK193" i="13"/>
  <c r="J193" i="13"/>
  <c r="J70" i="13"/>
  <c r="BK178" i="16"/>
  <c r="J178" i="16" s="1"/>
  <c r="J70" i="16" s="1"/>
  <c r="BK250" i="22"/>
  <c r="J250" i="22"/>
  <c r="J71" i="22"/>
  <c r="BK193" i="4"/>
  <c r="J193" i="4" s="1"/>
  <c r="J70" i="4" s="1"/>
  <c r="BK136" i="24"/>
  <c r="J136" i="24"/>
  <c r="J70" i="24"/>
  <c r="BK132" i="25"/>
  <c r="J132" i="25" s="1"/>
  <c r="J68" i="25" s="1"/>
  <c r="BK134" i="27"/>
  <c r="J134" i="27" s="1"/>
  <c r="J67" i="27" s="1"/>
  <c r="BK185" i="19"/>
  <c r="J185" i="19"/>
  <c r="J70" i="19" s="1"/>
  <c r="BK164" i="29"/>
  <c r="J164" i="29" s="1"/>
  <c r="J70" i="29" s="1"/>
  <c r="BK188" i="19"/>
  <c r="J188" i="19"/>
  <c r="J72" i="19" s="1"/>
  <c r="BK116" i="24"/>
  <c r="J116" i="24"/>
  <c r="J68" i="24"/>
  <c r="BK149" i="27"/>
  <c r="J149" i="27"/>
  <c r="J68" i="27" s="1"/>
  <c r="BK117" i="28"/>
  <c r="J117" i="28"/>
  <c r="J62" i="28"/>
  <c r="BK141" i="29"/>
  <c r="J141" i="29"/>
  <c r="J67" i="29" s="1"/>
  <c r="BK161" i="29"/>
  <c r="J161" i="29" s="1"/>
  <c r="J69" i="29" s="1"/>
  <c r="BK91" i="32"/>
  <c r="J91" i="32"/>
  <c r="J62" i="32" s="1"/>
  <c r="BK94" i="32"/>
  <c r="J94" i="32"/>
  <c r="J63" i="32"/>
  <c r="BK96" i="32"/>
  <c r="J96" i="32"/>
  <c r="J64" i="32" s="1"/>
  <c r="BK98" i="32"/>
  <c r="J98" i="32"/>
  <c r="J65" i="32"/>
  <c r="BK92" i="31"/>
  <c r="J92" i="31"/>
  <c r="J64" i="31" s="1"/>
  <c r="J112" i="31"/>
  <c r="J67" i="31"/>
  <c r="BE90" i="32"/>
  <c r="BE95" i="32"/>
  <c r="E48" i="32"/>
  <c r="J52" i="32"/>
  <c r="BE88" i="32"/>
  <c r="BE92" i="32"/>
  <c r="BE97" i="32"/>
  <c r="BE99" i="32"/>
  <c r="AW96" i="1"/>
  <c r="BB96" i="1"/>
  <c r="BC96" i="1"/>
  <c r="BE102" i="31"/>
  <c r="E50" i="31"/>
  <c r="J56" i="31"/>
  <c r="BE94" i="31"/>
  <c r="BE95" i="31"/>
  <c r="BE96" i="31"/>
  <c r="BE97" i="31"/>
  <c r="BE98" i="31"/>
  <c r="BE104" i="31"/>
  <c r="BE107" i="31"/>
  <c r="BE113" i="31"/>
  <c r="BE120" i="31"/>
  <c r="BE138" i="31"/>
  <c r="BE142" i="31"/>
  <c r="BE145" i="31"/>
  <c r="BE148" i="31"/>
  <c r="BE162" i="31"/>
  <c r="BE166" i="31"/>
  <c r="BE106" i="31"/>
  <c r="BE108" i="31"/>
  <c r="BE109" i="31"/>
  <c r="BE110" i="31"/>
  <c r="BE117" i="31"/>
  <c r="BE123" i="31"/>
  <c r="BE129" i="31"/>
  <c r="BE132" i="31"/>
  <c r="BE135" i="31"/>
  <c r="BE141" i="31"/>
  <c r="BE146" i="31"/>
  <c r="BE153" i="31"/>
  <c r="BE158" i="31"/>
  <c r="BE170" i="31"/>
  <c r="BE91" i="30"/>
  <c r="BE92" i="30"/>
  <c r="BE96" i="30"/>
  <c r="E50" i="30"/>
  <c r="J56" i="30"/>
  <c r="BE93" i="30"/>
  <c r="BE95" i="30"/>
  <c r="BE98" i="30"/>
  <c r="BE99" i="30"/>
  <c r="BE100" i="30"/>
  <c r="BE101" i="30"/>
  <c r="BE102" i="30"/>
  <c r="J56" i="29"/>
  <c r="E80" i="29"/>
  <c r="BE103" i="29"/>
  <c r="BE110" i="29"/>
  <c r="BE133" i="29"/>
  <c r="BE139" i="29"/>
  <c r="BE147" i="29"/>
  <c r="BE151" i="29"/>
  <c r="BE153" i="29"/>
  <c r="BE154" i="29"/>
  <c r="BE155" i="29"/>
  <c r="BE158" i="29"/>
  <c r="BE159" i="29"/>
  <c r="BE101" i="29"/>
  <c r="BE108" i="29"/>
  <c r="BE112" i="29"/>
  <c r="BE116" i="29"/>
  <c r="BE128" i="29"/>
  <c r="BE137" i="29"/>
  <c r="BE145" i="29"/>
  <c r="BE152" i="29"/>
  <c r="BE157" i="29"/>
  <c r="BE95" i="29"/>
  <c r="BE114" i="29"/>
  <c r="BE122" i="29"/>
  <c r="BE135" i="29"/>
  <c r="BE142" i="29"/>
  <c r="BE150" i="29"/>
  <c r="BE156" i="29"/>
  <c r="BE160" i="29"/>
  <c r="BE162" i="29"/>
  <c r="BE165" i="29"/>
  <c r="AW93" i="1"/>
  <c r="BC93" i="1"/>
  <c r="E72" i="28"/>
  <c r="J76" i="28"/>
  <c r="BE87" i="28"/>
  <c r="BE93" i="28"/>
  <c r="BE105" i="28"/>
  <c r="BE106" i="28"/>
  <c r="BE108" i="28"/>
  <c r="BE110" i="28"/>
  <c r="BE111" i="28"/>
  <c r="BE116" i="28"/>
  <c r="BE85" i="28"/>
  <c r="BE90" i="28"/>
  <c r="BE98" i="28"/>
  <c r="BE102" i="28"/>
  <c r="BE104" i="28"/>
  <c r="BE112" i="28"/>
  <c r="BE114" i="28"/>
  <c r="BE118" i="28"/>
  <c r="BE96" i="28"/>
  <c r="BE100" i="28"/>
  <c r="E50" i="27"/>
  <c r="J56" i="27"/>
  <c r="BE102" i="27"/>
  <c r="BE104" i="27"/>
  <c r="BE120" i="27"/>
  <c r="BE127" i="27"/>
  <c r="BE150" i="27"/>
  <c r="BK106" i="26"/>
  <c r="J106" i="26"/>
  <c r="J70" i="26" s="1"/>
  <c r="BE93" i="27"/>
  <c r="BE101" i="27"/>
  <c r="BE112" i="27"/>
  <c r="BE135" i="27"/>
  <c r="BE142" i="27"/>
  <c r="J94" i="25"/>
  <c r="J65" i="25" s="1"/>
  <c r="J60" i="26"/>
  <c r="BE98" i="26"/>
  <c r="BE112" i="26"/>
  <c r="E81" i="26"/>
  <c r="BE108" i="26"/>
  <c r="BE102" i="26"/>
  <c r="BE116" i="26"/>
  <c r="E80" i="25"/>
  <c r="J86" i="25"/>
  <c r="BE102" i="25"/>
  <c r="BE109" i="25"/>
  <c r="BE114" i="25"/>
  <c r="BE118" i="25"/>
  <c r="BE101" i="25"/>
  <c r="BE104" i="25"/>
  <c r="BE123" i="25"/>
  <c r="BE133" i="25"/>
  <c r="BE136" i="25"/>
  <c r="BE95" i="25"/>
  <c r="BE126" i="25"/>
  <c r="BE128" i="25"/>
  <c r="BE140" i="25"/>
  <c r="BE142" i="25"/>
  <c r="J56" i="24"/>
  <c r="BE98" i="24"/>
  <c r="BE104" i="24"/>
  <c r="BE106" i="24"/>
  <c r="BE109" i="24"/>
  <c r="BE111" i="24"/>
  <c r="BE115" i="24"/>
  <c r="BE117" i="24"/>
  <c r="BE120" i="24"/>
  <c r="BE126" i="24"/>
  <c r="BE134" i="24"/>
  <c r="E50" i="24"/>
  <c r="BE95" i="24"/>
  <c r="BE99" i="24"/>
  <c r="BE101" i="24"/>
  <c r="BE108" i="24"/>
  <c r="BE113" i="24"/>
  <c r="BE131" i="24"/>
  <c r="BE137" i="24"/>
  <c r="E71" i="23"/>
  <c r="J52" i="23"/>
  <c r="BE84" i="23"/>
  <c r="BE86" i="23"/>
  <c r="BE88" i="23"/>
  <c r="E50" i="22"/>
  <c r="BE104" i="22"/>
  <c r="BE116" i="22"/>
  <c r="BE128" i="22"/>
  <c r="BE148" i="22"/>
  <c r="BE159" i="22"/>
  <c r="BE166" i="22"/>
  <c r="BE172" i="22"/>
  <c r="BE178" i="22"/>
  <c r="BE191" i="22"/>
  <c r="BE201" i="22"/>
  <c r="BE208" i="22"/>
  <c r="BE210" i="22"/>
  <c r="BE211" i="22"/>
  <c r="BE223" i="22"/>
  <c r="BE228" i="22"/>
  <c r="BE233" i="22"/>
  <c r="BE235" i="22"/>
  <c r="BE247" i="22"/>
  <c r="BE249" i="22"/>
  <c r="BE251" i="22"/>
  <c r="BE256" i="22"/>
  <c r="BE263" i="22"/>
  <c r="BE270" i="22"/>
  <c r="BE274" i="22"/>
  <c r="BE288" i="22"/>
  <c r="BE293" i="22"/>
  <c r="BE296" i="22"/>
  <c r="J95" i="22"/>
  <c r="BE140" i="22"/>
  <c r="BE153" i="22"/>
  <c r="BE165" i="22"/>
  <c r="BE197" i="22"/>
  <c r="BE219" i="22"/>
  <c r="BE229" i="22"/>
  <c r="BE245" i="22"/>
  <c r="BE254" i="22"/>
  <c r="BE258" i="22"/>
  <c r="BE265" i="22"/>
  <c r="BE272" i="22"/>
  <c r="BE280" i="22"/>
  <c r="BE282" i="22"/>
  <c r="BE112" i="22"/>
  <c r="BE114" i="22"/>
  <c r="BE120" i="22"/>
  <c r="BE124" i="22"/>
  <c r="BE132" i="22"/>
  <c r="BE176" i="22"/>
  <c r="BE179" i="22"/>
  <c r="BE182" i="22"/>
  <c r="BE187" i="22"/>
  <c r="BE192" i="22"/>
  <c r="BE207" i="22"/>
  <c r="BE216" i="22"/>
  <c r="BE218" i="22"/>
  <c r="BE231" i="22"/>
  <c r="BE240" i="22"/>
  <c r="BE242" i="22"/>
  <c r="BE246" i="22"/>
  <c r="BE260" i="22"/>
  <c r="BE267" i="22"/>
  <c r="BE268" i="22"/>
  <c r="BE276" i="22"/>
  <c r="BE278" i="22"/>
  <c r="BE284" i="22"/>
  <c r="BE286" i="22"/>
  <c r="BE290" i="22"/>
  <c r="BE297" i="22"/>
  <c r="BE298" i="22"/>
  <c r="BE301" i="22"/>
  <c r="BE300" i="22"/>
  <c r="J88" i="21"/>
  <c r="BE97" i="21"/>
  <c r="BE99" i="21"/>
  <c r="BE102" i="21"/>
  <c r="BE104" i="21"/>
  <c r="BE106" i="21"/>
  <c r="E52" i="21"/>
  <c r="BE100" i="21"/>
  <c r="BC82" i="1"/>
  <c r="BE97" i="20"/>
  <c r="BE105" i="20"/>
  <c r="BE130" i="20"/>
  <c r="BE134" i="20"/>
  <c r="BE138" i="20"/>
  <c r="E52" i="20"/>
  <c r="J60" i="20"/>
  <c r="BE101" i="20"/>
  <c r="BE109" i="20"/>
  <c r="BE113" i="20"/>
  <c r="BE118" i="20"/>
  <c r="BE122" i="20"/>
  <c r="BE126" i="20"/>
  <c r="BE142" i="20"/>
  <c r="BE101" i="19"/>
  <c r="BE103" i="19"/>
  <c r="BE105" i="19"/>
  <c r="E50" i="19"/>
  <c r="J56" i="19"/>
  <c r="BE97" i="19"/>
  <c r="BE99" i="19"/>
  <c r="BE125" i="19"/>
  <c r="BE143" i="19"/>
  <c r="BE159" i="19"/>
  <c r="BE165" i="19"/>
  <c r="BE179" i="19"/>
  <c r="BE181" i="19"/>
  <c r="BE107" i="19"/>
  <c r="BE110" i="19"/>
  <c r="BE113" i="19"/>
  <c r="BE117" i="19"/>
  <c r="BE119" i="19"/>
  <c r="BE123" i="19"/>
  <c r="BE130" i="19"/>
  <c r="BE137" i="19"/>
  <c r="BE144" i="19"/>
  <c r="BE148" i="19"/>
  <c r="BE155" i="19"/>
  <c r="BE161" i="19"/>
  <c r="BE166" i="19"/>
  <c r="BE169" i="19"/>
  <c r="BE170" i="19"/>
  <c r="BE173" i="19"/>
  <c r="BE183" i="19"/>
  <c r="BE184" i="19"/>
  <c r="BE186" i="19"/>
  <c r="BE189" i="19"/>
  <c r="BE100" i="18"/>
  <c r="BE102" i="18"/>
  <c r="BE106" i="18"/>
  <c r="E52" i="18"/>
  <c r="J60" i="18"/>
  <c r="BE97" i="18"/>
  <c r="BE99" i="18"/>
  <c r="BE104" i="18"/>
  <c r="E52" i="17"/>
  <c r="J88" i="17"/>
  <c r="BE97" i="17"/>
  <c r="BE105" i="17"/>
  <c r="BE109" i="17"/>
  <c r="BE122" i="17"/>
  <c r="BE126" i="17"/>
  <c r="BE138" i="17"/>
  <c r="BE101" i="17"/>
  <c r="BE113" i="17"/>
  <c r="BE118" i="17"/>
  <c r="BE130" i="17"/>
  <c r="BE134" i="17"/>
  <c r="BE142" i="17"/>
  <c r="J56" i="16"/>
  <c r="E50" i="16"/>
  <c r="BE99" i="16"/>
  <c r="BE101" i="16"/>
  <c r="BE105" i="16"/>
  <c r="BE107" i="16"/>
  <c r="BE110" i="16"/>
  <c r="BE117" i="16"/>
  <c r="BE119" i="16"/>
  <c r="BE125" i="16"/>
  <c r="BE130" i="16"/>
  <c r="BE136" i="16"/>
  <c r="BE142" i="16"/>
  <c r="BE143" i="16"/>
  <c r="BE147" i="16"/>
  <c r="BE154" i="16"/>
  <c r="BE160" i="16"/>
  <c r="BE161" i="16"/>
  <c r="BE163" i="16"/>
  <c r="BE172" i="16"/>
  <c r="BE174" i="16"/>
  <c r="BE177" i="16"/>
  <c r="BE182" i="16"/>
  <c r="BE186" i="16"/>
  <c r="BE97" i="16"/>
  <c r="BE103" i="16"/>
  <c r="BE113" i="16"/>
  <c r="BE123" i="16"/>
  <c r="BE156" i="16"/>
  <c r="BE164" i="16"/>
  <c r="BE166" i="16"/>
  <c r="BE176" i="16"/>
  <c r="BE179" i="16"/>
  <c r="E52" i="15"/>
  <c r="J88" i="15"/>
  <c r="BE97" i="15"/>
  <c r="BE100" i="15"/>
  <c r="BE102" i="15"/>
  <c r="BE104" i="15"/>
  <c r="BE99" i="15"/>
  <c r="BE106" i="15"/>
  <c r="E52" i="14"/>
  <c r="BE126" i="14"/>
  <c r="BE142" i="14"/>
  <c r="J60" i="14"/>
  <c r="BE97" i="14"/>
  <c r="BE101" i="14"/>
  <c r="BE105" i="14"/>
  <c r="BE109" i="14"/>
  <c r="BE113" i="14"/>
  <c r="BE118" i="14"/>
  <c r="BE122" i="14"/>
  <c r="BE130" i="14"/>
  <c r="BE134" i="14"/>
  <c r="BE138" i="14"/>
  <c r="E82" i="13"/>
  <c r="J88" i="13"/>
  <c r="BE103" i="13"/>
  <c r="BE119" i="13"/>
  <c r="BE97" i="13"/>
  <c r="BE99" i="13"/>
  <c r="BE101" i="13"/>
  <c r="BE105" i="13"/>
  <c r="BE107" i="13"/>
  <c r="BE110" i="13"/>
  <c r="BE113" i="13"/>
  <c r="BE117" i="13"/>
  <c r="BE125" i="13"/>
  <c r="BE127" i="13"/>
  <c r="BE157" i="13"/>
  <c r="BE167" i="13"/>
  <c r="BE176" i="13"/>
  <c r="BE189" i="13"/>
  <c r="BE192" i="13"/>
  <c r="BE194" i="13"/>
  <c r="BE132" i="13"/>
  <c r="BE140" i="13"/>
  <c r="BE149" i="13"/>
  <c r="BE150" i="13"/>
  <c r="BE163" i="13"/>
  <c r="BE169" i="13"/>
  <c r="BE173" i="13"/>
  <c r="BE174" i="13"/>
  <c r="BE177" i="13"/>
  <c r="BE181" i="13"/>
  <c r="BE187" i="13"/>
  <c r="BE191" i="13"/>
  <c r="BE197" i="13"/>
  <c r="BE201" i="13"/>
  <c r="E52" i="12"/>
  <c r="J88" i="12"/>
  <c r="BE97" i="12"/>
  <c r="BE107" i="12"/>
  <c r="BE99" i="12"/>
  <c r="BE100" i="12"/>
  <c r="BE102" i="12"/>
  <c r="BE103" i="12"/>
  <c r="BE105" i="12"/>
  <c r="BC70" i="1"/>
  <c r="J88" i="11"/>
  <c r="BE101" i="11"/>
  <c r="BE109" i="11"/>
  <c r="BE126" i="11"/>
  <c r="BE138" i="11"/>
  <c r="E52" i="11"/>
  <c r="BE97" i="11"/>
  <c r="BE105" i="11"/>
  <c r="BE113" i="11"/>
  <c r="BE118" i="11"/>
  <c r="BE122" i="11"/>
  <c r="BE130" i="11"/>
  <c r="BE134" i="11"/>
  <c r="BE142" i="11"/>
  <c r="E50" i="10"/>
  <c r="J56" i="10"/>
  <c r="BE101" i="10"/>
  <c r="BE119" i="10"/>
  <c r="BE130" i="10"/>
  <c r="BE161" i="10"/>
  <c r="BE167" i="10"/>
  <c r="BE171" i="10"/>
  <c r="BE173" i="10"/>
  <c r="BE183" i="10"/>
  <c r="BE186" i="10"/>
  <c r="BE191" i="10"/>
  <c r="BE97" i="10"/>
  <c r="BE99" i="10"/>
  <c r="BE103" i="10"/>
  <c r="BE105" i="10"/>
  <c r="BE107" i="10"/>
  <c r="BE110" i="10"/>
  <c r="BE113" i="10"/>
  <c r="BE117" i="10"/>
  <c r="BE123" i="10"/>
  <c r="BE125" i="10"/>
  <c r="BE137" i="10"/>
  <c r="BE143" i="10"/>
  <c r="BE144" i="10"/>
  <c r="BE151" i="10"/>
  <c r="BE157" i="10"/>
  <c r="BE163" i="10"/>
  <c r="BE168" i="10"/>
  <c r="BE170" i="10"/>
  <c r="BE179" i="10"/>
  <c r="BE181" i="10"/>
  <c r="BE184" i="10"/>
  <c r="BE189" i="10"/>
  <c r="BE97" i="9"/>
  <c r="J60" i="9"/>
  <c r="E80" i="9"/>
  <c r="BE100" i="9"/>
  <c r="BE101" i="9"/>
  <c r="BK95" i="8"/>
  <c r="J95" i="8"/>
  <c r="J68" i="8"/>
  <c r="BE99" i="9"/>
  <c r="BE104" i="9"/>
  <c r="BE106" i="9"/>
  <c r="BC66" i="1"/>
  <c r="E52" i="8"/>
  <c r="J88" i="8"/>
  <c r="BE101" i="8"/>
  <c r="BE105" i="8"/>
  <c r="BE109" i="8"/>
  <c r="BE113" i="8"/>
  <c r="BE118" i="8"/>
  <c r="BE122" i="8"/>
  <c r="BE130" i="8"/>
  <c r="BE138" i="8"/>
  <c r="BE142" i="8"/>
  <c r="BE97" i="8"/>
  <c r="BE126" i="8"/>
  <c r="BE134" i="8"/>
  <c r="BE101" i="7"/>
  <c r="E50" i="7"/>
  <c r="J56" i="7"/>
  <c r="BE99" i="7"/>
  <c r="BE115" i="7"/>
  <c r="BE123" i="7"/>
  <c r="BE125" i="7"/>
  <c r="BE151" i="7"/>
  <c r="BE165" i="7"/>
  <c r="BE182" i="7"/>
  <c r="BE150" i="7"/>
  <c r="BE169" i="7"/>
  <c r="BE175" i="7"/>
  <c r="BE179" i="7"/>
  <c r="BE180" i="7"/>
  <c r="BE189" i="7"/>
  <c r="BE191" i="7"/>
  <c r="BE194" i="7"/>
  <c r="BE97" i="7"/>
  <c r="BE103" i="7"/>
  <c r="BE105" i="7"/>
  <c r="BE107" i="7"/>
  <c r="BE110" i="7"/>
  <c r="BE131" i="7"/>
  <c r="BE140" i="7"/>
  <c r="BE159" i="7"/>
  <c r="BE171" i="7"/>
  <c r="BE176" i="7"/>
  <c r="BE187" i="7"/>
  <c r="BE192" i="7"/>
  <c r="BE197" i="7"/>
  <c r="BE198" i="7"/>
  <c r="E52" i="6"/>
  <c r="J60" i="6"/>
  <c r="BE97" i="6"/>
  <c r="BE99" i="6"/>
  <c r="BE100" i="6"/>
  <c r="BE102" i="6"/>
  <c r="BE104" i="6"/>
  <c r="BE106" i="6"/>
  <c r="BC62" i="1"/>
  <c r="E52" i="5"/>
  <c r="J60" i="5"/>
  <c r="BE101" i="5"/>
  <c r="BE126" i="5"/>
  <c r="BE130" i="5"/>
  <c r="BE142" i="5"/>
  <c r="BE97" i="5"/>
  <c r="BE105" i="5"/>
  <c r="BE109" i="5"/>
  <c r="BE113" i="5"/>
  <c r="BE118" i="5"/>
  <c r="BE122" i="5"/>
  <c r="BE134" i="5"/>
  <c r="BE138" i="5"/>
  <c r="BK94" i="3"/>
  <c r="BK93" i="3"/>
  <c r="J93" i="3"/>
  <c r="J67" i="3" s="1"/>
  <c r="J56" i="4"/>
  <c r="E82" i="4"/>
  <c r="BE101" i="4"/>
  <c r="BE103" i="4"/>
  <c r="BE105" i="4"/>
  <c r="BE107" i="4"/>
  <c r="BE110" i="4"/>
  <c r="BE117" i="4"/>
  <c r="BE119" i="4"/>
  <c r="BE123" i="4"/>
  <c r="BE125" i="4"/>
  <c r="BE130" i="4"/>
  <c r="BE139" i="4"/>
  <c r="BE151" i="4"/>
  <c r="BE156" i="4"/>
  <c r="BE162" i="4"/>
  <c r="BE168" i="4"/>
  <c r="BE172" i="4"/>
  <c r="BE176" i="4"/>
  <c r="BE179" i="4"/>
  <c r="BE180" i="4"/>
  <c r="BE182" i="4"/>
  <c r="BE189" i="4"/>
  <c r="BE97" i="4"/>
  <c r="BE99" i="4"/>
  <c r="BE113" i="4"/>
  <c r="BE150" i="4"/>
  <c r="BE166" i="4"/>
  <c r="BE187" i="4"/>
  <c r="BE191" i="4"/>
  <c r="BE192" i="4"/>
  <c r="BE194" i="4"/>
  <c r="BE197" i="4"/>
  <c r="BE199" i="4"/>
  <c r="J60" i="3"/>
  <c r="BE96" i="3"/>
  <c r="E52" i="3"/>
  <c r="BE100" i="3"/>
  <c r="BA58" i="1"/>
  <c r="E50" i="2"/>
  <c r="J56" i="2"/>
  <c r="BE90" i="2"/>
  <c r="BE92" i="2"/>
  <c r="BE94" i="2"/>
  <c r="BE96" i="2"/>
  <c r="BB57" i="1"/>
  <c r="F36" i="25"/>
  <c r="BA88" i="1" s="1"/>
  <c r="F37" i="27"/>
  <c r="BB90" i="1"/>
  <c r="F36" i="29"/>
  <c r="BA93" i="1"/>
  <c r="F36" i="31"/>
  <c r="BA95" i="1" s="1"/>
  <c r="AS85" i="1"/>
  <c r="F41" i="3"/>
  <c r="BD58" i="1"/>
  <c r="F40" i="5"/>
  <c r="BC61" i="1"/>
  <c r="F41" i="6"/>
  <c r="BD62" i="1" s="1"/>
  <c r="F39" i="8"/>
  <c r="BB65" i="1"/>
  <c r="F38" i="9"/>
  <c r="BA66" i="1"/>
  <c r="F41" i="11"/>
  <c r="BD69" i="1" s="1"/>
  <c r="J36" i="13"/>
  <c r="AW72" i="1"/>
  <c r="F39" i="15"/>
  <c r="BB74" i="1"/>
  <c r="F38" i="17"/>
  <c r="BA77" i="1" s="1"/>
  <c r="F40" i="17"/>
  <c r="BC77" i="1"/>
  <c r="F37" i="19"/>
  <c r="BB80" i="1"/>
  <c r="F39" i="22"/>
  <c r="BD83" i="1" s="1"/>
  <c r="F34" i="28"/>
  <c r="BA91" i="1"/>
  <c r="F37" i="30"/>
  <c r="BB94" i="1"/>
  <c r="F36" i="30"/>
  <c r="BA94" i="1" s="1"/>
  <c r="J36" i="31"/>
  <c r="AW95" i="1"/>
  <c r="F41" i="26"/>
  <c r="BD89" i="1"/>
  <c r="F40" i="26"/>
  <c r="BC89" i="1" s="1"/>
  <c r="F37" i="28"/>
  <c r="BD91" i="1"/>
  <c r="F39" i="30"/>
  <c r="BD94" i="1"/>
  <c r="F34" i="32"/>
  <c r="BA96" i="1" s="1"/>
  <c r="F36" i="2"/>
  <c r="BA57" i="1"/>
  <c r="BA56" i="1"/>
  <c r="AW56" i="1"/>
  <c r="F37" i="4"/>
  <c r="BB60" i="1" s="1"/>
  <c r="F37" i="7"/>
  <c r="BB64" i="1"/>
  <c r="F40" i="11"/>
  <c r="BC69" i="1"/>
  <c r="F41" i="12"/>
  <c r="BD70" i="1" s="1"/>
  <c r="F39" i="14"/>
  <c r="BB73" i="1"/>
  <c r="F41" i="15"/>
  <c r="BD74" i="1"/>
  <c r="J38" i="17"/>
  <c r="AW77" i="1" s="1"/>
  <c r="J38" i="18"/>
  <c r="AW78" i="1"/>
  <c r="J38" i="20"/>
  <c r="AW81" i="1"/>
  <c r="F41" i="21"/>
  <c r="BD82" i="1" s="1"/>
  <c r="J36" i="24"/>
  <c r="AW86" i="1"/>
  <c r="F39" i="24"/>
  <c r="BD86" i="1"/>
  <c r="F39" i="26"/>
  <c r="BB89" i="1" s="1"/>
  <c r="F38" i="27"/>
  <c r="BC90" i="1"/>
  <c r="F36" i="28"/>
  <c r="BC91" i="1"/>
  <c r="F38" i="30"/>
  <c r="BC94" i="1" s="1"/>
  <c r="J36" i="2"/>
  <c r="AW57" i="1"/>
  <c r="F39" i="2"/>
  <c r="BD57" i="1"/>
  <c r="F39" i="3"/>
  <c r="BB58" i="1" s="1"/>
  <c r="F39" i="4"/>
  <c r="BD60" i="1"/>
  <c r="F36" i="7"/>
  <c r="BA64" i="1" s="1"/>
  <c r="F38" i="10"/>
  <c r="BC68" i="1"/>
  <c r="F39" i="11"/>
  <c r="BB69" i="1"/>
  <c r="F38" i="13"/>
  <c r="BC72" i="1" s="1"/>
  <c r="F38" i="16"/>
  <c r="BC76" i="1"/>
  <c r="F39" i="18"/>
  <c r="BB78" i="1"/>
  <c r="F40" i="20"/>
  <c r="BC81" i="1"/>
  <c r="F36" i="22"/>
  <c r="BA83" i="1"/>
  <c r="J36" i="25"/>
  <c r="AW88" i="1"/>
  <c r="J36" i="27"/>
  <c r="AW90" i="1" s="1"/>
  <c r="F39" i="29"/>
  <c r="BD93" i="1"/>
  <c r="F37" i="32"/>
  <c r="BD96" i="1"/>
  <c r="J38" i="3"/>
  <c r="AW58" i="1"/>
  <c r="F38" i="5"/>
  <c r="BA61" i="1"/>
  <c r="F39" i="5"/>
  <c r="BB61" i="1"/>
  <c r="F38" i="7"/>
  <c r="BC64" i="1"/>
  <c r="F37" i="10"/>
  <c r="BB68" i="1"/>
  <c r="F39" i="13"/>
  <c r="BD72" i="1"/>
  <c r="F36" i="16"/>
  <c r="BA76" i="1" s="1"/>
  <c r="F41" i="18"/>
  <c r="BD78" i="1"/>
  <c r="F38" i="20"/>
  <c r="BA81" i="1"/>
  <c r="F39" i="21"/>
  <c r="BB82" i="1"/>
  <c r="F37" i="22"/>
  <c r="BB83" i="1"/>
  <c r="F39" i="25"/>
  <c r="BD88" i="1"/>
  <c r="J34" i="28"/>
  <c r="AW91" i="1"/>
  <c r="F37" i="31"/>
  <c r="BB95" i="1"/>
  <c r="F41" i="5"/>
  <c r="BD61" i="1"/>
  <c r="J38" i="6"/>
  <c r="AW62" i="1" s="1"/>
  <c r="F38" i="8"/>
  <c r="BA65" i="1"/>
  <c r="F41" i="9"/>
  <c r="BD66" i="1"/>
  <c r="F38" i="11"/>
  <c r="BA69" i="1"/>
  <c r="F38" i="12"/>
  <c r="BA70" i="1"/>
  <c r="F36" i="13"/>
  <c r="BA72" i="1"/>
  <c r="F41" i="14"/>
  <c r="BD73" i="1"/>
  <c r="F39" i="17"/>
  <c r="BB77" i="1"/>
  <c r="F40" i="18"/>
  <c r="BC78" i="1"/>
  <c r="F38" i="19"/>
  <c r="BC80" i="1" s="1"/>
  <c r="F34" i="23"/>
  <c r="BA84" i="1"/>
  <c r="F35" i="23"/>
  <c r="BB84" i="1"/>
  <c r="F36" i="24"/>
  <c r="BA86" i="1"/>
  <c r="F38" i="2"/>
  <c r="BC57" i="1"/>
  <c r="AS55" i="1"/>
  <c r="AS54" i="1"/>
  <c r="F38" i="4"/>
  <c r="BC60" i="1" s="1"/>
  <c r="F39" i="7"/>
  <c r="BD64" i="1"/>
  <c r="F39" i="9"/>
  <c r="BB66" i="1"/>
  <c r="F39" i="10"/>
  <c r="BD68" i="1"/>
  <c r="F40" i="14"/>
  <c r="BC73" i="1"/>
  <c r="J36" i="16"/>
  <c r="AW76" i="1"/>
  <c r="F38" i="18"/>
  <c r="BA78" i="1"/>
  <c r="J36" i="19"/>
  <c r="AW80" i="1"/>
  <c r="F41" i="20"/>
  <c r="BD81" i="1"/>
  <c r="F38" i="24"/>
  <c r="BC86" i="1" s="1"/>
  <c r="F37" i="25"/>
  <c r="BB88" i="1"/>
  <c r="F38" i="25"/>
  <c r="BC88" i="1"/>
  <c r="J38" i="26"/>
  <c r="AW89" i="1"/>
  <c r="F36" i="27"/>
  <c r="BA90" i="1"/>
  <c r="F35" i="28"/>
  <c r="BB91" i="1"/>
  <c r="J36" i="30"/>
  <c r="AW94" i="1"/>
  <c r="F38" i="31"/>
  <c r="BC95" i="1"/>
  <c r="F38" i="26"/>
  <c r="BA89" i="1"/>
  <c r="F39" i="27"/>
  <c r="BD90" i="1" s="1"/>
  <c r="F37" i="29"/>
  <c r="BB93" i="1"/>
  <c r="F39" i="31"/>
  <c r="BD95" i="1"/>
  <c r="F36" i="4"/>
  <c r="BA60" i="1"/>
  <c r="J38" i="8"/>
  <c r="AW65" i="1"/>
  <c r="J38" i="9"/>
  <c r="AW66" i="1"/>
  <c r="J36" i="10"/>
  <c r="AW68" i="1"/>
  <c r="J38" i="14"/>
  <c r="AW73" i="1"/>
  <c r="F40" i="15"/>
  <c r="BC74" i="1"/>
  <c r="F39" i="16"/>
  <c r="BD76" i="1"/>
  <c r="F39" i="20"/>
  <c r="BB81" i="1"/>
  <c r="F38" i="21"/>
  <c r="BA82" i="1"/>
  <c r="J34" i="23"/>
  <c r="AW84" i="1" s="1"/>
  <c r="F36" i="23"/>
  <c r="BC84" i="1"/>
  <c r="F37" i="23"/>
  <c r="BD84" i="1"/>
  <c r="F37" i="24"/>
  <c r="BB86" i="1"/>
  <c r="F40" i="3"/>
  <c r="BC58" i="1"/>
  <c r="J36" i="4"/>
  <c r="AW60" i="1"/>
  <c r="J38" i="5"/>
  <c r="AW61" i="1"/>
  <c r="F38" i="6"/>
  <c r="BA62" i="1"/>
  <c r="F39" i="6"/>
  <c r="BB62" i="1"/>
  <c r="J36" i="7"/>
  <c r="AW64" i="1"/>
  <c r="F40" i="8"/>
  <c r="BC65" i="1"/>
  <c r="F36" i="10"/>
  <c r="BA68" i="1"/>
  <c r="J38" i="11"/>
  <c r="AW69" i="1" s="1"/>
  <c r="J38" i="12"/>
  <c r="AW70" i="1"/>
  <c r="F37" i="13"/>
  <c r="BB72" i="1"/>
  <c r="F37" i="16"/>
  <c r="BB76" i="1"/>
  <c r="F39" i="19"/>
  <c r="BD80" i="1"/>
  <c r="J38" i="21"/>
  <c r="AW82" i="1"/>
  <c r="J36" i="22"/>
  <c r="AW83" i="1"/>
  <c r="F41" i="8"/>
  <c r="BD65" i="1"/>
  <c r="F39" i="12"/>
  <c r="BB70" i="1"/>
  <c r="F38" i="14"/>
  <c r="BA73" i="1" s="1"/>
  <c r="F38" i="15"/>
  <c r="BA74" i="1"/>
  <c r="J38" i="15"/>
  <c r="AW74" i="1"/>
  <c r="F41" i="17"/>
  <c r="BD77" i="1"/>
  <c r="F36" i="19"/>
  <c r="BA80" i="1"/>
  <c r="F38" i="22"/>
  <c r="BC83" i="1"/>
  <c r="BB56" i="1" l="1"/>
  <c r="AX56" i="1" s="1"/>
  <c r="BK95" i="7"/>
  <c r="J95" i="7" s="1"/>
  <c r="J64" i="7" s="1"/>
  <c r="P111" i="31"/>
  <c r="P93" i="29"/>
  <c r="P92" i="29"/>
  <c r="AU93" i="1"/>
  <c r="T95" i="26"/>
  <c r="T93" i="25"/>
  <c r="T92" i="25" s="1"/>
  <c r="R111" i="31"/>
  <c r="R91" i="31"/>
  <c r="P95" i="17"/>
  <c r="P94" i="17" s="1"/>
  <c r="AU77" i="1" s="1"/>
  <c r="P95" i="16"/>
  <c r="P94" i="16"/>
  <c r="AU76" i="1"/>
  <c r="T89" i="30"/>
  <c r="T88" i="30" s="1"/>
  <c r="P95" i="20"/>
  <c r="P94" i="20" s="1"/>
  <c r="AU81" i="1" s="1"/>
  <c r="R95" i="17"/>
  <c r="R94" i="17"/>
  <c r="T95" i="17"/>
  <c r="T94" i="17"/>
  <c r="R93" i="25"/>
  <c r="R92" i="25"/>
  <c r="P93" i="24"/>
  <c r="P92" i="24"/>
  <c r="AU86" i="1" s="1"/>
  <c r="P95" i="12"/>
  <c r="P94" i="12" s="1"/>
  <c r="AU70" i="1" s="1"/>
  <c r="P95" i="5"/>
  <c r="P94" i="5"/>
  <c r="AU61" i="1" s="1"/>
  <c r="R95" i="4"/>
  <c r="R94" i="4" s="1"/>
  <c r="T102" i="22"/>
  <c r="P95" i="9"/>
  <c r="P94" i="9"/>
  <c r="AU66" i="1" s="1"/>
  <c r="R95" i="6"/>
  <c r="R94" i="6" s="1"/>
  <c r="T252" i="22"/>
  <c r="R95" i="15"/>
  <c r="R94" i="15"/>
  <c r="P95" i="14"/>
  <c r="P94" i="14"/>
  <c r="AU73" i="1" s="1"/>
  <c r="R95" i="11"/>
  <c r="R94" i="11"/>
  <c r="R95" i="9"/>
  <c r="R94" i="9" s="1"/>
  <c r="R95" i="12"/>
  <c r="R94" i="12"/>
  <c r="T95" i="11"/>
  <c r="T94" i="11"/>
  <c r="R95" i="10"/>
  <c r="R94" i="10" s="1"/>
  <c r="P95" i="8"/>
  <c r="P94" i="8"/>
  <c r="AU65" i="1"/>
  <c r="P95" i="7"/>
  <c r="P94" i="7"/>
  <c r="AU64" i="1" s="1"/>
  <c r="BK91" i="27"/>
  <c r="J91" i="27"/>
  <c r="J64" i="27"/>
  <c r="T111" i="31"/>
  <c r="T91" i="31" s="1"/>
  <c r="P91" i="31"/>
  <c r="AU95" i="1" s="1"/>
  <c r="T93" i="29"/>
  <c r="T92" i="29" s="1"/>
  <c r="P91" i="27"/>
  <c r="P90" i="27"/>
  <c r="AU90" i="1"/>
  <c r="R93" i="24"/>
  <c r="R92" i="24" s="1"/>
  <c r="P89" i="30"/>
  <c r="P88" i="30"/>
  <c r="AU94" i="1"/>
  <c r="T95" i="20"/>
  <c r="T94" i="20" s="1"/>
  <c r="P95" i="19"/>
  <c r="P94" i="19" s="1"/>
  <c r="AU80" i="1" s="1"/>
  <c r="T95" i="18"/>
  <c r="T94" i="18"/>
  <c r="R95" i="14"/>
  <c r="R94" i="14" s="1"/>
  <c r="T95" i="13"/>
  <c r="T94" i="13"/>
  <c r="BK93" i="25"/>
  <c r="J93" i="25"/>
  <c r="J64" i="25" s="1"/>
  <c r="R102" i="22"/>
  <c r="R101" i="22" s="1"/>
  <c r="T95" i="12"/>
  <c r="T94" i="12"/>
  <c r="T95" i="10"/>
  <c r="T94" i="10" s="1"/>
  <c r="T95" i="7"/>
  <c r="T94" i="7"/>
  <c r="T95" i="5"/>
  <c r="T94" i="5"/>
  <c r="P252" i="22"/>
  <c r="P102" i="22"/>
  <c r="P101" i="22" s="1"/>
  <c r="AU83" i="1" s="1"/>
  <c r="T95" i="16"/>
  <c r="T94" i="16"/>
  <c r="T95" i="14"/>
  <c r="T94" i="14" s="1"/>
  <c r="R95" i="13"/>
  <c r="R94" i="13"/>
  <c r="P95" i="10"/>
  <c r="P94" i="10"/>
  <c r="AU68" i="1"/>
  <c r="T95" i="8"/>
  <c r="T94" i="8" s="1"/>
  <c r="R95" i="5"/>
  <c r="R94" i="5"/>
  <c r="T95" i="4"/>
  <c r="T94" i="4"/>
  <c r="R95" i="7"/>
  <c r="R94" i="7" s="1"/>
  <c r="P95" i="6"/>
  <c r="P94" i="6"/>
  <c r="AU62" i="1"/>
  <c r="P95" i="4"/>
  <c r="P94" i="4" s="1"/>
  <c r="AU60" i="1" s="1"/>
  <c r="R89" i="30"/>
  <c r="R88" i="30"/>
  <c r="P93" i="25"/>
  <c r="P92" i="25" s="1"/>
  <c r="AU88" i="1" s="1"/>
  <c r="AU87" i="1" s="1"/>
  <c r="BK111" i="31"/>
  <c r="J111" i="31"/>
  <c r="J66" i="31"/>
  <c r="T95" i="21"/>
  <c r="T94" i="21" s="1"/>
  <c r="P95" i="21"/>
  <c r="P94" i="21" s="1"/>
  <c r="AU82" i="1" s="1"/>
  <c r="R95" i="18"/>
  <c r="R94" i="18"/>
  <c r="R95" i="16"/>
  <c r="R94" i="16" s="1"/>
  <c r="R93" i="29"/>
  <c r="R92" i="29"/>
  <c r="R95" i="19"/>
  <c r="R94" i="19"/>
  <c r="P95" i="15"/>
  <c r="P94" i="15"/>
  <c r="AU74" i="1" s="1"/>
  <c r="P95" i="13"/>
  <c r="P94" i="13"/>
  <c r="AU72" i="1"/>
  <c r="T91" i="27"/>
  <c r="T90" i="27"/>
  <c r="R91" i="27"/>
  <c r="R90" i="27"/>
  <c r="R95" i="26"/>
  <c r="T93" i="24"/>
  <c r="T92" i="24" s="1"/>
  <c r="BK195" i="4"/>
  <c r="J195" i="4" s="1"/>
  <c r="J71" i="4" s="1"/>
  <c r="BK95" i="6"/>
  <c r="J95" i="6"/>
  <c r="J68" i="6" s="1"/>
  <c r="BK195" i="7"/>
  <c r="J195" i="7" s="1"/>
  <c r="J71" i="7" s="1"/>
  <c r="BK95" i="10"/>
  <c r="J95" i="10"/>
  <c r="J64" i="10" s="1"/>
  <c r="BK187" i="10"/>
  <c r="J187" i="10"/>
  <c r="J71" i="10"/>
  <c r="BK195" i="13"/>
  <c r="J195" i="13"/>
  <c r="J71" i="13" s="1"/>
  <c r="BK95" i="14"/>
  <c r="J95" i="14"/>
  <c r="J68" i="14"/>
  <c r="BK95" i="17"/>
  <c r="J95" i="17"/>
  <c r="J68" i="17" s="1"/>
  <c r="BK102" i="22"/>
  <c r="J102" i="22"/>
  <c r="J64" i="22"/>
  <c r="BK82" i="23"/>
  <c r="J82" i="23"/>
  <c r="J60" i="23" s="1"/>
  <c r="BK88" i="2"/>
  <c r="J88" i="2"/>
  <c r="J64" i="2"/>
  <c r="BK95" i="4"/>
  <c r="J95" i="4"/>
  <c r="J64" i="4" s="1"/>
  <c r="BK95" i="5"/>
  <c r="J95" i="5"/>
  <c r="J68" i="5"/>
  <c r="BK95" i="9"/>
  <c r="J95" i="9"/>
  <c r="J68" i="9" s="1"/>
  <c r="BK95" i="11"/>
  <c r="J95" i="11" s="1"/>
  <c r="J68" i="11" s="1"/>
  <c r="BK95" i="12"/>
  <c r="J95" i="12"/>
  <c r="J68" i="12" s="1"/>
  <c r="BK252" i="22"/>
  <c r="J252" i="22"/>
  <c r="J72" i="22"/>
  <c r="BK93" i="24"/>
  <c r="J93" i="24"/>
  <c r="J64" i="24" s="1"/>
  <c r="BK134" i="25"/>
  <c r="J134" i="25"/>
  <c r="J69" i="25"/>
  <c r="BK95" i="13"/>
  <c r="J95" i="13"/>
  <c r="J64" i="13" s="1"/>
  <c r="BK95" i="15"/>
  <c r="J95" i="15"/>
  <c r="J68" i="15"/>
  <c r="BK95" i="19"/>
  <c r="J95" i="19"/>
  <c r="J64" i="19" s="1"/>
  <c r="BK95" i="20"/>
  <c r="J95" i="20"/>
  <c r="J68" i="20"/>
  <c r="BK89" i="30"/>
  <c r="J89" i="30"/>
  <c r="J64" i="30" s="1"/>
  <c r="BK95" i="16"/>
  <c r="J95" i="16"/>
  <c r="J64" i="16"/>
  <c r="BK180" i="16"/>
  <c r="J180" i="16"/>
  <c r="J71" i="16" s="1"/>
  <c r="BK95" i="18"/>
  <c r="J95" i="18"/>
  <c r="J68" i="18"/>
  <c r="BK187" i="19"/>
  <c r="J187" i="19"/>
  <c r="J71" i="19" s="1"/>
  <c r="BK95" i="21"/>
  <c r="J95" i="21"/>
  <c r="J68" i="21"/>
  <c r="BK83" i="28"/>
  <c r="BK82" i="28"/>
  <c r="J82" i="28" s="1"/>
  <c r="J59" i="28" s="1"/>
  <c r="BK93" i="29"/>
  <c r="J93" i="29"/>
  <c r="J64" i="29"/>
  <c r="BK86" i="32"/>
  <c r="J86" i="32" s="1"/>
  <c r="J60" i="32" s="1"/>
  <c r="BK91" i="31"/>
  <c r="J91" i="31"/>
  <c r="BK95" i="26"/>
  <c r="J95" i="26"/>
  <c r="J67" i="26" s="1"/>
  <c r="BK94" i="8"/>
  <c r="J94" i="8" s="1"/>
  <c r="J34" i="8" s="1"/>
  <c r="AG65" i="1" s="1"/>
  <c r="BK94" i="7"/>
  <c r="J94" i="7"/>
  <c r="J63" i="7"/>
  <c r="J94" i="3"/>
  <c r="J68" i="3" s="1"/>
  <c r="AU56" i="1"/>
  <c r="F35" i="4"/>
  <c r="AZ60" i="1"/>
  <c r="F37" i="9"/>
  <c r="AZ66" i="1" s="1"/>
  <c r="BA63" i="1"/>
  <c r="AW63" i="1" s="1"/>
  <c r="J37" i="12"/>
  <c r="AV70" i="1"/>
  <c r="AT70" i="1"/>
  <c r="F35" i="13"/>
  <c r="AZ72" i="1" s="1"/>
  <c r="F37" i="17"/>
  <c r="AZ77" i="1"/>
  <c r="BD75" i="1"/>
  <c r="BC79" i="1"/>
  <c r="AY79" i="1" s="1"/>
  <c r="BD79" i="1"/>
  <c r="F35" i="22"/>
  <c r="AZ83" i="1"/>
  <c r="BD92" i="1"/>
  <c r="J32" i="31"/>
  <c r="AG95" i="1" s="1"/>
  <c r="J35" i="2"/>
  <c r="AV57" i="1" s="1"/>
  <c r="AT57" i="1" s="1"/>
  <c r="J37" i="5"/>
  <c r="AV61" i="1"/>
  <c r="AT61" i="1" s="1"/>
  <c r="BC63" i="1"/>
  <c r="AY63" i="1"/>
  <c r="F35" i="10"/>
  <c r="AZ68" i="1"/>
  <c r="BB67" i="1"/>
  <c r="AX67" i="1" s="1"/>
  <c r="F37" i="15"/>
  <c r="AZ74" i="1"/>
  <c r="BC75" i="1"/>
  <c r="AY75" i="1"/>
  <c r="J37" i="21"/>
  <c r="AV82" i="1" s="1"/>
  <c r="AT82" i="1" s="1"/>
  <c r="J33" i="23"/>
  <c r="AV84" i="1"/>
  <c r="AT84" i="1"/>
  <c r="F35" i="25"/>
  <c r="AZ88" i="1" s="1"/>
  <c r="BA87" i="1"/>
  <c r="AW87" i="1" s="1"/>
  <c r="J35" i="27"/>
  <c r="AV90" i="1"/>
  <c r="AT90" i="1"/>
  <c r="J33" i="32"/>
  <c r="AV96" i="1" s="1"/>
  <c r="AT96" i="1" s="1"/>
  <c r="BC56" i="1"/>
  <c r="J35" i="4"/>
  <c r="AV60" i="1" s="1"/>
  <c r="AT60" i="1" s="1"/>
  <c r="J37" i="11"/>
  <c r="AV69" i="1"/>
  <c r="AT69" i="1"/>
  <c r="J37" i="15"/>
  <c r="AV74" i="1" s="1"/>
  <c r="AT74" i="1" s="1"/>
  <c r="BB75" i="1"/>
  <c r="AX75" i="1"/>
  <c r="F37" i="21"/>
  <c r="AZ82" i="1"/>
  <c r="BC87" i="1"/>
  <c r="AY87" i="1" s="1"/>
  <c r="BD87" i="1"/>
  <c r="F35" i="29"/>
  <c r="AZ93" i="1"/>
  <c r="J37" i="3"/>
  <c r="AV58" i="1" s="1"/>
  <c r="AT58" i="1" s="1"/>
  <c r="BD59" i="1"/>
  <c r="BB59" i="1"/>
  <c r="AX59" i="1"/>
  <c r="F35" i="7"/>
  <c r="AZ64" i="1" s="1"/>
  <c r="BD67" i="1"/>
  <c r="J37" i="14"/>
  <c r="AV73" i="1"/>
  <c r="AT73" i="1"/>
  <c r="F37" i="18"/>
  <c r="AZ78" i="1" s="1"/>
  <c r="J35" i="19"/>
  <c r="AV80" i="1" s="1"/>
  <c r="AT80" i="1" s="1"/>
  <c r="F37" i="26"/>
  <c r="AZ89" i="1"/>
  <c r="J33" i="28"/>
  <c r="AV91" i="1" s="1"/>
  <c r="AT91" i="1" s="1"/>
  <c r="J35" i="30"/>
  <c r="AV94" i="1"/>
  <c r="AT94" i="1"/>
  <c r="BA92" i="1"/>
  <c r="AW92" i="1" s="1"/>
  <c r="J34" i="3"/>
  <c r="AG58" i="1"/>
  <c r="F37" i="5"/>
  <c r="AZ61" i="1"/>
  <c r="F37" i="8"/>
  <c r="AZ65" i="1" s="1"/>
  <c r="BC71" i="1"/>
  <c r="AY71" i="1"/>
  <c r="J37" i="18"/>
  <c r="AV78" i="1"/>
  <c r="AT78" i="1" s="1"/>
  <c r="BB79" i="1"/>
  <c r="AX79" i="1" s="1"/>
  <c r="F35" i="24"/>
  <c r="AZ86" i="1"/>
  <c r="J35" i="29"/>
  <c r="AV93" i="1" s="1"/>
  <c r="AT93" i="1" s="1"/>
  <c r="BD56" i="1"/>
  <c r="F37" i="3"/>
  <c r="AZ58" i="1"/>
  <c r="F37" i="11"/>
  <c r="AZ69" i="1" s="1"/>
  <c r="BB71" i="1"/>
  <c r="AX71" i="1" s="1"/>
  <c r="BA75" i="1"/>
  <c r="AW75" i="1"/>
  <c r="BA79" i="1"/>
  <c r="AW79" i="1" s="1"/>
  <c r="BB87" i="1"/>
  <c r="AX87" i="1" s="1"/>
  <c r="F35" i="27"/>
  <c r="AZ90" i="1"/>
  <c r="F35" i="2"/>
  <c r="AZ57" i="1" s="1"/>
  <c r="F37" i="6"/>
  <c r="AZ62" i="1" s="1"/>
  <c r="BA59" i="1"/>
  <c r="AW59" i="1"/>
  <c r="BB63" i="1"/>
  <c r="AX63" i="1" s="1"/>
  <c r="J37" i="9"/>
  <c r="AV66" i="1"/>
  <c r="AT66" i="1"/>
  <c r="J35" i="10"/>
  <c r="AV68" i="1" s="1"/>
  <c r="AT68" i="1" s="1"/>
  <c r="BD71" i="1"/>
  <c r="BA71" i="1"/>
  <c r="AW71" i="1"/>
  <c r="J35" i="16"/>
  <c r="AV76" i="1" s="1"/>
  <c r="AT76" i="1" s="1"/>
  <c r="F37" i="20"/>
  <c r="AZ81" i="1"/>
  <c r="J35" i="25"/>
  <c r="AV88" i="1" s="1"/>
  <c r="AT88" i="1" s="1"/>
  <c r="F33" i="28"/>
  <c r="AZ91" i="1"/>
  <c r="F35" i="30"/>
  <c r="AZ94" i="1"/>
  <c r="BC92" i="1"/>
  <c r="BB92" i="1"/>
  <c r="AX92" i="1" s="1"/>
  <c r="F33" i="32"/>
  <c r="AZ96" i="1"/>
  <c r="J37" i="6"/>
  <c r="AV62" i="1" s="1"/>
  <c r="AT62" i="1" s="1"/>
  <c r="BC59" i="1"/>
  <c r="AY59" i="1"/>
  <c r="J35" i="7"/>
  <c r="AV64" i="1"/>
  <c r="AT64" i="1" s="1"/>
  <c r="BD63" i="1"/>
  <c r="F37" i="12"/>
  <c r="AZ70" i="1"/>
  <c r="J35" i="13"/>
  <c r="AV72" i="1"/>
  <c r="AT72" i="1" s="1"/>
  <c r="F35" i="16"/>
  <c r="AZ76" i="1" s="1"/>
  <c r="J37" i="20"/>
  <c r="AV81" i="1"/>
  <c r="AT81" i="1"/>
  <c r="F33" i="23"/>
  <c r="AZ84" i="1" s="1"/>
  <c r="J35" i="24"/>
  <c r="AV86" i="1"/>
  <c r="AT86" i="1"/>
  <c r="F35" i="31"/>
  <c r="AZ95" i="1" s="1"/>
  <c r="J37" i="8"/>
  <c r="AV65" i="1" s="1"/>
  <c r="AT65" i="1" s="1"/>
  <c r="BA67" i="1"/>
  <c r="AW67" i="1"/>
  <c r="BC67" i="1"/>
  <c r="AY67" i="1" s="1"/>
  <c r="F37" i="14"/>
  <c r="AZ73" i="1"/>
  <c r="J37" i="17"/>
  <c r="AV77" i="1"/>
  <c r="AT77" i="1" s="1"/>
  <c r="F35" i="19"/>
  <c r="AZ80" i="1" s="1"/>
  <c r="J35" i="22"/>
  <c r="AV83" i="1"/>
  <c r="AT83" i="1"/>
  <c r="J37" i="26"/>
  <c r="AV89" i="1" s="1"/>
  <c r="AT89" i="1" s="1"/>
  <c r="J35" i="31"/>
  <c r="AV95" i="1"/>
  <c r="AT95" i="1"/>
  <c r="T101" i="22" l="1"/>
  <c r="BK94" i="4"/>
  <c r="J94" i="4"/>
  <c r="J63" i="4"/>
  <c r="BK94" i="13"/>
  <c r="J94" i="13" s="1"/>
  <c r="J63" i="13" s="1"/>
  <c r="BK94" i="6"/>
  <c r="J94" i="6"/>
  <c r="J34" i="6" s="1"/>
  <c r="AG62" i="1" s="1"/>
  <c r="BK94" i="10"/>
  <c r="J94" i="10"/>
  <c r="J63" i="10" s="1"/>
  <c r="BK90" i="27"/>
  <c r="J90" i="27"/>
  <c r="BK92" i="25"/>
  <c r="J92" i="25"/>
  <c r="J63" i="25"/>
  <c r="BK94" i="11"/>
  <c r="J94" i="11" s="1"/>
  <c r="J67" i="11" s="1"/>
  <c r="BK94" i="14"/>
  <c r="J94" i="14"/>
  <c r="J67" i="14"/>
  <c r="BK94" i="15"/>
  <c r="J94" i="15" s="1"/>
  <c r="J67" i="15" s="1"/>
  <c r="BK94" i="16"/>
  <c r="J94" i="16"/>
  <c r="J63" i="16"/>
  <c r="BK94" i="17"/>
  <c r="J94" i="17" s="1"/>
  <c r="J34" i="17" s="1"/>
  <c r="AG77" i="1" s="1"/>
  <c r="BK81" i="23"/>
  <c r="J81" i="23"/>
  <c r="J59" i="23"/>
  <c r="BK87" i="2"/>
  <c r="J87" i="2" s="1"/>
  <c r="J32" i="2" s="1"/>
  <c r="AG57" i="1" s="1"/>
  <c r="BK94" i="5"/>
  <c r="J94" i="5"/>
  <c r="BK94" i="9"/>
  <c r="J94" i="9"/>
  <c r="BK94" i="12"/>
  <c r="J94" i="12" s="1"/>
  <c r="J67" i="12" s="1"/>
  <c r="BK101" i="22"/>
  <c r="J101" i="22"/>
  <c r="J63" i="22"/>
  <c r="BK92" i="24"/>
  <c r="J92" i="24" s="1"/>
  <c r="J32" i="24" s="1"/>
  <c r="AG86" i="1" s="1"/>
  <c r="BK94" i="18"/>
  <c r="J94" i="18"/>
  <c r="J34" i="18" s="1"/>
  <c r="AG78" i="1" s="1"/>
  <c r="BK94" i="19"/>
  <c r="J94" i="19"/>
  <c r="J32" i="19" s="1"/>
  <c r="AG80" i="1" s="1"/>
  <c r="J83" i="28"/>
  <c r="J60" i="28" s="1"/>
  <c r="BK94" i="20"/>
  <c r="J94" i="20"/>
  <c r="J67" i="20"/>
  <c r="BK94" i="21"/>
  <c r="J94" i="21"/>
  <c r="J67" i="21" s="1"/>
  <c r="BK92" i="29"/>
  <c r="J92" i="29"/>
  <c r="J63" i="29"/>
  <c r="BK88" i="30"/>
  <c r="J88" i="30"/>
  <c r="J32" i="30" s="1"/>
  <c r="AG94" i="1" s="1"/>
  <c r="BK85" i="32"/>
  <c r="J85" i="32" s="1"/>
  <c r="J59" i="32" s="1"/>
  <c r="AN95" i="1"/>
  <c r="J63" i="31"/>
  <c r="J41" i="31"/>
  <c r="AN65" i="1"/>
  <c r="J67" i="8"/>
  <c r="J43" i="8"/>
  <c r="AN58" i="1"/>
  <c r="J43" i="3"/>
  <c r="AU75" i="1"/>
  <c r="AU63" i="1"/>
  <c r="AZ79" i="1"/>
  <c r="AV79" i="1"/>
  <c r="AT79" i="1"/>
  <c r="BB85" i="1"/>
  <c r="AX85" i="1" s="1"/>
  <c r="AU71" i="1"/>
  <c r="J32" i="27"/>
  <c r="AG90" i="1"/>
  <c r="AZ63" i="1"/>
  <c r="AV63" i="1"/>
  <c r="AT63" i="1"/>
  <c r="BB55" i="1"/>
  <c r="AX55" i="1"/>
  <c r="AY56" i="1"/>
  <c r="AZ75" i="1"/>
  <c r="AV75" i="1"/>
  <c r="AT75" i="1"/>
  <c r="AU67" i="1"/>
  <c r="J34" i="5"/>
  <c r="AG61" i="1" s="1"/>
  <c r="AZ59" i="1"/>
  <c r="AV59" i="1"/>
  <c r="AT59" i="1"/>
  <c r="BD55" i="1"/>
  <c r="AU79" i="1"/>
  <c r="AZ71" i="1"/>
  <c r="AV71" i="1"/>
  <c r="AT71" i="1" s="1"/>
  <c r="J34" i="26"/>
  <c r="AG89" i="1"/>
  <c r="AZ92" i="1"/>
  <c r="AV92" i="1"/>
  <c r="AT92" i="1"/>
  <c r="BA85" i="1"/>
  <c r="AW85" i="1" s="1"/>
  <c r="AU85" i="1"/>
  <c r="AU59" i="1"/>
  <c r="AU92" i="1"/>
  <c r="J34" i="9"/>
  <c r="AG66" i="1" s="1"/>
  <c r="AZ67" i="1"/>
  <c r="AV67" i="1"/>
  <c r="AT67" i="1"/>
  <c r="AZ87" i="1"/>
  <c r="AV87" i="1"/>
  <c r="AT87" i="1" s="1"/>
  <c r="AY92" i="1"/>
  <c r="J30" i="28"/>
  <c r="AG91" i="1" s="1"/>
  <c r="AZ56" i="1"/>
  <c r="AV56" i="1"/>
  <c r="AT56" i="1"/>
  <c r="BA55" i="1"/>
  <c r="AW55" i="1" s="1"/>
  <c r="BC85" i="1"/>
  <c r="AY85" i="1"/>
  <c r="J32" i="7"/>
  <c r="AG64" i="1" s="1"/>
  <c r="BC55" i="1"/>
  <c r="AY55" i="1"/>
  <c r="BD85" i="1"/>
  <c r="J41" i="19" l="1"/>
  <c r="J43" i="9"/>
  <c r="J43" i="6"/>
  <c r="J41" i="27"/>
  <c r="J41" i="2"/>
  <c r="J41" i="24"/>
  <c r="J43" i="18"/>
  <c r="J43" i="5"/>
  <c r="J43" i="17"/>
  <c r="J41" i="30"/>
  <c r="J39" i="28"/>
  <c r="J67" i="17"/>
  <c r="J63" i="30"/>
  <c r="J63" i="2"/>
  <c r="J67" i="6"/>
  <c r="J67" i="5"/>
  <c r="J67" i="9"/>
  <c r="J63" i="27"/>
  <c r="J63" i="19"/>
  <c r="J67" i="18"/>
  <c r="J63" i="24"/>
  <c r="J43" i="26"/>
  <c r="AN89" i="1"/>
  <c r="J41" i="7"/>
  <c r="AN64" i="1"/>
  <c r="AN66" i="1"/>
  <c r="AN80" i="1"/>
  <c r="AN91" i="1"/>
  <c r="AN94" i="1"/>
  <c r="AN57" i="1"/>
  <c r="AN61" i="1"/>
  <c r="AN62" i="1"/>
  <c r="AN78" i="1"/>
  <c r="AN86" i="1"/>
  <c r="AN90" i="1"/>
  <c r="AN77" i="1"/>
  <c r="AU55" i="1"/>
  <c r="AU54" i="1"/>
  <c r="AG56" i="1"/>
  <c r="J32" i="16"/>
  <c r="AG76" i="1"/>
  <c r="AG75" i="1" s="1"/>
  <c r="J30" i="23"/>
  <c r="AG84" i="1"/>
  <c r="J32" i="10"/>
  <c r="AG68" i="1"/>
  <c r="BB54" i="1"/>
  <c r="W31" i="1" s="1"/>
  <c r="J32" i="13"/>
  <c r="AG72" i="1"/>
  <c r="AN72" i="1"/>
  <c r="J34" i="20"/>
  <c r="AG81" i="1"/>
  <c r="AZ55" i="1"/>
  <c r="AV55" i="1" s="1"/>
  <c r="AT55" i="1" s="1"/>
  <c r="J32" i="22"/>
  <c r="AG83" i="1"/>
  <c r="J34" i="14"/>
  <c r="AG73" i="1" s="1"/>
  <c r="J34" i="15"/>
  <c r="AG74" i="1"/>
  <c r="J30" i="32"/>
  <c r="AG96" i="1"/>
  <c r="J34" i="21"/>
  <c r="AG82" i="1" s="1"/>
  <c r="J32" i="29"/>
  <c r="AG93" i="1"/>
  <c r="J32" i="4"/>
  <c r="AG60" i="1"/>
  <c r="AG59" i="1"/>
  <c r="BA54" i="1"/>
  <c r="W30" i="1" s="1"/>
  <c r="AG63" i="1"/>
  <c r="J34" i="12"/>
  <c r="AG70" i="1"/>
  <c r="BD54" i="1"/>
  <c r="W33" i="1" s="1"/>
  <c r="J34" i="11"/>
  <c r="AG69" i="1"/>
  <c r="J32" i="25"/>
  <c r="AG88" i="1"/>
  <c r="AN88" i="1"/>
  <c r="AZ85" i="1"/>
  <c r="AV85" i="1" s="1"/>
  <c r="AT85" i="1" s="1"/>
  <c r="BC54" i="1"/>
  <c r="W32" i="1"/>
  <c r="AN56" i="1" l="1"/>
  <c r="AN63" i="1"/>
  <c r="J43" i="21"/>
  <c r="J43" i="14"/>
  <c r="J39" i="32"/>
  <c r="J41" i="4"/>
  <c r="J41" i="25"/>
  <c r="J41" i="13"/>
  <c r="J43" i="11"/>
  <c r="J43" i="12"/>
  <c r="J41" i="22"/>
  <c r="J41" i="16"/>
  <c r="J39" i="23"/>
  <c r="J43" i="20"/>
  <c r="J43" i="15"/>
  <c r="J41" i="10"/>
  <c r="J41" i="29"/>
  <c r="AN68" i="1"/>
  <c r="AN70" i="1"/>
  <c r="AN73" i="1"/>
  <c r="AN76" i="1"/>
  <c r="AN81" i="1"/>
  <c r="AN82" i="1"/>
  <c r="AN84" i="1"/>
  <c r="AN93" i="1"/>
  <c r="AN96" i="1"/>
  <c r="AN60" i="1"/>
  <c r="AN69" i="1"/>
  <c r="AN74" i="1"/>
  <c r="AN83" i="1"/>
  <c r="AN59" i="1"/>
  <c r="AN75" i="1"/>
  <c r="AG87" i="1"/>
  <c r="AG79" i="1"/>
  <c r="AY54" i="1"/>
  <c r="AW54" i="1"/>
  <c r="AK30" i="1" s="1"/>
  <c r="AG92" i="1"/>
  <c r="AG67" i="1"/>
  <c r="AZ54" i="1"/>
  <c r="W29" i="1"/>
  <c r="AG71" i="1"/>
  <c r="AX54" i="1"/>
  <c r="AN92" i="1" l="1"/>
  <c r="AN87" i="1"/>
  <c r="AN67" i="1"/>
  <c r="AN79" i="1"/>
  <c r="AN71" i="1"/>
  <c r="AG85" i="1"/>
  <c r="AG54" i="1" s="1"/>
  <c r="AK26" i="1" s="1"/>
  <c r="AK35" i="1" s="1"/>
  <c r="AG55" i="1"/>
  <c r="AV54" i="1"/>
  <c r="AK29" i="1"/>
  <c r="AN85" i="1" l="1"/>
  <c r="AN55" i="1"/>
  <c r="AT54" i="1"/>
  <c r="AN54" i="1"/>
</calcChain>
</file>

<file path=xl/sharedStrings.xml><?xml version="1.0" encoding="utf-8"?>
<sst xmlns="http://schemas.openxmlformats.org/spreadsheetml/2006/main" count="21943" uniqueCount="1995">
  <si>
    <t>Export Komplet</t>
  </si>
  <si>
    <t>VZ</t>
  </si>
  <si>
    <t>2.0</t>
  </si>
  <si>
    <t>ZAMOK</t>
  </si>
  <si>
    <t>False</t>
  </si>
  <si>
    <t>{e00c9e41-8b45-44f4-a35c-edada5650279}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</si>
  <si>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</si>
  <si>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</si>
  <si>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</si>
  <si>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</si>
  <si>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</si>
  <si>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</si>
  <si>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</si>
  <si>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05/25</t>
  </si>
  <si>
    <t>Stavba:</t>
  </si>
  <si>
    <t>ÚPRAVY HŘBITOVA KBELY- ETAPA1</t>
  </si>
  <si>
    <t>KSO:</t>
  </si>
  <si>
    <t>815 9</t>
  </si>
  <si>
    <t>CC-CZ:</t>
  </si>
  <si>
    <t>Místo:</t>
  </si>
  <si>
    <t>Praha 9-Kbely</t>
  </si>
  <si>
    <t>Datum:</t>
  </si>
  <si>
    <t>CZ-CPV:</t>
  </si>
  <si>
    <t>45000000-7</t>
  </si>
  <si>
    <t>CZ-CPA:</t>
  </si>
  <si>
    <t>41</t>
  </si>
  <si>
    <t>Zadavatel:</t>
  </si>
  <si>
    <t>IČ:</t>
  </si>
  <si>
    <t>00231304</t>
  </si>
  <si>
    <t>MČ Praha 19, Semilská 43/1, 197 00 Praha 9 - Kbely</t>
  </si>
  <si>
    <t>DIČ:</t>
  </si>
  <si>
    <t/>
  </si>
  <si>
    <t>Zhotovitel:</t>
  </si>
  <si>
    <t>07395680</t>
  </si>
  <si>
    <t>IWU s.r.o.</t>
  </si>
  <si>
    <t>CZ07395680</t>
  </si>
  <si>
    <t>Projektant:</t>
  </si>
  <si>
    <t>Ing.Jan Pustějovský, Ph.D.</t>
  </si>
  <si>
    <t>True</t>
  </si>
  <si>
    <t>Zpracovatel:</t>
  </si>
  <si>
    <t xml:space="preserve"> </t>
  </si>
  <si>
    <t>Poznámka:</t>
  </si>
  <si>
    <t>Položkový rozpočet zpracován v CS ÚRS s CH 2024/II na základě PD -10/2024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</si>
  <si>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</si>
  <si>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</si>
  <si>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</si>
  <si>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</si>
  <si>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</si>
  <si>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</si>
  <si>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</si>
  <si>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</si>
  <si>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</si>
  <si>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</si>
  <si>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</si>
  <si>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</si>
  <si>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</si>
  <si>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</si>
  <si>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</si>
  <si>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</si>
  <si>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</si>
  <si>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</si>
  <si>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</si>
  <si>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</si>
  <si>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</si>
  <si>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</si>
  <si>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</si>
  <si>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</si>
  <si>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</si>
  <si>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</si>
  <si>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</si>
  <si>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</si>
  <si>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</si>
  <si>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</si>
  <si>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</si>
  <si>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</si>
  <si>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</si>
  <si>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</si>
  <si>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</si>
  <si>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</si>
  <si>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</si>
  <si>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</si>
  <si>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01</t>
  </si>
  <si>
    <t>Navrhované objekty</t>
  </si>
  <si>
    <t>STA</t>
  </si>
  <si>
    <t>1</t>
  </si>
  <si>
    <t>{1fe41dd8-8cc0-4dd3-96fb-5e5554e15797}</t>
  </si>
  <si>
    <t>2</t>
  </si>
  <si>
    <t>01a</t>
  </si>
  <si>
    <t>Přípravné práce</t>
  </si>
  <si>
    <t>Soupis</t>
  </si>
  <si>
    <t>{f144ebf1-619f-4441-8a74-6d9edd0e8bdc}</t>
  </si>
  <si>
    <t>/</t>
  </si>
  <si>
    <t>3</t>
  </si>
  <si>
    <t>###NOINSERT###</t>
  </si>
  <si>
    <t>ZBV-01a</t>
  </si>
  <si>
    <t>méněpráce</t>
  </si>
  <si>
    <t>{7072d825-8a85-4fa9-b817-ee2e7c402f39}</t>
  </si>
  <si>
    <t>07</t>
  </si>
  <si>
    <t>KOLUMBÁRIUM</t>
  </si>
  <si>
    <t>{12e068f8-e123-46e4-89ca-100ec925e7f4}</t>
  </si>
  <si>
    <t>ZBV-02a</t>
  </si>
  <si>
    <t>{cfb8e07d-c672-4f8f-9ba4-6d0691c03800}</t>
  </si>
  <si>
    <t>ZBV-02b</t>
  </si>
  <si>
    <t>vícepráce</t>
  </si>
  <si>
    <t>{bd2d8957-1601-43b4-b23e-5631e3c54041}</t>
  </si>
  <si>
    <t>08</t>
  </si>
  <si>
    <t>{1648dd7c-8f79-4879-b56c-e2b8977b3a3f}</t>
  </si>
  <si>
    <t>ZBV-03a</t>
  </si>
  <si>
    <t>{98aded36-1a98-4da2-898d-841d1e4f348c}</t>
  </si>
  <si>
    <t>ZBV-03b</t>
  </si>
  <si>
    <t>{122bf830-2ec7-4911-8f50-491624c88f16}</t>
  </si>
  <si>
    <t>09</t>
  </si>
  <si>
    <t>{318d45e2-cc03-49f6-adcc-6cfa3c94cc2b}</t>
  </si>
  <si>
    <t>ZBV-04a</t>
  </si>
  <si>
    <t>{7cd4c9f9-8373-44a4-b9f8-84d4560f5040}</t>
  </si>
  <si>
    <t>ZBV-04b</t>
  </si>
  <si>
    <t>{af2788f6-1399-42c6-a115-91d698fb748b}</t>
  </si>
  <si>
    <t>10</t>
  </si>
  <si>
    <t>{47416657-0009-4f61-b0a3-af82d4e97114}</t>
  </si>
  <si>
    <t>ZBV-05a</t>
  </si>
  <si>
    <t>{e9223328-9947-4f5d-b51e-d0c1ee4e8339}</t>
  </si>
  <si>
    <t>ZBV-05b</t>
  </si>
  <si>
    <t>{b4fa2778-3f34-46ef-8f75-3c928f957ad6}</t>
  </si>
  <si>
    <t>11</t>
  </si>
  <si>
    <t>{63f55a11-3cf9-4a58-861f-4ea081a91b95}</t>
  </si>
  <si>
    <t>ZBV-06a</t>
  </si>
  <si>
    <t>{3a364fa1-bab6-4d23-9726-7b4aa15ed839}</t>
  </si>
  <si>
    <t>ZBV-06b</t>
  </si>
  <si>
    <t>{fc369eec-68de-4208-8f19-f6a2101553e0}</t>
  </si>
  <si>
    <t>{af0df53a-fd74-4753-ad06-1b34a3a1f33b}</t>
  </si>
  <si>
    <t>ZBV-07a</t>
  </si>
  <si>
    <t>{9995098d-d540-49cc-92e2-c7832f64e49f}</t>
  </si>
  <si>
    <t>ZBV-07b</t>
  </si>
  <si>
    <t>{6f0ea63e-83ba-4d87-9733-d5e6e4af6c76}</t>
  </si>
  <si>
    <t>13</t>
  </si>
  <si>
    <t>PŘÍSTŘEŠEK</t>
  </si>
  <si>
    <t>{57f801c0-9951-4675-9400-be1f58faf3a8}</t>
  </si>
  <si>
    <t>02</t>
  </si>
  <si>
    <t>Navrhovaný mobiliář</t>
  </si>
  <si>
    <t>{9a825755-6f2d-41b2-b6eb-92f6aa18f55e}</t>
  </si>
  <si>
    <t>03</t>
  </si>
  <si>
    <t>Navrhované povrchy</t>
  </si>
  <si>
    <t>{47fcbf56-ea73-41e3-acd9-814ac12da8e7}</t>
  </si>
  <si>
    <t>822 5</t>
  </si>
  <si>
    <t>A</t>
  </si>
  <si>
    <t>Mlatový povrch</t>
  </si>
  <si>
    <t>{ef37c9c7-cec5-4653-aa8d-f4c99c3f8bba}</t>
  </si>
  <si>
    <t>B</t>
  </si>
  <si>
    <t>Litý beton pochozí</t>
  </si>
  <si>
    <t>{50410c3b-43b2-4c3f-a065-4f68165b27cb}</t>
  </si>
  <si>
    <t>ZBV-08a</t>
  </si>
  <si>
    <t>{8dbc307e-8e38-416e-ac8b-77cc613d450e}</t>
  </si>
  <si>
    <t>C</t>
  </si>
  <si>
    <t>Kačírek pochozí vsak</t>
  </si>
  <si>
    <t>{47f196cf-82e4-420f-bedc-d39801dc6d1c}</t>
  </si>
  <si>
    <t>04</t>
  </si>
  <si>
    <t>Výsadba-SÚ</t>
  </si>
  <si>
    <t>{9cd5b1dd-bd73-4554-bbb6-e9b90a900323}</t>
  </si>
  <si>
    <t>823 2</t>
  </si>
  <si>
    <t>05</t>
  </si>
  <si>
    <t>Technické zařízení</t>
  </si>
  <si>
    <t>{49965e43-48c1-4862-aadd-b644145ef534}</t>
  </si>
  <si>
    <t>827 1</t>
  </si>
  <si>
    <t>05a</t>
  </si>
  <si>
    <t>ZTI-venkovní rozvod</t>
  </si>
  <si>
    <t>{c5e6214a-5741-4779-99dc-46c70cc8722b}</t>
  </si>
  <si>
    <t>05b</t>
  </si>
  <si>
    <t>ZTI-vnitřní vodovod a vnitřní kanalizace v SO 08</t>
  </si>
  <si>
    <t>{0a90ddf5-84a7-427d-b207-16732798c0ba}</t>
  </si>
  <si>
    <t>801</t>
  </si>
  <si>
    <t>05c</t>
  </si>
  <si>
    <t>Elektro</t>
  </si>
  <si>
    <t>{1e10415e-8a0d-42f2-b332-8ed20900fd2d}</t>
  </si>
  <si>
    <t>828</t>
  </si>
  <si>
    <t>06</t>
  </si>
  <si>
    <t>VRN</t>
  </si>
  <si>
    <t>{d7dbda3e-abfe-45b4-8a0d-d89dfa4a22fa}</t>
  </si>
  <si>
    <t>KRYCÍ LIST SOUPISU PRACÍ</t>
  </si>
  <si>
    <t>Objekt:</t>
  </si>
  <si>
    <t>01 - Navrhované objekty</t>
  </si>
  <si>
    <t>Soupis:</t>
  </si>
  <si>
    <t>01a - Přípravné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</si>
  <si>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</si>
  <si>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</si>
  <si>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</si>
  <si>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</si>
  <si>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</si>
  <si>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</si>
  <si>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</si>
  <si>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</si>
  <si>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</si>
  <si>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</si>
  <si>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</si>
  <si>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</si>
  <si>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</si>
  <si>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</si>
  <si>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</si>
  <si>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</si>
  <si>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</si>
  <si>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</si>
  <si>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</si>
  <si>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</si>
  <si>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</si>
  <si>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</si>
  <si>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</si>
  <si>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</si>
  <si>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121151123</t>
  </si>
  <si>
    <t>Sejmutí ornice strojně při souvislé ploše přes 500 m2, tl. vrstvy do 200 mm</t>
  </si>
  <si>
    <t>m2</t>
  </si>
  <si>
    <t>4</t>
  </si>
  <si>
    <t>1382668328</t>
  </si>
  <si>
    <t>VV</t>
  </si>
  <si>
    <t>" v celé ploše ETAPA 1, vč. odvozu na mezideponii pro zpětné použití, v ceně započítán odvoz do 50,0m"23,0*34,50</t>
  </si>
  <si>
    <t>184818242</t>
  </si>
  <si>
    <t>Ochrana kmene bedněním před poškozením stavebním provozem zřízení včetně odstranění výšky bednění přes 2 do 3 m průměru kmene přes 300 do 500 mm</t>
  </si>
  <si>
    <t>kus</t>
  </si>
  <si>
    <t>-1003066380</t>
  </si>
  <si>
    <t>"ochrana stávajících stromů, viz situační výkres-návrh zásahů"13</t>
  </si>
  <si>
    <t>112151013</t>
  </si>
  <si>
    <t>Pokácení stromu volné v celku s odřezáním kmene a s odvětvením průměru kmene přes 300 do 400 mm</t>
  </si>
  <si>
    <t>-640677667</t>
  </si>
  <si>
    <t>"kácení přerostlého stromořadí-tuje"35</t>
  </si>
  <si>
    <t>112155221</t>
  </si>
  <si>
    <t>Štěpkování s naložením na dopravní prostředek a odvozem do 20 km stromků a větví solitérů, průměru kmene přes 300 do 500 mm</t>
  </si>
  <si>
    <t>-1977413379</t>
  </si>
  <si>
    <t>Úroveň 3:</t>
  </si>
  <si>
    <t>ZBV-01a - méněpráce</t>
  </si>
  <si>
    <t>-1411756590</t>
  </si>
  <si>
    <t>"původní množství dle SOD" -35</t>
  </si>
  <si>
    <t>"nové množství dle ZBV" 0</t>
  </si>
  <si>
    <t>Součet</t>
  </si>
  <si>
    <t>-908231623</t>
  </si>
  <si>
    <t>07 - KOLUMBÁRIUM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</si>
  <si>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</si>
  <si>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</si>
  <si>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</si>
  <si>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9 - Ostatní konstrukce a práce, bourání</t>
  </si>
  <si>
    <t xml:space="preserve">    998 - Přesun hmot</t>
  </si>
  <si>
    <t>PSV - PSV</t>
  </si>
  <si>
    <t xml:space="preserve">    ATYP - Atypické prvky</t>
  </si>
  <si>
    <t>132251252</t>
  </si>
  <si>
    <t>Hloubení nezapažených rýh šířky přes 800 do 2 000 mm strojně s urovnáním dna do předepsaného profilu a spádu v hornině třídy těžitelnosti I skupiny 3 přes 20 do 50 m3</t>
  </si>
  <si>
    <t>m3</t>
  </si>
  <si>
    <t>-458029228</t>
  </si>
  <si>
    <t>"150 mm sejmutá ornice - viz část 01a"6,1*1,95*0,8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</si>
  <si>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</si>
  <si>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</si>
  <si>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200138123</t>
  </si>
  <si>
    <t>"zbývající zemina odvezena na skládku"9,516-3,965</t>
  </si>
  <si>
    <t>171201231</t>
  </si>
  <si>
    <t>Poplatek za uložení stavebního odpadu na recyklační skládce (skládkovné) zeminy a kamení zatříděného do Katalogu odpadů pod kódem 17 05 04</t>
  </si>
  <si>
    <t>t</t>
  </si>
  <si>
    <t>-2003763272</t>
  </si>
  <si>
    <t>5,551*1,7</t>
  </si>
  <si>
    <t>174151101</t>
  </si>
  <si>
    <t>Zásyp sypaninou z jakékoliv horniny strojně s uložením výkopku ve vrstvách se zhutněním jam, šachet, rýh nebo kolem objektů v těchto vykopávkách</t>
  </si>
  <si>
    <t>982218504</t>
  </si>
  <si>
    <t>6,1*1,0*0,5+6,1*0,3*0,5</t>
  </si>
  <si>
    <t>5</t>
  </si>
  <si>
    <t>167151101</t>
  </si>
  <si>
    <t>Nakládání, skládání a překládání neulehlého výkopku nebo sypaniny strojně nakládání, množství do 100 m3, z horniny třídy těžitelnosti I, skupiny 1 až 3</t>
  </si>
  <si>
    <t>-1489709210</t>
  </si>
  <si>
    <t>6</t>
  </si>
  <si>
    <t>162251101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</si>
  <si>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</si>
  <si>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794950183</t>
  </si>
  <si>
    <t>Zakládání</t>
  </si>
  <si>
    <t>7</t>
  </si>
  <si>
    <t>273321411</t>
  </si>
  <si>
    <t>Základy z betonu železového (bez výztuže) desky z betonu bez zvláštních nároků na prostředí tř. C 20/25</t>
  </si>
  <si>
    <t>914952346</t>
  </si>
  <si>
    <t>6,1*1,6*0,2</t>
  </si>
  <si>
    <t>8</t>
  </si>
  <si>
    <t>273362021</t>
  </si>
  <si>
    <t>Výztuž základů desek ze svařovaných sítí z drátů typu KARI</t>
  </si>
  <si>
    <t>1729700570</t>
  </si>
  <si>
    <t>"2x8-150/150, vč. ztratného 1,15"</t>
  </si>
  <si>
    <t>"dle metodiky URS-směrné množství výztuže 5,267 kg/m2"</t>
  </si>
  <si>
    <t>(6,1*1,6*5,267*2*1,15)/1000</t>
  </si>
  <si>
    <t>9</t>
  </si>
  <si>
    <t>274321511</t>
  </si>
  <si>
    <t>Základy z betonu železového (bez výztuže) pasy z betonu bez zvláštních nároků na prostředí tř. C 25/30</t>
  </si>
  <si>
    <t>1676985399</t>
  </si>
  <si>
    <t>"sokl-viz řez"1,6*6,1*(0,4)</t>
  </si>
  <si>
    <t>274361821</t>
  </si>
  <si>
    <t>Výztuž základů pasů z betonářské oceli 10 505 (R) nebo BSt 500</t>
  </si>
  <si>
    <t>-1734551248</t>
  </si>
  <si>
    <t>"B500B"</t>
  </si>
  <si>
    <t>"dle metodiky URS-směrné množství výztuže 100 kg/m3"</t>
  </si>
  <si>
    <t>1,6*6,1*(0,4)*0,1</t>
  </si>
  <si>
    <t>279113144</t>
  </si>
  <si>
    <t>Základové zdi z tvárnic ztraceného bednění včetně výplně z betonu bez zvláštních nároků na vliv prostředí třídy C 20/25, tloušťky zdiva přes 250 do 300 mm</t>
  </si>
  <si>
    <t>18907597</t>
  </si>
  <si>
    <t>6,1*0,5*2</t>
  </si>
  <si>
    <t>279361821</t>
  </si>
  <si>
    <t>Výztuž základových zdí nosných svislých nebo odkloněných od svislice, rovinných nebo oblých, deskových nebo žebrových, včetně výztuže jejich žeber z betonářské oceli 10 505 (R) nebo BSt 500</t>
  </si>
  <si>
    <t>-1693461283</t>
  </si>
  <si>
    <t>"do ztraceného bednění, dle směrného množství výztuže dle CS ÚRS je cca 40-60 kg/m3"</t>
  </si>
  <si>
    <t>(6,1*0,5*2*0,3)*60/1000</t>
  </si>
  <si>
    <t>Svislé a kompletní konstrukce</t>
  </si>
  <si>
    <t>311321814</t>
  </si>
  <si>
    <t>Nadzákladové zdi z betonu železového (bez výztuže) nosné pohledového (v přírodní barvě drtí a přísad) tř. C 25/30</t>
  </si>
  <si>
    <t>478383079</t>
  </si>
  <si>
    <t>"nadsoklová část vč. soklu nad terénem"</t>
  </si>
  <si>
    <t>6,1*1,6*0,25+6,1*1,0*0,25</t>
  </si>
  <si>
    <t>"ŽB stěna"</t>
  </si>
  <si>
    <t>1,0*0,3*(2,3-0,8)</t>
  </si>
  <si>
    <t>1,5*0,5*(2,3-0,8)</t>
  </si>
  <si>
    <t>1,3*0,5*(2,3-0,8)+0,8*0,8*(2,3-0,8)</t>
  </si>
  <si>
    <t>"odpočet boxy z desek VELOX"-0,3*0,8*(2,3-0,8)</t>
  </si>
  <si>
    <t>14</t>
  </si>
  <si>
    <t>311351121</t>
  </si>
  <si>
    <t>Bednění nadzákladových zdí nosných rovné oboustranné za každou stranu zřízení</t>
  </si>
  <si>
    <t>989961722</t>
  </si>
  <si>
    <t>(6,1*0,25+6,1*0,25)*2</t>
  </si>
  <si>
    <t>6,1*0,3</t>
  </si>
  <si>
    <t>1,6*0,25*2</t>
  </si>
  <si>
    <t>1,0*0,25*2</t>
  </si>
  <si>
    <t>1,0*(2,3-0,8)*2+0,5*(2,3-0,8)+0,3*(2,3-0,8)*2</t>
  </si>
  <si>
    <t>1,5*(2,3-0,8)*2+0,5*(2,3-0,8)</t>
  </si>
  <si>
    <t>1,3*(2,3-0,8)+0,5*(2,3-0,8)+1,8*(2,3-0,8)+0,8*(2,3-0,8)*2</t>
  </si>
  <si>
    <t>15</t>
  </si>
  <si>
    <t>311351122</t>
  </si>
  <si>
    <t>Bednění nadzákladových zdí nosných rovné oboustranné za každou stranu odstranění</t>
  </si>
  <si>
    <t>-1971195573</t>
  </si>
  <si>
    <t>16</t>
  </si>
  <si>
    <t>311351911</t>
  </si>
  <si>
    <t>Bednění nadzákladových zdí nosných Příplatek k cenám bednění za pohledový beton</t>
  </si>
  <si>
    <t>-1201633034</t>
  </si>
  <si>
    <t>6,1*2*(2,3-0,8)</t>
  </si>
  <si>
    <t>-(4,5*1,5+3,5*1,5)</t>
  </si>
  <si>
    <t>1,3*(2,3-0,8)+1,0*(2,3-0,8)+0,25*(2,3-0,8)</t>
  </si>
  <si>
    <t>17</t>
  </si>
  <si>
    <t>311361821</t>
  </si>
  <si>
    <t>Výztuž nadzákladových zdí nosných svislých nebo odkloněných od svislice, rovných nebo oblých z betonářské oceli 10 505 (R) nebo BSt 500</t>
  </si>
  <si>
    <t>1833184255</t>
  </si>
  <si>
    <t>"dle směrného množství výztuže dle CS ÚRS je cca 130kg/m3"</t>
  </si>
  <si>
    <t>Mezisoučet</t>
  </si>
  <si>
    <t>3,965*0,130</t>
  </si>
  <si>
    <t>18</t>
  </si>
  <si>
    <t>312351213.VLX</t>
  </si>
  <si>
    <t>Ztracené oboustranné bednění výplňových zdí z desek VELOX WS tl přes 35 do 50 mm</t>
  </si>
  <si>
    <t>1680346802</t>
  </si>
  <si>
    <t>"vylehčený box"</t>
  </si>
  <si>
    <t>0,3*(2,3-0,8)*2+0,8*(2,3-0,8)*2</t>
  </si>
  <si>
    <t>Vodorovné konstrukce</t>
  </si>
  <si>
    <t>19</t>
  </si>
  <si>
    <t>411324444</t>
  </si>
  <si>
    <t>Stropy z betonu železového (bez výztuže) pohledového stropů deskových, plochých střech, desek balkonových, desek hřibových stropů včetně hlavic hřibových sloupů tř. C 25/30</t>
  </si>
  <si>
    <t>1957663881</t>
  </si>
  <si>
    <t>"stropní deska"6,1*1,0*0,150</t>
  </si>
  <si>
    <t>20</t>
  </si>
  <si>
    <t>411351011</t>
  </si>
  <si>
    <t>Bednění stropních konstrukcí - bez podpěrné konstrukce desek tloušťky stropní desky přes 5 do 25 cm zřízení</t>
  </si>
  <si>
    <t>1733451100</t>
  </si>
  <si>
    <t>6,1*0,15*2+1,0*0,15*2</t>
  </si>
  <si>
    <t>4,5*0,5+3,5*0,5</t>
  </si>
  <si>
    <t>411351012</t>
  </si>
  <si>
    <t>Bednění stropních konstrukcí - bez podpěrné konstrukce desek tloušťky stropní desky přes 5 do 25 cm odstranění</t>
  </si>
  <si>
    <t>-1554383581</t>
  </si>
  <si>
    <t>22</t>
  </si>
  <si>
    <t>411354311</t>
  </si>
  <si>
    <t>Podpěrná konstrukce stropů - desek, kleneb a skořepin výška podepření do 4 m tloušťka stropu přes 5 do 15 cm zřízení</t>
  </si>
  <si>
    <t>-151869380</t>
  </si>
  <si>
    <t>23</t>
  </si>
  <si>
    <t>411354312</t>
  </si>
  <si>
    <t>Podpěrná konstrukce stropů - desek, kleneb a skořepin výška podepření do 4 m tloušťka stropu přes 5 do 15 cm odstranění</t>
  </si>
  <si>
    <t>-1678081816</t>
  </si>
  <si>
    <t>24</t>
  </si>
  <si>
    <t>411359111</t>
  </si>
  <si>
    <t>Bednění stropních konstrukcí - bez podpěrné konstrukce Příplatek k cenám za pohledový beton</t>
  </si>
  <si>
    <t>-2074750644</t>
  </si>
  <si>
    <t>6,1*0,15*2+1,0*0,15*2+4,5*0,5+3,5*0,5</t>
  </si>
  <si>
    <t>25</t>
  </si>
  <si>
    <t>411361821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</si>
  <si>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</si>
  <si>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143181387</t>
  </si>
  <si>
    <t>"vázaná výztuž B500B"</t>
  </si>
  <si>
    <t>"směrné množství výztuže dle metodiky URS - cca 120 kg/m3"</t>
  </si>
  <si>
    <t>"stropní deska"6,1*1,0*0,150*0,120</t>
  </si>
  <si>
    <t>Ostatní konstrukce a práce, bourání</t>
  </si>
  <si>
    <t>26</t>
  </si>
  <si>
    <t>941211111</t>
  </si>
  <si>
    <t>Lešení řadové rámové lehké pracovní s podlahami s provozním zatížením tř. 3 do 200 kg/m2 šířky tř. SW06 od 0,6 do 0,9 m výšky do 10 m montáž</t>
  </si>
  <si>
    <t>-997332747</t>
  </si>
  <si>
    <t>6,1*2,0</t>
  </si>
  <si>
    <t>27</t>
  </si>
  <si>
    <t>941211211</t>
  </si>
  <si>
    <t>Lešení řadové rámové lehké pracovní s podlahami s provozním zatížením tř. 3 do 200 kg/m2 šířky tř. SW06 od 0,6 do 0,9 m výšky do 10 m příplatek za každý den použití</t>
  </si>
  <si>
    <t>-1462805770</t>
  </si>
  <si>
    <t>12,200*10</t>
  </si>
  <si>
    <t>28</t>
  </si>
  <si>
    <t>941211311</t>
  </si>
  <si>
    <t>Odborná prohlídka lešení řadového rámového lehkého pracovního s podlahami s provozním zatížením tř. 3 do 200 kg/m2 šířky tř. SW06 od 0,6 do 0,9 m výšky do 25 m, celkové plochy do 500 m2 nezakrytého</t>
  </si>
  <si>
    <t>-2026273464</t>
  </si>
  <si>
    <t>29</t>
  </si>
  <si>
    <t>941211811</t>
  </si>
  <si>
    <t>Lešení řadové rámové lehké pracovní s podlahami s provozním zatížením tř. 3 do 200 kg/m2 šířky tř. SW06 od 0,6 do 0,9 m výšky do 10 m demontáž</t>
  </si>
  <si>
    <t>820449059</t>
  </si>
  <si>
    <t>998</t>
  </si>
  <si>
    <t>Přesun hmot</t>
  </si>
  <si>
    <t>30</t>
  </si>
  <si>
    <t>998153211</t>
  </si>
  <si>
    <t>Přesun hmot ruční pro zdi a valy samostatné se svislou nosnou konstrukcí zděnou nebo monolitickou betonovou vodorovná dopravní vzdálenost do 50 m, pro zdi výšky do 12 m</t>
  </si>
  <si>
    <t>693641722</t>
  </si>
  <si>
    <t>PSV</t>
  </si>
  <si>
    <t>ATYP</t>
  </si>
  <si>
    <t>Atypické prvky</t>
  </si>
  <si>
    <t>31</t>
  </si>
  <si>
    <t>01B-01D</t>
  </si>
  <si>
    <t>Dílce kolumbaria - 500 x 450 x 450 mm - kamenné desky, leštěná žula tmavá, prosklený čelní kovový rám-antracit, vč. uzávěru, dvířek, skla, D+M, vč. dopravy</t>
  </si>
  <si>
    <t>-151082746</t>
  </si>
  <si>
    <t>9*3</t>
  </si>
  <si>
    <t>32</t>
  </si>
  <si>
    <t>01C</t>
  </si>
  <si>
    <t>Dílce kolumbaria - 500 x 450 x 450 mm - kamenné desky, leštěná žula tmavá, kamenná čelní deska se štítkem - leštěná žula tmavá, D+M, vč. dopravy</t>
  </si>
  <si>
    <t>-359672037</t>
  </si>
  <si>
    <t>7*3</t>
  </si>
  <si>
    <t>ZBV-02a - méněpráce</t>
  </si>
  <si>
    <t>-1701607399</t>
  </si>
  <si>
    <t>"původní množství dle SOD" -7,115</t>
  </si>
  <si>
    <t>"nové množství dle ZBV" 6,115</t>
  </si>
  <si>
    <t>-2081802309</t>
  </si>
  <si>
    <t>"původní množství dle SOD" -26,930</t>
  </si>
  <si>
    <t>-866188603</t>
  </si>
  <si>
    <t>-1064836484</t>
  </si>
  <si>
    <t>"původní množství dle SOD" -10,125</t>
  </si>
  <si>
    <t>38389062</t>
  </si>
  <si>
    <t>"původní množství dle SOD" -0,515</t>
  </si>
  <si>
    <t>"nové množství dle ZBV" 0,385</t>
  </si>
  <si>
    <t>-2097927788</t>
  </si>
  <si>
    <t>"původní množství dle SOD" -0,915</t>
  </si>
  <si>
    <t>"nové množství dle ZBV" 0,815</t>
  </si>
  <si>
    <t>135163575</t>
  </si>
  <si>
    <t>"původní množství dle SOD" -6,130</t>
  </si>
  <si>
    <t>1539253361</t>
  </si>
  <si>
    <t>-2066782402</t>
  </si>
  <si>
    <t>"původní množství dle SOD" -4</t>
  </si>
  <si>
    <t>-1251332883</t>
  </si>
  <si>
    <t>-900624992</t>
  </si>
  <si>
    <t>1608062924</t>
  </si>
  <si>
    <t>"původní množství dle SOD" -0,110</t>
  </si>
  <si>
    <t>"nové množství dle ZBV" 0,098</t>
  </si>
  <si>
    <t>ZBV-02b - vícepráce</t>
  </si>
  <si>
    <t>342123911</t>
  </si>
  <si>
    <t>Montáž dílců obvodových stěn ze železobetonu s nesvařovanými spoji, v budovách výšky do 18 m, hmotnosti do 1,5 t</t>
  </si>
  <si>
    <t>CS ÚRS 2025 02</t>
  </si>
  <si>
    <t>821287594</t>
  </si>
  <si>
    <t>Online PSC</t>
  </si>
  <si>
    <t>https://podminky.urs.cz/item/CS_URS_2025_02/342123911</t>
  </si>
  <si>
    <t>M</t>
  </si>
  <si>
    <t>59332000</t>
  </si>
  <si>
    <t>stěna nenosná ŽB včetně výztuže do 120kg/m3 objem prefabrikátu do 1m3</t>
  </si>
  <si>
    <t>-1000237096</t>
  </si>
  <si>
    <t>342123912</t>
  </si>
  <si>
    <t>Montáž dílců obvodových stěn ze železobetonu s nesvařovanými spoji, v budovách výšky do 18 m, hmotnosti přes 1,5 do 3 t</t>
  </si>
  <si>
    <t>-1406457193</t>
  </si>
  <si>
    <t>https://podminky.urs.cz/item/CS_URS_2025_02/342123912</t>
  </si>
  <si>
    <t>59332001</t>
  </si>
  <si>
    <t>stěna nenosná ŽB včetně výztuže do 120kg/m3 objem prefabrikátu přes 1m3</t>
  </si>
  <si>
    <t>2110858907</t>
  </si>
  <si>
    <t>998014094</t>
  </si>
  <si>
    <t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do 5000 m</t>
  </si>
  <si>
    <t>292352393</t>
  </si>
  <si>
    <t>https://podminky.urs.cz/item/CS_URS_2025_02/998014094</t>
  </si>
  <si>
    <t>998014095</t>
  </si>
  <si>
    <t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za každých dalších započatých 5000 m</t>
  </si>
  <si>
    <t>-461715204</t>
  </si>
  <si>
    <t>https://podminky.urs.cz/item/CS_URS_2025_02/998014095</t>
  </si>
  <si>
    <t>"154km - 5km</t>
  </si>
  <si>
    <t>(154-5)/5 * 7,237</t>
  </si>
  <si>
    <t>08 - KOLUMBÁRIUM</t>
  </si>
  <si>
    <t>1263712777</t>
  </si>
  <si>
    <t>"150 mm sejmutá ornice - viz část 01a"15,0*1,45*0,7+(5,0+2,251)*1,85*0,8</t>
  </si>
  <si>
    <t>1075412798</t>
  </si>
  <si>
    <t>"zbývající zemina odvezena na skládku"25,956-12,435</t>
  </si>
  <si>
    <t>1451773923</t>
  </si>
  <si>
    <t>13,521*1,7</t>
  </si>
  <si>
    <t>1620738188</t>
  </si>
  <si>
    <t>(5,8+4,1)*1,0*0,5+15,0*0,5*0,5+(15,0+5,8+4,1)*0,3*0,5</t>
  </si>
  <si>
    <t>-492363922</t>
  </si>
  <si>
    <t>Nakládání, skládání a překládání neulehlého výkopku nebo sypaniny strojně nakládání, množství do 100 m3, z horniny třídy těžitelnosti I, skupiny 1 až 3</t>
  </si>
  <si>
    <t>-2043064620</t>
  </si>
  <si>
    <t>-1979564967</t>
  </si>
  <si>
    <t>15,0*1,1*0,20</t>
  </si>
  <si>
    <t>5,0*1,3*0,2</t>
  </si>
  <si>
    <t>2,8*1,3*0,2</t>
  </si>
  <si>
    <t>123395574</t>
  </si>
  <si>
    <t>15,0*1,1</t>
  </si>
  <si>
    <t>5,0*1,3</t>
  </si>
  <si>
    <t>2,8*1,3</t>
  </si>
  <si>
    <t>(26,640*2*5,267*1,5)/1000</t>
  </si>
  <si>
    <t>Základové zdi z tvárnic ztraceného bednění včetně výplně z betonu bez zvláštních nároků na vliv prostředí třídy C 20/25, tloušťky zdiva přes 250 do 300 mm</t>
  </si>
  <si>
    <t>-2110299000</t>
  </si>
  <si>
    <t>(15,0+5,0+2,8)*0,5*2</t>
  </si>
  <si>
    <t>2132268089</t>
  </si>
  <si>
    <t>22,8*0,3*0,06</t>
  </si>
  <si>
    <t>-117862484</t>
  </si>
  <si>
    <t>15,0*1,1*0,3+5,0*0,3*1,6+2,8*0,3*1,6</t>
  </si>
  <si>
    <t>15,0*(1,5+0,25+0,25)*1,1-(7,0*0,8*1,5+1,0*1,5*1,1+2,0*0,8*1,5)</t>
  </si>
  <si>
    <t>5,0*(1,5+0,25+0,25)*1,3-(2,5*0,5*1,5+1,4*1,5*0,5+1,5*0,5*1,5)</t>
  </si>
  <si>
    <t>2,8*(1,5+0,25+0,25)*1,0-(2,0*0,5*1,5)</t>
  </si>
  <si>
    <t>"odpočet boxy z desek VELOX"-0,9*0,6*1,5+0,5*0,25*1,5+1,6*0,3*1,5+0,8*1,6*1,5+0,3*0,5*1,5</t>
  </si>
  <si>
    <t>-769747725</t>
  </si>
  <si>
    <t>(15,0*0,550+15,0*0,25)*2</t>
  </si>
  <si>
    <t>5,0*0,550+5,0*0,25</t>
  </si>
  <si>
    <t>(2,8*0,550+2,8*0,25)*2+1,0*0,8+4,5*0,8</t>
  </si>
  <si>
    <t>15,0*1,5-(1,0*1,5)</t>
  </si>
  <si>
    <t>1,1*1,5</t>
  </si>
  <si>
    <t>1,4*1,5+0,25*1,5+7,0*1,5+0,5*1,5+0,5*1,5+1,1*1,5*2+1,0*1,5+2,0*1,5+0,5*1,5*4+0,8*1,5+5,0*1,5+0,5*1,5*2+4,5*1,5+0,5*1,5*2+4,1*1,5+1,3*1,5+2,3*1,5+0,5*1</t>
  </si>
  <si>
    <t>850720333</t>
  </si>
  <si>
    <t>-1264679254</t>
  </si>
  <si>
    <t>15,0*(1,5+0,25+0,25)*2</t>
  </si>
  <si>
    <t>-(7,0*1,5+2,0*1,5+1,3*1,5+1,0*1,5*2)</t>
  </si>
  <si>
    <t>0,8*2*1,5</t>
  </si>
  <si>
    <t>0,25*(1,5+0,25*2)</t>
  </si>
  <si>
    <t>1,1*2,45+5,8*2,45+0,25*2,45*2+4,1*2,45+1,0*2,45+2,8*2,45-(2,0*1,5)</t>
  </si>
  <si>
    <t>4,5*2,45-(2,5*1,5)</t>
  </si>
  <si>
    <t>780645664</t>
  </si>
  <si>
    <t>44,537</t>
  </si>
  <si>
    <t>44,537*0,130</t>
  </si>
  <si>
    <t>1075431233</t>
  </si>
  <si>
    <t>0,9*2*1,5+0,6*2*1,5+0,5*2*1,5+0,25*2*1,5+1,6*2*1,5+0,3*2*1,5+0,8*2*1,5+1,6*2*1,5+0,3*2*1,5+0,5*2*1,5</t>
  </si>
  <si>
    <t>-2105974390</t>
  </si>
  <si>
    <t>"stropní deska"(15,0+5,0+2,8)*1,0*0,15</t>
  </si>
  <si>
    <t>-144997069</t>
  </si>
  <si>
    <t>(15,0+5,0+2,8)*0,15*2+1,1*0,15+0,8*0,15+5,0*0,15*2+4,1*0,15+2,8*0,15+1,3*0,15</t>
  </si>
  <si>
    <t>7,0*0,5+2,0*0,5+2,9*0,5*2+2,0*0,5</t>
  </si>
  <si>
    <t>2090455315</t>
  </si>
  <si>
    <t>1897809353</t>
  </si>
  <si>
    <t>656822962</t>
  </si>
  <si>
    <t>-871386218</t>
  </si>
  <si>
    <t>-1696999963</t>
  </si>
  <si>
    <t>"stropní deska"3,42*0,120</t>
  </si>
  <si>
    <t>Montáž lešení řadového rámového lehkého pracovního s podlahami s provozním zatížením tř. 3 do 200 kg/m2 šířky tř. SW06 od 0,6 do 0,9 m, výšky do 10 m</t>
  </si>
  <si>
    <t>41504642</t>
  </si>
  <si>
    <t>22,8*2,0</t>
  </si>
  <si>
    <t>Montáž lešení řadového rámového lehkého pracovního s podlahami s provozním zatížením tř. 3 do 200 kg/m2 Příplatek za první a každý další den použití lešení k ceně -1111 nebo -1112</t>
  </si>
  <si>
    <t>-556307369</t>
  </si>
  <si>
    <t>45,600*20</t>
  </si>
  <si>
    <t>-1098915150</t>
  </si>
  <si>
    <t>Demontáž lešení řadového rámového lehkého pracovního s provozním zatížením tř. 3 do 200 kg/m2 šířky tř. SW06 od 0,6 do 0,9 m, výšky do 10 m</t>
  </si>
  <si>
    <t>1684554816</t>
  </si>
  <si>
    <t>513780128</t>
  </si>
  <si>
    <t>01D</t>
  </si>
  <si>
    <t>Nika-ocelový plech-barva antracit+kouhot vodovodu, D+M, vč. dopravy</t>
  </si>
  <si>
    <t>soubor</t>
  </si>
  <si>
    <t>1129568600</t>
  </si>
  <si>
    <t>-1669151356</t>
  </si>
  <si>
    <t>14*3</t>
  </si>
  <si>
    <t>4*3</t>
  </si>
  <si>
    <t>5*3</t>
  </si>
  <si>
    <t>ZBV-03a - méněpráce</t>
  </si>
  <si>
    <t>-1083588505</t>
  </si>
  <si>
    <t>"původní množství dle SOD" -44,537</t>
  </si>
  <si>
    <t>"nové množství dle ZBV" 40,537</t>
  </si>
  <si>
    <t>-1717616755</t>
  </si>
  <si>
    <t>"původní množství dle SOD" -115,305</t>
  </si>
  <si>
    <t>-386014825</t>
  </si>
  <si>
    <t>2098387132</t>
  </si>
  <si>
    <t>"původní množství dle SOD" -86,21</t>
  </si>
  <si>
    <t>-855788172</t>
  </si>
  <si>
    <t>"původní množství dle SOD" -5,79</t>
  </si>
  <si>
    <t>"nové množství dle ZBV" 5,27</t>
  </si>
  <si>
    <t>1420189961</t>
  </si>
  <si>
    <t>"původní množství dle SOD" -3,420</t>
  </si>
  <si>
    <t>"nové množství dle ZBV" 3,120</t>
  </si>
  <si>
    <t>-450345031</t>
  </si>
  <si>
    <t>"původní množství dle SOD" -18,255</t>
  </si>
  <si>
    <t>-1635889846</t>
  </si>
  <si>
    <t>1127040923</t>
  </si>
  <si>
    <t>"původní množství dle SOD" -8,4</t>
  </si>
  <si>
    <t>-795764895</t>
  </si>
  <si>
    <t>-1939013015</t>
  </si>
  <si>
    <t>"původní množství dle SOD" -9,855</t>
  </si>
  <si>
    <t>1145130444</t>
  </si>
  <si>
    <t>"původní množství dle SOD" -0,410</t>
  </si>
  <si>
    <t>"nové množství dle ZBV" 0,374</t>
  </si>
  <si>
    <t>ZBV-03b - vícepráce</t>
  </si>
  <si>
    <t>836042479</t>
  </si>
  <si>
    <t>-1558855876</t>
  </si>
  <si>
    <t>-955039036</t>
  </si>
  <si>
    <t>1617106174</t>
  </si>
  <si>
    <t>247670822</t>
  </si>
  <si>
    <t>918158792</t>
  </si>
  <si>
    <t>(154-5)/5 * 29,686</t>
  </si>
  <si>
    <t>09 - KOLUMBÁRIUM</t>
  </si>
  <si>
    <t>-1063891215</t>
  </si>
  <si>
    <t>"150 mm sejmutá ornice - viz část 01a"9,1*1,85*0,75</t>
  </si>
  <si>
    <t>234504518</t>
  </si>
  <si>
    <t>"zbývající zemina odvezena na skládku"12,626-5,915</t>
  </si>
  <si>
    <t>2097462</t>
  </si>
  <si>
    <t>6,711*1,7</t>
  </si>
  <si>
    <t>-437168274</t>
  </si>
  <si>
    <t>9,1*1,0*0,5+9,1*0,3*0,5</t>
  </si>
  <si>
    <t>-1279376152</t>
  </si>
  <si>
    <t>5,915</t>
  </si>
  <si>
    <t>258571787</t>
  </si>
  <si>
    <t>1105554041</t>
  </si>
  <si>
    <t>9,1*1,6*0,2</t>
  </si>
  <si>
    <t>708940237</t>
  </si>
  <si>
    <t>(9,1*1,6*5,267*2*1,15)/1000</t>
  </si>
  <si>
    <t>-390439510</t>
  </si>
  <si>
    <t>"sokl-viz řez"9,1*1,6*0,1</t>
  </si>
  <si>
    <t>-1044377998</t>
  </si>
  <si>
    <t>9,1*1,6*0,1*0,1</t>
  </si>
  <si>
    <t>587366382</t>
  </si>
  <si>
    <t>9,1*0,5*2</t>
  </si>
  <si>
    <t>1252840042</t>
  </si>
  <si>
    <t>9,1*0,5*2*0,3*0,06</t>
  </si>
  <si>
    <t>389572467</t>
  </si>
  <si>
    <t>9,1*1,6*0,550+9,1*1,0*0,25</t>
  </si>
  <si>
    <t>9,1*1,5*1,0-(6,5*1,5*0,50+5,0*1,5*0,5)</t>
  </si>
  <si>
    <t>"odpočet boxy z desek VELOX"-0,5*0,3*1,5*2</t>
  </si>
  <si>
    <t>108568951</t>
  </si>
  <si>
    <t>9,1*0,550*2+1,6*0,550*2+9,1*0,25*2+1,0*0,25*2</t>
  </si>
  <si>
    <t>9,1*2*1,5+1,0*2*1,5-(6,5*1,5+5,0*1,5)+0,25*1,5*4+3,3*1,5+1,0*1,5</t>
  </si>
  <si>
    <t>-1322337122</t>
  </si>
  <si>
    <t>-1310215857</t>
  </si>
  <si>
    <t>9,1*2,15</t>
  </si>
  <si>
    <t>9,1*2,0</t>
  </si>
  <si>
    <t>1,6*0,25*2+1,0*1,75*2</t>
  </si>
  <si>
    <t>0,25*0,25</t>
  </si>
  <si>
    <t>-(6,5*1,5+5,0*1,5)</t>
  </si>
  <si>
    <t>-1503211882</t>
  </si>
  <si>
    <t>14,858</t>
  </si>
  <si>
    <t>14,858*0,130</t>
  </si>
  <si>
    <t>61647385</t>
  </si>
  <si>
    <t>0,3*1,5*2+0,5*1,5*2+0,3*1,5*2+0,5*1,5*2</t>
  </si>
  <si>
    <t>-1977218076</t>
  </si>
  <si>
    <t>"stropní deska"9,1*1,0*0,15</t>
  </si>
  <si>
    <t>1358531686</t>
  </si>
  <si>
    <t>9,1*0,15*2+1,0*0,15*2</t>
  </si>
  <si>
    <t>6,5*0,5+5,0*0,5</t>
  </si>
  <si>
    <t>817120436</t>
  </si>
  <si>
    <t>718021337</t>
  </si>
  <si>
    <t>-607296980</t>
  </si>
  <si>
    <t>1840172936</t>
  </si>
  <si>
    <t>-1209142432</t>
  </si>
  <si>
    <t>1,365*0,120</t>
  </si>
  <si>
    <t>879251537</t>
  </si>
  <si>
    <t>483375905</t>
  </si>
  <si>
    <t>18,2*12</t>
  </si>
  <si>
    <t>149699736</t>
  </si>
  <si>
    <t>-482453845</t>
  </si>
  <si>
    <t>453025497</t>
  </si>
  <si>
    <t>1152345529</t>
  </si>
  <si>
    <t>13*3</t>
  </si>
  <si>
    <t>2074531126</t>
  </si>
  <si>
    <t>10*3</t>
  </si>
  <si>
    <t>ZBV-04a - méněpráce</t>
  </si>
  <si>
    <t>965015058</t>
  </si>
  <si>
    <t>"původní množství dle SOD" -14,858</t>
  </si>
  <si>
    <t>"nové množství dle ZBV" 12,858</t>
  </si>
  <si>
    <t>1351501745</t>
  </si>
  <si>
    <t>"původní množství dle SOD" -37,82</t>
  </si>
  <si>
    <t>-689139254</t>
  </si>
  <si>
    <t>-1123966051</t>
  </si>
  <si>
    <t>"původní množství dle SOD" -24,878</t>
  </si>
  <si>
    <t>1328720986</t>
  </si>
  <si>
    <t>"původní množství dle SOD" -1,932</t>
  </si>
  <si>
    <t>"nové množství dle ZBV" 1,672</t>
  </si>
  <si>
    <t>-509125819</t>
  </si>
  <si>
    <t>"původní množství dle SOD" -1,365</t>
  </si>
  <si>
    <t>"nové množství dle ZBV" 1,265</t>
  </si>
  <si>
    <t>-2029766002</t>
  </si>
  <si>
    <t>"původní množství dle SOD" -8,78</t>
  </si>
  <si>
    <t>1746874626</t>
  </si>
  <si>
    <t>2065484512</t>
  </si>
  <si>
    <t>"původní množství dle SOD" -5,75</t>
  </si>
  <si>
    <t>1984485783</t>
  </si>
  <si>
    <t>634104640</t>
  </si>
  <si>
    <t>"původní množství dle SOD" -3,030</t>
  </si>
  <si>
    <t>-656676019</t>
  </si>
  <si>
    <t>"původní množství dle SOD" -0,164</t>
  </si>
  <si>
    <t>"nové množství dle ZBV" 0,152</t>
  </si>
  <si>
    <t>ZBV-04b - vícepráce</t>
  </si>
  <si>
    <t>-956060848</t>
  </si>
  <si>
    <t>-1464363061</t>
  </si>
  <si>
    <t>190908580</t>
  </si>
  <si>
    <t>873189564</t>
  </si>
  <si>
    <t>-265884564</t>
  </si>
  <si>
    <t>-2107149272</t>
  </si>
  <si>
    <t>-1541221416</t>
  </si>
  <si>
    <t>(154-5)/5 * 13,533</t>
  </si>
  <si>
    <t>10 - KOLUMBÁRIUM</t>
  </si>
  <si>
    <t>-1500958147</t>
  </si>
  <si>
    <t>"150 mm sejmutá ornice - viz část 01a"(8,2+3,3)*1,8*0,7</t>
  </si>
  <si>
    <t>300386193</t>
  </si>
  <si>
    <t>"zbývající zemina odvezena na skládku"14,490-7,475</t>
  </si>
  <si>
    <t>1109026894</t>
  </si>
  <si>
    <t>7,015*1,7</t>
  </si>
  <si>
    <t>1694009194</t>
  </si>
  <si>
    <t>(8,2+3,3)*1,0*0,5+(8,2+3,3)*0,3*0,5</t>
  </si>
  <si>
    <t>-793634119</t>
  </si>
  <si>
    <t>7,475</t>
  </si>
  <si>
    <t>-1628090887</t>
  </si>
  <si>
    <t>534644634</t>
  </si>
  <si>
    <t>8,2*1,6*0,2+3,0*1,6*0,</t>
  </si>
  <si>
    <t>-1521869702</t>
  </si>
  <si>
    <t>((8,2*1,6+3,0*1,6)*5,267*1,15*2)/1000</t>
  </si>
  <si>
    <t>427524594</t>
  </si>
  <si>
    <t>"sokl-viz řez"8,2*1,6*0,1+3,0*1,6*0,1</t>
  </si>
  <si>
    <t>-167881061</t>
  </si>
  <si>
    <t>8,2*1,6*0,1+3,0*1,6*0,1</t>
  </si>
  <si>
    <t>1,792*0,1</t>
  </si>
  <si>
    <t>-1391837539</t>
  </si>
  <si>
    <t>8,2*0,55*2+3,0*0,55*2</t>
  </si>
  <si>
    <t>-228056201</t>
  </si>
  <si>
    <t>(8,2*0,55*2+3,0*0,55*2)*0,3*0,06</t>
  </si>
  <si>
    <t>-523014094</t>
  </si>
  <si>
    <t>8,2*1,6*0,25+3,0*1,6*0,25</t>
  </si>
  <si>
    <t>(2,6+4,0+1,3)*(2,3-0,550)*1,3-(4,0*0,5*1,5+4,5*0,5*1,5+0,5*0,5*1,5)</t>
  </si>
  <si>
    <t>3,3*(2,3-0,550)*1,0-(3,0*1,0*1,5)</t>
  </si>
  <si>
    <t>"odpočet boxy z desek VELOX"-(1,0*0,75*1,5+0,75*0,25*1,5+0,75*0,25*1,5+0,75*0,25*1,5)</t>
  </si>
  <si>
    <t>-1279210071</t>
  </si>
  <si>
    <t>8,2*0,25*2+1,6*0,25*2+3,0*0,25*2+1,6*0,25</t>
  </si>
  <si>
    <t>(2,6*1,75+4,0*1,75+1,3*1,75+0,5*1,75*2)</t>
  </si>
  <si>
    <t>0,8*1,75+(3,8*1,75-(3,5*1,5))+0,5*1,5*2+0,3*1,75+1,0*1,75</t>
  </si>
  <si>
    <t>3,3*1,75-(2,7*1,5)</t>
  </si>
  <si>
    <t>0,5*1,75+0,8*1,75+1,6*1,75+1,3*1,75+4,5*1,75-(4,5*1,5)+0,5*1,5*2</t>
  </si>
  <si>
    <t>1100129007</t>
  </si>
  <si>
    <t>-946286292</t>
  </si>
  <si>
    <t>-533111608</t>
  </si>
  <si>
    <t>15,009</t>
  </si>
  <si>
    <t>15,009*0,130</t>
  </si>
  <si>
    <t>1647508602</t>
  </si>
  <si>
    <t>1,0*1,5*2+0,75*1,5*2+(0,75*1,5*2+0,25*1,5*2)*3</t>
  </si>
  <si>
    <t>-1490927746</t>
  </si>
  <si>
    <t>"stropní deska"(2,6*1,3*0,15+4,0*0,8*0,15+1,3*0,8*0,15+1,0*3,8*0,15)</t>
  </si>
  <si>
    <t>1560170072</t>
  </si>
  <si>
    <t>1,3*0,15+2,6*0,15+0,5*0,15*2+4,5*0,15+1,3*0,15+0,8*0,15+3,8*0,15+1,0*0,15+3,3*0,15+5,3*0,15+1,6*0,15</t>
  </si>
  <si>
    <t>4,5*0,5+3,5*0,5+2,7*0,5</t>
  </si>
  <si>
    <t>437983329</t>
  </si>
  <si>
    <t>-1057635123</t>
  </si>
  <si>
    <t>-891605594</t>
  </si>
  <si>
    <t>-1586613011</t>
  </si>
  <si>
    <t>-1840943641</t>
  </si>
  <si>
    <t>1,713*0,120</t>
  </si>
  <si>
    <t>802630413</t>
  </si>
  <si>
    <t>9,6*2,0*2,0</t>
  </si>
  <si>
    <t>-961577971</t>
  </si>
  <si>
    <t>38,400*15</t>
  </si>
  <si>
    <t>-1488405843</t>
  </si>
  <si>
    <t>-1104980716</t>
  </si>
  <si>
    <t>1300498788</t>
  </si>
  <si>
    <t>133878742</t>
  </si>
  <si>
    <t>6*3</t>
  </si>
  <si>
    <t>830876345</t>
  </si>
  <si>
    <t>ZBV-05a - méněpráce</t>
  </si>
  <si>
    <t>-1735904284</t>
  </si>
  <si>
    <t>"původní množství dle SOD" -15,009</t>
  </si>
  <si>
    <t>"nové množství dle ZBV" 13,509</t>
  </si>
  <si>
    <t>-1685345564</t>
  </si>
  <si>
    <t>"původní množství dle SOD" -40,65</t>
  </si>
  <si>
    <t>-589724627</t>
  </si>
  <si>
    <t>402384027</t>
  </si>
  <si>
    <t>-1066531278</t>
  </si>
  <si>
    <t>"původní množství dle SOD" -1,951</t>
  </si>
  <si>
    <t>"nové množství dle ZBV" 1,756</t>
  </si>
  <si>
    <t>1127173951</t>
  </si>
  <si>
    <t>"původní množství dle SOD" -1,713</t>
  </si>
  <si>
    <t>"nové množství dle ZBV" 1,513</t>
  </si>
  <si>
    <t>1977665679</t>
  </si>
  <si>
    <t>"původní množství dle SOD" -9,325</t>
  </si>
  <si>
    <t>497479947</t>
  </si>
  <si>
    <t>361470046</t>
  </si>
  <si>
    <t>"původní množství dle SOD" -5,35</t>
  </si>
  <si>
    <t>-1187544668</t>
  </si>
  <si>
    <t>537072621</t>
  </si>
  <si>
    <t>636803237</t>
  </si>
  <si>
    <t>"původní množství dle SOD" -0,206</t>
  </si>
  <si>
    <t>"nové množství dle ZBV" 0,182</t>
  </si>
  <si>
    <t>ZBV-05b - vícepráce</t>
  </si>
  <si>
    <t>2069396940</t>
  </si>
  <si>
    <t>893418386</t>
  </si>
  <si>
    <t>-2019028459</t>
  </si>
  <si>
    <t>117547734</t>
  </si>
  <si>
    <t>4871609</t>
  </si>
  <si>
    <t>-1522593740</t>
  </si>
  <si>
    <t>(154-5)/5 * 13,499</t>
  </si>
  <si>
    <t>11 - KOLUMBÁRIUM</t>
  </si>
  <si>
    <t>-1057946440</t>
  </si>
  <si>
    <t>"150 mm sejmutá ornice - viz část 01a"7,6*1,75*0,7</t>
  </si>
  <si>
    <t>1584460454</t>
  </si>
  <si>
    <t>"zbývající zemina odvezena na skládku"9,310-4,940</t>
  </si>
  <si>
    <t>-498417482</t>
  </si>
  <si>
    <t>4,370*1,7</t>
  </si>
  <si>
    <t>-597533268</t>
  </si>
  <si>
    <t>7,6*1,0*0,5+7,6*0,3*0,5</t>
  </si>
  <si>
    <t>-779694739</t>
  </si>
  <si>
    <t>4,940</t>
  </si>
  <si>
    <t>-120600182</t>
  </si>
  <si>
    <t>1906929172</t>
  </si>
  <si>
    <t>7,6*1,6*0,2</t>
  </si>
  <si>
    <t>-480468687</t>
  </si>
  <si>
    <t>7,6*1,6*2*1,15*0,005267</t>
  </si>
  <si>
    <t>-1556074553</t>
  </si>
  <si>
    <t>"sokl-viz řez"7,6*1,6*0,1</t>
  </si>
  <si>
    <t>-431169636</t>
  </si>
  <si>
    <t>7,6*1,6*0,1*0,1</t>
  </si>
  <si>
    <t>-962535555</t>
  </si>
  <si>
    <t>7,6*0,5*2</t>
  </si>
  <si>
    <t>1366622593</t>
  </si>
  <si>
    <t>7,6*0,5*2*0,3*0,06</t>
  </si>
  <si>
    <t>-2069590344</t>
  </si>
  <si>
    <t>7,6*0,25*1,6+7,6*1,0*0,25</t>
  </si>
  <si>
    <t>7,6*1,5*1,0-(5,5*1,5*0,5+2,0*1,5*0,5+3,0*1,5*0,5)</t>
  </si>
  <si>
    <t>1329122414</t>
  </si>
  <si>
    <t>(7,6*0,25+7,6*0,25)*2+1,0*0,25*2+1,6*0,25*2</t>
  </si>
  <si>
    <t>7,6*1,5*2+1,0*1,5*2+0,5*1,5*6+1,5*1,5+2,0*1,5*2-(5,5*1,5+2,0*1,5+3,0*1,5)</t>
  </si>
  <si>
    <t>-854543351</t>
  </si>
  <si>
    <t>-947866521</t>
  </si>
  <si>
    <t>7,6*0,5*2+1,6*0,25*2+1,0*0,25*2</t>
  </si>
  <si>
    <t>1,0*1,5*2+7,6*1,5*2-(5,5*1,5+2,0*1,5+3,0*1,5)+0,5*1,5*6</t>
  </si>
  <si>
    <t>-111003007</t>
  </si>
  <si>
    <t>8,465</t>
  </si>
  <si>
    <t>8,465*0,130</t>
  </si>
  <si>
    <t>1509473559</t>
  </si>
  <si>
    <t>"stropní deska"7,6*1,0*0,15</t>
  </si>
  <si>
    <t>-561181862</t>
  </si>
  <si>
    <t>7,6*0,15*2+1,0*0,15*2</t>
  </si>
  <si>
    <t>2,0*0,5+7,6*0,5+3,0*0,5</t>
  </si>
  <si>
    <t>1517750736</t>
  </si>
  <si>
    <t>-692599933</t>
  </si>
  <si>
    <t>1514178899</t>
  </si>
  <si>
    <t>1293564467</t>
  </si>
  <si>
    <t>1725384191</t>
  </si>
  <si>
    <t>1,140*0,120</t>
  </si>
  <si>
    <t>-1967649334</t>
  </si>
  <si>
    <t>7,6*2,0</t>
  </si>
  <si>
    <t>1626335038</t>
  </si>
  <si>
    <t>15,200*10</t>
  </si>
  <si>
    <t>-819215181</t>
  </si>
  <si>
    <t>951337199</t>
  </si>
  <si>
    <t>431057794</t>
  </si>
  <si>
    <t>-1169556263</t>
  </si>
  <si>
    <t>-1326262956</t>
  </si>
  <si>
    <t>ZBV-06a - méněpráce</t>
  </si>
  <si>
    <t>-430960449</t>
  </si>
  <si>
    <t>"původní množství dle SOD" -8,465</t>
  </si>
  <si>
    <t>"nové množství dle ZBV" 7,465</t>
  </si>
  <si>
    <t>2005152308</t>
  </si>
  <si>
    <t>"původní množství dle SOD" -31,7</t>
  </si>
  <si>
    <t>1832421875</t>
  </si>
  <si>
    <t>-721881229</t>
  </si>
  <si>
    <t>"původní množství dle SOD" -23,45</t>
  </si>
  <si>
    <t>-855185686</t>
  </si>
  <si>
    <t>"původní množství dle SOD" -1,1</t>
  </si>
  <si>
    <t>"nové množství dle ZBV" 0,97</t>
  </si>
  <si>
    <t>-553836161</t>
  </si>
  <si>
    <t>"původní množství dle SOD" -1,14</t>
  </si>
  <si>
    <t>"nové množství dle ZBV" 0,94</t>
  </si>
  <si>
    <t>-1064596191</t>
  </si>
  <si>
    <t>"původní množství dle SOD" -8,88</t>
  </si>
  <si>
    <t>1168085434</t>
  </si>
  <si>
    <t>1453975016</t>
  </si>
  <si>
    <t>"původní množství dle SOD" -6,3</t>
  </si>
  <si>
    <t>-600306496</t>
  </si>
  <si>
    <t>1809156653</t>
  </si>
  <si>
    <t>"původní množství dle SOD" -2,58</t>
  </si>
  <si>
    <t>2061472394</t>
  </si>
  <si>
    <t>"původní množství dle SOD" -0,137</t>
  </si>
  <si>
    <t>"nové množství dle ZBV" 0,113</t>
  </si>
  <si>
    <t>ZBV-06b - vícepráce</t>
  </si>
  <si>
    <t>-365735318</t>
  </si>
  <si>
    <t>-583740826</t>
  </si>
  <si>
    <t>-801863780</t>
  </si>
  <si>
    <t>-940027649</t>
  </si>
  <si>
    <t>847919981</t>
  </si>
  <si>
    <t>123497919</t>
  </si>
  <si>
    <t>(154-5)/5 * 10,752</t>
  </si>
  <si>
    <t>12 - KOLUMBÁRIUM</t>
  </si>
  <si>
    <t>927053314</t>
  </si>
  <si>
    <t>"150 mm sejmutá ornice - viz část 01a"5,3*1,75*0,7</t>
  </si>
  <si>
    <t>-2129997929</t>
  </si>
  <si>
    <t>"zbývající zemina odvezena na skládku"6,493-3,445</t>
  </si>
  <si>
    <t>198899410</t>
  </si>
  <si>
    <t>3,048*1,7</t>
  </si>
  <si>
    <t>2109159956</t>
  </si>
  <si>
    <t>5,3*1,0*0,5+5,3*0,3*0,5</t>
  </si>
  <si>
    <t>1913119530</t>
  </si>
  <si>
    <t>3,445</t>
  </si>
  <si>
    <t>105481421</t>
  </si>
  <si>
    <t>368069481</t>
  </si>
  <si>
    <t>5,3*1,6*0,2</t>
  </si>
  <si>
    <t>-2093579075</t>
  </si>
  <si>
    <t>(5,3*1,6*2*5,267*1,15)/1000</t>
  </si>
  <si>
    <t>-1019200610</t>
  </si>
  <si>
    <t>"sokl-viz řez"5,3*1,6*0,1</t>
  </si>
  <si>
    <t>-1438065556</t>
  </si>
  <si>
    <t>5,3*1,6*0,1*0,1</t>
  </si>
  <si>
    <t>1629146830</t>
  </si>
  <si>
    <t>5,3*0,5*2</t>
  </si>
  <si>
    <t>-596333043</t>
  </si>
  <si>
    <t>(5,3*0,5*2*0,3)*60/1000</t>
  </si>
  <si>
    <t>1598265762</t>
  </si>
  <si>
    <t>5,3*1,6*0,25</t>
  </si>
  <si>
    <t>5,3*1,0*(2,3-0,85)-(4,0*0,5*1,5+3,5*1,5*0,5)</t>
  </si>
  <si>
    <t>"odpočet boxy z desek VELOX"-0,5*0,5*1,5</t>
  </si>
  <si>
    <t>1919574271</t>
  </si>
  <si>
    <t>5,3*0,25*2+1,6*0,25*2</t>
  </si>
  <si>
    <t>5,3*1,75*2+1,0*1,75*2-(4,0*1,5+3,5*1,5)+1,0*1,5+0,5*1,5*3</t>
  </si>
  <si>
    <t>1371157363</t>
  </si>
  <si>
    <t>-427741697</t>
  </si>
  <si>
    <t>5,3*1,75*2+1,0*1,75*2-(4,0*1,5+3,5*1,5)</t>
  </si>
  <si>
    <t>525650424</t>
  </si>
  <si>
    <t>4,180*0,130</t>
  </si>
  <si>
    <t>-714753580</t>
  </si>
  <si>
    <t>0,5*1,5*4</t>
  </si>
  <si>
    <t>-545714834</t>
  </si>
  <si>
    <t>"stropní deska"5,3*1,0*0,15</t>
  </si>
  <si>
    <t>-157966412</t>
  </si>
  <si>
    <t>5,3*0,15*2+1,0*0,15*2</t>
  </si>
  <si>
    <t>3,5*0,5+4,0*0,5</t>
  </si>
  <si>
    <t>1162533593</t>
  </si>
  <si>
    <t>-860612349</t>
  </si>
  <si>
    <t>232609637</t>
  </si>
  <si>
    <t>-1615490000</t>
  </si>
  <si>
    <t>1842553699</t>
  </si>
  <si>
    <t>0,795*0,120</t>
  </si>
  <si>
    <t>343734424</t>
  </si>
  <si>
    <t>5,3*2,0</t>
  </si>
  <si>
    <t>-616184841</t>
  </si>
  <si>
    <t>10,6*10</t>
  </si>
  <si>
    <t>1990494139</t>
  </si>
  <si>
    <t>-916233302</t>
  </si>
  <si>
    <t>-66494697</t>
  </si>
  <si>
    <t>-1398481155</t>
  </si>
  <si>
    <t>8*3</t>
  </si>
  <si>
    <t>ZBV-07a - méněpráce</t>
  </si>
  <si>
    <t>-1136583537</t>
  </si>
  <si>
    <t>"původní množství dle SOD" -3,805</t>
  </si>
  <si>
    <t>"nové množství dle ZBV" 3,505</t>
  </si>
  <si>
    <t>-1868463023</t>
  </si>
  <si>
    <t>"původní množství dle SOD" -18,0</t>
  </si>
  <si>
    <t>988416100</t>
  </si>
  <si>
    <t>-162056224</t>
  </si>
  <si>
    <t>"původní množství dle SOD" -14,25</t>
  </si>
  <si>
    <t>521004539</t>
  </si>
  <si>
    <t>"původní množství dle SOD" -0,543</t>
  </si>
  <si>
    <t>"nové množství dle ZBV" 0,504</t>
  </si>
  <si>
    <t>1987891910</t>
  </si>
  <si>
    <t>"původní množství dle SOD" -0,795</t>
  </si>
  <si>
    <t>"nové množství dle ZBV" 0,695</t>
  </si>
  <si>
    <t>1781411752</t>
  </si>
  <si>
    <t>"původní množství dle SOD" -5,64</t>
  </si>
  <si>
    <t>1207034761</t>
  </si>
  <si>
    <t>-1021559938</t>
  </si>
  <si>
    <t>"původní množství dle SOD" -4,0</t>
  </si>
  <si>
    <t>-273751912</t>
  </si>
  <si>
    <t>228972041</t>
  </si>
  <si>
    <t>"původní množství dle SOD" -1,89</t>
  </si>
  <si>
    <t>-383701813</t>
  </si>
  <si>
    <t>"původní množství dle SOD" -0,095</t>
  </si>
  <si>
    <t>"nové množství dle ZBV" 0,083</t>
  </si>
  <si>
    <t>ZBV-07b - vícepráce</t>
  </si>
  <si>
    <t>1377488217</t>
  </si>
  <si>
    <t>-459580793</t>
  </si>
  <si>
    <t>106630849</t>
  </si>
  <si>
    <t>1703907654</t>
  </si>
  <si>
    <t>405302640</t>
  </si>
  <si>
    <t>-938690891</t>
  </si>
  <si>
    <t>(154-5)/5 * 6,997</t>
  </si>
  <si>
    <t>13 - PŘÍSTŘEŠEK</t>
  </si>
  <si>
    <t xml:space="preserve">    997 - Přesun sutě</t>
  </si>
  <si>
    <t>PSV - Práce a dodávky PSV</t>
  </si>
  <si>
    <t xml:space="preserve">    712 - Povlakové krytiny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</si>
  <si>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</si>
  <si>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</si>
  <si>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</si>
  <si>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 xml:space="preserve">    767 - Konstrukce zámečnické</t>
  </si>
  <si>
    <t xml:space="preserve">    783 - Dokončovací práce - nátěry</t>
  </si>
  <si>
    <t xml:space="preserve">    OST - Ostatní</t>
  </si>
  <si>
    <t>1587571494</t>
  </si>
  <si>
    <t>"viz PD-D.1.2.b_01"(6,2+0,6)*0,6*0,9</t>
  </si>
  <si>
    <t>(6,0+0,4+7,7+0,4)*0,6*0,9</t>
  </si>
  <si>
    <t>6,2*0,4*0,9</t>
  </si>
  <si>
    <t>(7,7+0,4+0,4)*0,6*0,9</t>
  </si>
  <si>
    <t>2,550*0,2*0,9+1,4*0,2*0,9</t>
  </si>
  <si>
    <t>-513528194</t>
  </si>
  <si>
    <t>"zbývající zemina odvezena na skládku"21,267-2,472</t>
  </si>
  <si>
    <t>-1686765959</t>
  </si>
  <si>
    <t>18,795*1,7</t>
  </si>
  <si>
    <t>132493475</t>
  </si>
  <si>
    <t>1,4*0,8*0,9-(1,4*0,6*0,2)</t>
  </si>
  <si>
    <t>2,550*0,8*0,9-(2,550*0,4*0,2)</t>
  </si>
  <si>
    <t>1179361033</t>
  </si>
  <si>
    <t>723756760</t>
  </si>
  <si>
    <t>181951112</t>
  </si>
  <si>
    <t>Úprava pláně vyrovnáním výškových rozdílů strojně v hornině třídy těžitelnosti I, skupiny 1 až 3 se zhutněním</t>
  </si>
  <si>
    <t>703173338</t>
  </si>
  <si>
    <t>"PD-01c"</t>
  </si>
  <si>
    <t>6,8*0,6+3,0*0,6+8,5*2*0,4+6,0*2*0,4</t>
  </si>
  <si>
    <t>274313511</t>
  </si>
  <si>
    <t>Základy z betonu prostého pasy betonu kamenem neprokládaného tř. C 12/15</t>
  </si>
  <si>
    <t>-1085129684</t>
  </si>
  <si>
    <t>"viz PD-D.1.2.b_01-statika, 01c"(6,2+0,6)*0,6*0,1</t>
  </si>
  <si>
    <t>(6,0+0,4+7,7+0,4)*0,6*0,1+1,4*0,2*0,1</t>
  </si>
  <si>
    <t>6,2*0,4*0,1</t>
  </si>
  <si>
    <t>(7,7+0,4+0,4)*0,6*0,1</t>
  </si>
  <si>
    <t>2,550*0,2*0,1</t>
  </si>
  <si>
    <t>274321411</t>
  </si>
  <si>
    <t>Základy z betonu železového (bez výztuže) pasy z betonu bez zvláštních nároků na prostředí tř. C 20/25</t>
  </si>
  <si>
    <t>297986490</t>
  </si>
  <si>
    <t>"viz PD-D.1.2.b_01-statika, 01c"(6,2+0,6)*0,6*0,8</t>
  </si>
  <si>
    <t>(6,0+0,4+7,7+0,8)*0,6*0,4+1,4*0,2*0,8</t>
  </si>
  <si>
    <t>6,2*0,4*0,8</t>
  </si>
  <si>
    <t>(7,7+0,4+0,4)*0,6*0,8</t>
  </si>
  <si>
    <t>2,550*0,2*0,8</t>
  </si>
  <si>
    <t>-1725121817</t>
  </si>
  <si>
    <t>"dle metodiky URS-směrné množství výztuže 90kg/m3"</t>
  </si>
  <si>
    <t>15,520*0,09</t>
  </si>
  <si>
    <t>311321814-1</t>
  </si>
  <si>
    <t>Nosná zeď ze ŽB pohledového tř. C 25/30 - XC4, XF3, bez výztuže</t>
  </si>
  <si>
    <t>-1962273067</t>
  </si>
  <si>
    <t>"PD-D.1.2.b_02"</t>
  </si>
  <si>
    <t>6,7*2,6*0,5-(1,0*1,5*0,5)</t>
  </si>
  <si>
    <t>8,4*2,6*0,5-(3,5*2,6*0,5)</t>
  </si>
  <si>
    <t>(3,5+2,4+1,0+1,0+0,5)*2,6*0,5-(4,9*2,6*0,5)</t>
  </si>
  <si>
    <t>1740114062</t>
  </si>
  <si>
    <t>6,7*2,6*2+2,6*0,5*2-(1,0*1,5*2)+0,5*2,6*2</t>
  </si>
  <si>
    <t>4,9*2*2,6+0,5*2,6*2</t>
  </si>
  <si>
    <t>3,5*2,6*2+0,5*2,6*2</t>
  </si>
  <si>
    <t>1891529974</t>
  </si>
  <si>
    <t>384755515</t>
  </si>
  <si>
    <t>1708920236</t>
  </si>
  <si>
    <t>"dle směrného množství výztuže dle CS ÚRS je cca 150kg/m3"</t>
  </si>
  <si>
    <t>18,88*0,150</t>
  </si>
  <si>
    <t>317351107</t>
  </si>
  <si>
    <t>Bednění klenbových pásů, říms nebo překladů překladů neproměnného nebo proměnného průřezu nebo při tvaru zalomeném půdorysně nebo nárysně včetně podpěrné konstrukce do výše 4 m zřízení</t>
  </si>
  <si>
    <t>240156549</t>
  </si>
  <si>
    <t>"průhled"1,0*0,5</t>
  </si>
  <si>
    <t>317351108</t>
  </si>
  <si>
    <t>Bednění klenbových pásů, říms nebo překladů překladů neproměnného nebo proměnného průřezu nebo při tvaru zalomeném půdorysně nebo nárysně včetně podpěrné konstrukce do výše 4 m odstranění</t>
  </si>
  <si>
    <t>-760829886</t>
  </si>
  <si>
    <t>3399411-1</t>
  </si>
  <si>
    <t>Sloup ocelový trubka TR 133 x 4,5 mm, ocel S 235 JR s protikorozní ochranou třídy C3, D+M</t>
  </si>
  <si>
    <t>-907440645</t>
  </si>
  <si>
    <t>3*2,6</t>
  </si>
  <si>
    <t>345321515-1</t>
  </si>
  <si>
    <t>Zídky atikové, parapetní, schodišťové a zábradelní ze ŽB tř. C 25/30-XC4, XF3</t>
  </si>
  <si>
    <t>-805812570</t>
  </si>
  <si>
    <t>"obvod střechy, tl. 150 mm"</t>
  </si>
  <si>
    <t>8,4*2*0,5*0,150</t>
  </si>
  <si>
    <t>6,7*2*0,5*0,150</t>
  </si>
  <si>
    <t>345351005</t>
  </si>
  <si>
    <t>Bednění atikových, poprsních, schodišťových, zábradelních zídek plnostěnných zřízení</t>
  </si>
  <si>
    <t>1743589473</t>
  </si>
  <si>
    <t>8,4*2*0,150*2+3,5*0,5+4,9*0,5</t>
  </si>
  <si>
    <t>6,7*2*0,150+6,7*2*0,5</t>
  </si>
  <si>
    <t>345351006</t>
  </si>
  <si>
    <t>Bednění atikových, poprsních, schodišťových, zábradelních zídek plnostěnných odstranění</t>
  </si>
  <si>
    <t>1244614909</t>
  </si>
  <si>
    <t>345361821</t>
  </si>
  <si>
    <t>Výztuž atikových, poprsních, schodišťových, zábradelních zídek a madel z betonářské oceli 10 505 (R) nebo BSt 500</t>
  </si>
  <si>
    <t>-2061166596</t>
  </si>
  <si>
    <t>2,265*0,150</t>
  </si>
  <si>
    <t>4113254-1</t>
  </si>
  <si>
    <t>Stropy monolitické, žebrové ze ŽB pohledového tř. C 25/30 - XC4, XF3</t>
  </si>
  <si>
    <t>-2078553916</t>
  </si>
  <si>
    <t>8,4*6,7*0,180</t>
  </si>
  <si>
    <t>-1,0*1,0*0,180</t>
  </si>
  <si>
    <t>-1034319818</t>
  </si>
  <si>
    <t>8,4*6,7</t>
  </si>
  <si>
    <t>-1,0*1,0</t>
  </si>
  <si>
    <t>1,0*4*0,180</t>
  </si>
  <si>
    <t>(8,4*2+6,7*2)*0,180</t>
  </si>
  <si>
    <t>112881454</t>
  </si>
  <si>
    <t>411354313</t>
  </si>
  <si>
    <t>Podpěrná konstrukce stropů - desek, kleneb a skořepin výška podepření do 4 m tloušťka stropu přes 15 do 25 cm zřízení</t>
  </si>
  <si>
    <t>187101978</t>
  </si>
  <si>
    <t>411354314</t>
  </si>
  <si>
    <t>Podpěrná konstrukce stropů - desek, kleneb a skořepin výška podepření do 4 m tloušťka stropu přes 15 do 25 cm odstranění</t>
  </si>
  <si>
    <t>453939925</t>
  </si>
  <si>
    <t>-196935404</t>
  </si>
  <si>
    <t>9,95*0,150</t>
  </si>
  <si>
    <t>935113211</t>
  </si>
  <si>
    <t>Osazení odvodňovacího žlabu s krycím roštem betonového šířky do 200 mm</t>
  </si>
  <si>
    <t>m</t>
  </si>
  <si>
    <t>836307727</t>
  </si>
  <si>
    <t>2,9*2</t>
  </si>
  <si>
    <t>56241027-1</t>
  </si>
  <si>
    <t>žlab odvodňovací betonový s litinový roštem</t>
  </si>
  <si>
    <t>1082780296</t>
  </si>
  <si>
    <t>943211111</t>
  </si>
  <si>
    <t>Lešení prostorové rámové lehké pracovní s podlahami s provozním zatížením tř. 3 do 200 kg/m2 výšky do 10 m montáž</t>
  </si>
  <si>
    <t>503610914</t>
  </si>
  <si>
    <t>4,9*2,83*1,4</t>
  </si>
  <si>
    <t>3,5*2,83*1,4</t>
  </si>
  <si>
    <t>943211211</t>
  </si>
  <si>
    <t>Lešení prostorové rámové lehké pracovní s podlahami s provozním zatížením tř. 3 do 200 kg/m2 výšky do 10 m příplatek k ceně za každý den použití</t>
  </si>
  <si>
    <t>-610216876</t>
  </si>
  <si>
    <t>33,281*20 "Přepočtené koeficientem množství</t>
  </si>
  <si>
    <t>33</t>
  </si>
  <si>
    <t>943211811</t>
  </si>
  <si>
    <t>Lešení prostorové rámové lehké pracovní s podlahami s provozním zatížením tř. 3 do 200 kg/m2 výšky do 10 m demontáž</t>
  </si>
  <si>
    <t>1221653699</t>
  </si>
  <si>
    <t>34</t>
  </si>
  <si>
    <t>953961114</t>
  </si>
  <si>
    <t>Kotva chemická s vyvrtáním otvoru do betonu, železobetonu nebo tvrdého kamene tmel, velikost M 16, hloubka 125 mm</t>
  </si>
  <si>
    <t>1950968727</t>
  </si>
  <si>
    <t>"sloupy-4 kusy na jeden sloup"4*5*2</t>
  </si>
  <si>
    <t>35</t>
  </si>
  <si>
    <t>953965-1</t>
  </si>
  <si>
    <t>Patní plech P12, D+M</t>
  </si>
  <si>
    <t>731777717</t>
  </si>
  <si>
    <t>"kotvení na základovou konstrukci+střešní kci"(3+2)*2</t>
  </si>
  <si>
    <t>36</t>
  </si>
  <si>
    <t>953965133</t>
  </si>
  <si>
    <t>Kotva chemická s vyvrtáním otvoru kotevní šrouby pro chemické kotvy, velikost M 16, délka 300 mm</t>
  </si>
  <si>
    <t>-1735145186</t>
  </si>
  <si>
    <t>5*4*2</t>
  </si>
  <si>
    <t>37</t>
  </si>
  <si>
    <t>974049154</t>
  </si>
  <si>
    <t>Vysekání rýh v betonových zdech do hl. 100 mm a šířky do 150 mm</t>
  </si>
  <si>
    <t>-2077534472</t>
  </si>
  <si>
    <t>"deštový svod"2,83*2</t>
  </si>
  <si>
    <t>"elektro"2,6</t>
  </si>
  <si>
    <t>"kanalizace"2,83</t>
  </si>
  <si>
    <t>38</t>
  </si>
  <si>
    <t>949101111</t>
  </si>
  <si>
    <t>Lešení pomocné pracovní pro objekty pozemních staveb pro zatížení do 150 kg/m2, o výšce lešeňové podlahy do 1,9 m</t>
  </si>
  <si>
    <t>29498011</t>
  </si>
  <si>
    <t>(8,4*6,7)</t>
  </si>
  <si>
    <t>39</t>
  </si>
  <si>
    <t>952901111</t>
  </si>
  <si>
    <t>Vyčištění budov nebo objektů před předáním do užívání budov bytové nebo občanské výstavby, světlé výšky podlaží do 4 m</t>
  </si>
  <si>
    <t>-207161768</t>
  </si>
  <si>
    <t>997</t>
  </si>
  <si>
    <t>Přesun sutě</t>
  </si>
  <si>
    <t>40</t>
  </si>
  <si>
    <t>997013211</t>
  </si>
  <si>
    <t>Vnitrostaveništní doprava suti a vybouraných hmot vodorovně do 50 m s naložením ručně pro budovy a haly výšky do 6 m</t>
  </si>
  <si>
    <t>-277485601</t>
  </si>
  <si>
    <t>997013501</t>
  </si>
  <si>
    <t>Odvoz suti a vybouraných hmot na skládku nebo meziskládku se složením, na vzdálenost do 1 km</t>
  </si>
  <si>
    <t>-1300215031</t>
  </si>
  <si>
    <t>42</t>
  </si>
  <si>
    <t>997013509</t>
  </si>
  <si>
    <t>Odvoz suti a vybouraných hmot na skládku nebo meziskládku se složením, na vzdálenost Příplatek k ceně za každý další započatý 1 km přes 1 km</t>
  </si>
  <si>
    <t>446084408</t>
  </si>
  <si>
    <t>0,366*9 "Přepočtené koeficientem množství</t>
  </si>
  <si>
    <t>43</t>
  </si>
  <si>
    <t>997013871</t>
  </si>
  <si>
    <t>Poplatek za uložení stavebního odpadu na recyklační skládce (skládkovné) směsného stavebního a demoličního zatříděného do Katalogu odpadů pod kódem 17 09 04</t>
  </si>
  <si>
    <t>990818168</t>
  </si>
  <si>
    <t>44</t>
  </si>
  <si>
    <t>998018001</t>
  </si>
  <si>
    <t>Přesun hmot pro budovy občanské výstavby, bydlení, výrobu a služby ruční (bez užití mechanizace) vodorovná dopravní vzdálenost do 100 m pro budovy s jakoukoliv nosnou konstrukcí výšky do 6 m</t>
  </si>
  <si>
    <t>1761036816</t>
  </si>
  <si>
    <t>Práce a dodávky PSV</t>
  </si>
  <si>
    <t>712</t>
  </si>
  <si>
    <t>Povlakové krytiny</t>
  </si>
  <si>
    <t>45</t>
  </si>
  <si>
    <t>712311101</t>
  </si>
  <si>
    <t>Provedení povlakové krytiny střech plochých do 10° natěradly a tmely za studena nátěrem lakem penetračním nebo asfaltovým</t>
  </si>
  <si>
    <t>31549419</t>
  </si>
  <si>
    <t>8,4*6,7+8,4*0,5*2+6,7*0,5*2</t>
  </si>
  <si>
    <t>46</t>
  </si>
  <si>
    <t>11163150</t>
  </si>
  <si>
    <t>lak penetrační asfaltový</t>
  </si>
  <si>
    <t>1838318259</t>
  </si>
  <si>
    <t>71,38*0,00032 "Přepočtené koeficientem množství</t>
  </si>
  <si>
    <t>47</t>
  </si>
  <si>
    <t>712311117-1</t>
  </si>
  <si>
    <t>Provedení povlakové krytiny střech do 10° nátěrovou hydroizolací</t>
  </si>
  <si>
    <t>1260047255</t>
  </si>
  <si>
    <t>48</t>
  </si>
  <si>
    <t>24613621-1</t>
  </si>
  <si>
    <t>nátěrová hydroizolace</t>
  </si>
  <si>
    <t>kg</t>
  </si>
  <si>
    <t>-403953805</t>
  </si>
  <si>
    <t>71,38*2,2 "Přepočtené koeficientem množství</t>
  </si>
  <si>
    <t>49</t>
  </si>
  <si>
    <t>998712121</t>
  </si>
  <si>
    <t>Přesun hmot pro povlakové krytiny stanovený z hmotnosti přesunovaného materiálu vodorovná dopravní vzdálenost do 50 m ruční (bez užití mechanizace) v objektech výšky do 6 m</t>
  </si>
  <si>
    <t>338665916</t>
  </si>
  <si>
    <t>721</t>
  </si>
  <si>
    <t>Zdravotechnika - vnitřní kanalizace</t>
  </si>
  <si>
    <t>50</t>
  </si>
  <si>
    <t>721249115</t>
  </si>
  <si>
    <t>Lapače střešních splavenin montáž lapačů střešních splavenin ostatních typů polypropylenových DN 110</t>
  </si>
  <si>
    <t>-139457042</t>
  </si>
  <si>
    <t>51</t>
  </si>
  <si>
    <t>28341110-1</t>
  </si>
  <si>
    <t>vpusť rohová atiková koutová z PVC průměr 110/L500 mm, vč. ochranné mřížky</t>
  </si>
  <si>
    <t>289193061</t>
  </si>
  <si>
    <t>52</t>
  </si>
  <si>
    <t>7211733-1</t>
  </si>
  <si>
    <t>Čistící kus KGRE 110, D+M</t>
  </si>
  <si>
    <t>852387411</t>
  </si>
  <si>
    <t xml:space="preserve">"pata potrubí svod"2 </t>
  </si>
  <si>
    <t>53</t>
  </si>
  <si>
    <t>998721121</t>
  </si>
  <si>
    <t>Přesun hmot pro vnitřní kanalizaci stanovený z hmotnosti přesunovaného materiálu vodorovná dopravní vzdálenost do 50 m ruční (bez užití mechanizace) v objektech výšky do 6 m</t>
  </si>
  <si>
    <t>1788339351</t>
  </si>
  <si>
    <t>762</t>
  </si>
  <si>
    <t>Konstrukce tesařské</t>
  </si>
  <si>
    <t>54</t>
  </si>
  <si>
    <t>762361-1</t>
  </si>
  <si>
    <t>Spára-hranolek š. 20 mm a hl. 10 mm, D+M</t>
  </si>
  <si>
    <t>1061461255</t>
  </si>
  <si>
    <t>4,9+3,5</t>
  </si>
  <si>
    <t>55</t>
  </si>
  <si>
    <t>762361-2</t>
  </si>
  <si>
    <t>-1595792327</t>
  </si>
  <si>
    <t>8,4*2</t>
  </si>
  <si>
    <t>56</t>
  </si>
  <si>
    <t>998762311</t>
  </si>
  <si>
    <t>Přesun hmot pro konstrukce tesařské stanovený procentní sazbou (%) z ceny vodorovná dopravní vzdálenost do 50 m ruční (bez užití mechanizace) v objektech výšky do 6 m</t>
  </si>
  <si>
    <t>%</t>
  </si>
  <si>
    <t>1919783410</t>
  </si>
  <si>
    <t>764</t>
  </si>
  <si>
    <t>Konstrukce klempířské</t>
  </si>
  <si>
    <t>57</t>
  </si>
  <si>
    <t>764568623-1</t>
  </si>
  <si>
    <t>Svod kruhový včetně objímek, kolen, odskoků z plastu průměru přes 105 do 125 mm, vč. zámečnického zaplentování</t>
  </si>
  <si>
    <t>-1136933441</t>
  </si>
  <si>
    <t>2*2,83</t>
  </si>
  <si>
    <t>58</t>
  </si>
  <si>
    <t>998764121</t>
  </si>
  <si>
    <t>Přesun hmot pro konstrukce klempířské stanovený z hmotnosti přesunovaného materiálu vodorovná dopravní vzdálenost do 50 m ruční (bez užtití mechanizace) v objektech výšky do 6 m</t>
  </si>
  <si>
    <t>-1062667053</t>
  </si>
  <si>
    <t>767</t>
  </si>
  <si>
    <t>Konstrukce zámečnické</t>
  </si>
  <si>
    <t>59</t>
  </si>
  <si>
    <t>76700-1</t>
  </si>
  <si>
    <t>Prosklené posuvné panely, vč. obvodového rámu Alu profily 40x70 mm, vč. zasklení bezpečnostní sklo ESG 10 mm, vč. kování, vč. posuvného otevírání na bázi zavěšení panelu ze stropní kolejnice, D+M, vč. dopravy</t>
  </si>
  <si>
    <t>-1405830808</t>
  </si>
  <si>
    <t>60</t>
  </si>
  <si>
    <t>76700-2</t>
  </si>
  <si>
    <t>Posuvné dveře rámové 2600 x 2600 mm, závěsná kolejnice přisazená, 2xpevný sloupek, vč. kování, dorazu, skla, D+M, vč. dopravy</t>
  </si>
  <si>
    <t>145817131</t>
  </si>
  <si>
    <t>61</t>
  </si>
  <si>
    <t>76700-3</t>
  </si>
  <si>
    <t>Světlík - ocelo skleněná pyramida, mléčné sklo, matové sklo ESG 8 mm, 1000 x 1000 mm, D+M, vč. dopravy</t>
  </si>
  <si>
    <t>1790067757</t>
  </si>
  <si>
    <t>62</t>
  </si>
  <si>
    <t>998767311</t>
  </si>
  <si>
    <t>Přesun hmot pro zámečnické konstrukce stanovený procentní sazbou (%) z ceny vodorovná dopravní vzdálenost do 50 m ruční (bez užití mechanizace) v objektech výšky do 6 m</t>
  </si>
  <si>
    <t>1466354159</t>
  </si>
  <si>
    <t>783</t>
  </si>
  <si>
    <t>Dokončovací práce - nátěry</t>
  </si>
  <si>
    <t>63</t>
  </si>
  <si>
    <t>783301313</t>
  </si>
  <si>
    <t>Příprava podkladu zámečnických konstrukcí před provedením nátěru odmaštění odmašťovačem ředidlovým</t>
  </si>
  <si>
    <t>1060962324</t>
  </si>
  <si>
    <t>"TR 133 x 4,5 mm-3 x"</t>
  </si>
  <si>
    <t>((2*3,14*0,133+2*3,14*0,0665*0,0045)*5*2,6)*1,25</t>
  </si>
  <si>
    <t>64</t>
  </si>
  <si>
    <t>783342101</t>
  </si>
  <si>
    <t>Tmelení zámečnických konstrukcí včetně přebroušení tmelených míst, tmelem polyuretanovým</t>
  </si>
  <si>
    <t>-1482695572</t>
  </si>
  <si>
    <t>65</t>
  </si>
  <si>
    <t>783344101</t>
  </si>
  <si>
    <t>Základní nátěr zámečnických konstrukcí jednonásobný polyuretanový</t>
  </si>
  <si>
    <t>625370763</t>
  </si>
  <si>
    <t>66</t>
  </si>
  <si>
    <t>783344201</t>
  </si>
  <si>
    <t>Základní antikorozní nátěr zámečnických konstrukcí jednonásobný polyuretanový</t>
  </si>
  <si>
    <t>370480305</t>
  </si>
  <si>
    <t>67</t>
  </si>
  <si>
    <t>783347101</t>
  </si>
  <si>
    <t>Krycí nátěr (email) zámečnických konstrukcí jednonásobný polyuretanový</t>
  </si>
  <si>
    <t>464294429</t>
  </si>
  <si>
    <t>OST</t>
  </si>
  <si>
    <t>Ostatní</t>
  </si>
  <si>
    <t>68</t>
  </si>
  <si>
    <t>OST1</t>
  </si>
  <si>
    <t>Lavice-masiv, vč. povrchové úpravy, D+M, vč. dopravy</t>
  </si>
  <si>
    <t>-641949193</t>
  </si>
  <si>
    <t>69</t>
  </si>
  <si>
    <t>OST12</t>
  </si>
  <si>
    <t>Pult - podstavec, kámen, D+M, vč. dopravy</t>
  </si>
  <si>
    <t>kpl</t>
  </si>
  <si>
    <t>1746925103</t>
  </si>
  <si>
    <t>02 - Navrhovaný mobiliář</t>
  </si>
  <si>
    <t>936124-L2</t>
  </si>
  <si>
    <t>Lavice dřevěná masivní dubové hranoly, vč. povrchové úpravy (olejová lazura do exteriéru), 3750 x 500, D+M, vč. dopravy</t>
  </si>
  <si>
    <t>308226153</t>
  </si>
  <si>
    <t>"PD C05"2</t>
  </si>
  <si>
    <t>936124-L4</t>
  </si>
  <si>
    <t>Lavice dřevěná masivní dubové hranoly, vč. povrchové úpravy (olejová lazura do exteriéru), 2 250 x 500 mm, D+M, vč. dopravy</t>
  </si>
  <si>
    <t>1987617761</t>
  </si>
  <si>
    <t>"PD C05"1</t>
  </si>
  <si>
    <t>936124-L5</t>
  </si>
  <si>
    <t>Lavice dřevěná masivní dubové hranoly, vč. povrchové úpravy (olejová lazura do exteriéru), 1 750 x 1 750 mm, D+M, vč. dopravy</t>
  </si>
  <si>
    <t>-82843371</t>
  </si>
  <si>
    <t>03 - Navrhované povrchy</t>
  </si>
  <si>
    <t>A - Mlatový povrch</t>
  </si>
  <si>
    <t xml:space="preserve">    5 - Komunikace pozemní</t>
  </si>
  <si>
    <t>122251104</t>
  </si>
  <si>
    <t>Odkopávky a prokopávky nezapažené strojně v hornině třídy těžitelnosti I skupiny 3 přes 100 do 500 m3</t>
  </si>
  <si>
    <t>-892694645</t>
  </si>
  <si>
    <t>"skladba A-tl. 440 mm, 150 mm sejmuta ornice"</t>
  </si>
  <si>
    <t>(34,50*2,0+34,50*6,0+15,0*3,0)*(0,440-0,150)</t>
  </si>
  <si>
    <t>-1025310625</t>
  </si>
  <si>
    <t>-726937522</t>
  </si>
  <si>
    <t>93,090*1,7</t>
  </si>
  <si>
    <t>633206300</t>
  </si>
  <si>
    <t>34,50*2,0+34,50*6,0+15,0*3,0</t>
  </si>
  <si>
    <t>311311-1</t>
  </si>
  <si>
    <t>Sokl z betonu prostého tř. C 25/30, včetně základu</t>
  </si>
  <si>
    <t>90191027</t>
  </si>
  <si>
    <t>"betonový sokl pro umělecké dílo"0,5*0,5*0,5</t>
  </si>
  <si>
    <t>311351-2</t>
  </si>
  <si>
    <t xml:space="preserve">Zřízení jednostranného bednění </t>
  </si>
  <si>
    <t>-256049720</t>
  </si>
  <si>
    <t>0,5*0,5*4</t>
  </si>
  <si>
    <t>311351-1</t>
  </si>
  <si>
    <t xml:space="preserve">Odstranění jednostranného bednění </t>
  </si>
  <si>
    <t>-1512313235</t>
  </si>
  <si>
    <t>3113519-1</t>
  </si>
  <si>
    <t>Příplatek k cenám bednění za pohledový beton</t>
  </si>
  <si>
    <t>860337599</t>
  </si>
  <si>
    <t>434311115</t>
  </si>
  <si>
    <t>Stupně dusané z betonu prostého nebo prokládaného kamenem na terén nebo na desku bez potěru, se zahlazením povrchu tř. C 20/25</t>
  </si>
  <si>
    <t>-2059852691</t>
  </si>
  <si>
    <t>2,3*2</t>
  </si>
  <si>
    <t>434351141</t>
  </si>
  <si>
    <t>Bednění stupňů betonovaných na podstupňové desce nebo na terénu půdorysně přímočarých zřízení</t>
  </si>
  <si>
    <t>-408352688</t>
  </si>
  <si>
    <t>2,3*2*0,180</t>
  </si>
  <si>
    <t>434351142</t>
  </si>
  <si>
    <t>Bednění stupňů betonovaných na podstupňové desce nebo na terénu půdorysně přímočarých odstranění</t>
  </si>
  <si>
    <t>-947884256</t>
  </si>
  <si>
    <t>Komunikace pozemní</t>
  </si>
  <si>
    <t>564732111</t>
  </si>
  <si>
    <t>Podklad nebo kryt z vibrovaného štěrku VŠ s rozprostřením, vlhčením a zhutněním, po zhutnění tl. 100 mm</t>
  </si>
  <si>
    <t>1688414907</t>
  </si>
  <si>
    <t>"VŠ 8/16"</t>
  </si>
  <si>
    <t>564752111</t>
  </si>
  <si>
    <t>Podklad nebo kryt z vibrovaného štěrku VŠ s rozprostřením, vlhčením a zhutněním, po zhutnění tl. 150 mm</t>
  </si>
  <si>
    <t>185098062</t>
  </si>
  <si>
    <t>"VŠ 32/64"</t>
  </si>
  <si>
    <t>"VŠ 16/32"</t>
  </si>
  <si>
    <t>589116-1</t>
  </si>
  <si>
    <t>Mlatový povrch, hlinitopísčitá lomová výsivka, vč. dopravy</t>
  </si>
  <si>
    <t>1116048543</t>
  </si>
  <si>
    <t>321,0*0,04</t>
  </si>
  <si>
    <t>"uvažováno 1 m3=200 kg, 10% ztratné"(12,840*2000)/1000*1,1</t>
  </si>
  <si>
    <t>916271122</t>
  </si>
  <si>
    <t>Chodníkový obrubník z ocelové ráfoviny 5 x 250 mm</t>
  </si>
  <si>
    <t>-1431676465</t>
  </si>
  <si>
    <t>"obruba pouze mlat x zatravěná plocha, mlat x litý povrch, kačírek x litý povrch"</t>
  </si>
  <si>
    <t>34,50*2+23,0+6,0+2,0+3,5*2</t>
  </si>
  <si>
    <t>919726123</t>
  </si>
  <si>
    <t>Geotextilie netkaná pro ochranu, separaci nebo filtraci měrná hmotnost přes 300 do 500 g/m2</t>
  </si>
  <si>
    <t>2025980848</t>
  </si>
  <si>
    <t>998225111</t>
  </si>
  <si>
    <t>Přesun hmot pro komunikace s krytem z kameniva, monolitickým betonovým nebo živičným dopravní vzdálenost do 200 m jakékoliv délky objektu</t>
  </si>
  <si>
    <t>-1104838007</t>
  </si>
  <si>
    <t>B - Litý beton pochozí</t>
  </si>
  <si>
    <t xml:space="preserve">    711 - Izolace proti vodě, vlhkosti a plynům</t>
  </si>
  <si>
    <t>122251102</t>
  </si>
  <si>
    <t>Odkopávky a prokopávky nezapažené strojně v hornině třídy těžitelnosti I skupiny 3 přes 20 do 50 m3</t>
  </si>
  <si>
    <t>-267601628</t>
  </si>
  <si>
    <t>"skladba B-tl. 400 mm, 150 mm sejmuta ornice, viz PD 01c"</t>
  </si>
  <si>
    <t>(34,50-(3,0+3,50))*15,0</t>
  </si>
  <si>
    <t>-(15,0*1,1+5,3*1,6+2,5*1,6+4,8*1,6+9,1*1,6+7,6*1,6+1,6*6,1+6,6*1,6+4,6*1,6+6,8*0,6+6,0*0,6+8,5*2*0,4+6,0*2*0,4)</t>
  </si>
  <si>
    <t>309,660*(0,4-0,150)</t>
  </si>
  <si>
    <t>-1294058657</t>
  </si>
  <si>
    <t>-1079289267</t>
  </si>
  <si>
    <t>77,415*1,7</t>
  </si>
  <si>
    <t>-1220198361</t>
  </si>
  <si>
    <t>-1236998686</t>
  </si>
  <si>
    <t>564851111</t>
  </si>
  <si>
    <t>Podklad ze štěrkodrti ŠD s rozprostřením a zhutněním plochy přes 100 m2, po zhutnění tl. 150 mm</t>
  </si>
  <si>
    <t>-135072738</t>
  </si>
  <si>
    <t>581111211</t>
  </si>
  <si>
    <t>Kryt cementobetonový silničních komunikací skupiny CB II tl. 100 mm</t>
  </si>
  <si>
    <t>1759451844</t>
  </si>
  <si>
    <t>-1914398444</t>
  </si>
  <si>
    <t>"obruba pouze, mlat x litý povrch, kačírek x litý povrch"</t>
  </si>
  <si>
    <t>6,10+7,10*2+4,50+3,5+0,75*2+3,75*2+3,5*2+2,0*2+3,5*2+3,5*2+2,75*2</t>
  </si>
  <si>
    <t>919716111</t>
  </si>
  <si>
    <t>Ocelová výztuž cementobetonového krytu ze svařovaných sítí hmotnosti do 7,5 kg/m2</t>
  </si>
  <si>
    <t>-2050807769</t>
  </si>
  <si>
    <t>(309,660*7,5*1,1)/1000</t>
  </si>
  <si>
    <t>-1521733380</t>
  </si>
  <si>
    <t>1200733327</t>
  </si>
  <si>
    <t>711</t>
  </si>
  <si>
    <t>Izolace proti vodě, vlhkosti a plynům</t>
  </si>
  <si>
    <t>711471053</t>
  </si>
  <si>
    <t>Provedení izolace proti povrchové a podpovrchové tlakové vodě termoplasty na ploše vodorovné V folií z nízkolehčeného PE položenou volně</t>
  </si>
  <si>
    <t>1169837593</t>
  </si>
  <si>
    <t>-(15,0*1,1+5,3*1,6+2,5*1,6+4,8*1,6+9,1*1,6+7,6*1,6+1,6*6,1+6,6*1,6+4,6*1,6+6,8*0,6+6,0*0,6+8,5*2*0,4+6,00*2*0,4)</t>
  </si>
  <si>
    <t>28323074</t>
  </si>
  <si>
    <t>fólie LDPE (750 kg/m3) proti zemní vlhkosti nad úrovní terénu tl 3mm</t>
  </si>
  <si>
    <t>1188478735</t>
  </si>
  <si>
    <t>309,66*1,1655 "Přepočtené koeficientem množství</t>
  </si>
  <si>
    <t>998711121</t>
  </si>
  <si>
    <t>Přesun hmot pro izolace proti vodě, vlhkosti a plynům stanovený z hmotnosti přesunovaného materiálu vodorovná dopravní vzdálenost do 50 m ruční (bez užití mechanizace) v objektech výšky do 6 m</t>
  </si>
  <si>
    <t>1147743911</t>
  </si>
  <si>
    <t>ZBV-08a - méněpráce</t>
  </si>
  <si>
    <t>629820845</t>
  </si>
  <si>
    <t>-67,8 "původní množství dle SOD</t>
  </si>
  <si>
    <t>0 "nové množství dle ZBV</t>
  </si>
  <si>
    <t>693693922</t>
  </si>
  <si>
    <t>-309,66 "původní množství dle SOD</t>
  </si>
  <si>
    <t>-40244467</t>
  </si>
  <si>
    <t>1142363421</t>
  </si>
  <si>
    <t>-360,909 "původní množství dle SOD</t>
  </si>
  <si>
    <t>2070647855</t>
  </si>
  <si>
    <t>-0,812 "původní množství dle SOD</t>
  </si>
  <si>
    <t>C - Kačírek pochozí vsak</t>
  </si>
  <si>
    <t>1335572974</t>
  </si>
  <si>
    <t>"skladba C-tl. 450 mm, 150 mm sejmuta ornice"</t>
  </si>
  <si>
    <t>2,0*3,5*0,3</t>
  </si>
  <si>
    <t>3,5*2,75*0,3</t>
  </si>
  <si>
    <t>3,5*3,75*0,3</t>
  </si>
  <si>
    <t>3,25*2,75*0,3</t>
  </si>
  <si>
    <t>0,75*3,5*0,3</t>
  </si>
  <si>
    <t>-1789350825</t>
  </si>
  <si>
    <t>-1111736780</t>
  </si>
  <si>
    <t>12,395*1,7</t>
  </si>
  <si>
    <t>-1057827415</t>
  </si>
  <si>
    <t>2,0*3,5</t>
  </si>
  <si>
    <t>3,5*2,75</t>
  </si>
  <si>
    <t>3,5*3,75</t>
  </si>
  <si>
    <t>3,25*2,75</t>
  </si>
  <si>
    <t>0,75*3,5</t>
  </si>
  <si>
    <t>27123505</t>
  </si>
  <si>
    <t>564861011</t>
  </si>
  <si>
    <t>Podklad ze štěrkodrti ŠD s rozprostřením a zhutněním plochy jednotlivě do 100 m2, po zhutnění tl. 200 mm</t>
  </si>
  <si>
    <t>400437665</t>
  </si>
  <si>
    <t>571908111-1</t>
  </si>
  <si>
    <t>Kryt říční kamenivo (kačírkem) tl 100 mm, kačírek 8/16</t>
  </si>
  <si>
    <t>1826413187</t>
  </si>
  <si>
    <t>919726121</t>
  </si>
  <si>
    <t>Geotextilie netkaná pro ochranu, separaci nebo filtraci měrná hmotnost do 200 g/m2</t>
  </si>
  <si>
    <t>1534117935</t>
  </si>
  <si>
    <t>692780248</t>
  </si>
  <si>
    <t>119125666</t>
  </si>
  <si>
    <t>04 - Výsadba-SÚ</t>
  </si>
  <si>
    <t>181351005</t>
  </si>
  <si>
    <t>Rozprostření a urovnání ornice v rovině nebo ve svahu sklonu do 1:5 strojně při souvislé ploše do 100 m2, tl. vrstvy přes 250 do 300 mm</t>
  </si>
  <si>
    <t>-475112801</t>
  </si>
  <si>
    <t>15,0*3,50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</si>
  <si>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</si>
  <si>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</si>
  <si>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-1544843681</t>
  </si>
  <si>
    <t>"dovoz ornice z mezideponie"</t>
  </si>
  <si>
    <t>15,0*3,50*0,30</t>
  </si>
  <si>
    <t>162211319</t>
  </si>
  <si>
    <t>Vodorovné přemístění výkopku nebo sypaniny stavebním kolečkem s vyprázdněním kolečka na hromady nebo do dopravního prostředku na vzdálenost do 10 m Příplatek za každých dalších 10 m k ceně -1311</t>
  </si>
  <si>
    <t>-1640820035</t>
  </si>
  <si>
    <t>"uvažována mezideponie ornice 50,0 m"</t>
  </si>
  <si>
    <t>15,0*3,50*0,30*4</t>
  </si>
  <si>
    <t>1154656481</t>
  </si>
  <si>
    <t>"nakládání ornice"</t>
  </si>
  <si>
    <t>181411131</t>
  </si>
  <si>
    <t>Založení trávníku na půdě předem připravené plochy do 1000 m2 výsevem včetně utažení parkového v rovině nebo na svahu do 1:5</t>
  </si>
  <si>
    <t>2043195201</t>
  </si>
  <si>
    <t>00572420</t>
  </si>
  <si>
    <t>osivo směs travní parková okrasná</t>
  </si>
  <si>
    <t>-756355272</t>
  </si>
  <si>
    <t>52,5*0,02 "Přepočtené koeficientem množství</t>
  </si>
  <si>
    <t>185802111</t>
  </si>
  <si>
    <t>Hnojení půdy nebo trávníku v rovině nebo na svahu do 1:5 rašelinou</t>
  </si>
  <si>
    <t>-2126010392</t>
  </si>
  <si>
    <t>52,5*0,3*1,7</t>
  </si>
  <si>
    <t>10311100</t>
  </si>
  <si>
    <t>rašelina zahradnická VL</t>
  </si>
  <si>
    <t>1433555515</t>
  </si>
  <si>
    <t>26,775*0,04 "Přepočtené koeficientem množství</t>
  </si>
  <si>
    <t>185803111</t>
  </si>
  <si>
    <t>Ošetření trávníku jednorázové v rovině nebo na svahu do 1:5</t>
  </si>
  <si>
    <t>1060997823</t>
  </si>
  <si>
    <t>183101321</t>
  </si>
  <si>
    <t>Hloubení jamek pro vysazování rostlin v zemině skupiny 1 až 4 s výměnou půdy z 100% v rovině nebo na svahu do 1:5, objemu přes 0,40 do 1,00 m3</t>
  </si>
  <si>
    <t>-1585873013</t>
  </si>
  <si>
    <t>10321100</t>
  </si>
  <si>
    <t>zahradní substrát pro výsadbu VL</t>
  </si>
  <si>
    <t>-2065547100</t>
  </si>
  <si>
    <t>3*0,4 "Přepočtené koeficientem množství</t>
  </si>
  <si>
    <t>184102115</t>
  </si>
  <si>
    <t>Výsadba dřeviny s balem do předem vyhloubené jamky se zalitím v rovině nebo na svahu do 1:5, při průměru balu přes 500 do 600 mm</t>
  </si>
  <si>
    <t>1279243920</t>
  </si>
  <si>
    <t>02650-1</t>
  </si>
  <si>
    <t>javor mléč /Acer platanoides/ 2,0-2,5 m, obvod kmene 20-25 cm</t>
  </si>
  <si>
    <t>-110613403</t>
  </si>
  <si>
    <t>184215133</t>
  </si>
  <si>
    <t>Ukotvení dřeviny kůly v rovině nebo na svahu do 1:5 třemi kůly, délky přes 2 do 3 m</t>
  </si>
  <si>
    <t>-383111500</t>
  </si>
  <si>
    <t>60591257</t>
  </si>
  <si>
    <t>kůl vyvazovací dřevěný impregnovaný D 8cm dl 3m</t>
  </si>
  <si>
    <t>2039637600</t>
  </si>
  <si>
    <t>3*3 "Přepočtené koeficientem množství</t>
  </si>
  <si>
    <t>18450-1</t>
  </si>
  <si>
    <t>Zhotovení protikořenové folie po obvodu, D+M, vč. dopravy</t>
  </si>
  <si>
    <t>1074155444</t>
  </si>
  <si>
    <t>3*10,0*0,5</t>
  </si>
  <si>
    <t>184801121</t>
  </si>
  <si>
    <t>Ošetření vysazených dřevin solitérních v rovině nebo na svahu do 1:5</t>
  </si>
  <si>
    <t>-958364748</t>
  </si>
  <si>
    <t>998231311</t>
  </si>
  <si>
    <t>Přesun hmot pro sadovnické a krajinářské úpravy strojně dopravní vzdálenost do 5000 m</t>
  </si>
  <si>
    <t>-1733348088</t>
  </si>
  <si>
    <t>05 - Technické zařízení</t>
  </si>
  <si>
    <t>05a - ZTI-venkovní rozvod</t>
  </si>
  <si>
    <t xml:space="preserve">    8 - Trubní vedení</t>
  </si>
  <si>
    <t>132251102</t>
  </si>
  <si>
    <t>Hloubení nezapažených rýh šířky do 800 mm strojně s urovnáním dna do předepsaného profilu a spádu v hornině třídy těžitelnosti I skupiny 3 přes 20 do 50 m3</t>
  </si>
  <si>
    <t>-1928759186</t>
  </si>
  <si>
    <t>"výkop pod mlatem"33,3*0,4*0,8</t>
  </si>
  <si>
    <t>"výkop pro provizorní napojení"35*0,4*0,5</t>
  </si>
  <si>
    <t>"výkop pro provizorní napojení přes stávající cestu"3,7*0,4*0,8</t>
  </si>
  <si>
    <t>"trativod"89*0,4*0,5</t>
  </si>
  <si>
    <t>132251251</t>
  </si>
  <si>
    <t>Hloubení nezapažených rýh šířky přes 800 do 2 000 mm strojně s urovnáním dna do předepsaného profilu a spádu v hornině třídy těžitelnosti I skupiny 3 do 20 m3</t>
  </si>
  <si>
    <t>1294599978</t>
  </si>
  <si>
    <t>"výkop pro šachtu"1,0*1,0*1,4</t>
  </si>
  <si>
    <t>174111101</t>
  </si>
  <si>
    <t>Zásyp sypaninou z jakékoliv horniny ručně s uložením výkopku ve vrstvách se zhutněním jam, šachet, rýh nebo kolem objektů v těchto vykopávkách</t>
  </si>
  <si>
    <t>-1247975701</t>
  </si>
  <si>
    <t xml:space="preserve">"kolumbaria a cesta"37*0,4*0,6 </t>
  </si>
  <si>
    <t>"provizorní spojka"35*0,4*0,3</t>
  </si>
  <si>
    <t>"trativod"84*0,4*0,45</t>
  </si>
  <si>
    <t>-1450097310</t>
  </si>
  <si>
    <t>"pro zásyp"28,200</t>
  </si>
  <si>
    <t>932850799</t>
  </si>
  <si>
    <t>136849783</t>
  </si>
  <si>
    <t>"zbývající zemina odvezena na skládku"(36,640+1,400)-28,200</t>
  </si>
  <si>
    <t>-783367159</t>
  </si>
  <si>
    <t>9,840*1,7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</si>
  <si>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</si>
  <si>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</si>
  <si>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-121636770</t>
  </si>
  <si>
    <t>"trativod"89,0*0,3*0,3</t>
  </si>
  <si>
    <t>"potrubí"72*0,4*0,2</t>
  </si>
  <si>
    <t>"šachta"0,35</t>
  </si>
  <si>
    <t>"podsyp-šachta"0,20</t>
  </si>
  <si>
    <t>58337310</t>
  </si>
  <si>
    <t>štěrkopísek frakce 0/4</t>
  </si>
  <si>
    <t>-60934505</t>
  </si>
  <si>
    <t>14,12*2 "Přepočtené koeficientem množství</t>
  </si>
  <si>
    <t>58333674</t>
  </si>
  <si>
    <t>kamenivo těžené hrubé frakce 16/32</t>
  </si>
  <si>
    <t>1336422696</t>
  </si>
  <si>
    <t>0,2*1,9 "Přepočtené koeficientem množství</t>
  </si>
  <si>
    <t>211971110</t>
  </si>
  <si>
    <t>Zřízení opláštění výplně z geotextilie odvodňovacích žeber nebo trativodů v rýze nebo zářezu se stěnami šikmými o sklonu do 1:2</t>
  </si>
  <si>
    <t>1967847953</t>
  </si>
  <si>
    <t>(23+23+21+7,5+4,5+10)*3,14*0,1</t>
  </si>
  <si>
    <t>69311228</t>
  </si>
  <si>
    <t>geotextilie netkaná separační, ochranná, filtrační, drenážní PES 250g/m2</t>
  </si>
  <si>
    <t>-570127392</t>
  </si>
  <si>
    <t>27,946*1,1845 "Přepočtené koeficientem množství</t>
  </si>
  <si>
    <t>212572111</t>
  </si>
  <si>
    <t>Lože pro trativody ze štěrkopísku tříděného</t>
  </si>
  <si>
    <t>1932366872</t>
  </si>
  <si>
    <t>(23+23+21+7,5+4,5+10)*0,15*0,25</t>
  </si>
  <si>
    <t>212755214</t>
  </si>
  <si>
    <t>Trativody bez lože z drenážních trubek plastových flexibilních D 100 mm</t>
  </si>
  <si>
    <t>279521266</t>
  </si>
  <si>
    <t>23+23+21+7,5+4,5+10</t>
  </si>
  <si>
    <t>572330111</t>
  </si>
  <si>
    <t>Vyspravení krytu komunikací po překopech inženýrských sítí plochy do 15 m2 živičnou směsí z kameniva těženého nebo ze štěrkopísku obaleného asfaltem po zhutnění tl. přes 20 do 50 mm</t>
  </si>
  <si>
    <t>-2019374116</t>
  </si>
  <si>
    <t>3,000*0,6</t>
  </si>
  <si>
    <t>Trubní vedení</t>
  </si>
  <si>
    <t>8711611-1</t>
  </si>
  <si>
    <t>Montáž potrubí z PE100 SDR 11 otevřený výkop svařovaných na tupo D 25 x 3,5 mm</t>
  </si>
  <si>
    <t>-1166720393</t>
  </si>
  <si>
    <t>37+35</t>
  </si>
  <si>
    <t>28613-1</t>
  </si>
  <si>
    <t>trubka vodovodní PE100 SDR11 se signalizační vrstvou 25x3,5mm</t>
  </si>
  <si>
    <t>-1771093978</t>
  </si>
  <si>
    <t>72*1,015 "Přepočtené koeficientem množství</t>
  </si>
  <si>
    <t>877161-1</t>
  </si>
  <si>
    <t>Montáž elektrokolen 90° na vodovodním potrubí z PE trub d 25</t>
  </si>
  <si>
    <t>-2007010952</t>
  </si>
  <si>
    <t>28653052</t>
  </si>
  <si>
    <t>elektrokoleno 90° PE 100 D 32mm</t>
  </si>
  <si>
    <t>-1903687745</t>
  </si>
  <si>
    <t>8771611-1</t>
  </si>
  <si>
    <t>Montáž elektrospojek na vodovodním potrubí z PE trub d 25</t>
  </si>
  <si>
    <t>-161519318</t>
  </si>
  <si>
    <t>286159-1</t>
  </si>
  <si>
    <t>elektrospojka SDR11 PE 100 PN16 D 25mm</t>
  </si>
  <si>
    <t>1460787663</t>
  </si>
  <si>
    <t>286159-2</t>
  </si>
  <si>
    <t>Přechodový kus PE-HD/ocel 25/25, PE 100, SDR11</t>
  </si>
  <si>
    <t>1015267778</t>
  </si>
  <si>
    <t>892241111</t>
  </si>
  <si>
    <t>Tlakové zkoušky vodou na potrubí DN do 80</t>
  </si>
  <si>
    <t>-1078403578</t>
  </si>
  <si>
    <t>892372111</t>
  </si>
  <si>
    <t>Tlakové zkoušky vodou zabezpečení konců potrubí při tlakových zkouškách DN do 300</t>
  </si>
  <si>
    <t>-698805551</t>
  </si>
  <si>
    <t>893811151</t>
  </si>
  <si>
    <t>Osazení vodoměrné šachty z polypropylenu PP samonosné pro běžné zatížení kruhové, průměru D do 1,0 m, světlé hloubky do 1,2 m</t>
  </si>
  <si>
    <t>-21360698</t>
  </si>
  <si>
    <t>56230581</t>
  </si>
  <si>
    <t>šachta plastová vodoměrná samonosná kruhová 1,0/1,2m</t>
  </si>
  <si>
    <t>-1864634526</t>
  </si>
  <si>
    <t>899-1</t>
  </si>
  <si>
    <t>Připojení na stávající šachtu</t>
  </si>
  <si>
    <t>souborl</t>
  </si>
  <si>
    <t>-1954011950</t>
  </si>
  <si>
    <t>899721111</t>
  </si>
  <si>
    <t>Signalizační vodič na potrubí DN do 150 mm</t>
  </si>
  <si>
    <t>-1609382230</t>
  </si>
  <si>
    <t>919735111</t>
  </si>
  <si>
    <t>Řezání stávajícího živičného krytu nebo podkladu hloubky do 50 mm</t>
  </si>
  <si>
    <t>-949417211</t>
  </si>
  <si>
    <t>"napojení přes stávající cestu"3,0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</si>
  <si>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</si>
  <si>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</si>
  <si>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-1396316536</t>
  </si>
  <si>
    <t>05b - ZTI-vnitřní vodovod a vnitřní kanalizace v SO 08</t>
  </si>
  <si>
    <t xml:space="preserve">    722 - Zdravotechnika - vnitřní vodovod</t>
  </si>
  <si>
    <t>721173-1</t>
  </si>
  <si>
    <t>Vyvedení a upevnění odpadních výpustek DN 110</t>
  </si>
  <si>
    <t>815341869</t>
  </si>
  <si>
    <t>721173-2</t>
  </si>
  <si>
    <t>Izolační souprava bez fólie</t>
  </si>
  <si>
    <t>928161566</t>
  </si>
  <si>
    <t>721173401</t>
  </si>
  <si>
    <t>Potrubí z trub PVC SN4 svodné (ležaté) DN 110</t>
  </si>
  <si>
    <t>839733022</t>
  </si>
  <si>
    <t>"vč. tvarovek"8,0</t>
  </si>
  <si>
    <t>7212-1</t>
  </si>
  <si>
    <t>Střešní vtok DN50/75 s otočným kloubem na odtoku, s izolačním přírubou, se záchytným košem, D+M</t>
  </si>
  <si>
    <t>-408905492</t>
  </si>
  <si>
    <t>998721311</t>
  </si>
  <si>
    <t>Přesun hmot pro vnitřní kanalizaci stanovený procentní sazbou (%) z ceny vodorovná dopravní vzdálenost do 50 m ruční (bez užití mechanizace) v objektech výšky do 6 m</t>
  </si>
  <si>
    <t>1600741220</t>
  </si>
  <si>
    <t>722</t>
  </si>
  <si>
    <t>Zdravotechnika - vnitřní vodovod</t>
  </si>
  <si>
    <t>722140-1</t>
  </si>
  <si>
    <t>Potrubí ocel. závitové černé šroubované DN 25, vč. tvarovek a zednické výpomoci</t>
  </si>
  <si>
    <t>-1530155928</t>
  </si>
  <si>
    <t>722181242</t>
  </si>
  <si>
    <t>Ochrana potrubí termoizolačními trubicemi z pěnového polyetylenu PE přilepenými v příčných a podélných spojích, tloušťky izolace přes 13 do 20 mm, vnitřního průměru izolace DN přes 22 do 45 mm</t>
  </si>
  <si>
    <t>-354800480</t>
  </si>
  <si>
    <t>722224-1</t>
  </si>
  <si>
    <t>Mrazuvzdorný zahradní kulový kohout 1", D+M</t>
  </si>
  <si>
    <t>120869758</t>
  </si>
  <si>
    <t>722224-2</t>
  </si>
  <si>
    <t>Vyvedení a upevnění výpustku DN do 25</t>
  </si>
  <si>
    <t>1829678131</t>
  </si>
  <si>
    <t>998722311</t>
  </si>
  <si>
    <t>Přesun hmot pro vnitřní vodovod stanovený procentní sazbou (%) z ceny vodorovná dopravní vzdálenost do 50 m ruční (bez užití mechanizace) v objektech výšky do 6 m</t>
  </si>
  <si>
    <t>-1724634458</t>
  </si>
  <si>
    <t>05c - Elektro</t>
  </si>
  <si>
    <t xml:space="preserve">    741 - Elektroinstalace - silnoproud</t>
  </si>
  <si>
    <t>M - Práce a dodávky M</t>
  </si>
  <si>
    <t xml:space="preserve">    21-M - Elektromontáže</t>
  </si>
  <si>
    <t xml:space="preserve">    22-M - Montáže technologických zařízení pro dopravní stavby</t>
  </si>
  <si>
    <t xml:space="preserve">    46-M - Zemní práce při extr.mont.pracích</t>
  </si>
  <si>
    <t>741</t>
  </si>
  <si>
    <t>Elektroinstalace - silnoproud</t>
  </si>
  <si>
    <t>741310031</t>
  </si>
  <si>
    <t>Montáž spínačů jedno nebo dvoupólových nástěnných se zapojením vodičů, pro prostředí venkovní nebo mokré spínačů, řazení 1-jednopólových</t>
  </si>
  <si>
    <t>-1730805514</t>
  </si>
  <si>
    <t>34535015</t>
  </si>
  <si>
    <t>spínač nástěnný jednopólový, řazení 1, IP44, šroubové svorky</t>
  </si>
  <si>
    <t>-294149581</t>
  </si>
  <si>
    <t>741311002</t>
  </si>
  <si>
    <t>Montáž spínačů speciálních se zapojením vodičů soumrakových</t>
  </si>
  <si>
    <t>-639524485</t>
  </si>
  <si>
    <t>40461077</t>
  </si>
  <si>
    <t>spínač soumrakový exteriérový, s fotočlánkem, regulace 2 - 100LUX, spínání nočního osvětlení za soumraku pro 350W LED, na DIN lištu, IP20 spínač, IP65 čidlo, kabel 1m</t>
  </si>
  <si>
    <t>-971834054</t>
  </si>
  <si>
    <t>741313082</t>
  </si>
  <si>
    <t>Montáž zásuvek domovních se zapojením vodičů šroubové připojení venkovní nebo mokré, provedení 2P + PE</t>
  </si>
  <si>
    <t>519074708</t>
  </si>
  <si>
    <t>"Zásuvka jednonásobná IP 44, 16 A, 250 V AC, s víčkem"2</t>
  </si>
  <si>
    <t>"rámeček"4</t>
  </si>
  <si>
    <t>34555229</t>
  </si>
  <si>
    <t>zásuvka nástěnná jednonásobná s víčkem, IP44, šroubové svorky</t>
  </si>
  <si>
    <t>-2086381160</t>
  </si>
  <si>
    <t>37451-2</t>
  </si>
  <si>
    <t>rámeček pro elektroinstalační přístroje IP44 - jednonásobný</t>
  </si>
  <si>
    <t>128</t>
  </si>
  <si>
    <t>-267425534</t>
  </si>
  <si>
    <t>741210-1</t>
  </si>
  <si>
    <t>Rozvaděč 6 zásuvek Schuko-FI jistič - 6 jističů, D+M</t>
  </si>
  <si>
    <t>-1982056814</t>
  </si>
  <si>
    <t>741372131</t>
  </si>
  <si>
    <t>Montáž svítidel s integrovaným zdrojem LED se zapojením vodičů exteriérových samostatných zemních</t>
  </si>
  <si>
    <t>-847012436</t>
  </si>
  <si>
    <t>348250-3</t>
  </si>
  <si>
    <t>svítidlo C – zemní architektonické, LED 18W IP65</t>
  </si>
  <si>
    <t>1141989083</t>
  </si>
  <si>
    <t>741810001</t>
  </si>
  <si>
    <t>Zkoušky a prohlídky elektrických rozvodů a zařízení celková prohlídka a vyhotovení revizní zprávy pro objem montážních prací do 100 tis. Kč</t>
  </si>
  <si>
    <t>872803342</t>
  </si>
  <si>
    <t>998741311</t>
  </si>
  <si>
    <t>Přesun hmot pro silnoproud stanovený procentní sazbou (%) z ceny vodorovná dopravní vzdálenost do 50 m ruční (bez užití mechanizace) v objektech výšky do 6 m</t>
  </si>
  <si>
    <t>152878408</t>
  </si>
  <si>
    <t>Práce a dodávky M</t>
  </si>
  <si>
    <t>21-M</t>
  </si>
  <si>
    <t>Elektromontáže</t>
  </si>
  <si>
    <t>210800411</t>
  </si>
  <si>
    <t>Montáž izolovaných vodičů měděných do 1 kV bez ukončení uložených v trubkách nebo lištách zatažených plných nebo laněných s PVC pláštěm, bezhalogenových, ohniodolných (např. CY, CHAH-V) průřezu žíly 0,5 až 16 mm2</t>
  </si>
  <si>
    <t>1855884759</t>
  </si>
  <si>
    <t>50,0</t>
  </si>
  <si>
    <t>2,0</t>
  </si>
  <si>
    <t>34140842</t>
  </si>
  <si>
    <t>vodič propojovací jádro Cu lanované izolace PVC 450/750V (H07V-R) 1x4mm2</t>
  </si>
  <si>
    <t>1764106455</t>
  </si>
  <si>
    <t>50*1,15 "Přepočtené koeficientem množství</t>
  </si>
  <si>
    <t>34141142</t>
  </si>
  <si>
    <t>vodič propojovací jádro Cu lanované izolace PVC 450/750V (H07V-R) 1x16mm2</t>
  </si>
  <si>
    <t>-1353061090</t>
  </si>
  <si>
    <t>15*1,15 "Přepočtené koeficientem množství</t>
  </si>
  <si>
    <t>210813011</t>
  </si>
  <si>
    <t>Montáž izolovaných kabelů měděných do 1 kV bez ukončení plných nebo laněných kulatých (např. CYKY, CHKE-R) uložených pevně počtu a průřezu žil 3x1,5 až 6 mm2</t>
  </si>
  <si>
    <t>-837952617</t>
  </si>
  <si>
    <t>150,0</t>
  </si>
  <si>
    <t>52,0</t>
  </si>
  <si>
    <t>30,0</t>
  </si>
  <si>
    <t>34111030</t>
  </si>
  <si>
    <t>kabel instalační jádro Cu plné izolace PVC plášť PVC 450/750V (CYKY) 3x1,5mm2</t>
  </si>
  <si>
    <t>-581853492</t>
  </si>
  <si>
    <t>150</t>
  </si>
  <si>
    <t>150*1,15 "Přepočtené koeficientem množství</t>
  </si>
  <si>
    <t>34111036</t>
  </si>
  <si>
    <t>kabel instalační jádro Cu plné izolace PVC plášť PVC 450/750V (CYKY) 3x2,5mm2</t>
  </si>
  <si>
    <t>482637310</t>
  </si>
  <si>
    <t>34111076</t>
  </si>
  <si>
    <t>kabel instalační jádro Cu plné izolace PVC plášť PVC 450/750V (CYKY) 4x10mm2</t>
  </si>
  <si>
    <t>-459120867</t>
  </si>
  <si>
    <t>52*1,15 "Přepočtené koeficientem množství</t>
  </si>
  <si>
    <t>34111030.1</t>
  </si>
  <si>
    <t>2032294192</t>
  </si>
  <si>
    <t>30*1,15 "Přepočtené koeficientem množství</t>
  </si>
  <si>
    <t>210-2</t>
  </si>
  <si>
    <t>Pomocné elektromontážní práce</t>
  </si>
  <si>
    <t>-1944128897</t>
  </si>
  <si>
    <t>210040-3</t>
  </si>
  <si>
    <t>Propojení elektro v zemi</t>
  </si>
  <si>
    <t>1509687544</t>
  </si>
  <si>
    <t>"ve volném terénu kabel CYKY 4x10, propojení márnice a přístřešku"</t>
  </si>
  <si>
    <t>210-3</t>
  </si>
  <si>
    <t>Pomocný materiál</t>
  </si>
  <si>
    <t>1758746956</t>
  </si>
  <si>
    <t>210-4</t>
  </si>
  <si>
    <t>Doprava a likvidace odpadu</t>
  </si>
  <si>
    <t>-1082564112</t>
  </si>
  <si>
    <t>22-M</t>
  </si>
  <si>
    <t>Montáže technologických zařízení pro dopravní stavby</t>
  </si>
  <si>
    <t>2201820-1</t>
  </si>
  <si>
    <t>Kabelová chránička z PVC DN 110 mm vč. obsypu</t>
  </si>
  <si>
    <t>1992022368</t>
  </si>
  <si>
    <t>"Položka obsahuje dodávku a montáž kabelové chráničky včetně obsypu"</t>
  </si>
  <si>
    <t>"35m osvětlení kolumbarií"</t>
  </si>
  <si>
    <t>"2*6m příprava směr studna"</t>
  </si>
  <si>
    <t>"uložení do skladby terénu"47</t>
  </si>
  <si>
    <t>2201820-2</t>
  </si>
  <si>
    <t>Kabelová chránička z PVC DN 160 mm vč. obsypu</t>
  </si>
  <si>
    <t>2133127859</t>
  </si>
  <si>
    <t>"25m příprava na připojení etapa 2</t>
  </si>
  <si>
    <t>"uložení do skladby terénu"25</t>
  </si>
  <si>
    <t>46-M</t>
  </si>
  <si>
    <t>Zemní práce při extr.mont.pracích</t>
  </si>
  <si>
    <t>460161152</t>
  </si>
  <si>
    <t>Hloubení kabelových rýh ručně včetně urovnání dna s přemístěním výkopku do vzdálenosti 3 m od okraje jámy nebo s naložením na dopravní prostředek šířky 35 cm hloubky 60 cm v hornině třídy těžitelnosti I skupiny 3</t>
  </si>
  <si>
    <t>1208702725</t>
  </si>
  <si>
    <t>" k márnici"10,0</t>
  </si>
  <si>
    <t>"pod mlatem a přístřeškem"42,0</t>
  </si>
  <si>
    <t>460321111</t>
  </si>
  <si>
    <t>Vodorovné přemístění (odvoz) horniny stavebním kolečkem s vyprázdněním kolečka na hromady nebo do dopravního prostředku z jakékoliv horniny na vzdálenost do 10 m</t>
  </si>
  <si>
    <t>-1963830353</t>
  </si>
  <si>
    <t>" k márnici"10,0*0,3*0,6</t>
  </si>
  <si>
    <t>"pod mlatem a přístřeškem"42,0*0,3*0,2</t>
  </si>
  <si>
    <t>460391123</t>
  </si>
  <si>
    <t>Zásyp jam ručně s uložením výkopku ve vrstvách a úpravou povrchu s přemístění sypaniny ze vzdálenosti do 10 m se zhutněním z horniny třídy těžitelnosti I skupiny 3</t>
  </si>
  <si>
    <t>613895178</t>
  </si>
  <si>
    <t>460371111</t>
  </si>
  <si>
    <t>Naložení výkopku ručně z hornin třídy těžitelnosti I skupiny 1 až 3</t>
  </si>
  <si>
    <t>-435615764</t>
  </si>
  <si>
    <t>06 - VRN</t>
  </si>
  <si>
    <t>VRN - Vedlejší rozpočtové náklady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</si>
  <si>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</si>
  <si>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</si>
  <si>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</si>
  <si>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</si>
  <si>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VRN9 - Ostatní náklady</t>
  </si>
  <si>
    <t>Vedlejší rozpočtové náklady</t>
  </si>
  <si>
    <t>VRN1</t>
  </si>
  <si>
    <t>Průzkumné, geodetické a projektové práce</t>
  </si>
  <si>
    <t>011114000</t>
  </si>
  <si>
    <t>Inženýrsko-geologický průzkum</t>
  </si>
  <si>
    <t>1024</t>
  </si>
  <si>
    <t>1465465104</t>
  </si>
  <si>
    <t>" v rámci přípravných prací"1</t>
  </si>
  <si>
    <t>011134000</t>
  </si>
  <si>
    <t>Hydrogeologický průzkum</t>
  </si>
  <si>
    <t>-1704211035</t>
  </si>
  <si>
    <t>VRN2</t>
  </si>
  <si>
    <t>Příprava staveniště</t>
  </si>
  <si>
    <t>020001000</t>
  </si>
  <si>
    <t>718089579</t>
  </si>
  <si>
    <t>"zjištění přesných pozic případného vedení a stavu IS"1</t>
  </si>
  <si>
    <t>VRN3</t>
  </si>
  <si>
    <t>Zařízení staveniště</t>
  </si>
  <si>
    <t>030001000</t>
  </si>
  <si>
    <t>1778180447</t>
  </si>
  <si>
    <t>VRN4</t>
  </si>
  <si>
    <t>Inženýrská činnost</t>
  </si>
  <si>
    <t>040001000</t>
  </si>
  <si>
    <t>839911885</t>
  </si>
  <si>
    <t>VRN9</t>
  </si>
  <si>
    <t>Ostatní náklady</t>
  </si>
  <si>
    <t>090001000</t>
  </si>
  <si>
    <t>Kč</t>
  </si>
  <si>
    <t>278620468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</si>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</sst>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6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3" borderId="8" xfId="0" applyFill="1" applyBorder="1" applyAlignment="1">
      <alignment vertical="center"/>
    </xf>
    <xf numFmtId="0" fontId="20" fillId="3" borderId="9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5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5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0" fontId="28" fillId="0" borderId="0" xfId="1" applyFont="1" applyAlignment="1">
      <alignment horizontal="center" vertical="center"/>
    </xf>
    <xf numFmtId="4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4" fontId="26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0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31" fillId="0" borderId="13" xfId="0" applyNumberFormat="1" applyFont="1" applyBorder="1"/>
    <xf numFmtId="166" fontId="31" fillId="0" borderId="14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0" fillId="0" borderId="23" xfId="0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center" vertical="center" wrapText="1"/>
    </xf>
    <xf numFmtId="167" fontId="20" fillId="0" borderId="23" xfId="0" applyNumberFormat="1" applyFont="1" applyBorder="1" applyAlignment="1">
      <alignment vertical="center"/>
    </xf>
    <xf numFmtId="4" fontId="20" fillId="0" borderId="23" xfId="0" applyNumberFormat="1" applyFont="1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6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4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15" xfId="0" applyBorder="1" applyAlignment="1">
      <alignment vertical="center"/>
    </xf>
    <xf numFmtId="0" fontId="36" fillId="0" borderId="23" xfId="0" applyFont="1" applyBorder="1" applyAlignment="1">
      <alignment horizontal="center" vertical="center"/>
    </xf>
    <xf numFmtId="49" fontId="36" fillId="0" borderId="23" xfId="0" applyNumberFormat="1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center" vertical="center" wrapText="1"/>
    </xf>
    <xf numFmtId="167" fontId="36" fillId="0" borderId="23" xfId="0" applyNumberFormat="1" applyFont="1" applyBorder="1" applyAlignment="1">
      <alignment vertical="center"/>
    </xf>
    <xf numFmtId="4" fontId="36" fillId="0" borderId="23" xfId="0" applyNumberFormat="1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center" vertical="center"/>
    </xf>
    <xf numFmtId="166" fontId="21" fillId="0" borderId="21" xfId="0" applyNumberFormat="1" applyFont="1" applyBorder="1" applyAlignment="1">
      <alignment vertical="center"/>
    </xf>
    <xf numFmtId="166" fontId="21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8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2" borderId="8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left" vertical="center"/>
    </xf>
    <xf numFmtId="0" fontId="20" fillId="3" borderId="8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3" borderId="8" xfId="0" applyFont="1" applyFill="1" applyBorder="1" applyAlignment="1">
      <alignment horizontal="right" vertical="center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1" fillId="0" borderId="1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  <xf numFmtId="0" fontId="39" fillId="0" borderId="1" xfId="0" applyFont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left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6.xml"/><Relationship Id="rId4" Type="http://schemas.openxmlformats.org/officeDocument/2006/relationships/hyperlink" Target="https://podminky.urs.cz/item/CS_URS_2025_02/998014095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9.xml"/><Relationship Id="rId4" Type="http://schemas.openxmlformats.org/officeDocument/2006/relationships/hyperlink" Target="https://podminky.urs.cz/item/CS_URS_2025_02/998014095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12.xml"/><Relationship Id="rId4" Type="http://schemas.openxmlformats.org/officeDocument/2006/relationships/hyperlink" Target="https://podminky.urs.cz/item/CS_URS_2025_02/998014095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15.xml"/><Relationship Id="rId4" Type="http://schemas.openxmlformats.org/officeDocument/2006/relationships/hyperlink" Target="https://podminky.urs.cz/item/CS_URS_2025_02/998014095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18.xml"/><Relationship Id="rId4" Type="http://schemas.openxmlformats.org/officeDocument/2006/relationships/hyperlink" Target="https://podminky.urs.cz/item/CS_URS_2025_02/998014095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21.xml"/><Relationship Id="rId4" Type="http://schemas.openxmlformats.org/officeDocument/2006/relationships/hyperlink" Target="https://podminky.urs.cz/item/CS_URS_2025_02/998014095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tabSelected="1" workbookViewId="0">
      <selection activeCell="AN8" sqref="AN8"/>
    </sheetView>
  </sheetViews>
  <sheetFormatPr defaultRowHeight="14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0.1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S2" s="18" t="s">
        <v>6</v>
      </c>
      <c r="BT2" s="18" t="s">
        <v>7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5" customHeight="1">
      <c r="B4" s="21"/>
      <c r="D4" s="22" t="s">
        <v>9</v>
      </c>
      <c r="AR4" s="21"/>
      <c r="AS4" s="23" t="s">
        <v>10</v>
      </c>
      <c r="BS4" s="18" t="s">
        <v>11</v>
      </c>
    </row>
    <row r="5" spans="1:74" ht="12" customHeight="1">
      <c r="B5" s="21"/>
      <c r="D5" s="24" t="s">
        <v>12</v>
      </c>
      <c r="K5" s="272" t="s">
        <v>13</v>
      </c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R5" s="21"/>
      <c r="BS5" s="18" t="s">
        <v>6</v>
      </c>
    </row>
    <row r="6" spans="1:74" ht="36.950000000000003" customHeight="1">
      <c r="B6" s="21"/>
      <c r="D6" s="26" t="s">
        <v>14</v>
      </c>
      <c r="K6" s="274" t="s">
        <v>15</v>
      </c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R6" s="21"/>
      <c r="BS6" s="18" t="s">
        <v>6</v>
      </c>
    </row>
    <row r="7" spans="1:74" ht="12" customHeight="1">
      <c r="B7" s="21"/>
      <c r="D7" s="27" t="s">
        <v>16</v>
      </c>
      <c r="K7" s="25" t="s">
        <v>17</v>
      </c>
      <c r="AK7" s="27" t="s">
        <v>18</v>
      </c>
      <c r="AN7" s="25" t="s">
        <v>8</v>
      </c>
      <c r="AR7" s="21"/>
      <c r="BS7" s="18" t="s">
        <v>6</v>
      </c>
    </row>
    <row r="8" spans="1:74" ht="12" customHeight="1">
      <c r="B8" s="21"/>
      <c r="D8" s="27" t="s">
        <v>19</v>
      </c>
      <c r="K8" s="25" t="s">
        <v>20</v>
      </c>
      <c r="AK8" s="27" t="s">
        <v>21</v>
      </c>
      <c r="AN8" s="25"/>
      <c r="AR8" s="21"/>
      <c r="BS8" s="18" t="s">
        <v>6</v>
      </c>
    </row>
    <row r="9" spans="1:74" ht="29.25" customHeight="1">
      <c r="B9" s="21"/>
      <c r="D9" s="24" t="s">
        <v>22</v>
      </c>
      <c r="K9" s="28" t="s">
        <v>23</v>
      </c>
      <c r="AK9" s="24" t="s">
        <v>24</v>
      </c>
      <c r="AN9" s="28" t="s">
        <v>25</v>
      </c>
      <c r="AR9" s="21"/>
      <c r="BS9" s="18" t="s">
        <v>6</v>
      </c>
    </row>
    <row r="10" spans="1:74" ht="12" customHeight="1">
      <c r="B10" s="21"/>
      <c r="D10" s="27" t="s">
        <v>26</v>
      </c>
      <c r="AK10" s="27" t="s">
        <v>27</v>
      </c>
      <c r="AN10" s="25" t="s">
        <v>28</v>
      </c>
      <c r="AR10" s="21"/>
      <c r="BS10" s="18" t="s">
        <v>6</v>
      </c>
    </row>
    <row r="11" spans="1:74" ht="18.5" customHeight="1">
      <c r="B11" s="21"/>
      <c r="E11" s="25" t="s">
        <v>29</v>
      </c>
      <c r="AK11" s="27" t="s">
        <v>30</v>
      </c>
      <c r="AN11" s="25" t="s">
        <v>31</v>
      </c>
      <c r="AR11" s="21"/>
      <c r="BS11" s="18" t="s">
        <v>6</v>
      </c>
    </row>
    <row r="12" spans="1:74" ht="6.95" customHeight="1">
      <c r="B12" s="21"/>
      <c r="AR12" s="21"/>
      <c r="BS12" s="18" t="s">
        <v>6</v>
      </c>
    </row>
    <row r="13" spans="1:74" ht="12" customHeight="1">
      <c r="B13" s="21"/>
      <c r="D13" s="27" t="s">
        <v>32</v>
      </c>
      <c r="AK13" s="27" t="s">
        <v>27</v>
      </c>
      <c r="AN13" s="25" t="s">
        <v>33</v>
      </c>
      <c r="AR13" s="21"/>
      <c r="BS13" s="18" t="s">
        <v>6</v>
      </c>
    </row>
    <row r="14" spans="1:74" ht="12.75">
      <c r="B14" s="21"/>
      <c r="E14" s="25" t="s">
        <v>34</v>
      </c>
      <c r="AK14" s="27" t="s">
        <v>30</v>
      </c>
      <c r="AN14" s="25" t="s">
        <v>35</v>
      </c>
      <c r="AR14" s="21"/>
      <c r="BS14" s="18" t="s">
        <v>6</v>
      </c>
    </row>
    <row r="15" spans="1:74" ht="6.95" customHeight="1">
      <c r="B15" s="21"/>
      <c r="AR15" s="21"/>
      <c r="BS15" s="18" t="s">
        <v>4</v>
      </c>
    </row>
    <row r="16" spans="1:74" ht="12" customHeight="1">
      <c r="B16" s="21"/>
      <c r="D16" s="27" t="s">
        <v>36</v>
      </c>
      <c r="AK16" s="27" t="s">
        <v>27</v>
      </c>
      <c r="AN16" s="25" t="s">
        <v>31</v>
      </c>
      <c r="AR16" s="21"/>
      <c r="BS16" s="18" t="s">
        <v>4</v>
      </c>
    </row>
    <row r="17" spans="2:71" ht="18.5" customHeight="1">
      <c r="B17" s="21"/>
      <c r="E17" s="25" t="s">
        <v>37</v>
      </c>
      <c r="AK17" s="27" t="s">
        <v>30</v>
      </c>
      <c r="AN17" s="25" t="s">
        <v>31</v>
      </c>
      <c r="AR17" s="21"/>
      <c r="BS17" s="18" t="s">
        <v>38</v>
      </c>
    </row>
    <row r="18" spans="2:71" ht="6.95" customHeight="1">
      <c r="B18" s="21"/>
      <c r="AR18" s="21"/>
      <c r="BS18" s="18" t="s">
        <v>6</v>
      </c>
    </row>
    <row r="19" spans="2:71" ht="12" customHeight="1">
      <c r="B19" s="21"/>
      <c r="D19" s="27" t="s">
        <v>39</v>
      </c>
      <c r="AK19" s="27" t="s">
        <v>27</v>
      </c>
      <c r="AN19" s="25" t="s">
        <v>31</v>
      </c>
      <c r="AR19" s="21"/>
      <c r="BS19" s="18" t="s">
        <v>6</v>
      </c>
    </row>
    <row r="20" spans="2:71" ht="18.5" customHeight="1">
      <c r="B20" s="21"/>
      <c r="E20" s="25" t="s">
        <v>40</v>
      </c>
      <c r="AK20" s="27" t="s">
        <v>30</v>
      </c>
      <c r="AN20" s="25" t="s">
        <v>31</v>
      </c>
      <c r="AR20" s="21"/>
      <c r="BS20" s="18" t="s">
        <v>4</v>
      </c>
    </row>
    <row r="21" spans="2:71" ht="6.95" customHeight="1">
      <c r="B21" s="21"/>
      <c r="AR21" s="21"/>
    </row>
    <row r="22" spans="2:71" ht="12" customHeight="1">
      <c r="B22" s="21"/>
      <c r="D22" s="27" t="s">
        <v>41</v>
      </c>
      <c r="AR22" s="21"/>
    </row>
    <row r="23" spans="2:71" ht="16.5" customHeight="1">
      <c r="B23" s="21"/>
      <c r="E23" s="275" t="s">
        <v>42</v>
      </c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5"/>
      <c r="AJ23" s="275"/>
      <c r="AK23" s="275"/>
      <c r="AL23" s="275"/>
      <c r="AM23" s="275"/>
      <c r="AN23" s="275"/>
      <c r="AR23" s="21"/>
    </row>
    <row r="24" spans="2:71" ht="6.95" customHeight="1">
      <c r="B24" s="21"/>
      <c r="AR24" s="21"/>
    </row>
    <row r="25" spans="2:71" ht="6.95" customHeight="1">
      <c r="B25" s="21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21"/>
    </row>
    <row r="26" spans="2:71" s="1" customFormat="1" ht="25.9" customHeight="1">
      <c r="B26" s="31"/>
      <c r="D26" s="32" t="s">
        <v>43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76">
        <f>ROUND(AG54,2)</f>
        <v>10989686.869999999</v>
      </c>
      <c r="AL26" s="277"/>
      <c r="AM26" s="277"/>
      <c r="AN26" s="277"/>
      <c r="AO26" s="277"/>
      <c r="AR26" s="31"/>
    </row>
    <row r="27" spans="2:71" s="1" customFormat="1" ht="6.95" customHeight="1">
      <c r="B27" s="31"/>
      <c r="AR27" s="31"/>
    </row>
    <row r="28" spans="2:71" s="1" customFormat="1" ht="12.75">
      <c r="B28" s="31"/>
      <c r="L28" s="278" t="s">
        <v>44</v>
      </c>
      <c r="M28" s="278"/>
      <c r="N28" s="278"/>
      <c r="O28" s="278"/>
      <c r="P28" s="278"/>
      <c r="W28" s="278" t="s">
        <v>45</v>
      </c>
      <c r="X28" s="278"/>
      <c r="Y28" s="278"/>
      <c r="Z28" s="278"/>
      <c r="AA28" s="278"/>
      <c r="AB28" s="278"/>
      <c r="AC28" s="278"/>
      <c r="AD28" s="278"/>
      <c r="AE28" s="278"/>
      <c r="AK28" s="278" t="s">
        <v>46</v>
      </c>
      <c r="AL28" s="278"/>
      <c r="AM28" s="278"/>
      <c r="AN28" s="278"/>
      <c r="AO28" s="278"/>
      <c r="AR28" s="31"/>
    </row>
    <row r="29" spans="2:71" s="2" customFormat="1" ht="14.45" customHeight="1">
      <c r="B29" s="35"/>
      <c r="D29" s="27" t="s">
        <v>47</v>
      </c>
      <c r="F29" s="27" t="s">
        <v>48</v>
      </c>
      <c r="L29" s="281">
        <v>0.21</v>
      </c>
      <c r="M29" s="280"/>
      <c r="N29" s="280"/>
      <c r="O29" s="280"/>
      <c r="P29" s="280"/>
      <c r="W29" s="279">
        <f>ROUND(AZ54, 2)</f>
        <v>10989686.869999999</v>
      </c>
      <c r="X29" s="280"/>
      <c r="Y29" s="280"/>
      <c r="Z29" s="280"/>
      <c r="AA29" s="280"/>
      <c r="AB29" s="280"/>
      <c r="AC29" s="280"/>
      <c r="AD29" s="280"/>
      <c r="AE29" s="280"/>
      <c r="AK29" s="279">
        <f>ROUND(AV54, 2)</f>
        <v>2307834.2400000002</v>
      </c>
      <c r="AL29" s="280"/>
      <c r="AM29" s="280"/>
      <c r="AN29" s="280"/>
      <c r="AO29" s="280"/>
      <c r="AR29" s="35"/>
    </row>
    <row r="30" spans="2:71" s="2" customFormat="1" ht="14.45" customHeight="1">
      <c r="B30" s="35"/>
      <c r="F30" s="27" t="s">
        <v>49</v>
      </c>
      <c r="L30" s="281">
        <v>0.12</v>
      </c>
      <c r="M30" s="280"/>
      <c r="N30" s="280"/>
      <c r="O30" s="280"/>
      <c r="P30" s="280"/>
      <c r="W30" s="279">
        <f>ROUND(BA54, 2)</f>
        <v>0</v>
      </c>
      <c r="X30" s="280"/>
      <c r="Y30" s="280"/>
      <c r="Z30" s="280"/>
      <c r="AA30" s="280"/>
      <c r="AB30" s="280"/>
      <c r="AC30" s="280"/>
      <c r="AD30" s="280"/>
      <c r="AE30" s="280"/>
      <c r="AK30" s="279">
        <f>ROUND(AW54, 2)</f>
        <v>0</v>
      </c>
      <c r="AL30" s="280"/>
      <c r="AM30" s="280"/>
      <c r="AN30" s="280"/>
      <c r="AO30" s="280"/>
      <c r="AR30" s="35"/>
    </row>
    <row r="31" spans="2:71" s="2" customFormat="1" ht="14.45" hidden="1" customHeight="1">
      <c r="B31" s="35"/>
      <c r="F31" s="27" t="s">
        <v>50</v>
      </c>
      <c r="L31" s="281">
        <v>0.21</v>
      </c>
      <c r="M31" s="280"/>
      <c r="N31" s="280"/>
      <c r="O31" s="280"/>
      <c r="P31" s="280"/>
      <c r="W31" s="279">
        <f>ROUND(BB54, 2)</f>
        <v>0</v>
      </c>
      <c r="X31" s="280"/>
      <c r="Y31" s="280"/>
      <c r="Z31" s="280"/>
      <c r="AA31" s="280"/>
      <c r="AB31" s="280"/>
      <c r="AC31" s="280"/>
      <c r="AD31" s="280"/>
      <c r="AE31" s="280"/>
      <c r="AK31" s="279">
        <v>0</v>
      </c>
      <c r="AL31" s="280"/>
      <c r="AM31" s="280"/>
      <c r="AN31" s="280"/>
      <c r="AO31" s="280"/>
      <c r="AR31" s="35"/>
    </row>
    <row r="32" spans="2:71" s="2" customFormat="1" ht="14.45" hidden="1" customHeight="1">
      <c r="B32" s="35"/>
      <c r="F32" s="27" t="s">
        <v>51</v>
      </c>
      <c r="L32" s="281">
        <v>0.12</v>
      </c>
      <c r="M32" s="280"/>
      <c r="N32" s="280"/>
      <c r="O32" s="280"/>
      <c r="P32" s="280"/>
      <c r="W32" s="279">
        <f>ROUND(BC54, 2)</f>
        <v>0</v>
      </c>
      <c r="X32" s="280"/>
      <c r="Y32" s="280"/>
      <c r="Z32" s="280"/>
      <c r="AA32" s="280"/>
      <c r="AB32" s="280"/>
      <c r="AC32" s="280"/>
      <c r="AD32" s="280"/>
      <c r="AE32" s="280"/>
      <c r="AK32" s="279">
        <v>0</v>
      </c>
      <c r="AL32" s="280"/>
      <c r="AM32" s="280"/>
      <c r="AN32" s="280"/>
      <c r="AO32" s="280"/>
      <c r="AR32" s="35"/>
    </row>
    <row r="33" spans="2:44" s="2" customFormat="1" ht="14.45" hidden="1" customHeight="1">
      <c r="B33" s="35"/>
      <c r="F33" s="27" t="s">
        <v>52</v>
      </c>
      <c r="L33" s="281">
        <v>0</v>
      </c>
      <c r="M33" s="280"/>
      <c r="N33" s="280"/>
      <c r="O33" s="280"/>
      <c r="P33" s="280"/>
      <c r="W33" s="279">
        <f>ROUND(BD54, 2)</f>
        <v>0</v>
      </c>
      <c r="X33" s="280"/>
      <c r="Y33" s="280"/>
      <c r="Z33" s="280"/>
      <c r="AA33" s="280"/>
      <c r="AB33" s="280"/>
      <c r="AC33" s="280"/>
      <c r="AD33" s="280"/>
      <c r="AE33" s="280"/>
      <c r="AK33" s="279">
        <v>0</v>
      </c>
      <c r="AL33" s="280"/>
      <c r="AM33" s="280"/>
      <c r="AN33" s="280"/>
      <c r="AO33" s="280"/>
      <c r="AR33" s="35"/>
    </row>
    <row r="34" spans="2:44" s="1" customFormat="1" ht="6.95" customHeight="1">
      <c r="B34" s="31"/>
      <c r="AR34" s="31"/>
    </row>
    <row r="35" spans="2:44" s="1" customFormat="1" ht="25.9" customHeight="1">
      <c r="B35" s="31"/>
      <c r="C35" s="36"/>
      <c r="D35" s="37" t="s">
        <v>53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54</v>
      </c>
      <c r="U35" s="38"/>
      <c r="V35" s="38"/>
      <c r="W35" s="38"/>
      <c r="X35" s="285" t="s">
        <v>55</v>
      </c>
      <c r="Y35" s="283"/>
      <c r="Z35" s="283"/>
      <c r="AA35" s="283"/>
      <c r="AB35" s="283"/>
      <c r="AC35" s="38"/>
      <c r="AD35" s="38"/>
      <c r="AE35" s="38"/>
      <c r="AF35" s="38"/>
      <c r="AG35" s="38"/>
      <c r="AH35" s="38"/>
      <c r="AI35" s="38"/>
      <c r="AJ35" s="38"/>
      <c r="AK35" s="282">
        <f>SUM(AK26:AK33)</f>
        <v>13297521.109999999</v>
      </c>
      <c r="AL35" s="283"/>
      <c r="AM35" s="283"/>
      <c r="AN35" s="283"/>
      <c r="AO35" s="284"/>
      <c r="AP35" s="36"/>
      <c r="AQ35" s="36"/>
      <c r="AR35" s="31"/>
    </row>
    <row r="36" spans="2:44" s="1" customFormat="1" ht="6.95" customHeight="1">
      <c r="B36" s="31"/>
      <c r="AR36" s="31"/>
    </row>
    <row r="37" spans="2:44" s="1" customFormat="1" ht="6.95" customHeight="1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31"/>
    </row>
    <row r="41" spans="2:44" s="1" customFormat="1" ht="6.95" customHeight="1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31"/>
    </row>
    <row r="42" spans="2:44" s="1" customFormat="1" ht="24.95" customHeight="1">
      <c r="B42" s="31"/>
      <c r="C42" s="22" t="s">
        <v>56</v>
      </c>
      <c r="AR42" s="31"/>
    </row>
    <row r="43" spans="2:44" s="1" customFormat="1" ht="6.95" customHeight="1">
      <c r="B43" s="31"/>
      <c r="AR43" s="31"/>
    </row>
    <row r="44" spans="2:44" s="3" customFormat="1" ht="12" customHeight="1">
      <c r="B44" s="44"/>
      <c r="C44" s="27" t="s">
        <v>12</v>
      </c>
      <c r="L44" s="3" t="str">
        <f>K5</f>
        <v>05/25</v>
      </c>
      <c r="AR44" s="44"/>
    </row>
    <row r="45" spans="2:44" s="4" customFormat="1" ht="36.950000000000003" customHeight="1">
      <c r="B45" s="45"/>
      <c r="C45" s="46" t="s">
        <v>14</v>
      </c>
      <c r="L45" s="292" t="str">
        <f>K6</f>
        <v>ÚPRAVY HŘBITOVA KBELY- ETAPA1</v>
      </c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3"/>
      <c r="AA45" s="293"/>
      <c r="AB45" s="293"/>
      <c r="AC45" s="293"/>
      <c r="AD45" s="293"/>
      <c r="AE45" s="293"/>
      <c r="AF45" s="293"/>
      <c r="AG45" s="293"/>
      <c r="AH45" s="293"/>
      <c r="AI45" s="293"/>
      <c r="AJ45" s="293"/>
      <c r="AK45" s="293"/>
      <c r="AL45" s="293"/>
      <c r="AM45" s="293"/>
      <c r="AN45" s="293"/>
      <c r="AO45" s="293"/>
      <c r="AR45" s="45"/>
    </row>
    <row r="46" spans="2:44" s="1" customFormat="1" ht="6.95" customHeight="1">
      <c r="B46" s="31"/>
      <c r="AR46" s="31"/>
    </row>
    <row r="47" spans="2:44" s="1" customFormat="1" ht="12" customHeight="1">
      <c r="B47" s="31"/>
      <c r="C47" s="27" t="s">
        <v>19</v>
      </c>
      <c r="L47" s="47" t="str">
        <f>IF(K8="","",K8)</f>
        <v>Praha 9-Kbely</v>
      </c>
      <c r="AI47" s="27" t="s">
        <v>21</v>
      </c>
      <c r="AM47" s="299" t="str">
        <f>IF(AN8= "","",AN8)</f>
        <v/>
      </c>
      <c r="AN47" s="299"/>
      <c r="AR47" s="31"/>
    </row>
    <row r="48" spans="2:44" s="1" customFormat="1" ht="6.95" customHeight="1">
      <c r="B48" s="31"/>
      <c r="AR48" s="31"/>
    </row>
    <row r="49" spans="1:91" s="1" customFormat="1" ht="15.2" customHeight="1">
      <c r="B49" s="31"/>
      <c r="C49" s="27" t="s">
        <v>26</v>
      </c>
      <c r="L49" s="3" t="str">
        <f>IF(E11= "","",E11)</f>
        <v>MČ Praha 19, Semilská 43/1, 197 00 Praha 9 - Kbely</v>
      </c>
      <c r="AI49" s="27" t="s">
        <v>36</v>
      </c>
      <c r="AM49" s="300" t="str">
        <f>IF(E17="","",E17)</f>
        <v>Ing.Jan Pustějovský, Ph.D.</v>
      </c>
      <c r="AN49" s="301"/>
      <c r="AO49" s="301"/>
      <c r="AP49" s="301"/>
      <c r="AR49" s="31"/>
      <c r="AS49" s="302" t="s">
        <v>57</v>
      </c>
      <c r="AT49" s="303"/>
      <c r="AU49" s="49"/>
      <c r="AV49" s="49"/>
      <c r="AW49" s="49"/>
      <c r="AX49" s="49"/>
      <c r="AY49" s="49"/>
      <c r="AZ49" s="49"/>
      <c r="BA49" s="49"/>
      <c r="BB49" s="49"/>
      <c r="BC49" s="49"/>
      <c r="BD49" s="50"/>
    </row>
    <row r="50" spans="1:91" s="1" customFormat="1" ht="15.2" customHeight="1">
      <c r="B50" s="31"/>
      <c r="C50" s="27" t="s">
        <v>32</v>
      </c>
      <c r="L50" s="3" t="str">
        <f>IF(E14="","",E14)</f>
        <v>IWU s.r.o.</v>
      </c>
      <c r="AI50" s="27" t="s">
        <v>39</v>
      </c>
      <c r="AM50" s="300" t="str">
        <f>IF(E20="","",E20)</f>
        <v xml:space="preserve"> </v>
      </c>
      <c r="AN50" s="301"/>
      <c r="AO50" s="301"/>
      <c r="AP50" s="301"/>
      <c r="AR50" s="31"/>
      <c r="AS50" s="304"/>
      <c r="AT50" s="305"/>
      <c r="BD50" s="52"/>
    </row>
    <row r="51" spans="1:91" s="1" customFormat="1" ht="10.8" customHeight="1">
      <c r="B51" s="31"/>
      <c r="AR51" s="31"/>
      <c r="AS51" s="304"/>
      <c r="AT51" s="305"/>
      <c r="BD51" s="52"/>
    </row>
    <row r="52" spans="1:91" s="1" customFormat="1" ht="29.25" customHeight="1">
      <c r="B52" s="31"/>
      <c r="C52" s="294" t="s">
        <v>58</v>
      </c>
      <c r="D52" s="295"/>
      <c r="E52" s="295"/>
      <c r="F52" s="295"/>
      <c r="G52" s="295"/>
      <c r="H52" s="53"/>
      <c r="I52" s="296" t="s">
        <v>59</v>
      </c>
      <c r="J52" s="295"/>
      <c r="K52" s="295"/>
      <c r="L52" s="295"/>
      <c r="M52" s="295"/>
      <c r="N52" s="295"/>
      <c r="O52" s="295"/>
      <c r="P52" s="295"/>
      <c r="Q52" s="295"/>
      <c r="R52" s="295"/>
      <c r="S52" s="295"/>
      <c r="T52" s="295"/>
      <c r="U52" s="295"/>
      <c r="V52" s="295"/>
      <c r="W52" s="295"/>
      <c r="X52" s="295"/>
      <c r="Y52" s="295"/>
      <c r="Z52" s="295"/>
      <c r="AA52" s="295"/>
      <c r="AB52" s="295"/>
      <c r="AC52" s="295"/>
      <c r="AD52" s="295"/>
      <c r="AE52" s="295"/>
      <c r="AF52" s="295"/>
      <c r="AG52" s="306" t="s">
        <v>60</v>
      </c>
      <c r="AH52" s="295"/>
      <c r="AI52" s="295"/>
      <c r="AJ52" s="295"/>
      <c r="AK52" s="295"/>
      <c r="AL52" s="295"/>
      <c r="AM52" s="295"/>
      <c r="AN52" s="296" t="s">
        <v>61</v>
      </c>
      <c r="AO52" s="295"/>
      <c r="AP52" s="295"/>
      <c r="AQ52" s="54" t="s">
        <v>62</v>
      </c>
      <c r="AR52" s="31"/>
      <c r="AS52" s="55" t="s">
        <v>63</v>
      </c>
      <c r="AT52" s="56" t="s">
        <v>64</v>
      </c>
      <c r="AU52" s="56" t="s">
        <v>65</v>
      </c>
      <c r="AV52" s="56" t="s">
        <v>66</v>
      </c>
      <c r="AW52" s="56" t="s">
        <v>67</v>
      </c>
      <c r="AX52" s="56" t="s">
        <v>68</v>
      </c>
      <c r="AY52" s="56" t="s">
        <v>69</v>
      </c>
      <c r="AZ52" s="56" t="s">
        <v>70</v>
      </c>
      <c r="BA52" s="56" t="s">
        <v>71</v>
      </c>
      <c r="BB52" s="56" t="s">
        <v>72</v>
      </c>
      <c r="BC52" s="56" t="s">
        <v>73</v>
      </c>
      <c r="BD52" s="57" t="s">
        <v>74</v>
      </c>
    </row>
    <row r="53" spans="1:91" s="1" customFormat="1" ht="10.8" customHeight="1">
      <c r="B53" s="31"/>
      <c r="AR53" s="31"/>
      <c r="AS53" s="58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50"/>
    </row>
    <row r="54" spans="1:91" s="5" customFormat="1" ht="32.450000000000003" customHeight="1">
      <c r="B54" s="59"/>
      <c r="C54" s="60" t="s">
        <v>75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307">
        <f>ROUND(AG55+AG84+AG85+AG91+AG92+AG96,2)</f>
        <v>10989686.869999999</v>
      </c>
      <c r="AH54" s="307"/>
      <c r="AI54" s="307"/>
      <c r="AJ54" s="307"/>
      <c r="AK54" s="307"/>
      <c r="AL54" s="307"/>
      <c r="AM54" s="307"/>
      <c r="AN54" s="308">
        <f t="shared" ref="AN54:AN96" si="0">SUM(AG54,AT54)</f>
        <v>13297521.109999999</v>
      </c>
      <c r="AO54" s="308"/>
      <c r="AP54" s="308"/>
      <c r="AQ54" s="63" t="s">
        <v>31</v>
      </c>
      <c r="AR54" s="59"/>
      <c r="AS54" s="64">
        <f>ROUND(AS55+AS84+AS85+AS91+AS92+AS96,2)</f>
        <v>0</v>
      </c>
      <c r="AT54" s="65">
        <f t="shared" ref="AT54:AT96" si="1">ROUND(SUM(AV54:AW54),2)</f>
        <v>2307834.2400000002</v>
      </c>
      <c r="AU54" s="66">
        <f>ROUND(AU55+AU84+AU85+AU91+AU92+AU96,5)</f>
        <v>220.82696999999999</v>
      </c>
      <c r="AV54" s="65">
        <f>ROUND(AZ54*L29,2)</f>
        <v>2307834.2400000002</v>
      </c>
      <c r="AW54" s="65">
        <f>ROUND(BA54*L30,2)</f>
        <v>0</v>
      </c>
      <c r="AX54" s="65">
        <f>ROUND(BB54*L29,2)</f>
        <v>0</v>
      </c>
      <c r="AY54" s="65">
        <f>ROUND(BC54*L30,2)</f>
        <v>0</v>
      </c>
      <c r="AZ54" s="65">
        <f>ROUND(AZ55+AZ84+AZ85+AZ91+AZ92+AZ96,2)</f>
        <v>10989686.869999999</v>
      </c>
      <c r="BA54" s="65">
        <f>ROUND(BA55+BA84+BA85+BA91+BA92+BA96,2)</f>
        <v>0</v>
      </c>
      <c r="BB54" s="65">
        <f>ROUND(BB55+BB84+BB85+BB91+BB92+BB96,2)</f>
        <v>0</v>
      </c>
      <c r="BC54" s="65">
        <f>ROUND(BC55+BC84+BC85+BC91+BC92+BC96,2)</f>
        <v>0</v>
      </c>
      <c r="BD54" s="67">
        <f>ROUND(BD55+BD84+BD85+BD91+BD92+BD96,2)</f>
        <v>0</v>
      </c>
      <c r="BS54" s="68" t="s">
        <v>76</v>
      </c>
      <c r="BT54" s="68" t="s">
        <v>77</v>
      </c>
      <c r="BU54" s="69" t="s">
        <v>78</v>
      </c>
      <c r="BV54" s="68" t="s">
        <v>79</v>
      </c>
      <c r="BW54" s="68" t="s">
        <v>5</v>
      </c>
      <c r="BX54" s="68" t="s">
        <v>80</v>
      </c>
      <c r="CL54" s="68" t="s">
        <v>17</v>
      </c>
    </row>
    <row r="55" spans="1:91" s="6" customFormat="1" ht="16.5" customHeight="1">
      <c r="B55" s="70"/>
      <c r="C55" s="71"/>
      <c r="D55" s="297" t="s">
        <v>81</v>
      </c>
      <c r="E55" s="297"/>
      <c r="F55" s="297"/>
      <c r="G55" s="297"/>
      <c r="H55" s="297"/>
      <c r="I55" s="72"/>
      <c r="J55" s="297" t="s">
        <v>82</v>
      </c>
      <c r="K55" s="297"/>
      <c r="L55" s="297"/>
      <c r="M55" s="297"/>
      <c r="N55" s="297"/>
      <c r="O55" s="297"/>
      <c r="P55" s="297"/>
      <c r="Q55" s="297"/>
      <c r="R55" s="297"/>
      <c r="S55" s="297"/>
      <c r="T55" s="297"/>
      <c r="U55" s="297"/>
      <c r="V55" s="297"/>
      <c r="W55" s="297"/>
      <c r="X55" s="297"/>
      <c r="Y55" s="297"/>
      <c r="Z55" s="297"/>
      <c r="AA55" s="297"/>
      <c r="AB55" s="297"/>
      <c r="AC55" s="297"/>
      <c r="AD55" s="297"/>
      <c r="AE55" s="297"/>
      <c r="AF55" s="297"/>
      <c r="AG55" s="291">
        <f>ROUND(AG56+AG59+AG63+AG67+AG71+AG75+AG79+AG83,2)</f>
        <v>8304711.96</v>
      </c>
      <c r="AH55" s="290"/>
      <c r="AI55" s="290"/>
      <c r="AJ55" s="290"/>
      <c r="AK55" s="290"/>
      <c r="AL55" s="290"/>
      <c r="AM55" s="290"/>
      <c r="AN55" s="289">
        <f t="shared" si="0"/>
        <v>10048701.470000001</v>
      </c>
      <c r="AO55" s="290"/>
      <c r="AP55" s="290"/>
      <c r="AQ55" s="73" t="s">
        <v>83</v>
      </c>
      <c r="AR55" s="70"/>
      <c r="AS55" s="74">
        <f>ROUND(AS56+AS59+AS63+AS67+AS71+AS75+AS79+AS83,2)</f>
        <v>0</v>
      </c>
      <c r="AT55" s="75">
        <f t="shared" si="1"/>
        <v>1743989.51</v>
      </c>
      <c r="AU55" s="76">
        <f>ROUND(AU56+AU59+AU63+AU67+AU71+AU75+AU79+AU83,5)</f>
        <v>220.82696999999999</v>
      </c>
      <c r="AV55" s="75">
        <f>ROUND(AZ55*L29,2)</f>
        <v>1743989.51</v>
      </c>
      <c r="AW55" s="75">
        <f>ROUND(BA55*L30,2)</f>
        <v>0</v>
      </c>
      <c r="AX55" s="75">
        <f>ROUND(BB55*L29,2)</f>
        <v>0</v>
      </c>
      <c r="AY55" s="75">
        <f>ROUND(BC55*L30,2)</f>
        <v>0</v>
      </c>
      <c r="AZ55" s="75">
        <f>ROUND(AZ56+AZ59+AZ63+AZ67+AZ71+AZ75+AZ79+AZ83,2)</f>
        <v>8304711.96</v>
      </c>
      <c r="BA55" s="75">
        <f>ROUND(BA56+BA59+BA63+BA67+BA71+BA75+BA79+BA83,2)</f>
        <v>0</v>
      </c>
      <c r="BB55" s="75">
        <f>ROUND(BB56+BB59+BB63+BB67+BB71+BB75+BB79+BB83,2)</f>
        <v>0</v>
      </c>
      <c r="BC55" s="75">
        <f>ROUND(BC56+BC59+BC63+BC67+BC71+BC75+BC79+BC83,2)</f>
        <v>0</v>
      </c>
      <c r="BD55" s="77">
        <f>ROUND(BD56+BD59+BD63+BD67+BD71+BD75+BD79+BD83,2)</f>
        <v>0</v>
      </c>
      <c r="BS55" s="78" t="s">
        <v>76</v>
      </c>
      <c r="BT55" s="78" t="s">
        <v>84</v>
      </c>
      <c r="BU55" s="78" t="s">
        <v>78</v>
      </c>
      <c r="BV55" s="78" t="s">
        <v>79</v>
      </c>
      <c r="BW55" s="78" t="s">
        <v>85</v>
      </c>
      <c r="BX55" s="78" t="s">
        <v>5</v>
      </c>
      <c r="CL55" s="78" t="s">
        <v>17</v>
      </c>
      <c r="CM55" s="78" t="s">
        <v>86</v>
      </c>
    </row>
    <row r="56" spans="1:91" s="3" customFormat="1" ht="16.5" customHeight="1">
      <c r="B56" s="44"/>
      <c r="C56" s="9"/>
      <c r="D56" s="9"/>
      <c r="E56" s="298" t="s">
        <v>87</v>
      </c>
      <c r="F56" s="298"/>
      <c r="G56" s="298"/>
      <c r="H56" s="298"/>
      <c r="I56" s="298"/>
      <c r="J56" s="9"/>
      <c r="K56" s="298" t="s">
        <v>88</v>
      </c>
      <c r="L56" s="298"/>
      <c r="M56" s="298"/>
      <c r="N56" s="298"/>
      <c r="O56" s="298"/>
      <c r="P56" s="298"/>
      <c r="Q56" s="298"/>
      <c r="R56" s="298"/>
      <c r="S56" s="298"/>
      <c r="T56" s="298"/>
      <c r="U56" s="298"/>
      <c r="V56" s="298"/>
      <c r="W56" s="298"/>
      <c r="X56" s="298"/>
      <c r="Y56" s="298"/>
      <c r="Z56" s="298"/>
      <c r="AA56" s="298"/>
      <c r="AB56" s="298"/>
      <c r="AC56" s="298"/>
      <c r="AD56" s="298"/>
      <c r="AE56" s="298"/>
      <c r="AF56" s="298"/>
      <c r="AG56" s="288">
        <f>ROUND(SUM(AG57:AG58),2)</f>
        <v>126555</v>
      </c>
      <c r="AH56" s="287"/>
      <c r="AI56" s="287"/>
      <c r="AJ56" s="287"/>
      <c r="AK56" s="287"/>
      <c r="AL56" s="287"/>
      <c r="AM56" s="287"/>
      <c r="AN56" s="286">
        <f t="shared" si="0"/>
        <v>153131.54999999999</v>
      </c>
      <c r="AO56" s="287"/>
      <c r="AP56" s="287"/>
      <c r="AQ56" s="79" t="s">
        <v>89</v>
      </c>
      <c r="AR56" s="44"/>
      <c r="AS56" s="80">
        <f>ROUND(SUM(AS57:AS58),2)</f>
        <v>0</v>
      </c>
      <c r="AT56" s="81">
        <f t="shared" si="1"/>
        <v>26576.55</v>
      </c>
      <c r="AU56" s="82">
        <f>ROUND(SUM(AU57:AU58),5)</f>
        <v>0</v>
      </c>
      <c r="AV56" s="81">
        <f>ROUND(AZ56*L29,2)</f>
        <v>26576.55</v>
      </c>
      <c r="AW56" s="81">
        <f>ROUND(BA56*L30,2)</f>
        <v>0</v>
      </c>
      <c r="AX56" s="81">
        <f>ROUND(BB56*L29,2)</f>
        <v>0</v>
      </c>
      <c r="AY56" s="81">
        <f>ROUND(BC56*L30,2)</f>
        <v>0</v>
      </c>
      <c r="AZ56" s="81">
        <f>ROUND(SUM(AZ57:AZ58),2)</f>
        <v>126555</v>
      </c>
      <c r="BA56" s="81">
        <f>ROUND(SUM(BA57:BA58),2)</f>
        <v>0</v>
      </c>
      <c r="BB56" s="81">
        <f>ROUND(SUM(BB57:BB58),2)</f>
        <v>0</v>
      </c>
      <c r="BC56" s="81">
        <f>ROUND(SUM(BC57:BC58),2)</f>
        <v>0</v>
      </c>
      <c r="BD56" s="83">
        <f>ROUND(SUM(BD57:BD58),2)</f>
        <v>0</v>
      </c>
      <c r="BS56" s="25" t="s">
        <v>76</v>
      </c>
      <c r="BT56" s="25" t="s">
        <v>86</v>
      </c>
      <c r="BV56" s="25" t="s">
        <v>79</v>
      </c>
      <c r="BW56" s="25" t="s">
        <v>90</v>
      </c>
      <c r="BX56" s="25" t="s">
        <v>85</v>
      </c>
      <c r="CL56" s="25" t="s">
        <v>17</v>
      </c>
    </row>
    <row r="57" spans="1:91" s="3" customFormat="1" ht="16.5" customHeight="1">
      <c r="A57" s="84" t="s">
        <v>91</v>
      </c>
      <c r="B57" s="44"/>
      <c r="C57" s="9"/>
      <c r="D57" s="9"/>
      <c r="E57" s="9"/>
      <c r="F57" s="298" t="s">
        <v>87</v>
      </c>
      <c r="G57" s="298"/>
      <c r="H57" s="298"/>
      <c r="I57" s="298"/>
      <c r="J57" s="298"/>
      <c r="K57" s="9"/>
      <c r="L57" s="298" t="s">
        <v>88</v>
      </c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298"/>
      <c r="AA57" s="298"/>
      <c r="AB57" s="298"/>
      <c r="AC57" s="298"/>
      <c r="AD57" s="298"/>
      <c r="AE57" s="298"/>
      <c r="AF57" s="298"/>
      <c r="AG57" s="286">
        <f>'01a - Přípravné práce'!J32</f>
        <v>208105</v>
      </c>
      <c r="AH57" s="287"/>
      <c r="AI57" s="287"/>
      <c r="AJ57" s="287"/>
      <c r="AK57" s="287"/>
      <c r="AL57" s="287"/>
      <c r="AM57" s="287"/>
      <c r="AN57" s="286">
        <f t="shared" si="0"/>
        <v>251807.05</v>
      </c>
      <c r="AO57" s="287"/>
      <c r="AP57" s="287"/>
      <c r="AQ57" s="79" t="s">
        <v>89</v>
      </c>
      <c r="AR57" s="44"/>
      <c r="AS57" s="80">
        <v>0</v>
      </c>
      <c r="AT57" s="81">
        <f t="shared" si="1"/>
        <v>43702.05</v>
      </c>
      <c r="AU57" s="82">
        <f>'01a - Přípravné práce'!P87</f>
        <v>0</v>
      </c>
      <c r="AV57" s="81">
        <f>'01a - Přípravné práce'!J35</f>
        <v>43702.05</v>
      </c>
      <c r="AW57" s="81">
        <f>'01a - Přípravné práce'!J36</f>
        <v>0</v>
      </c>
      <c r="AX57" s="81">
        <f>'01a - Přípravné práce'!J37</f>
        <v>0</v>
      </c>
      <c r="AY57" s="81">
        <f>'01a - Přípravné práce'!J38</f>
        <v>0</v>
      </c>
      <c r="AZ57" s="81">
        <f>'01a - Přípravné práce'!F35</f>
        <v>208105</v>
      </c>
      <c r="BA57" s="81">
        <f>'01a - Přípravné práce'!F36</f>
        <v>0</v>
      </c>
      <c r="BB57" s="81">
        <f>'01a - Přípravné práce'!F37</f>
        <v>0</v>
      </c>
      <c r="BC57" s="81">
        <f>'01a - Přípravné práce'!F38</f>
        <v>0</v>
      </c>
      <c r="BD57" s="83">
        <f>'01a - Přípravné práce'!F39</f>
        <v>0</v>
      </c>
      <c r="BT57" s="25" t="s">
        <v>92</v>
      </c>
      <c r="BU57" s="25" t="s">
        <v>93</v>
      </c>
      <c r="BV57" s="25" t="s">
        <v>79</v>
      </c>
      <c r="BW57" s="25" t="s">
        <v>90</v>
      </c>
      <c r="BX57" s="25" t="s">
        <v>85</v>
      </c>
      <c r="CL57" s="25" t="s">
        <v>17</v>
      </c>
    </row>
    <row r="58" spans="1:91" s="3" customFormat="1" ht="16.5" customHeight="1">
      <c r="A58" s="84" t="s">
        <v>91</v>
      </c>
      <c r="B58" s="44"/>
      <c r="C58" s="9"/>
      <c r="D58" s="9"/>
      <c r="E58" s="9"/>
      <c r="F58" s="298" t="s">
        <v>94</v>
      </c>
      <c r="G58" s="298"/>
      <c r="H58" s="298"/>
      <c r="I58" s="298"/>
      <c r="J58" s="298"/>
      <c r="K58" s="9"/>
      <c r="L58" s="298" t="s">
        <v>95</v>
      </c>
      <c r="M58" s="298"/>
      <c r="N58" s="298"/>
      <c r="O58" s="298"/>
      <c r="P58" s="298"/>
      <c r="Q58" s="298"/>
      <c r="R58" s="298"/>
      <c r="S58" s="298"/>
      <c r="T58" s="298"/>
      <c r="U58" s="298"/>
      <c r="V58" s="298"/>
      <c r="W58" s="298"/>
      <c r="X58" s="298"/>
      <c r="Y58" s="298"/>
      <c r="Z58" s="298"/>
      <c r="AA58" s="298"/>
      <c r="AB58" s="298"/>
      <c r="AC58" s="298"/>
      <c r="AD58" s="298"/>
      <c r="AE58" s="298"/>
      <c r="AF58" s="298"/>
      <c r="AG58" s="286">
        <f>'ZBV-01a - méněpráce'!J34</f>
        <v>-81550</v>
      </c>
      <c r="AH58" s="287"/>
      <c r="AI58" s="287"/>
      <c r="AJ58" s="287"/>
      <c r="AK58" s="287"/>
      <c r="AL58" s="287"/>
      <c r="AM58" s="287"/>
      <c r="AN58" s="286">
        <f t="shared" si="0"/>
        <v>-98675.5</v>
      </c>
      <c r="AO58" s="287"/>
      <c r="AP58" s="287"/>
      <c r="AQ58" s="79" t="s">
        <v>89</v>
      </c>
      <c r="AR58" s="44"/>
      <c r="AS58" s="80">
        <v>0</v>
      </c>
      <c r="AT58" s="81">
        <f t="shared" si="1"/>
        <v>-17125.5</v>
      </c>
      <c r="AU58" s="82">
        <f>'ZBV-01a - méněpráce'!P93</f>
        <v>0</v>
      </c>
      <c r="AV58" s="81">
        <f>'ZBV-01a - méněpráce'!J37</f>
        <v>-17125.5</v>
      </c>
      <c r="AW58" s="81">
        <f>'ZBV-01a - méněpráce'!J38</f>
        <v>0</v>
      </c>
      <c r="AX58" s="81">
        <f>'ZBV-01a - méněpráce'!J39</f>
        <v>0</v>
      </c>
      <c r="AY58" s="81">
        <f>'ZBV-01a - méněpráce'!J40</f>
        <v>0</v>
      </c>
      <c r="AZ58" s="81">
        <f>'ZBV-01a - méněpráce'!F37</f>
        <v>-81550</v>
      </c>
      <c r="BA58" s="81">
        <f>'ZBV-01a - méněpráce'!F38</f>
        <v>0</v>
      </c>
      <c r="BB58" s="81">
        <f>'ZBV-01a - méněpráce'!F39</f>
        <v>0</v>
      </c>
      <c r="BC58" s="81">
        <f>'ZBV-01a - méněpráce'!F40</f>
        <v>0</v>
      </c>
      <c r="BD58" s="83">
        <f>'ZBV-01a - méněpráce'!F41</f>
        <v>0</v>
      </c>
      <c r="BT58" s="25" t="s">
        <v>92</v>
      </c>
      <c r="BV58" s="25" t="s">
        <v>79</v>
      </c>
      <c r="BW58" s="25" t="s">
        <v>96</v>
      </c>
      <c r="BX58" s="25" t="s">
        <v>90</v>
      </c>
      <c r="CL58" s="25" t="s">
        <v>17</v>
      </c>
    </row>
    <row r="59" spans="1:91" s="3" customFormat="1" ht="16.5" customHeight="1">
      <c r="B59" s="44"/>
      <c r="C59" s="9"/>
      <c r="D59" s="9"/>
      <c r="E59" s="298" t="s">
        <v>97</v>
      </c>
      <c r="F59" s="298"/>
      <c r="G59" s="298"/>
      <c r="H59" s="298"/>
      <c r="I59" s="298"/>
      <c r="J59" s="9"/>
      <c r="K59" s="298" t="s">
        <v>98</v>
      </c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98"/>
      <c r="AB59" s="298"/>
      <c r="AC59" s="298"/>
      <c r="AD59" s="298"/>
      <c r="AE59" s="298"/>
      <c r="AF59" s="298"/>
      <c r="AG59" s="288">
        <f>ROUND(SUM(AG60:AG62),2)</f>
        <v>689833.25</v>
      </c>
      <c r="AH59" s="287"/>
      <c r="AI59" s="287"/>
      <c r="AJ59" s="287"/>
      <c r="AK59" s="287"/>
      <c r="AL59" s="287"/>
      <c r="AM59" s="287"/>
      <c r="AN59" s="286">
        <f t="shared" si="0"/>
        <v>834698.23</v>
      </c>
      <c r="AO59" s="287"/>
      <c r="AP59" s="287"/>
      <c r="AQ59" s="79" t="s">
        <v>89</v>
      </c>
      <c r="AR59" s="44"/>
      <c r="AS59" s="80">
        <f>ROUND(SUM(AS60:AS62),2)</f>
        <v>0</v>
      </c>
      <c r="AT59" s="81">
        <f t="shared" si="1"/>
        <v>144864.98000000001</v>
      </c>
      <c r="AU59" s="82">
        <f>ROUND(SUM(AU60:AU62),5)</f>
        <v>19.804320000000001</v>
      </c>
      <c r="AV59" s="81">
        <f>ROUND(AZ59*L29,2)</f>
        <v>144864.98000000001</v>
      </c>
      <c r="AW59" s="81">
        <f>ROUND(BA59*L30,2)</f>
        <v>0</v>
      </c>
      <c r="AX59" s="81">
        <f>ROUND(BB59*L29,2)</f>
        <v>0</v>
      </c>
      <c r="AY59" s="81">
        <f>ROUND(BC59*L30,2)</f>
        <v>0</v>
      </c>
      <c r="AZ59" s="81">
        <f>ROUND(SUM(AZ60:AZ62),2)</f>
        <v>689833.25</v>
      </c>
      <c r="BA59" s="81">
        <f>ROUND(SUM(BA60:BA62),2)</f>
        <v>0</v>
      </c>
      <c r="BB59" s="81">
        <f>ROUND(SUM(BB60:BB62),2)</f>
        <v>0</v>
      </c>
      <c r="BC59" s="81">
        <f>ROUND(SUM(BC60:BC62),2)</f>
        <v>0</v>
      </c>
      <c r="BD59" s="83">
        <f>ROUND(SUM(BD60:BD62),2)</f>
        <v>0</v>
      </c>
      <c r="BS59" s="25" t="s">
        <v>76</v>
      </c>
      <c r="BT59" s="25" t="s">
        <v>86</v>
      </c>
      <c r="BV59" s="25" t="s">
        <v>79</v>
      </c>
      <c r="BW59" s="25" t="s">
        <v>99</v>
      </c>
      <c r="BX59" s="25" t="s">
        <v>85</v>
      </c>
      <c r="CL59" s="25" t="s">
        <v>17</v>
      </c>
    </row>
    <row r="60" spans="1:91" s="3" customFormat="1" ht="16.5" customHeight="1">
      <c r="A60" s="84" t="s">
        <v>91</v>
      </c>
      <c r="B60" s="44"/>
      <c r="C60" s="9"/>
      <c r="D60" s="9"/>
      <c r="E60" s="9"/>
      <c r="F60" s="298" t="s">
        <v>97</v>
      </c>
      <c r="G60" s="298"/>
      <c r="H60" s="298"/>
      <c r="I60" s="298"/>
      <c r="J60" s="298"/>
      <c r="K60" s="9"/>
      <c r="L60" s="298" t="s">
        <v>98</v>
      </c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98"/>
      <c r="AB60" s="298"/>
      <c r="AC60" s="298"/>
      <c r="AD60" s="298"/>
      <c r="AE60" s="298"/>
      <c r="AF60" s="298"/>
      <c r="AG60" s="286">
        <f>'07 - KOLUMBÁRIUM'!J32</f>
        <v>655733.57999999996</v>
      </c>
      <c r="AH60" s="287"/>
      <c r="AI60" s="287"/>
      <c r="AJ60" s="287"/>
      <c r="AK60" s="287"/>
      <c r="AL60" s="287"/>
      <c r="AM60" s="287"/>
      <c r="AN60" s="286">
        <f t="shared" si="0"/>
        <v>793437.62999999989</v>
      </c>
      <c r="AO60" s="287"/>
      <c r="AP60" s="287"/>
      <c r="AQ60" s="79" t="s">
        <v>89</v>
      </c>
      <c r="AR60" s="44"/>
      <c r="AS60" s="80">
        <v>0</v>
      </c>
      <c r="AT60" s="81">
        <f t="shared" si="1"/>
        <v>137704.04999999999</v>
      </c>
      <c r="AU60" s="82">
        <f>'07 - KOLUMBÁRIUM'!P94</f>
        <v>0</v>
      </c>
      <c r="AV60" s="81">
        <f>'07 - KOLUMBÁRIUM'!J35</f>
        <v>137704.04999999999</v>
      </c>
      <c r="AW60" s="81">
        <f>'07 - KOLUMBÁRIUM'!J36</f>
        <v>0</v>
      </c>
      <c r="AX60" s="81">
        <f>'07 - KOLUMBÁRIUM'!J37</f>
        <v>0</v>
      </c>
      <c r="AY60" s="81">
        <f>'07 - KOLUMBÁRIUM'!J38</f>
        <v>0</v>
      </c>
      <c r="AZ60" s="81">
        <f>'07 - KOLUMBÁRIUM'!F35</f>
        <v>655733.57999999996</v>
      </c>
      <c r="BA60" s="81">
        <f>'07 - KOLUMBÁRIUM'!F36</f>
        <v>0</v>
      </c>
      <c r="BB60" s="81">
        <f>'07 - KOLUMBÁRIUM'!F37</f>
        <v>0</v>
      </c>
      <c r="BC60" s="81">
        <f>'07 - KOLUMBÁRIUM'!F38</f>
        <v>0</v>
      </c>
      <c r="BD60" s="83">
        <f>'07 - KOLUMBÁRIUM'!F39</f>
        <v>0</v>
      </c>
      <c r="BT60" s="25" t="s">
        <v>92</v>
      </c>
      <c r="BU60" s="25" t="s">
        <v>93</v>
      </c>
      <c r="BV60" s="25" t="s">
        <v>79</v>
      </c>
      <c r="BW60" s="25" t="s">
        <v>99</v>
      </c>
      <c r="BX60" s="25" t="s">
        <v>85</v>
      </c>
      <c r="CL60" s="25" t="s">
        <v>17</v>
      </c>
    </row>
    <row r="61" spans="1:91" s="3" customFormat="1" ht="16.5" customHeight="1">
      <c r="A61" s="84" t="s">
        <v>91</v>
      </c>
      <c r="B61" s="44"/>
      <c r="C61" s="9"/>
      <c r="D61" s="9"/>
      <c r="E61" s="9"/>
      <c r="F61" s="298" t="s">
        <v>100</v>
      </c>
      <c r="G61" s="298"/>
      <c r="H61" s="298"/>
      <c r="I61" s="298"/>
      <c r="J61" s="298"/>
      <c r="K61" s="9"/>
      <c r="L61" s="298" t="s">
        <v>95</v>
      </c>
      <c r="M61" s="298"/>
      <c r="N61" s="298"/>
      <c r="O61" s="298"/>
      <c r="P61" s="298"/>
      <c r="Q61" s="298"/>
      <c r="R61" s="298"/>
      <c r="S61" s="298"/>
      <c r="T61" s="298"/>
      <c r="U61" s="298"/>
      <c r="V61" s="298"/>
      <c r="W61" s="298"/>
      <c r="X61" s="298"/>
      <c r="Y61" s="298"/>
      <c r="Z61" s="298"/>
      <c r="AA61" s="298"/>
      <c r="AB61" s="298"/>
      <c r="AC61" s="298"/>
      <c r="AD61" s="298"/>
      <c r="AE61" s="298"/>
      <c r="AF61" s="298"/>
      <c r="AG61" s="286">
        <f>'ZBV-02a - méněpráce'!J34</f>
        <v>-55452.53</v>
      </c>
      <c r="AH61" s="287"/>
      <c r="AI61" s="287"/>
      <c r="AJ61" s="287"/>
      <c r="AK61" s="287"/>
      <c r="AL61" s="287"/>
      <c r="AM61" s="287"/>
      <c r="AN61" s="286">
        <f t="shared" si="0"/>
        <v>-67097.56</v>
      </c>
      <c r="AO61" s="287"/>
      <c r="AP61" s="287"/>
      <c r="AQ61" s="79" t="s">
        <v>89</v>
      </c>
      <c r="AR61" s="44"/>
      <c r="AS61" s="80">
        <v>0</v>
      </c>
      <c r="AT61" s="81">
        <f t="shared" si="1"/>
        <v>-11645.03</v>
      </c>
      <c r="AU61" s="82">
        <f>'ZBV-02a - méněpráce'!P94</f>
        <v>0</v>
      </c>
      <c r="AV61" s="81">
        <f>'ZBV-02a - méněpráce'!J37</f>
        <v>-11645.03</v>
      </c>
      <c r="AW61" s="81">
        <f>'ZBV-02a - méněpráce'!J38</f>
        <v>0</v>
      </c>
      <c r="AX61" s="81">
        <f>'ZBV-02a - méněpráce'!J39</f>
        <v>0</v>
      </c>
      <c r="AY61" s="81">
        <f>'ZBV-02a - méněpráce'!J40</f>
        <v>0</v>
      </c>
      <c r="AZ61" s="81">
        <f>'ZBV-02a - méněpráce'!F37</f>
        <v>-55452.53</v>
      </c>
      <c r="BA61" s="81">
        <f>'ZBV-02a - méněpráce'!F38</f>
        <v>0</v>
      </c>
      <c r="BB61" s="81">
        <f>'ZBV-02a - méněpráce'!F39</f>
        <v>0</v>
      </c>
      <c r="BC61" s="81">
        <f>'ZBV-02a - méněpráce'!F40</f>
        <v>0</v>
      </c>
      <c r="BD61" s="83">
        <f>'ZBV-02a - méněpráce'!F41</f>
        <v>0</v>
      </c>
      <c r="BT61" s="25" t="s">
        <v>92</v>
      </c>
      <c r="BV61" s="25" t="s">
        <v>79</v>
      </c>
      <c r="BW61" s="25" t="s">
        <v>101</v>
      </c>
      <c r="BX61" s="25" t="s">
        <v>99</v>
      </c>
      <c r="CL61" s="25" t="s">
        <v>17</v>
      </c>
    </row>
    <row r="62" spans="1:91" s="3" customFormat="1" ht="16.5" customHeight="1">
      <c r="A62" s="84" t="s">
        <v>91</v>
      </c>
      <c r="B62" s="44"/>
      <c r="C62" s="9"/>
      <c r="D62" s="9"/>
      <c r="E62" s="9"/>
      <c r="F62" s="298" t="s">
        <v>102</v>
      </c>
      <c r="G62" s="298"/>
      <c r="H62" s="298"/>
      <c r="I62" s="298"/>
      <c r="J62" s="298"/>
      <c r="K62" s="9"/>
      <c r="L62" s="298" t="s">
        <v>103</v>
      </c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8"/>
      <c r="Z62" s="298"/>
      <c r="AA62" s="298"/>
      <c r="AB62" s="298"/>
      <c r="AC62" s="298"/>
      <c r="AD62" s="298"/>
      <c r="AE62" s="298"/>
      <c r="AF62" s="298"/>
      <c r="AG62" s="286">
        <f>'ZBV-02b - vícepráce'!J34</f>
        <v>89552.2</v>
      </c>
      <c r="AH62" s="287"/>
      <c r="AI62" s="287"/>
      <c r="AJ62" s="287"/>
      <c r="AK62" s="287"/>
      <c r="AL62" s="287"/>
      <c r="AM62" s="287"/>
      <c r="AN62" s="286">
        <f t="shared" si="0"/>
        <v>108358.16</v>
      </c>
      <c r="AO62" s="287"/>
      <c r="AP62" s="287"/>
      <c r="AQ62" s="79" t="s">
        <v>89</v>
      </c>
      <c r="AR62" s="44"/>
      <c r="AS62" s="80">
        <v>0</v>
      </c>
      <c r="AT62" s="81">
        <f t="shared" si="1"/>
        <v>18805.96</v>
      </c>
      <c r="AU62" s="82">
        <f>'ZBV-02b - vícepráce'!P94</f>
        <v>19.804318000000002</v>
      </c>
      <c r="AV62" s="81">
        <f>'ZBV-02b - vícepráce'!J37</f>
        <v>18805.96</v>
      </c>
      <c r="AW62" s="81">
        <f>'ZBV-02b - vícepráce'!J38</f>
        <v>0</v>
      </c>
      <c r="AX62" s="81">
        <f>'ZBV-02b - vícepráce'!J39</f>
        <v>0</v>
      </c>
      <c r="AY62" s="81">
        <f>'ZBV-02b - vícepráce'!J40</f>
        <v>0</v>
      </c>
      <c r="AZ62" s="81">
        <f>'ZBV-02b - vícepráce'!F37</f>
        <v>89552.2</v>
      </c>
      <c r="BA62" s="81">
        <f>'ZBV-02b - vícepráce'!F38</f>
        <v>0</v>
      </c>
      <c r="BB62" s="81">
        <f>'ZBV-02b - vícepráce'!F39</f>
        <v>0</v>
      </c>
      <c r="BC62" s="81">
        <f>'ZBV-02b - vícepráce'!F40</f>
        <v>0</v>
      </c>
      <c r="BD62" s="83">
        <f>'ZBV-02b - vícepráce'!F41</f>
        <v>0</v>
      </c>
      <c r="BT62" s="25" t="s">
        <v>92</v>
      </c>
      <c r="BV62" s="25" t="s">
        <v>79</v>
      </c>
      <c r="BW62" s="25" t="s">
        <v>104</v>
      </c>
      <c r="BX62" s="25" t="s">
        <v>99</v>
      </c>
      <c r="CL62" s="25" t="s">
        <v>17</v>
      </c>
    </row>
    <row r="63" spans="1:91" s="3" customFormat="1" ht="16.5" customHeight="1">
      <c r="B63" s="44"/>
      <c r="C63" s="9"/>
      <c r="D63" s="9"/>
      <c r="E63" s="298" t="s">
        <v>105</v>
      </c>
      <c r="F63" s="298"/>
      <c r="G63" s="298"/>
      <c r="H63" s="298"/>
      <c r="I63" s="298"/>
      <c r="J63" s="9"/>
      <c r="K63" s="298" t="s">
        <v>98</v>
      </c>
      <c r="L63" s="298"/>
      <c r="M63" s="298"/>
      <c r="N63" s="298"/>
      <c r="O63" s="298"/>
      <c r="P63" s="298"/>
      <c r="Q63" s="298"/>
      <c r="R63" s="298"/>
      <c r="S63" s="298"/>
      <c r="T63" s="298"/>
      <c r="U63" s="298"/>
      <c r="V63" s="298"/>
      <c r="W63" s="298"/>
      <c r="X63" s="298"/>
      <c r="Y63" s="298"/>
      <c r="Z63" s="298"/>
      <c r="AA63" s="298"/>
      <c r="AB63" s="298"/>
      <c r="AC63" s="298"/>
      <c r="AD63" s="298"/>
      <c r="AE63" s="298"/>
      <c r="AF63" s="298"/>
      <c r="AG63" s="288">
        <f>ROUND(SUM(AG64:AG66),2)</f>
        <v>1901495.32</v>
      </c>
      <c r="AH63" s="287"/>
      <c r="AI63" s="287"/>
      <c r="AJ63" s="287"/>
      <c r="AK63" s="287"/>
      <c r="AL63" s="287"/>
      <c r="AM63" s="287"/>
      <c r="AN63" s="286">
        <f t="shared" si="0"/>
        <v>2300809.34</v>
      </c>
      <c r="AO63" s="287"/>
      <c r="AP63" s="287"/>
      <c r="AQ63" s="79" t="s">
        <v>89</v>
      </c>
      <c r="AR63" s="44"/>
      <c r="AS63" s="80">
        <f>ROUND(SUM(AS64:AS66),2)</f>
        <v>0</v>
      </c>
      <c r="AT63" s="81">
        <f t="shared" si="1"/>
        <v>399314.02</v>
      </c>
      <c r="AU63" s="82">
        <f>ROUND(SUM(AU64:AU66),5)</f>
        <v>79.598529999999997</v>
      </c>
      <c r="AV63" s="81">
        <f>ROUND(AZ63*L29,2)</f>
        <v>399314.02</v>
      </c>
      <c r="AW63" s="81">
        <f>ROUND(BA63*L30,2)</f>
        <v>0</v>
      </c>
      <c r="AX63" s="81">
        <f>ROUND(BB63*L29,2)</f>
        <v>0</v>
      </c>
      <c r="AY63" s="81">
        <f>ROUND(BC63*L30,2)</f>
        <v>0</v>
      </c>
      <c r="AZ63" s="81">
        <f>ROUND(SUM(AZ64:AZ66),2)</f>
        <v>1901495.32</v>
      </c>
      <c r="BA63" s="81">
        <f>ROUND(SUM(BA64:BA66),2)</f>
        <v>0</v>
      </c>
      <c r="BB63" s="81">
        <f>ROUND(SUM(BB64:BB66),2)</f>
        <v>0</v>
      </c>
      <c r="BC63" s="81">
        <f>ROUND(SUM(BC64:BC66),2)</f>
        <v>0</v>
      </c>
      <c r="BD63" s="83">
        <f>ROUND(SUM(BD64:BD66),2)</f>
        <v>0</v>
      </c>
      <c r="BS63" s="25" t="s">
        <v>76</v>
      </c>
      <c r="BT63" s="25" t="s">
        <v>86</v>
      </c>
      <c r="BV63" s="25" t="s">
        <v>79</v>
      </c>
      <c r="BW63" s="25" t="s">
        <v>106</v>
      </c>
      <c r="BX63" s="25" t="s">
        <v>85</v>
      </c>
      <c r="CL63" s="25" t="s">
        <v>17</v>
      </c>
    </row>
    <row r="64" spans="1:91" s="3" customFormat="1" ht="16.5" customHeight="1">
      <c r="A64" s="84" t="s">
        <v>91</v>
      </c>
      <c r="B64" s="44"/>
      <c r="C64" s="9"/>
      <c r="D64" s="9"/>
      <c r="E64" s="9"/>
      <c r="F64" s="298" t="s">
        <v>105</v>
      </c>
      <c r="G64" s="298"/>
      <c r="H64" s="298"/>
      <c r="I64" s="298"/>
      <c r="J64" s="298"/>
      <c r="K64" s="9"/>
      <c r="L64" s="298" t="s">
        <v>98</v>
      </c>
      <c r="M64" s="298"/>
      <c r="N64" s="298"/>
      <c r="O64" s="298"/>
      <c r="P64" s="298"/>
      <c r="Q64" s="298"/>
      <c r="R64" s="298"/>
      <c r="S64" s="298"/>
      <c r="T64" s="298"/>
      <c r="U64" s="298"/>
      <c r="V64" s="298"/>
      <c r="W64" s="298"/>
      <c r="X64" s="298"/>
      <c r="Y64" s="298"/>
      <c r="Z64" s="298"/>
      <c r="AA64" s="298"/>
      <c r="AB64" s="298"/>
      <c r="AC64" s="298"/>
      <c r="AD64" s="298"/>
      <c r="AE64" s="298"/>
      <c r="AF64" s="298"/>
      <c r="AG64" s="286">
        <f>'08 - KOLUMBÁRIUM'!J32</f>
        <v>1779345.4</v>
      </c>
      <c r="AH64" s="287"/>
      <c r="AI64" s="287"/>
      <c r="AJ64" s="287"/>
      <c r="AK64" s="287"/>
      <c r="AL64" s="287"/>
      <c r="AM64" s="287"/>
      <c r="AN64" s="286">
        <f t="shared" si="0"/>
        <v>2153007.9299999997</v>
      </c>
      <c r="AO64" s="287"/>
      <c r="AP64" s="287"/>
      <c r="AQ64" s="79" t="s">
        <v>89</v>
      </c>
      <c r="AR64" s="44"/>
      <c r="AS64" s="80">
        <v>0</v>
      </c>
      <c r="AT64" s="81">
        <f t="shared" si="1"/>
        <v>373662.53</v>
      </c>
      <c r="AU64" s="82">
        <f>'08 - KOLUMBÁRIUM'!P94</f>
        <v>0</v>
      </c>
      <c r="AV64" s="81">
        <f>'08 - KOLUMBÁRIUM'!J35</f>
        <v>373662.53</v>
      </c>
      <c r="AW64" s="81">
        <f>'08 - KOLUMBÁRIUM'!J36</f>
        <v>0</v>
      </c>
      <c r="AX64" s="81">
        <f>'08 - KOLUMBÁRIUM'!J37</f>
        <v>0</v>
      </c>
      <c r="AY64" s="81">
        <f>'08 - KOLUMBÁRIUM'!J38</f>
        <v>0</v>
      </c>
      <c r="AZ64" s="81">
        <f>'08 - KOLUMBÁRIUM'!F35</f>
        <v>1779345.4</v>
      </c>
      <c r="BA64" s="81">
        <f>'08 - KOLUMBÁRIUM'!F36</f>
        <v>0</v>
      </c>
      <c r="BB64" s="81">
        <f>'08 - KOLUMBÁRIUM'!F37</f>
        <v>0</v>
      </c>
      <c r="BC64" s="81">
        <f>'08 - KOLUMBÁRIUM'!F38</f>
        <v>0</v>
      </c>
      <c r="BD64" s="83">
        <f>'08 - KOLUMBÁRIUM'!F39</f>
        <v>0</v>
      </c>
      <c r="BT64" s="25" t="s">
        <v>92</v>
      </c>
      <c r="BU64" s="25" t="s">
        <v>93</v>
      </c>
      <c r="BV64" s="25" t="s">
        <v>79</v>
      </c>
      <c r="BW64" s="25" t="s">
        <v>106</v>
      </c>
      <c r="BX64" s="25" t="s">
        <v>85</v>
      </c>
      <c r="CL64" s="25" t="s">
        <v>17</v>
      </c>
    </row>
    <row r="65" spans="1:90" s="3" customFormat="1" ht="16.5" customHeight="1">
      <c r="A65" s="84" t="s">
        <v>91</v>
      </c>
      <c r="B65" s="44"/>
      <c r="C65" s="9"/>
      <c r="D65" s="9"/>
      <c r="E65" s="9"/>
      <c r="F65" s="298" t="s">
        <v>107</v>
      </c>
      <c r="G65" s="298"/>
      <c r="H65" s="298"/>
      <c r="I65" s="298"/>
      <c r="J65" s="298"/>
      <c r="K65" s="9"/>
      <c r="L65" s="298" t="s">
        <v>95</v>
      </c>
      <c r="M65" s="298"/>
      <c r="N65" s="298"/>
      <c r="O65" s="298"/>
      <c r="P65" s="298"/>
      <c r="Q65" s="298"/>
      <c r="R65" s="298"/>
      <c r="S65" s="298"/>
      <c r="T65" s="298"/>
      <c r="U65" s="298"/>
      <c r="V65" s="298"/>
      <c r="W65" s="298"/>
      <c r="X65" s="298"/>
      <c r="Y65" s="298"/>
      <c r="Z65" s="298"/>
      <c r="AA65" s="298"/>
      <c r="AB65" s="298"/>
      <c r="AC65" s="298"/>
      <c r="AD65" s="298"/>
      <c r="AE65" s="298"/>
      <c r="AF65" s="298"/>
      <c r="AG65" s="286">
        <f>'ZBV-03a - méněpráce'!J34</f>
        <v>-229411.21</v>
      </c>
      <c r="AH65" s="287"/>
      <c r="AI65" s="287"/>
      <c r="AJ65" s="287"/>
      <c r="AK65" s="287"/>
      <c r="AL65" s="287"/>
      <c r="AM65" s="287"/>
      <c r="AN65" s="286">
        <f t="shared" si="0"/>
        <v>-277587.56</v>
      </c>
      <c r="AO65" s="287"/>
      <c r="AP65" s="287"/>
      <c r="AQ65" s="79" t="s">
        <v>89</v>
      </c>
      <c r="AR65" s="44"/>
      <c r="AS65" s="80">
        <v>0</v>
      </c>
      <c r="AT65" s="81">
        <f t="shared" si="1"/>
        <v>-48176.35</v>
      </c>
      <c r="AU65" s="82">
        <f>'ZBV-03a - méněpráce'!P94</f>
        <v>0</v>
      </c>
      <c r="AV65" s="81">
        <f>'ZBV-03a - méněpráce'!J37</f>
        <v>-48176.35</v>
      </c>
      <c r="AW65" s="81">
        <f>'ZBV-03a - méněpráce'!J38</f>
        <v>0</v>
      </c>
      <c r="AX65" s="81">
        <f>'ZBV-03a - méněpráce'!J39</f>
        <v>0</v>
      </c>
      <c r="AY65" s="81">
        <f>'ZBV-03a - méněpráce'!J40</f>
        <v>0</v>
      </c>
      <c r="AZ65" s="81">
        <f>'ZBV-03a - méněpráce'!F37</f>
        <v>-229411.21</v>
      </c>
      <c r="BA65" s="81">
        <f>'ZBV-03a - méněpráce'!F38</f>
        <v>0</v>
      </c>
      <c r="BB65" s="81">
        <f>'ZBV-03a - méněpráce'!F39</f>
        <v>0</v>
      </c>
      <c r="BC65" s="81">
        <f>'ZBV-03a - méněpráce'!F40</f>
        <v>0</v>
      </c>
      <c r="BD65" s="83">
        <f>'ZBV-03a - méněpráce'!F41</f>
        <v>0</v>
      </c>
      <c r="BT65" s="25" t="s">
        <v>92</v>
      </c>
      <c r="BV65" s="25" t="s">
        <v>79</v>
      </c>
      <c r="BW65" s="25" t="s">
        <v>108</v>
      </c>
      <c r="BX65" s="25" t="s">
        <v>106</v>
      </c>
      <c r="CL65" s="25" t="s">
        <v>17</v>
      </c>
    </row>
    <row r="66" spans="1:90" s="3" customFormat="1" ht="16.5" customHeight="1">
      <c r="A66" s="84" t="s">
        <v>91</v>
      </c>
      <c r="B66" s="44"/>
      <c r="C66" s="9"/>
      <c r="D66" s="9"/>
      <c r="E66" s="9"/>
      <c r="F66" s="298" t="s">
        <v>109</v>
      </c>
      <c r="G66" s="298"/>
      <c r="H66" s="298"/>
      <c r="I66" s="298"/>
      <c r="J66" s="298"/>
      <c r="K66" s="9"/>
      <c r="L66" s="298" t="s">
        <v>103</v>
      </c>
      <c r="M66" s="298"/>
      <c r="N66" s="298"/>
      <c r="O66" s="298"/>
      <c r="P66" s="298"/>
      <c r="Q66" s="298"/>
      <c r="R66" s="298"/>
      <c r="S66" s="298"/>
      <c r="T66" s="298"/>
      <c r="U66" s="298"/>
      <c r="V66" s="298"/>
      <c r="W66" s="298"/>
      <c r="X66" s="298"/>
      <c r="Y66" s="298"/>
      <c r="Z66" s="298"/>
      <c r="AA66" s="298"/>
      <c r="AB66" s="298"/>
      <c r="AC66" s="298"/>
      <c r="AD66" s="298"/>
      <c r="AE66" s="298"/>
      <c r="AF66" s="298"/>
      <c r="AG66" s="286">
        <f>'ZBV-03b - vícepráce'!J34</f>
        <v>351561.13</v>
      </c>
      <c r="AH66" s="287"/>
      <c r="AI66" s="287"/>
      <c r="AJ66" s="287"/>
      <c r="AK66" s="287"/>
      <c r="AL66" s="287"/>
      <c r="AM66" s="287"/>
      <c r="AN66" s="286">
        <f t="shared" si="0"/>
        <v>425388.97</v>
      </c>
      <c r="AO66" s="287"/>
      <c r="AP66" s="287"/>
      <c r="AQ66" s="79" t="s">
        <v>89</v>
      </c>
      <c r="AR66" s="44"/>
      <c r="AS66" s="80">
        <v>0</v>
      </c>
      <c r="AT66" s="81">
        <f t="shared" si="1"/>
        <v>73827.839999999997</v>
      </c>
      <c r="AU66" s="82">
        <f>'ZBV-03b - vícepráce'!P94</f>
        <v>79.598526000000007</v>
      </c>
      <c r="AV66" s="81">
        <f>'ZBV-03b - vícepráce'!J37</f>
        <v>73827.839999999997</v>
      </c>
      <c r="AW66" s="81">
        <f>'ZBV-03b - vícepráce'!J38</f>
        <v>0</v>
      </c>
      <c r="AX66" s="81">
        <f>'ZBV-03b - vícepráce'!J39</f>
        <v>0</v>
      </c>
      <c r="AY66" s="81">
        <f>'ZBV-03b - vícepráce'!J40</f>
        <v>0</v>
      </c>
      <c r="AZ66" s="81">
        <f>'ZBV-03b - vícepráce'!F37</f>
        <v>351561.13</v>
      </c>
      <c r="BA66" s="81">
        <f>'ZBV-03b - vícepráce'!F38</f>
        <v>0</v>
      </c>
      <c r="BB66" s="81">
        <f>'ZBV-03b - vícepráce'!F39</f>
        <v>0</v>
      </c>
      <c r="BC66" s="81">
        <f>'ZBV-03b - vícepráce'!F40</f>
        <v>0</v>
      </c>
      <c r="BD66" s="83">
        <f>'ZBV-03b - vícepráce'!F41</f>
        <v>0</v>
      </c>
      <c r="BT66" s="25" t="s">
        <v>92</v>
      </c>
      <c r="BV66" s="25" t="s">
        <v>79</v>
      </c>
      <c r="BW66" s="25" t="s">
        <v>110</v>
      </c>
      <c r="BX66" s="25" t="s">
        <v>106</v>
      </c>
      <c r="CL66" s="25" t="s">
        <v>17</v>
      </c>
    </row>
    <row r="67" spans="1:90" s="3" customFormat="1" ht="16.5" customHeight="1">
      <c r="B67" s="44"/>
      <c r="C67" s="9"/>
      <c r="D67" s="9"/>
      <c r="E67" s="298" t="s">
        <v>111</v>
      </c>
      <c r="F67" s="298"/>
      <c r="G67" s="298"/>
      <c r="H67" s="298"/>
      <c r="I67" s="298"/>
      <c r="J67" s="9"/>
      <c r="K67" s="298" t="s">
        <v>98</v>
      </c>
      <c r="L67" s="298"/>
      <c r="M67" s="298"/>
      <c r="N67" s="298"/>
      <c r="O67" s="298"/>
      <c r="P67" s="298"/>
      <c r="Q67" s="298"/>
      <c r="R67" s="298"/>
      <c r="S67" s="298"/>
      <c r="T67" s="298"/>
      <c r="U67" s="298"/>
      <c r="V67" s="298"/>
      <c r="W67" s="298"/>
      <c r="X67" s="298"/>
      <c r="Y67" s="298"/>
      <c r="Z67" s="298"/>
      <c r="AA67" s="298"/>
      <c r="AB67" s="298"/>
      <c r="AC67" s="298"/>
      <c r="AD67" s="298"/>
      <c r="AE67" s="298"/>
      <c r="AF67" s="298"/>
      <c r="AG67" s="288">
        <f>ROUND(SUM(AG68:AG70),2)</f>
        <v>1068489.0900000001</v>
      </c>
      <c r="AH67" s="287"/>
      <c r="AI67" s="287"/>
      <c r="AJ67" s="287"/>
      <c r="AK67" s="287"/>
      <c r="AL67" s="287"/>
      <c r="AM67" s="287"/>
      <c r="AN67" s="286">
        <f t="shared" si="0"/>
        <v>1292871.8</v>
      </c>
      <c r="AO67" s="287"/>
      <c r="AP67" s="287"/>
      <c r="AQ67" s="79" t="s">
        <v>89</v>
      </c>
      <c r="AR67" s="44"/>
      <c r="AS67" s="80">
        <f>ROUND(SUM(AS68:AS70),2)</f>
        <v>0</v>
      </c>
      <c r="AT67" s="81">
        <f t="shared" si="1"/>
        <v>224382.71</v>
      </c>
      <c r="AU67" s="82">
        <f>ROUND(SUM(AU68:AU70),5)</f>
        <v>36.521990000000002</v>
      </c>
      <c r="AV67" s="81">
        <f>ROUND(AZ67*L29,2)</f>
        <v>224382.71</v>
      </c>
      <c r="AW67" s="81">
        <f>ROUND(BA67*L30,2)</f>
        <v>0</v>
      </c>
      <c r="AX67" s="81">
        <f>ROUND(BB67*L29,2)</f>
        <v>0</v>
      </c>
      <c r="AY67" s="81">
        <f>ROUND(BC67*L30,2)</f>
        <v>0</v>
      </c>
      <c r="AZ67" s="81">
        <f>ROUND(SUM(AZ68:AZ70),2)</f>
        <v>1068489.0900000001</v>
      </c>
      <c r="BA67" s="81">
        <f>ROUND(SUM(BA68:BA70),2)</f>
        <v>0</v>
      </c>
      <c r="BB67" s="81">
        <f>ROUND(SUM(BB68:BB70),2)</f>
        <v>0</v>
      </c>
      <c r="BC67" s="81">
        <f>ROUND(SUM(BC68:BC70),2)</f>
        <v>0</v>
      </c>
      <c r="BD67" s="83">
        <f>ROUND(SUM(BD68:BD70),2)</f>
        <v>0</v>
      </c>
      <c r="BS67" s="25" t="s">
        <v>76</v>
      </c>
      <c r="BT67" s="25" t="s">
        <v>86</v>
      </c>
      <c r="BV67" s="25" t="s">
        <v>79</v>
      </c>
      <c r="BW67" s="25" t="s">
        <v>112</v>
      </c>
      <c r="BX67" s="25" t="s">
        <v>85</v>
      </c>
      <c r="CL67" s="25" t="s">
        <v>17</v>
      </c>
    </row>
    <row r="68" spans="1:90" s="3" customFormat="1" ht="16.5" customHeight="1">
      <c r="A68" s="84" t="s">
        <v>91</v>
      </c>
      <c r="B68" s="44"/>
      <c r="C68" s="9"/>
      <c r="D68" s="9"/>
      <c r="E68" s="9"/>
      <c r="F68" s="298" t="s">
        <v>111</v>
      </c>
      <c r="G68" s="298"/>
      <c r="H68" s="298"/>
      <c r="I68" s="298"/>
      <c r="J68" s="298"/>
      <c r="K68" s="9"/>
      <c r="L68" s="298" t="s">
        <v>98</v>
      </c>
      <c r="M68" s="298"/>
      <c r="N68" s="298"/>
      <c r="O68" s="298"/>
      <c r="P68" s="298"/>
      <c r="Q68" s="298"/>
      <c r="R68" s="298"/>
      <c r="S68" s="298"/>
      <c r="T68" s="298"/>
      <c r="U68" s="298"/>
      <c r="V68" s="298"/>
      <c r="W68" s="298"/>
      <c r="X68" s="298"/>
      <c r="Y68" s="298"/>
      <c r="Z68" s="298"/>
      <c r="AA68" s="298"/>
      <c r="AB68" s="298"/>
      <c r="AC68" s="298"/>
      <c r="AD68" s="298"/>
      <c r="AE68" s="298"/>
      <c r="AF68" s="298"/>
      <c r="AG68" s="286">
        <f>'09 - KOLUMBÁRIUM'!J32</f>
        <v>992020.21</v>
      </c>
      <c r="AH68" s="287"/>
      <c r="AI68" s="287"/>
      <c r="AJ68" s="287"/>
      <c r="AK68" s="287"/>
      <c r="AL68" s="287"/>
      <c r="AM68" s="287"/>
      <c r="AN68" s="286">
        <f t="shared" si="0"/>
        <v>1200344.45</v>
      </c>
      <c r="AO68" s="287"/>
      <c r="AP68" s="287"/>
      <c r="AQ68" s="79" t="s">
        <v>89</v>
      </c>
      <c r="AR68" s="44"/>
      <c r="AS68" s="80">
        <v>0</v>
      </c>
      <c r="AT68" s="81">
        <f t="shared" si="1"/>
        <v>208324.24</v>
      </c>
      <c r="AU68" s="82">
        <f>'09 - KOLUMBÁRIUM'!P94</f>
        <v>0</v>
      </c>
      <c r="AV68" s="81">
        <f>'09 - KOLUMBÁRIUM'!J35</f>
        <v>208324.24</v>
      </c>
      <c r="AW68" s="81">
        <f>'09 - KOLUMBÁRIUM'!J36</f>
        <v>0</v>
      </c>
      <c r="AX68" s="81">
        <f>'09 - KOLUMBÁRIUM'!J37</f>
        <v>0</v>
      </c>
      <c r="AY68" s="81">
        <f>'09 - KOLUMBÁRIUM'!J38</f>
        <v>0</v>
      </c>
      <c r="AZ68" s="81">
        <f>'09 - KOLUMBÁRIUM'!F35</f>
        <v>992020.21</v>
      </c>
      <c r="BA68" s="81">
        <f>'09 - KOLUMBÁRIUM'!F36</f>
        <v>0</v>
      </c>
      <c r="BB68" s="81">
        <f>'09 - KOLUMBÁRIUM'!F37</f>
        <v>0</v>
      </c>
      <c r="BC68" s="81">
        <f>'09 - KOLUMBÁRIUM'!F38</f>
        <v>0</v>
      </c>
      <c r="BD68" s="83">
        <f>'09 - KOLUMBÁRIUM'!F39</f>
        <v>0</v>
      </c>
      <c r="BT68" s="25" t="s">
        <v>92</v>
      </c>
      <c r="BU68" s="25" t="s">
        <v>93</v>
      </c>
      <c r="BV68" s="25" t="s">
        <v>79</v>
      </c>
      <c r="BW68" s="25" t="s">
        <v>112</v>
      </c>
      <c r="BX68" s="25" t="s">
        <v>85</v>
      </c>
      <c r="CL68" s="25" t="s">
        <v>17</v>
      </c>
    </row>
    <row r="69" spans="1:90" s="3" customFormat="1" ht="16.5" customHeight="1">
      <c r="A69" s="84" t="s">
        <v>91</v>
      </c>
      <c r="B69" s="44"/>
      <c r="C69" s="9"/>
      <c r="D69" s="9"/>
      <c r="E69" s="9"/>
      <c r="F69" s="298" t="s">
        <v>113</v>
      </c>
      <c r="G69" s="298"/>
      <c r="H69" s="298"/>
      <c r="I69" s="298"/>
      <c r="J69" s="298"/>
      <c r="K69" s="9"/>
      <c r="L69" s="298" t="s">
        <v>95</v>
      </c>
      <c r="M69" s="298"/>
      <c r="N69" s="298"/>
      <c r="O69" s="298"/>
      <c r="P69" s="298"/>
      <c r="Q69" s="298"/>
      <c r="R69" s="298"/>
      <c r="S69" s="298"/>
      <c r="T69" s="298"/>
      <c r="U69" s="298"/>
      <c r="V69" s="298"/>
      <c r="W69" s="298"/>
      <c r="X69" s="298"/>
      <c r="Y69" s="298"/>
      <c r="Z69" s="298"/>
      <c r="AA69" s="298"/>
      <c r="AB69" s="298"/>
      <c r="AC69" s="298"/>
      <c r="AD69" s="298"/>
      <c r="AE69" s="298"/>
      <c r="AF69" s="298"/>
      <c r="AG69" s="286">
        <f>'ZBV-04a - méněpráce'!J34</f>
        <v>-86577.24</v>
      </c>
      <c r="AH69" s="287"/>
      <c r="AI69" s="287"/>
      <c r="AJ69" s="287"/>
      <c r="AK69" s="287"/>
      <c r="AL69" s="287"/>
      <c r="AM69" s="287"/>
      <c r="AN69" s="286">
        <f t="shared" si="0"/>
        <v>-104758.46</v>
      </c>
      <c r="AO69" s="287"/>
      <c r="AP69" s="287"/>
      <c r="AQ69" s="79" t="s">
        <v>89</v>
      </c>
      <c r="AR69" s="44"/>
      <c r="AS69" s="80">
        <v>0</v>
      </c>
      <c r="AT69" s="81">
        <f t="shared" si="1"/>
        <v>-18181.22</v>
      </c>
      <c r="AU69" s="82">
        <f>'ZBV-04a - méněpráce'!P94</f>
        <v>0</v>
      </c>
      <c r="AV69" s="81">
        <f>'ZBV-04a - méněpráce'!J37</f>
        <v>-18181.22</v>
      </c>
      <c r="AW69" s="81">
        <f>'ZBV-04a - méněpráce'!J38</f>
        <v>0</v>
      </c>
      <c r="AX69" s="81">
        <f>'ZBV-04a - méněpráce'!J39</f>
        <v>0</v>
      </c>
      <c r="AY69" s="81">
        <f>'ZBV-04a - méněpráce'!J40</f>
        <v>0</v>
      </c>
      <c r="AZ69" s="81">
        <f>'ZBV-04a - méněpráce'!F37</f>
        <v>-86577.24</v>
      </c>
      <c r="BA69" s="81">
        <f>'ZBV-04a - méněpráce'!F38</f>
        <v>0</v>
      </c>
      <c r="BB69" s="81">
        <f>'ZBV-04a - méněpráce'!F39</f>
        <v>0</v>
      </c>
      <c r="BC69" s="81">
        <f>'ZBV-04a - méněpráce'!F40</f>
        <v>0</v>
      </c>
      <c r="BD69" s="83">
        <f>'ZBV-04a - méněpráce'!F41</f>
        <v>0</v>
      </c>
      <c r="BT69" s="25" t="s">
        <v>92</v>
      </c>
      <c r="BV69" s="25" t="s">
        <v>79</v>
      </c>
      <c r="BW69" s="25" t="s">
        <v>114</v>
      </c>
      <c r="BX69" s="25" t="s">
        <v>112</v>
      </c>
      <c r="CL69" s="25" t="s">
        <v>17</v>
      </c>
    </row>
    <row r="70" spans="1:90" s="3" customFormat="1" ht="16.5" customHeight="1">
      <c r="A70" s="84" t="s">
        <v>91</v>
      </c>
      <c r="B70" s="44"/>
      <c r="C70" s="9"/>
      <c r="D70" s="9"/>
      <c r="E70" s="9"/>
      <c r="F70" s="298" t="s">
        <v>115</v>
      </c>
      <c r="G70" s="298"/>
      <c r="H70" s="298"/>
      <c r="I70" s="298"/>
      <c r="J70" s="298"/>
      <c r="K70" s="9"/>
      <c r="L70" s="298" t="s">
        <v>103</v>
      </c>
      <c r="M70" s="298"/>
      <c r="N70" s="298"/>
      <c r="O70" s="298"/>
      <c r="P70" s="298"/>
      <c r="Q70" s="298"/>
      <c r="R70" s="298"/>
      <c r="S70" s="298"/>
      <c r="T70" s="298"/>
      <c r="U70" s="298"/>
      <c r="V70" s="298"/>
      <c r="W70" s="298"/>
      <c r="X70" s="298"/>
      <c r="Y70" s="298"/>
      <c r="Z70" s="298"/>
      <c r="AA70" s="298"/>
      <c r="AB70" s="298"/>
      <c r="AC70" s="298"/>
      <c r="AD70" s="298"/>
      <c r="AE70" s="298"/>
      <c r="AF70" s="298"/>
      <c r="AG70" s="286">
        <f>'ZBV-04b - vícepráce'!J34</f>
        <v>163046.12</v>
      </c>
      <c r="AH70" s="287"/>
      <c r="AI70" s="287"/>
      <c r="AJ70" s="287"/>
      <c r="AK70" s="287"/>
      <c r="AL70" s="287"/>
      <c r="AM70" s="287"/>
      <c r="AN70" s="286">
        <f t="shared" si="0"/>
        <v>197285.81</v>
      </c>
      <c r="AO70" s="287"/>
      <c r="AP70" s="287"/>
      <c r="AQ70" s="79" t="s">
        <v>89</v>
      </c>
      <c r="AR70" s="44"/>
      <c r="AS70" s="80">
        <v>0</v>
      </c>
      <c r="AT70" s="81">
        <f t="shared" si="1"/>
        <v>34239.69</v>
      </c>
      <c r="AU70" s="82">
        <f>'ZBV-04b - vícepráce'!P94</f>
        <v>36.521990000000002</v>
      </c>
      <c r="AV70" s="81">
        <f>'ZBV-04b - vícepráce'!J37</f>
        <v>34239.69</v>
      </c>
      <c r="AW70" s="81">
        <f>'ZBV-04b - vícepráce'!J38</f>
        <v>0</v>
      </c>
      <c r="AX70" s="81">
        <f>'ZBV-04b - vícepráce'!J39</f>
        <v>0</v>
      </c>
      <c r="AY70" s="81">
        <f>'ZBV-04b - vícepráce'!J40</f>
        <v>0</v>
      </c>
      <c r="AZ70" s="81">
        <f>'ZBV-04b - vícepráce'!F37</f>
        <v>163046.12</v>
      </c>
      <c r="BA70" s="81">
        <f>'ZBV-04b - vícepráce'!F38</f>
        <v>0</v>
      </c>
      <c r="BB70" s="81">
        <f>'ZBV-04b - vícepráce'!F39</f>
        <v>0</v>
      </c>
      <c r="BC70" s="81">
        <f>'ZBV-04b - vícepráce'!F40</f>
        <v>0</v>
      </c>
      <c r="BD70" s="83">
        <f>'ZBV-04b - vícepráce'!F41</f>
        <v>0</v>
      </c>
      <c r="BT70" s="25" t="s">
        <v>92</v>
      </c>
      <c r="BV70" s="25" t="s">
        <v>79</v>
      </c>
      <c r="BW70" s="25" t="s">
        <v>116</v>
      </c>
      <c r="BX70" s="25" t="s">
        <v>112</v>
      </c>
      <c r="CL70" s="25" t="s">
        <v>17</v>
      </c>
    </row>
    <row r="71" spans="1:90" s="3" customFormat="1" ht="16.5" customHeight="1">
      <c r="B71" s="44"/>
      <c r="C71" s="9"/>
      <c r="D71" s="9"/>
      <c r="E71" s="298" t="s">
        <v>117</v>
      </c>
      <c r="F71" s="298"/>
      <c r="G71" s="298"/>
      <c r="H71" s="298"/>
      <c r="I71" s="298"/>
      <c r="J71" s="9"/>
      <c r="K71" s="298" t="s">
        <v>98</v>
      </c>
      <c r="L71" s="298"/>
      <c r="M71" s="298"/>
      <c r="N71" s="298"/>
      <c r="O71" s="298"/>
      <c r="P71" s="298"/>
      <c r="Q71" s="298"/>
      <c r="R71" s="298"/>
      <c r="S71" s="298"/>
      <c r="T71" s="298"/>
      <c r="U71" s="298"/>
      <c r="V71" s="298"/>
      <c r="W71" s="298"/>
      <c r="X71" s="298"/>
      <c r="Y71" s="298"/>
      <c r="Z71" s="298"/>
      <c r="AA71" s="298"/>
      <c r="AB71" s="298"/>
      <c r="AC71" s="298"/>
      <c r="AD71" s="298"/>
      <c r="AE71" s="298"/>
      <c r="AF71" s="298"/>
      <c r="AG71" s="288">
        <f>ROUND(SUM(AG72:AG74),2)</f>
        <v>1077025.8700000001</v>
      </c>
      <c r="AH71" s="287"/>
      <c r="AI71" s="287"/>
      <c r="AJ71" s="287"/>
      <c r="AK71" s="287"/>
      <c r="AL71" s="287"/>
      <c r="AM71" s="287"/>
      <c r="AN71" s="286">
        <f t="shared" si="0"/>
        <v>1303201.3</v>
      </c>
      <c r="AO71" s="287"/>
      <c r="AP71" s="287"/>
      <c r="AQ71" s="79" t="s">
        <v>89</v>
      </c>
      <c r="AR71" s="44"/>
      <c r="AS71" s="80">
        <f>ROUND(SUM(AS72:AS74),2)</f>
        <v>0</v>
      </c>
      <c r="AT71" s="81">
        <f t="shared" si="1"/>
        <v>226175.43</v>
      </c>
      <c r="AU71" s="82">
        <f>ROUND(SUM(AU72:AU74),5)</f>
        <v>36.447189999999999</v>
      </c>
      <c r="AV71" s="81">
        <f>ROUND(AZ71*L29,2)</f>
        <v>226175.43</v>
      </c>
      <c r="AW71" s="81">
        <f>ROUND(BA71*L30,2)</f>
        <v>0</v>
      </c>
      <c r="AX71" s="81">
        <f>ROUND(BB71*L29,2)</f>
        <v>0</v>
      </c>
      <c r="AY71" s="81">
        <f>ROUND(BC71*L30,2)</f>
        <v>0</v>
      </c>
      <c r="AZ71" s="81">
        <f>ROUND(SUM(AZ72:AZ74),2)</f>
        <v>1077025.8700000001</v>
      </c>
      <c r="BA71" s="81">
        <f>ROUND(SUM(BA72:BA74),2)</f>
        <v>0</v>
      </c>
      <c r="BB71" s="81">
        <f>ROUND(SUM(BB72:BB74),2)</f>
        <v>0</v>
      </c>
      <c r="BC71" s="81">
        <f>ROUND(SUM(BC72:BC74),2)</f>
        <v>0</v>
      </c>
      <c r="BD71" s="83">
        <f>ROUND(SUM(BD72:BD74),2)</f>
        <v>0</v>
      </c>
      <c r="BS71" s="25" t="s">
        <v>76</v>
      </c>
      <c r="BT71" s="25" t="s">
        <v>86</v>
      </c>
      <c r="BV71" s="25" t="s">
        <v>79</v>
      </c>
      <c r="BW71" s="25" t="s">
        <v>118</v>
      </c>
      <c r="BX71" s="25" t="s">
        <v>85</v>
      </c>
      <c r="CL71" s="25" t="s">
        <v>17</v>
      </c>
    </row>
    <row r="72" spans="1:90" s="3" customFormat="1" ht="16.5" customHeight="1">
      <c r="A72" s="84" t="s">
        <v>91</v>
      </c>
      <c r="B72" s="44"/>
      <c r="C72" s="9"/>
      <c r="D72" s="9"/>
      <c r="E72" s="9"/>
      <c r="F72" s="298" t="s">
        <v>117</v>
      </c>
      <c r="G72" s="298"/>
      <c r="H72" s="298"/>
      <c r="I72" s="298"/>
      <c r="J72" s="298"/>
      <c r="K72" s="9"/>
      <c r="L72" s="298" t="s">
        <v>98</v>
      </c>
      <c r="M72" s="298"/>
      <c r="N72" s="298"/>
      <c r="O72" s="298"/>
      <c r="P72" s="298"/>
      <c r="Q72" s="298"/>
      <c r="R72" s="298"/>
      <c r="S72" s="298"/>
      <c r="T72" s="298"/>
      <c r="U72" s="298"/>
      <c r="V72" s="298"/>
      <c r="W72" s="298"/>
      <c r="X72" s="298"/>
      <c r="Y72" s="298"/>
      <c r="Z72" s="298"/>
      <c r="AA72" s="298"/>
      <c r="AB72" s="298"/>
      <c r="AC72" s="298"/>
      <c r="AD72" s="298"/>
      <c r="AE72" s="298"/>
      <c r="AF72" s="298"/>
      <c r="AG72" s="286">
        <f>'10 - KOLUMBÁRIUM'!J32</f>
        <v>1003855.27</v>
      </c>
      <c r="AH72" s="287"/>
      <c r="AI72" s="287"/>
      <c r="AJ72" s="287"/>
      <c r="AK72" s="287"/>
      <c r="AL72" s="287"/>
      <c r="AM72" s="287"/>
      <c r="AN72" s="286">
        <f t="shared" si="0"/>
        <v>1214664.8799999999</v>
      </c>
      <c r="AO72" s="287"/>
      <c r="AP72" s="287"/>
      <c r="AQ72" s="79" t="s">
        <v>89</v>
      </c>
      <c r="AR72" s="44"/>
      <c r="AS72" s="80">
        <v>0</v>
      </c>
      <c r="AT72" s="81">
        <f t="shared" si="1"/>
        <v>210809.61</v>
      </c>
      <c r="AU72" s="82">
        <f>'10 - KOLUMBÁRIUM'!P94</f>
        <v>0</v>
      </c>
      <c r="AV72" s="81">
        <f>'10 - KOLUMBÁRIUM'!J35</f>
        <v>210809.61</v>
      </c>
      <c r="AW72" s="81">
        <f>'10 - KOLUMBÁRIUM'!J36</f>
        <v>0</v>
      </c>
      <c r="AX72" s="81">
        <f>'10 - KOLUMBÁRIUM'!J37</f>
        <v>0</v>
      </c>
      <c r="AY72" s="81">
        <f>'10 - KOLUMBÁRIUM'!J38</f>
        <v>0</v>
      </c>
      <c r="AZ72" s="81">
        <f>'10 - KOLUMBÁRIUM'!F35</f>
        <v>1003855.27</v>
      </c>
      <c r="BA72" s="81">
        <f>'10 - KOLUMBÁRIUM'!F36</f>
        <v>0</v>
      </c>
      <c r="BB72" s="81">
        <f>'10 - KOLUMBÁRIUM'!F37</f>
        <v>0</v>
      </c>
      <c r="BC72" s="81">
        <f>'10 - KOLUMBÁRIUM'!F38</f>
        <v>0</v>
      </c>
      <c r="BD72" s="83">
        <f>'10 - KOLUMBÁRIUM'!F39</f>
        <v>0</v>
      </c>
      <c r="BT72" s="25" t="s">
        <v>92</v>
      </c>
      <c r="BU72" s="25" t="s">
        <v>93</v>
      </c>
      <c r="BV72" s="25" t="s">
        <v>79</v>
      </c>
      <c r="BW72" s="25" t="s">
        <v>118</v>
      </c>
      <c r="BX72" s="25" t="s">
        <v>85</v>
      </c>
      <c r="CL72" s="25" t="s">
        <v>17</v>
      </c>
    </row>
    <row r="73" spans="1:90" s="3" customFormat="1" ht="16.5" customHeight="1">
      <c r="A73" s="84" t="s">
        <v>91</v>
      </c>
      <c r="B73" s="44"/>
      <c r="C73" s="9"/>
      <c r="D73" s="9"/>
      <c r="E73" s="9"/>
      <c r="F73" s="298" t="s">
        <v>119</v>
      </c>
      <c r="G73" s="298"/>
      <c r="H73" s="298"/>
      <c r="I73" s="298"/>
      <c r="J73" s="298"/>
      <c r="K73" s="9"/>
      <c r="L73" s="298" t="s">
        <v>95</v>
      </c>
      <c r="M73" s="298"/>
      <c r="N73" s="298"/>
      <c r="O73" s="298"/>
      <c r="P73" s="298"/>
      <c r="Q73" s="298"/>
      <c r="R73" s="298"/>
      <c r="S73" s="298"/>
      <c r="T73" s="298"/>
      <c r="U73" s="298"/>
      <c r="V73" s="298"/>
      <c r="W73" s="298"/>
      <c r="X73" s="298"/>
      <c r="Y73" s="298"/>
      <c r="Z73" s="298"/>
      <c r="AA73" s="298"/>
      <c r="AB73" s="298"/>
      <c r="AC73" s="298"/>
      <c r="AD73" s="298"/>
      <c r="AE73" s="298"/>
      <c r="AF73" s="298"/>
      <c r="AG73" s="286">
        <f>'ZBV-05a - méněpráce'!J34</f>
        <v>-90565.67</v>
      </c>
      <c r="AH73" s="287"/>
      <c r="AI73" s="287"/>
      <c r="AJ73" s="287"/>
      <c r="AK73" s="287"/>
      <c r="AL73" s="287"/>
      <c r="AM73" s="287"/>
      <c r="AN73" s="286">
        <f t="shared" si="0"/>
        <v>-109584.45999999999</v>
      </c>
      <c r="AO73" s="287"/>
      <c r="AP73" s="287"/>
      <c r="AQ73" s="79" t="s">
        <v>89</v>
      </c>
      <c r="AR73" s="44"/>
      <c r="AS73" s="80">
        <v>0</v>
      </c>
      <c r="AT73" s="81">
        <f t="shared" si="1"/>
        <v>-19018.79</v>
      </c>
      <c r="AU73" s="82">
        <f>'ZBV-05a - méněpráce'!P94</f>
        <v>0</v>
      </c>
      <c r="AV73" s="81">
        <f>'ZBV-05a - méněpráce'!J37</f>
        <v>-19018.79</v>
      </c>
      <c r="AW73" s="81">
        <f>'ZBV-05a - méněpráce'!J38</f>
        <v>0</v>
      </c>
      <c r="AX73" s="81">
        <f>'ZBV-05a - méněpráce'!J39</f>
        <v>0</v>
      </c>
      <c r="AY73" s="81">
        <f>'ZBV-05a - méněpráce'!J40</f>
        <v>0</v>
      </c>
      <c r="AZ73" s="81">
        <f>'ZBV-05a - méněpráce'!F37</f>
        <v>-90565.67</v>
      </c>
      <c r="BA73" s="81">
        <f>'ZBV-05a - méněpráce'!F38</f>
        <v>0</v>
      </c>
      <c r="BB73" s="81">
        <f>'ZBV-05a - méněpráce'!F39</f>
        <v>0</v>
      </c>
      <c r="BC73" s="81">
        <f>'ZBV-05a - méněpráce'!F40</f>
        <v>0</v>
      </c>
      <c r="BD73" s="83">
        <f>'ZBV-05a - méněpráce'!F41</f>
        <v>0</v>
      </c>
      <c r="BT73" s="25" t="s">
        <v>92</v>
      </c>
      <c r="BV73" s="25" t="s">
        <v>79</v>
      </c>
      <c r="BW73" s="25" t="s">
        <v>120</v>
      </c>
      <c r="BX73" s="25" t="s">
        <v>118</v>
      </c>
      <c r="CL73" s="25" t="s">
        <v>17</v>
      </c>
    </row>
    <row r="74" spans="1:90" s="3" customFormat="1" ht="16.5" customHeight="1">
      <c r="A74" s="84" t="s">
        <v>91</v>
      </c>
      <c r="B74" s="44"/>
      <c r="C74" s="9"/>
      <c r="D74" s="9"/>
      <c r="E74" s="9"/>
      <c r="F74" s="298" t="s">
        <v>121</v>
      </c>
      <c r="G74" s="298"/>
      <c r="H74" s="298"/>
      <c r="I74" s="298"/>
      <c r="J74" s="298"/>
      <c r="K74" s="9"/>
      <c r="L74" s="298" t="s">
        <v>103</v>
      </c>
      <c r="M74" s="298"/>
      <c r="N74" s="298"/>
      <c r="O74" s="298"/>
      <c r="P74" s="298"/>
      <c r="Q74" s="298"/>
      <c r="R74" s="298"/>
      <c r="S74" s="298"/>
      <c r="T74" s="298"/>
      <c r="U74" s="298"/>
      <c r="V74" s="298"/>
      <c r="W74" s="298"/>
      <c r="X74" s="298"/>
      <c r="Y74" s="298"/>
      <c r="Z74" s="298"/>
      <c r="AA74" s="298"/>
      <c r="AB74" s="298"/>
      <c r="AC74" s="298"/>
      <c r="AD74" s="298"/>
      <c r="AE74" s="298"/>
      <c r="AF74" s="298"/>
      <c r="AG74" s="286">
        <f>'ZBV-05b - vícepráce'!J34</f>
        <v>163736.26999999999</v>
      </c>
      <c r="AH74" s="287"/>
      <c r="AI74" s="287"/>
      <c r="AJ74" s="287"/>
      <c r="AK74" s="287"/>
      <c r="AL74" s="287"/>
      <c r="AM74" s="287"/>
      <c r="AN74" s="286">
        <f t="shared" si="0"/>
        <v>198120.88999999998</v>
      </c>
      <c r="AO74" s="287"/>
      <c r="AP74" s="287"/>
      <c r="AQ74" s="79" t="s">
        <v>89</v>
      </c>
      <c r="AR74" s="44"/>
      <c r="AS74" s="80">
        <v>0</v>
      </c>
      <c r="AT74" s="81">
        <f t="shared" si="1"/>
        <v>34384.620000000003</v>
      </c>
      <c r="AU74" s="82">
        <f>'ZBV-05b - vícepráce'!P94</f>
        <v>36.447188000000004</v>
      </c>
      <c r="AV74" s="81">
        <f>'ZBV-05b - vícepráce'!J37</f>
        <v>34384.620000000003</v>
      </c>
      <c r="AW74" s="81">
        <f>'ZBV-05b - vícepráce'!J38</f>
        <v>0</v>
      </c>
      <c r="AX74" s="81">
        <f>'ZBV-05b - vícepráce'!J39</f>
        <v>0</v>
      </c>
      <c r="AY74" s="81">
        <f>'ZBV-05b - vícepráce'!J40</f>
        <v>0</v>
      </c>
      <c r="AZ74" s="81">
        <f>'ZBV-05b - vícepráce'!F37</f>
        <v>163736.26999999999</v>
      </c>
      <c r="BA74" s="81">
        <f>'ZBV-05b - vícepráce'!F38</f>
        <v>0</v>
      </c>
      <c r="BB74" s="81">
        <f>'ZBV-05b - vícepráce'!F39</f>
        <v>0</v>
      </c>
      <c r="BC74" s="81">
        <f>'ZBV-05b - vícepráce'!F40</f>
        <v>0</v>
      </c>
      <c r="BD74" s="83">
        <f>'ZBV-05b - vícepráce'!F41</f>
        <v>0</v>
      </c>
      <c r="BT74" s="25" t="s">
        <v>92</v>
      </c>
      <c r="BV74" s="25" t="s">
        <v>79</v>
      </c>
      <c r="BW74" s="25" t="s">
        <v>122</v>
      </c>
      <c r="BX74" s="25" t="s">
        <v>118</v>
      </c>
      <c r="CL74" s="25" t="s">
        <v>17</v>
      </c>
    </row>
    <row r="75" spans="1:90" s="3" customFormat="1" ht="16.5" customHeight="1">
      <c r="B75" s="44"/>
      <c r="C75" s="9"/>
      <c r="D75" s="9"/>
      <c r="E75" s="298" t="s">
        <v>123</v>
      </c>
      <c r="F75" s="298"/>
      <c r="G75" s="298"/>
      <c r="H75" s="298"/>
      <c r="I75" s="298"/>
      <c r="J75" s="9"/>
      <c r="K75" s="298" t="s">
        <v>98</v>
      </c>
      <c r="L75" s="298"/>
      <c r="M75" s="298"/>
      <c r="N75" s="298"/>
      <c r="O75" s="298"/>
      <c r="P75" s="298"/>
      <c r="Q75" s="298"/>
      <c r="R75" s="298"/>
      <c r="S75" s="298"/>
      <c r="T75" s="298"/>
      <c r="U75" s="298"/>
      <c r="V75" s="298"/>
      <c r="W75" s="298"/>
      <c r="X75" s="298"/>
      <c r="Y75" s="298"/>
      <c r="Z75" s="298"/>
      <c r="AA75" s="298"/>
      <c r="AB75" s="298"/>
      <c r="AC75" s="298"/>
      <c r="AD75" s="298"/>
      <c r="AE75" s="298"/>
      <c r="AF75" s="298"/>
      <c r="AG75" s="288">
        <f>ROUND(SUM(AG76:AG78),2)</f>
        <v>867724.14</v>
      </c>
      <c r="AH75" s="287"/>
      <c r="AI75" s="287"/>
      <c r="AJ75" s="287"/>
      <c r="AK75" s="287"/>
      <c r="AL75" s="287"/>
      <c r="AM75" s="287"/>
      <c r="AN75" s="286">
        <f t="shared" si="0"/>
        <v>1049946.21</v>
      </c>
      <c r="AO75" s="287"/>
      <c r="AP75" s="287"/>
      <c r="AQ75" s="79" t="s">
        <v>89</v>
      </c>
      <c r="AR75" s="44"/>
      <c r="AS75" s="80">
        <f>ROUND(SUM(AS76:AS78),2)</f>
        <v>0</v>
      </c>
      <c r="AT75" s="81">
        <f t="shared" si="1"/>
        <v>182222.07</v>
      </c>
      <c r="AU75" s="82">
        <f>ROUND(SUM(AU76:AU78),5)</f>
        <v>29.178719999999998</v>
      </c>
      <c r="AV75" s="81">
        <f>ROUND(AZ75*L29,2)</f>
        <v>182222.07</v>
      </c>
      <c r="AW75" s="81">
        <f>ROUND(BA75*L30,2)</f>
        <v>0</v>
      </c>
      <c r="AX75" s="81">
        <f>ROUND(BB75*L29,2)</f>
        <v>0</v>
      </c>
      <c r="AY75" s="81">
        <f>ROUND(BC75*L30,2)</f>
        <v>0</v>
      </c>
      <c r="AZ75" s="81">
        <f>ROUND(SUM(AZ76:AZ78),2)</f>
        <v>867724.14</v>
      </c>
      <c r="BA75" s="81">
        <f>ROUND(SUM(BA76:BA78),2)</f>
        <v>0</v>
      </c>
      <c r="BB75" s="81">
        <f>ROUND(SUM(BB76:BB78),2)</f>
        <v>0</v>
      </c>
      <c r="BC75" s="81">
        <f>ROUND(SUM(BC76:BC78),2)</f>
        <v>0</v>
      </c>
      <c r="BD75" s="83">
        <f>ROUND(SUM(BD76:BD78),2)</f>
        <v>0</v>
      </c>
      <c r="BS75" s="25" t="s">
        <v>76</v>
      </c>
      <c r="BT75" s="25" t="s">
        <v>86</v>
      </c>
      <c r="BV75" s="25" t="s">
        <v>79</v>
      </c>
      <c r="BW75" s="25" t="s">
        <v>124</v>
      </c>
      <c r="BX75" s="25" t="s">
        <v>85</v>
      </c>
      <c r="CL75" s="25" t="s">
        <v>17</v>
      </c>
    </row>
    <row r="76" spans="1:90" s="3" customFormat="1" ht="16.5" customHeight="1">
      <c r="A76" s="84" t="s">
        <v>91</v>
      </c>
      <c r="B76" s="44"/>
      <c r="C76" s="9"/>
      <c r="D76" s="9"/>
      <c r="E76" s="9"/>
      <c r="F76" s="298" t="s">
        <v>123</v>
      </c>
      <c r="G76" s="298"/>
      <c r="H76" s="298"/>
      <c r="I76" s="298"/>
      <c r="J76" s="298"/>
      <c r="K76" s="9"/>
      <c r="L76" s="298" t="s">
        <v>98</v>
      </c>
      <c r="M76" s="298"/>
      <c r="N76" s="298"/>
      <c r="O76" s="298"/>
      <c r="P76" s="298"/>
      <c r="Q76" s="298"/>
      <c r="R76" s="298"/>
      <c r="S76" s="298"/>
      <c r="T76" s="298"/>
      <c r="U76" s="298"/>
      <c r="V76" s="298"/>
      <c r="W76" s="298"/>
      <c r="X76" s="298"/>
      <c r="Y76" s="298"/>
      <c r="Z76" s="298"/>
      <c r="AA76" s="298"/>
      <c r="AB76" s="298"/>
      <c r="AC76" s="298"/>
      <c r="AD76" s="298"/>
      <c r="AE76" s="298"/>
      <c r="AF76" s="298"/>
      <c r="AG76" s="286">
        <f>'11 - KOLUMBÁRIUM'!J32</f>
        <v>807716.22</v>
      </c>
      <c r="AH76" s="287"/>
      <c r="AI76" s="287"/>
      <c r="AJ76" s="287"/>
      <c r="AK76" s="287"/>
      <c r="AL76" s="287"/>
      <c r="AM76" s="287"/>
      <c r="AN76" s="286">
        <f t="shared" si="0"/>
        <v>977336.63</v>
      </c>
      <c r="AO76" s="287"/>
      <c r="AP76" s="287"/>
      <c r="AQ76" s="79" t="s">
        <v>89</v>
      </c>
      <c r="AR76" s="44"/>
      <c r="AS76" s="80">
        <v>0</v>
      </c>
      <c r="AT76" s="81">
        <f t="shared" si="1"/>
        <v>169620.41</v>
      </c>
      <c r="AU76" s="82">
        <f>'11 - KOLUMBÁRIUM'!P94</f>
        <v>0</v>
      </c>
      <c r="AV76" s="81">
        <f>'11 - KOLUMBÁRIUM'!J35</f>
        <v>169620.41</v>
      </c>
      <c r="AW76" s="81">
        <f>'11 - KOLUMBÁRIUM'!J36</f>
        <v>0</v>
      </c>
      <c r="AX76" s="81">
        <f>'11 - KOLUMBÁRIUM'!J37</f>
        <v>0</v>
      </c>
      <c r="AY76" s="81">
        <f>'11 - KOLUMBÁRIUM'!J38</f>
        <v>0</v>
      </c>
      <c r="AZ76" s="81">
        <f>'11 - KOLUMBÁRIUM'!F35</f>
        <v>807716.22</v>
      </c>
      <c r="BA76" s="81">
        <f>'11 - KOLUMBÁRIUM'!F36</f>
        <v>0</v>
      </c>
      <c r="BB76" s="81">
        <f>'11 - KOLUMBÁRIUM'!F37</f>
        <v>0</v>
      </c>
      <c r="BC76" s="81">
        <f>'11 - KOLUMBÁRIUM'!F38</f>
        <v>0</v>
      </c>
      <c r="BD76" s="83">
        <f>'11 - KOLUMBÁRIUM'!F39</f>
        <v>0</v>
      </c>
      <c r="BT76" s="25" t="s">
        <v>92</v>
      </c>
      <c r="BU76" s="25" t="s">
        <v>93</v>
      </c>
      <c r="BV76" s="25" t="s">
        <v>79</v>
      </c>
      <c r="BW76" s="25" t="s">
        <v>124</v>
      </c>
      <c r="BX76" s="25" t="s">
        <v>85</v>
      </c>
      <c r="CL76" s="25" t="s">
        <v>17</v>
      </c>
    </row>
    <row r="77" spans="1:90" s="3" customFormat="1" ht="16.5" customHeight="1">
      <c r="A77" s="84" t="s">
        <v>91</v>
      </c>
      <c r="B77" s="44"/>
      <c r="C77" s="9"/>
      <c r="D77" s="9"/>
      <c r="E77" s="9"/>
      <c r="F77" s="298" t="s">
        <v>125</v>
      </c>
      <c r="G77" s="298"/>
      <c r="H77" s="298"/>
      <c r="I77" s="298"/>
      <c r="J77" s="298"/>
      <c r="K77" s="9"/>
      <c r="L77" s="298" t="s">
        <v>95</v>
      </c>
      <c r="M77" s="298"/>
      <c r="N77" s="298"/>
      <c r="O77" s="298"/>
      <c r="P77" s="298"/>
      <c r="Q77" s="298"/>
      <c r="R77" s="298"/>
      <c r="S77" s="298"/>
      <c r="T77" s="298"/>
      <c r="U77" s="298"/>
      <c r="V77" s="298"/>
      <c r="W77" s="298"/>
      <c r="X77" s="298"/>
      <c r="Y77" s="298"/>
      <c r="Z77" s="298"/>
      <c r="AA77" s="298"/>
      <c r="AB77" s="298"/>
      <c r="AC77" s="298"/>
      <c r="AD77" s="298"/>
      <c r="AE77" s="298"/>
      <c r="AF77" s="298"/>
      <c r="AG77" s="286">
        <f>'ZBV-06a - méněpráce'!J34</f>
        <v>-67689.100000000006</v>
      </c>
      <c r="AH77" s="287"/>
      <c r="AI77" s="287"/>
      <c r="AJ77" s="287"/>
      <c r="AK77" s="287"/>
      <c r="AL77" s="287"/>
      <c r="AM77" s="287"/>
      <c r="AN77" s="286">
        <f t="shared" si="0"/>
        <v>-81903.81</v>
      </c>
      <c r="AO77" s="287"/>
      <c r="AP77" s="287"/>
      <c r="AQ77" s="79" t="s">
        <v>89</v>
      </c>
      <c r="AR77" s="44"/>
      <c r="AS77" s="80">
        <v>0</v>
      </c>
      <c r="AT77" s="81">
        <f t="shared" si="1"/>
        <v>-14214.71</v>
      </c>
      <c r="AU77" s="82">
        <f>'ZBV-06a - méněpráce'!P94</f>
        <v>0</v>
      </c>
      <c r="AV77" s="81">
        <f>'ZBV-06a - méněpráce'!J37</f>
        <v>-14214.71</v>
      </c>
      <c r="AW77" s="81">
        <f>'ZBV-06a - méněpráce'!J38</f>
        <v>0</v>
      </c>
      <c r="AX77" s="81">
        <f>'ZBV-06a - méněpráce'!J39</f>
        <v>0</v>
      </c>
      <c r="AY77" s="81">
        <f>'ZBV-06a - méněpráce'!J40</f>
        <v>0</v>
      </c>
      <c r="AZ77" s="81">
        <f>'ZBV-06a - méněpráce'!F37</f>
        <v>-67689.100000000006</v>
      </c>
      <c r="BA77" s="81">
        <f>'ZBV-06a - méněpráce'!F38</f>
        <v>0</v>
      </c>
      <c r="BB77" s="81">
        <f>'ZBV-06a - méněpráce'!F39</f>
        <v>0</v>
      </c>
      <c r="BC77" s="81">
        <f>'ZBV-06a - méněpráce'!F40</f>
        <v>0</v>
      </c>
      <c r="BD77" s="83">
        <f>'ZBV-06a - méněpráce'!F41</f>
        <v>0</v>
      </c>
      <c r="BT77" s="25" t="s">
        <v>92</v>
      </c>
      <c r="BV77" s="25" t="s">
        <v>79</v>
      </c>
      <c r="BW77" s="25" t="s">
        <v>126</v>
      </c>
      <c r="BX77" s="25" t="s">
        <v>124</v>
      </c>
      <c r="CL77" s="25" t="s">
        <v>17</v>
      </c>
    </row>
    <row r="78" spans="1:90" s="3" customFormat="1" ht="16.5" customHeight="1">
      <c r="A78" s="84" t="s">
        <v>91</v>
      </c>
      <c r="B78" s="44"/>
      <c r="C78" s="9"/>
      <c r="D78" s="9"/>
      <c r="E78" s="9"/>
      <c r="F78" s="298" t="s">
        <v>127</v>
      </c>
      <c r="G78" s="298"/>
      <c r="H78" s="298"/>
      <c r="I78" s="298"/>
      <c r="J78" s="298"/>
      <c r="K78" s="9"/>
      <c r="L78" s="298" t="s">
        <v>103</v>
      </c>
      <c r="M78" s="298"/>
      <c r="N78" s="298"/>
      <c r="O78" s="298"/>
      <c r="P78" s="298"/>
      <c r="Q78" s="298"/>
      <c r="R78" s="298"/>
      <c r="S78" s="298"/>
      <c r="T78" s="298"/>
      <c r="U78" s="298"/>
      <c r="V78" s="298"/>
      <c r="W78" s="298"/>
      <c r="X78" s="298"/>
      <c r="Y78" s="298"/>
      <c r="Z78" s="298"/>
      <c r="AA78" s="298"/>
      <c r="AB78" s="298"/>
      <c r="AC78" s="298"/>
      <c r="AD78" s="298"/>
      <c r="AE78" s="298"/>
      <c r="AF78" s="298"/>
      <c r="AG78" s="286">
        <f>'ZBV-06b - vícepráce'!J34</f>
        <v>127697.02</v>
      </c>
      <c r="AH78" s="287"/>
      <c r="AI78" s="287"/>
      <c r="AJ78" s="287"/>
      <c r="AK78" s="287"/>
      <c r="AL78" s="287"/>
      <c r="AM78" s="287"/>
      <c r="AN78" s="286">
        <f t="shared" si="0"/>
        <v>154513.39000000001</v>
      </c>
      <c r="AO78" s="287"/>
      <c r="AP78" s="287"/>
      <c r="AQ78" s="79" t="s">
        <v>89</v>
      </c>
      <c r="AR78" s="44"/>
      <c r="AS78" s="80">
        <v>0</v>
      </c>
      <c r="AT78" s="81">
        <f t="shared" si="1"/>
        <v>26816.37</v>
      </c>
      <c r="AU78" s="82">
        <f>'ZBV-06b - vícepráce'!P94</f>
        <v>29.178724000000006</v>
      </c>
      <c r="AV78" s="81">
        <f>'ZBV-06b - vícepráce'!J37</f>
        <v>26816.37</v>
      </c>
      <c r="AW78" s="81">
        <f>'ZBV-06b - vícepráce'!J38</f>
        <v>0</v>
      </c>
      <c r="AX78" s="81">
        <f>'ZBV-06b - vícepráce'!J39</f>
        <v>0</v>
      </c>
      <c r="AY78" s="81">
        <f>'ZBV-06b - vícepráce'!J40</f>
        <v>0</v>
      </c>
      <c r="AZ78" s="81">
        <f>'ZBV-06b - vícepráce'!F37</f>
        <v>127697.02</v>
      </c>
      <c r="BA78" s="81">
        <f>'ZBV-06b - vícepráce'!F38</f>
        <v>0</v>
      </c>
      <c r="BB78" s="81">
        <f>'ZBV-06b - vícepráce'!F39</f>
        <v>0</v>
      </c>
      <c r="BC78" s="81">
        <f>'ZBV-06b - vícepráce'!F40</f>
        <v>0</v>
      </c>
      <c r="BD78" s="83">
        <f>'ZBV-06b - vícepráce'!F41</f>
        <v>0</v>
      </c>
      <c r="BT78" s="25" t="s">
        <v>92</v>
      </c>
      <c r="BV78" s="25" t="s">
        <v>79</v>
      </c>
      <c r="BW78" s="25" t="s">
        <v>128</v>
      </c>
      <c r="BX78" s="25" t="s">
        <v>124</v>
      </c>
      <c r="CL78" s="25" t="s">
        <v>17</v>
      </c>
    </row>
    <row r="79" spans="1:90" s="3" customFormat="1" ht="16.5" customHeight="1">
      <c r="B79" s="44"/>
      <c r="C79" s="9"/>
      <c r="D79" s="9"/>
      <c r="E79" s="298" t="s">
        <v>8</v>
      </c>
      <c r="F79" s="298"/>
      <c r="G79" s="298"/>
      <c r="H79" s="298"/>
      <c r="I79" s="298"/>
      <c r="J79" s="9"/>
      <c r="K79" s="298" t="s">
        <v>98</v>
      </c>
      <c r="L79" s="298"/>
      <c r="M79" s="298"/>
      <c r="N79" s="298"/>
      <c r="O79" s="298"/>
      <c r="P79" s="298"/>
      <c r="Q79" s="298"/>
      <c r="R79" s="298"/>
      <c r="S79" s="298"/>
      <c r="T79" s="298"/>
      <c r="U79" s="298"/>
      <c r="V79" s="298"/>
      <c r="W79" s="298"/>
      <c r="X79" s="298"/>
      <c r="Y79" s="298"/>
      <c r="Z79" s="298"/>
      <c r="AA79" s="298"/>
      <c r="AB79" s="298"/>
      <c r="AC79" s="298"/>
      <c r="AD79" s="298"/>
      <c r="AE79" s="298"/>
      <c r="AF79" s="298"/>
      <c r="AG79" s="288">
        <f>ROUND(SUM(AG80:AG82),2)</f>
        <v>580924.03</v>
      </c>
      <c r="AH79" s="287"/>
      <c r="AI79" s="287"/>
      <c r="AJ79" s="287"/>
      <c r="AK79" s="287"/>
      <c r="AL79" s="287"/>
      <c r="AM79" s="287"/>
      <c r="AN79" s="286">
        <f t="shared" si="0"/>
        <v>702918.08000000007</v>
      </c>
      <c r="AO79" s="287"/>
      <c r="AP79" s="287"/>
      <c r="AQ79" s="79" t="s">
        <v>89</v>
      </c>
      <c r="AR79" s="44"/>
      <c r="AS79" s="80">
        <f>ROUND(SUM(AS80:AS82),2)</f>
        <v>0</v>
      </c>
      <c r="AT79" s="81">
        <f t="shared" si="1"/>
        <v>121994.05</v>
      </c>
      <c r="AU79" s="82">
        <f>ROUND(SUM(AU80:AU82),5)</f>
        <v>19.276219999999999</v>
      </c>
      <c r="AV79" s="81">
        <f>ROUND(AZ79*L29,2)</f>
        <v>121994.05</v>
      </c>
      <c r="AW79" s="81">
        <f>ROUND(BA79*L30,2)</f>
        <v>0</v>
      </c>
      <c r="AX79" s="81">
        <f>ROUND(BB79*L29,2)</f>
        <v>0</v>
      </c>
      <c r="AY79" s="81">
        <f>ROUND(BC79*L30,2)</f>
        <v>0</v>
      </c>
      <c r="AZ79" s="81">
        <f>ROUND(SUM(AZ80:AZ82),2)</f>
        <v>580924.03</v>
      </c>
      <c r="BA79" s="81">
        <f>ROUND(SUM(BA80:BA82),2)</f>
        <v>0</v>
      </c>
      <c r="BB79" s="81">
        <f>ROUND(SUM(BB80:BB82),2)</f>
        <v>0</v>
      </c>
      <c r="BC79" s="81">
        <f>ROUND(SUM(BC80:BC82),2)</f>
        <v>0</v>
      </c>
      <c r="BD79" s="83">
        <f>ROUND(SUM(BD80:BD82),2)</f>
        <v>0</v>
      </c>
      <c r="BS79" s="25" t="s">
        <v>76</v>
      </c>
      <c r="BT79" s="25" t="s">
        <v>86</v>
      </c>
      <c r="BV79" s="25" t="s">
        <v>79</v>
      </c>
      <c r="BW79" s="25" t="s">
        <v>129</v>
      </c>
      <c r="BX79" s="25" t="s">
        <v>85</v>
      </c>
      <c r="CL79" s="25" t="s">
        <v>17</v>
      </c>
    </row>
    <row r="80" spans="1:90" s="3" customFormat="1" ht="16.5" customHeight="1">
      <c r="A80" s="84" t="s">
        <v>91</v>
      </c>
      <c r="B80" s="44"/>
      <c r="C80" s="9"/>
      <c r="D80" s="9"/>
      <c r="E80" s="9"/>
      <c r="F80" s="298" t="s">
        <v>8</v>
      </c>
      <c r="G80" s="298"/>
      <c r="H80" s="298"/>
      <c r="I80" s="298"/>
      <c r="J80" s="298"/>
      <c r="K80" s="9"/>
      <c r="L80" s="298" t="s">
        <v>98</v>
      </c>
      <c r="M80" s="298"/>
      <c r="N80" s="298"/>
      <c r="O80" s="298"/>
      <c r="P80" s="298"/>
      <c r="Q80" s="298"/>
      <c r="R80" s="298"/>
      <c r="S80" s="298"/>
      <c r="T80" s="298"/>
      <c r="U80" s="298"/>
      <c r="V80" s="298"/>
      <c r="W80" s="298"/>
      <c r="X80" s="298"/>
      <c r="Y80" s="298"/>
      <c r="Z80" s="298"/>
      <c r="AA80" s="298"/>
      <c r="AB80" s="298"/>
      <c r="AC80" s="298"/>
      <c r="AD80" s="298"/>
      <c r="AE80" s="298"/>
      <c r="AF80" s="298"/>
      <c r="AG80" s="286">
        <f>'12 - KOLUMBÁRIUM'!J32</f>
        <v>530256.78</v>
      </c>
      <c r="AH80" s="287"/>
      <c r="AI80" s="287"/>
      <c r="AJ80" s="287"/>
      <c r="AK80" s="287"/>
      <c r="AL80" s="287"/>
      <c r="AM80" s="287"/>
      <c r="AN80" s="286">
        <f t="shared" si="0"/>
        <v>641610.70000000007</v>
      </c>
      <c r="AO80" s="287"/>
      <c r="AP80" s="287"/>
      <c r="AQ80" s="79" t="s">
        <v>89</v>
      </c>
      <c r="AR80" s="44"/>
      <c r="AS80" s="80">
        <v>0</v>
      </c>
      <c r="AT80" s="81">
        <f t="shared" si="1"/>
        <v>111353.92</v>
      </c>
      <c r="AU80" s="82">
        <f>'12 - KOLUMBÁRIUM'!P94</f>
        <v>0</v>
      </c>
      <c r="AV80" s="81">
        <f>'12 - KOLUMBÁRIUM'!J35</f>
        <v>111353.92</v>
      </c>
      <c r="AW80" s="81">
        <f>'12 - KOLUMBÁRIUM'!J36</f>
        <v>0</v>
      </c>
      <c r="AX80" s="81">
        <f>'12 - KOLUMBÁRIUM'!J37</f>
        <v>0</v>
      </c>
      <c r="AY80" s="81">
        <f>'12 - KOLUMBÁRIUM'!J38</f>
        <v>0</v>
      </c>
      <c r="AZ80" s="81">
        <f>'12 - KOLUMBÁRIUM'!F35</f>
        <v>530256.78</v>
      </c>
      <c r="BA80" s="81">
        <f>'12 - KOLUMBÁRIUM'!F36</f>
        <v>0</v>
      </c>
      <c r="BB80" s="81">
        <f>'12 - KOLUMBÁRIUM'!F37</f>
        <v>0</v>
      </c>
      <c r="BC80" s="81">
        <f>'12 - KOLUMBÁRIUM'!F38</f>
        <v>0</v>
      </c>
      <c r="BD80" s="83">
        <f>'12 - KOLUMBÁRIUM'!F39</f>
        <v>0</v>
      </c>
      <c r="BT80" s="25" t="s">
        <v>92</v>
      </c>
      <c r="BU80" s="25" t="s">
        <v>93</v>
      </c>
      <c r="BV80" s="25" t="s">
        <v>79</v>
      </c>
      <c r="BW80" s="25" t="s">
        <v>129</v>
      </c>
      <c r="BX80" s="25" t="s">
        <v>85</v>
      </c>
      <c r="CL80" s="25" t="s">
        <v>17</v>
      </c>
    </row>
    <row r="81" spans="1:91" s="3" customFormat="1" ht="16.5" customHeight="1">
      <c r="A81" s="84" t="s">
        <v>91</v>
      </c>
      <c r="B81" s="44"/>
      <c r="C81" s="9"/>
      <c r="D81" s="9"/>
      <c r="E81" s="9"/>
      <c r="F81" s="298" t="s">
        <v>130</v>
      </c>
      <c r="G81" s="298"/>
      <c r="H81" s="298"/>
      <c r="I81" s="298"/>
      <c r="J81" s="298"/>
      <c r="K81" s="9"/>
      <c r="L81" s="298" t="s">
        <v>95</v>
      </c>
      <c r="M81" s="298"/>
      <c r="N81" s="298"/>
      <c r="O81" s="298"/>
      <c r="P81" s="298"/>
      <c r="Q81" s="298"/>
      <c r="R81" s="298"/>
      <c r="S81" s="298"/>
      <c r="T81" s="298"/>
      <c r="U81" s="298"/>
      <c r="V81" s="298"/>
      <c r="W81" s="298"/>
      <c r="X81" s="298"/>
      <c r="Y81" s="298"/>
      <c r="Z81" s="298"/>
      <c r="AA81" s="298"/>
      <c r="AB81" s="298"/>
      <c r="AC81" s="298"/>
      <c r="AD81" s="298"/>
      <c r="AE81" s="298"/>
      <c r="AF81" s="298"/>
      <c r="AG81" s="286">
        <f>'ZBV-07a - méněpráce'!J34</f>
        <v>-35786.980000000003</v>
      </c>
      <c r="AH81" s="287"/>
      <c r="AI81" s="287"/>
      <c r="AJ81" s="287"/>
      <c r="AK81" s="287"/>
      <c r="AL81" s="287"/>
      <c r="AM81" s="287"/>
      <c r="AN81" s="286">
        <f t="shared" si="0"/>
        <v>-43302.25</v>
      </c>
      <c r="AO81" s="287"/>
      <c r="AP81" s="287"/>
      <c r="AQ81" s="79" t="s">
        <v>89</v>
      </c>
      <c r="AR81" s="44"/>
      <c r="AS81" s="80">
        <v>0</v>
      </c>
      <c r="AT81" s="81">
        <f t="shared" si="1"/>
        <v>-7515.27</v>
      </c>
      <c r="AU81" s="82">
        <f>'ZBV-07a - méněpráce'!P94</f>
        <v>0</v>
      </c>
      <c r="AV81" s="81">
        <f>'ZBV-07a - méněpráce'!J37</f>
        <v>-7515.27</v>
      </c>
      <c r="AW81" s="81">
        <f>'ZBV-07a - méněpráce'!J38</f>
        <v>0</v>
      </c>
      <c r="AX81" s="81">
        <f>'ZBV-07a - méněpráce'!J39</f>
        <v>0</v>
      </c>
      <c r="AY81" s="81">
        <f>'ZBV-07a - méněpráce'!J40</f>
        <v>0</v>
      </c>
      <c r="AZ81" s="81">
        <f>'ZBV-07a - méněpráce'!F37</f>
        <v>-35786.980000000003</v>
      </c>
      <c r="BA81" s="81">
        <f>'ZBV-07a - méněpráce'!F38</f>
        <v>0</v>
      </c>
      <c r="BB81" s="81">
        <f>'ZBV-07a - méněpráce'!F39</f>
        <v>0</v>
      </c>
      <c r="BC81" s="81">
        <f>'ZBV-07a - méněpráce'!F40</f>
        <v>0</v>
      </c>
      <c r="BD81" s="83">
        <f>'ZBV-07a - méněpráce'!F41</f>
        <v>0</v>
      </c>
      <c r="BT81" s="25" t="s">
        <v>92</v>
      </c>
      <c r="BV81" s="25" t="s">
        <v>79</v>
      </c>
      <c r="BW81" s="25" t="s">
        <v>131</v>
      </c>
      <c r="BX81" s="25" t="s">
        <v>129</v>
      </c>
      <c r="CL81" s="25" t="s">
        <v>17</v>
      </c>
    </row>
    <row r="82" spans="1:91" s="3" customFormat="1" ht="16.5" customHeight="1">
      <c r="A82" s="84" t="s">
        <v>91</v>
      </c>
      <c r="B82" s="44"/>
      <c r="C82" s="9"/>
      <c r="D82" s="9"/>
      <c r="E82" s="9"/>
      <c r="F82" s="298" t="s">
        <v>132</v>
      </c>
      <c r="G82" s="298"/>
      <c r="H82" s="298"/>
      <c r="I82" s="298"/>
      <c r="J82" s="298"/>
      <c r="K82" s="9"/>
      <c r="L82" s="298" t="s">
        <v>103</v>
      </c>
      <c r="M82" s="298"/>
      <c r="N82" s="298"/>
      <c r="O82" s="298"/>
      <c r="P82" s="298"/>
      <c r="Q82" s="298"/>
      <c r="R82" s="298"/>
      <c r="S82" s="298"/>
      <c r="T82" s="298"/>
      <c r="U82" s="298"/>
      <c r="V82" s="298"/>
      <c r="W82" s="298"/>
      <c r="X82" s="298"/>
      <c r="Y82" s="298"/>
      <c r="Z82" s="298"/>
      <c r="AA82" s="298"/>
      <c r="AB82" s="298"/>
      <c r="AC82" s="298"/>
      <c r="AD82" s="298"/>
      <c r="AE82" s="298"/>
      <c r="AF82" s="298"/>
      <c r="AG82" s="286">
        <f>'ZBV-07b - vícepráce'!J34</f>
        <v>86454.23</v>
      </c>
      <c r="AH82" s="287"/>
      <c r="AI82" s="287"/>
      <c r="AJ82" s="287"/>
      <c r="AK82" s="287"/>
      <c r="AL82" s="287"/>
      <c r="AM82" s="287"/>
      <c r="AN82" s="286">
        <f t="shared" si="0"/>
        <v>104609.62</v>
      </c>
      <c r="AO82" s="287"/>
      <c r="AP82" s="287"/>
      <c r="AQ82" s="79" t="s">
        <v>89</v>
      </c>
      <c r="AR82" s="44"/>
      <c r="AS82" s="80">
        <v>0</v>
      </c>
      <c r="AT82" s="81">
        <f t="shared" si="1"/>
        <v>18155.39</v>
      </c>
      <c r="AU82" s="82">
        <f>'ZBV-07b - vícepráce'!P94</f>
        <v>19.276222000000001</v>
      </c>
      <c r="AV82" s="81">
        <f>'ZBV-07b - vícepráce'!J37</f>
        <v>18155.39</v>
      </c>
      <c r="AW82" s="81">
        <f>'ZBV-07b - vícepráce'!J38</f>
        <v>0</v>
      </c>
      <c r="AX82" s="81">
        <f>'ZBV-07b - vícepráce'!J39</f>
        <v>0</v>
      </c>
      <c r="AY82" s="81">
        <f>'ZBV-07b - vícepráce'!J40</f>
        <v>0</v>
      </c>
      <c r="AZ82" s="81">
        <f>'ZBV-07b - vícepráce'!F37</f>
        <v>86454.23</v>
      </c>
      <c r="BA82" s="81">
        <f>'ZBV-07b - vícepráce'!F38</f>
        <v>0</v>
      </c>
      <c r="BB82" s="81">
        <f>'ZBV-07b - vícepráce'!F39</f>
        <v>0</v>
      </c>
      <c r="BC82" s="81">
        <f>'ZBV-07b - vícepráce'!F40</f>
        <v>0</v>
      </c>
      <c r="BD82" s="83">
        <f>'ZBV-07b - vícepráce'!F41</f>
        <v>0</v>
      </c>
      <c r="BT82" s="25" t="s">
        <v>92</v>
      </c>
      <c r="BV82" s="25" t="s">
        <v>79</v>
      </c>
      <c r="BW82" s="25" t="s">
        <v>133</v>
      </c>
      <c r="BX82" s="25" t="s">
        <v>129</v>
      </c>
      <c r="CL82" s="25" t="s">
        <v>17</v>
      </c>
    </row>
    <row r="83" spans="1:91" s="3" customFormat="1" ht="16.5" customHeight="1">
      <c r="A83" s="84" t="s">
        <v>91</v>
      </c>
      <c r="B83" s="44"/>
      <c r="C83" s="9"/>
      <c r="D83" s="9"/>
      <c r="E83" s="298" t="s">
        <v>134</v>
      </c>
      <c r="F83" s="298"/>
      <c r="G83" s="298"/>
      <c r="H83" s="298"/>
      <c r="I83" s="298"/>
      <c r="J83" s="9"/>
      <c r="K83" s="298" t="s">
        <v>135</v>
      </c>
      <c r="L83" s="298"/>
      <c r="M83" s="298"/>
      <c r="N83" s="298"/>
      <c r="O83" s="298"/>
      <c r="P83" s="298"/>
      <c r="Q83" s="298"/>
      <c r="R83" s="298"/>
      <c r="S83" s="298"/>
      <c r="T83" s="298"/>
      <c r="U83" s="298"/>
      <c r="V83" s="298"/>
      <c r="W83" s="298"/>
      <c r="X83" s="298"/>
      <c r="Y83" s="298"/>
      <c r="Z83" s="298"/>
      <c r="AA83" s="298"/>
      <c r="AB83" s="298"/>
      <c r="AC83" s="298"/>
      <c r="AD83" s="298"/>
      <c r="AE83" s="298"/>
      <c r="AF83" s="298"/>
      <c r="AG83" s="286">
        <f>'13 - PŘÍSTŘEŠEK'!J32</f>
        <v>1992665.26</v>
      </c>
      <c r="AH83" s="287"/>
      <c r="AI83" s="287"/>
      <c r="AJ83" s="287"/>
      <c r="AK83" s="287"/>
      <c r="AL83" s="287"/>
      <c r="AM83" s="287"/>
      <c r="AN83" s="286">
        <f t="shared" si="0"/>
        <v>2411124.96</v>
      </c>
      <c r="AO83" s="287"/>
      <c r="AP83" s="287"/>
      <c r="AQ83" s="79" t="s">
        <v>89</v>
      </c>
      <c r="AR83" s="44"/>
      <c r="AS83" s="80">
        <v>0</v>
      </c>
      <c r="AT83" s="81">
        <f t="shared" si="1"/>
        <v>418459.7</v>
      </c>
      <c r="AU83" s="82">
        <f>'13 - PŘÍSTŘEŠEK'!P101</f>
        <v>0</v>
      </c>
      <c r="AV83" s="81">
        <f>'13 - PŘÍSTŘEŠEK'!J35</f>
        <v>418459.7</v>
      </c>
      <c r="AW83" s="81">
        <f>'13 - PŘÍSTŘEŠEK'!J36</f>
        <v>0</v>
      </c>
      <c r="AX83" s="81">
        <f>'13 - PŘÍSTŘEŠEK'!J37</f>
        <v>0</v>
      </c>
      <c r="AY83" s="81">
        <f>'13 - PŘÍSTŘEŠEK'!J38</f>
        <v>0</v>
      </c>
      <c r="AZ83" s="81">
        <f>'13 - PŘÍSTŘEŠEK'!F35</f>
        <v>1992665.26</v>
      </c>
      <c r="BA83" s="81">
        <f>'13 - PŘÍSTŘEŠEK'!F36</f>
        <v>0</v>
      </c>
      <c r="BB83" s="81">
        <f>'13 - PŘÍSTŘEŠEK'!F37</f>
        <v>0</v>
      </c>
      <c r="BC83" s="81">
        <f>'13 - PŘÍSTŘEŠEK'!F38</f>
        <v>0</v>
      </c>
      <c r="BD83" s="83">
        <f>'13 - PŘÍSTŘEŠEK'!F39</f>
        <v>0</v>
      </c>
      <c r="BT83" s="25" t="s">
        <v>86</v>
      </c>
      <c r="BV83" s="25" t="s">
        <v>79</v>
      </c>
      <c r="BW83" s="25" t="s">
        <v>136</v>
      </c>
      <c r="BX83" s="25" t="s">
        <v>85</v>
      </c>
      <c r="CL83" s="25" t="s">
        <v>17</v>
      </c>
    </row>
    <row r="84" spans="1:91" s="6" customFormat="1" ht="16.5" customHeight="1">
      <c r="A84" s="84" t="s">
        <v>91</v>
      </c>
      <c r="B84" s="70"/>
      <c r="C84" s="71"/>
      <c r="D84" s="297" t="s">
        <v>137</v>
      </c>
      <c r="E84" s="297"/>
      <c r="F84" s="297"/>
      <c r="G84" s="297"/>
      <c r="H84" s="297"/>
      <c r="I84" s="72"/>
      <c r="J84" s="297" t="s">
        <v>138</v>
      </c>
      <c r="K84" s="297"/>
      <c r="L84" s="297"/>
      <c r="M84" s="297"/>
      <c r="N84" s="297"/>
      <c r="O84" s="297"/>
      <c r="P84" s="297"/>
      <c r="Q84" s="297"/>
      <c r="R84" s="297"/>
      <c r="S84" s="297"/>
      <c r="T84" s="297"/>
      <c r="U84" s="297"/>
      <c r="V84" s="297"/>
      <c r="W84" s="297"/>
      <c r="X84" s="297"/>
      <c r="Y84" s="297"/>
      <c r="Z84" s="297"/>
      <c r="AA84" s="297"/>
      <c r="AB84" s="297"/>
      <c r="AC84" s="297"/>
      <c r="AD84" s="297"/>
      <c r="AE84" s="297"/>
      <c r="AF84" s="297"/>
      <c r="AG84" s="289">
        <f>'02 - Navrhovaný mobiliář'!J30</f>
        <v>242000</v>
      </c>
      <c r="AH84" s="290"/>
      <c r="AI84" s="290"/>
      <c r="AJ84" s="290"/>
      <c r="AK84" s="290"/>
      <c r="AL84" s="290"/>
      <c r="AM84" s="290"/>
      <c r="AN84" s="289">
        <f t="shared" si="0"/>
        <v>292820</v>
      </c>
      <c r="AO84" s="290"/>
      <c r="AP84" s="290"/>
      <c r="AQ84" s="73" t="s">
        <v>83</v>
      </c>
      <c r="AR84" s="70"/>
      <c r="AS84" s="74">
        <v>0</v>
      </c>
      <c r="AT84" s="75">
        <f t="shared" si="1"/>
        <v>50820</v>
      </c>
      <c r="AU84" s="76">
        <f>'02 - Navrhovaný mobiliář'!P81</f>
        <v>0</v>
      </c>
      <c r="AV84" s="75">
        <f>'02 - Navrhovaný mobiliář'!J33</f>
        <v>50820</v>
      </c>
      <c r="AW84" s="75">
        <f>'02 - Navrhovaný mobiliář'!J34</f>
        <v>0</v>
      </c>
      <c r="AX84" s="75">
        <f>'02 - Navrhovaný mobiliář'!J35</f>
        <v>0</v>
      </c>
      <c r="AY84" s="75">
        <f>'02 - Navrhovaný mobiliář'!J36</f>
        <v>0</v>
      </c>
      <c r="AZ84" s="75">
        <f>'02 - Navrhovaný mobiliář'!F33</f>
        <v>242000</v>
      </c>
      <c r="BA84" s="75">
        <f>'02 - Navrhovaný mobiliář'!F34</f>
        <v>0</v>
      </c>
      <c r="BB84" s="75">
        <f>'02 - Navrhovaný mobiliář'!F35</f>
        <v>0</v>
      </c>
      <c r="BC84" s="75">
        <f>'02 - Navrhovaný mobiliář'!F36</f>
        <v>0</v>
      </c>
      <c r="BD84" s="77">
        <f>'02 - Navrhovaný mobiliář'!F37</f>
        <v>0</v>
      </c>
      <c r="BT84" s="78" t="s">
        <v>84</v>
      </c>
      <c r="BV84" s="78" t="s">
        <v>79</v>
      </c>
      <c r="BW84" s="78" t="s">
        <v>139</v>
      </c>
      <c r="BX84" s="78" t="s">
        <v>5</v>
      </c>
      <c r="CL84" s="78" t="s">
        <v>17</v>
      </c>
      <c r="CM84" s="78" t="s">
        <v>86</v>
      </c>
    </row>
    <row r="85" spans="1:91" s="6" customFormat="1" ht="16.5" customHeight="1">
      <c r="B85" s="70"/>
      <c r="C85" s="71"/>
      <c r="D85" s="297" t="s">
        <v>140</v>
      </c>
      <c r="E85" s="297"/>
      <c r="F85" s="297"/>
      <c r="G85" s="297"/>
      <c r="H85" s="297"/>
      <c r="I85" s="72"/>
      <c r="J85" s="297" t="s">
        <v>141</v>
      </c>
      <c r="K85" s="297"/>
      <c r="L85" s="297"/>
      <c r="M85" s="297"/>
      <c r="N85" s="297"/>
      <c r="O85" s="297"/>
      <c r="P85" s="297"/>
      <c r="Q85" s="297"/>
      <c r="R85" s="297"/>
      <c r="S85" s="297"/>
      <c r="T85" s="297"/>
      <c r="U85" s="297"/>
      <c r="V85" s="297"/>
      <c r="W85" s="297"/>
      <c r="X85" s="297"/>
      <c r="Y85" s="297"/>
      <c r="Z85" s="297"/>
      <c r="AA85" s="297"/>
      <c r="AB85" s="297"/>
      <c r="AC85" s="297"/>
      <c r="AD85" s="297"/>
      <c r="AE85" s="297"/>
      <c r="AF85" s="297"/>
      <c r="AG85" s="291">
        <f>ROUND(AG86+AG87+AG90,2)</f>
        <v>1530572.69</v>
      </c>
      <c r="AH85" s="290"/>
      <c r="AI85" s="290"/>
      <c r="AJ85" s="290"/>
      <c r="AK85" s="290"/>
      <c r="AL85" s="290"/>
      <c r="AM85" s="290"/>
      <c r="AN85" s="289">
        <f t="shared" si="0"/>
        <v>1851992.95</v>
      </c>
      <c r="AO85" s="290"/>
      <c r="AP85" s="290"/>
      <c r="AQ85" s="73" t="s">
        <v>83</v>
      </c>
      <c r="AR85" s="70"/>
      <c r="AS85" s="74">
        <f>ROUND(AS86+AS87+AS90,2)</f>
        <v>0</v>
      </c>
      <c r="AT85" s="75">
        <f t="shared" si="1"/>
        <v>321420.26</v>
      </c>
      <c r="AU85" s="76">
        <f>ROUND(AU86+AU87+AU90,5)</f>
        <v>0</v>
      </c>
      <c r="AV85" s="75">
        <f>ROUND(AZ85*L29,2)</f>
        <v>321420.26</v>
      </c>
      <c r="AW85" s="75">
        <f>ROUND(BA85*L30,2)</f>
        <v>0</v>
      </c>
      <c r="AX85" s="75">
        <f>ROUND(BB85*L29,2)</f>
        <v>0</v>
      </c>
      <c r="AY85" s="75">
        <f>ROUND(BC85*L30,2)</f>
        <v>0</v>
      </c>
      <c r="AZ85" s="75">
        <f>ROUND(AZ86+AZ87+AZ90,2)</f>
        <v>1530572.69</v>
      </c>
      <c r="BA85" s="75">
        <f>ROUND(BA86+BA87+BA90,2)</f>
        <v>0</v>
      </c>
      <c r="BB85" s="75">
        <f>ROUND(BB86+BB87+BB90,2)</f>
        <v>0</v>
      </c>
      <c r="BC85" s="75">
        <f>ROUND(BC86+BC87+BC90,2)</f>
        <v>0</v>
      </c>
      <c r="BD85" s="77">
        <f>ROUND(BD86+BD87+BD90,2)</f>
        <v>0</v>
      </c>
      <c r="BS85" s="78" t="s">
        <v>76</v>
      </c>
      <c r="BT85" s="78" t="s">
        <v>84</v>
      </c>
      <c r="BU85" s="78" t="s">
        <v>78</v>
      </c>
      <c r="BV85" s="78" t="s">
        <v>79</v>
      </c>
      <c r="BW85" s="78" t="s">
        <v>142</v>
      </c>
      <c r="BX85" s="78" t="s">
        <v>5</v>
      </c>
      <c r="CL85" s="78" t="s">
        <v>143</v>
      </c>
      <c r="CM85" s="78" t="s">
        <v>86</v>
      </c>
    </row>
    <row r="86" spans="1:91" s="3" customFormat="1" ht="16.5" customHeight="1">
      <c r="A86" s="84" t="s">
        <v>91</v>
      </c>
      <c r="B86" s="44"/>
      <c r="C86" s="9"/>
      <c r="D86" s="9"/>
      <c r="E86" s="298" t="s">
        <v>144</v>
      </c>
      <c r="F86" s="298"/>
      <c r="G86" s="298"/>
      <c r="H86" s="298"/>
      <c r="I86" s="298"/>
      <c r="J86" s="9"/>
      <c r="K86" s="298" t="s">
        <v>145</v>
      </c>
      <c r="L86" s="298"/>
      <c r="M86" s="298"/>
      <c r="N86" s="298"/>
      <c r="O86" s="298"/>
      <c r="P86" s="298"/>
      <c r="Q86" s="298"/>
      <c r="R86" s="298"/>
      <c r="S86" s="298"/>
      <c r="T86" s="298"/>
      <c r="U86" s="298"/>
      <c r="V86" s="298"/>
      <c r="W86" s="298"/>
      <c r="X86" s="298"/>
      <c r="Y86" s="298"/>
      <c r="Z86" s="298"/>
      <c r="AA86" s="298"/>
      <c r="AB86" s="298"/>
      <c r="AC86" s="298"/>
      <c r="AD86" s="298"/>
      <c r="AE86" s="298"/>
      <c r="AF86" s="298"/>
      <c r="AG86" s="286">
        <f>'A - Mlatový povrch'!J32</f>
        <v>863851.5</v>
      </c>
      <c r="AH86" s="287"/>
      <c r="AI86" s="287"/>
      <c r="AJ86" s="287"/>
      <c r="AK86" s="287"/>
      <c r="AL86" s="287"/>
      <c r="AM86" s="287"/>
      <c r="AN86" s="286">
        <f t="shared" si="0"/>
        <v>1045260.3200000001</v>
      </c>
      <c r="AO86" s="287"/>
      <c r="AP86" s="287"/>
      <c r="AQ86" s="79" t="s">
        <v>89</v>
      </c>
      <c r="AR86" s="44"/>
      <c r="AS86" s="80">
        <v>0</v>
      </c>
      <c r="AT86" s="81">
        <f t="shared" si="1"/>
        <v>181408.82</v>
      </c>
      <c r="AU86" s="82">
        <f>'A - Mlatový povrch'!P92</f>
        <v>0</v>
      </c>
      <c r="AV86" s="81">
        <f>'A - Mlatový povrch'!J35</f>
        <v>181408.82</v>
      </c>
      <c r="AW86" s="81">
        <f>'A - Mlatový povrch'!J36</f>
        <v>0</v>
      </c>
      <c r="AX86" s="81">
        <f>'A - Mlatový povrch'!J37</f>
        <v>0</v>
      </c>
      <c r="AY86" s="81">
        <f>'A - Mlatový povrch'!J38</f>
        <v>0</v>
      </c>
      <c r="AZ86" s="81">
        <f>'A - Mlatový povrch'!F35</f>
        <v>863851.5</v>
      </c>
      <c r="BA86" s="81">
        <f>'A - Mlatový povrch'!F36</f>
        <v>0</v>
      </c>
      <c r="BB86" s="81">
        <f>'A - Mlatový povrch'!F37</f>
        <v>0</v>
      </c>
      <c r="BC86" s="81">
        <f>'A - Mlatový povrch'!F38</f>
        <v>0</v>
      </c>
      <c r="BD86" s="83">
        <f>'A - Mlatový povrch'!F39</f>
        <v>0</v>
      </c>
      <c r="BT86" s="25" t="s">
        <v>86</v>
      </c>
      <c r="BV86" s="25" t="s">
        <v>79</v>
      </c>
      <c r="BW86" s="25" t="s">
        <v>146</v>
      </c>
      <c r="BX86" s="25" t="s">
        <v>142</v>
      </c>
      <c r="CL86" s="25" t="s">
        <v>143</v>
      </c>
    </row>
    <row r="87" spans="1:91" s="3" customFormat="1" ht="16.5" customHeight="1">
      <c r="B87" s="44"/>
      <c r="C87" s="9"/>
      <c r="D87" s="9"/>
      <c r="E87" s="298" t="s">
        <v>147</v>
      </c>
      <c r="F87" s="298"/>
      <c r="G87" s="298"/>
      <c r="H87" s="298"/>
      <c r="I87" s="298"/>
      <c r="J87" s="9"/>
      <c r="K87" s="298" t="s">
        <v>148</v>
      </c>
      <c r="L87" s="298"/>
      <c r="M87" s="298"/>
      <c r="N87" s="298"/>
      <c r="O87" s="298"/>
      <c r="P87" s="298"/>
      <c r="Q87" s="298"/>
      <c r="R87" s="298"/>
      <c r="S87" s="298"/>
      <c r="T87" s="298"/>
      <c r="U87" s="298"/>
      <c r="V87" s="298"/>
      <c r="W87" s="298"/>
      <c r="X87" s="298"/>
      <c r="Y87" s="298"/>
      <c r="Z87" s="298"/>
      <c r="AA87" s="298"/>
      <c r="AB87" s="298"/>
      <c r="AC87" s="298"/>
      <c r="AD87" s="298"/>
      <c r="AE87" s="298"/>
      <c r="AF87" s="298"/>
      <c r="AG87" s="288">
        <f>ROUND(SUM(AG88:AG89),2)</f>
        <v>598233.23</v>
      </c>
      <c r="AH87" s="287"/>
      <c r="AI87" s="287"/>
      <c r="AJ87" s="287"/>
      <c r="AK87" s="287"/>
      <c r="AL87" s="287"/>
      <c r="AM87" s="287"/>
      <c r="AN87" s="286">
        <f t="shared" si="0"/>
        <v>723862.21</v>
      </c>
      <c r="AO87" s="287"/>
      <c r="AP87" s="287"/>
      <c r="AQ87" s="79" t="s">
        <v>89</v>
      </c>
      <c r="AR87" s="44"/>
      <c r="AS87" s="80">
        <f>ROUND(SUM(AS88:AS89),2)</f>
        <v>0</v>
      </c>
      <c r="AT87" s="81">
        <f t="shared" si="1"/>
        <v>125628.98</v>
      </c>
      <c r="AU87" s="82">
        <f>ROUND(SUM(AU88:AU89),5)</f>
        <v>0</v>
      </c>
      <c r="AV87" s="81">
        <f>ROUND(AZ87*L29,2)</f>
        <v>125628.98</v>
      </c>
      <c r="AW87" s="81">
        <f>ROUND(BA87*L30,2)</f>
        <v>0</v>
      </c>
      <c r="AX87" s="81">
        <f>ROUND(BB87*L29,2)</f>
        <v>0</v>
      </c>
      <c r="AY87" s="81">
        <f>ROUND(BC87*L30,2)</f>
        <v>0</v>
      </c>
      <c r="AZ87" s="81">
        <f>ROUND(SUM(AZ88:AZ89),2)</f>
        <v>598233.23</v>
      </c>
      <c r="BA87" s="81">
        <f>ROUND(SUM(BA88:BA89),2)</f>
        <v>0</v>
      </c>
      <c r="BB87" s="81">
        <f>ROUND(SUM(BB88:BB89),2)</f>
        <v>0</v>
      </c>
      <c r="BC87" s="81">
        <f>ROUND(SUM(BC88:BC89),2)</f>
        <v>0</v>
      </c>
      <c r="BD87" s="83">
        <f>ROUND(SUM(BD88:BD89),2)</f>
        <v>0</v>
      </c>
      <c r="BS87" s="25" t="s">
        <v>76</v>
      </c>
      <c r="BT87" s="25" t="s">
        <v>86</v>
      </c>
      <c r="BV87" s="25" t="s">
        <v>79</v>
      </c>
      <c r="BW87" s="25" t="s">
        <v>149</v>
      </c>
      <c r="BX87" s="25" t="s">
        <v>142</v>
      </c>
      <c r="CL87" s="25" t="s">
        <v>143</v>
      </c>
    </row>
    <row r="88" spans="1:91" s="3" customFormat="1" ht="16.5" customHeight="1">
      <c r="A88" s="84" t="s">
        <v>91</v>
      </c>
      <c r="B88" s="44"/>
      <c r="C88" s="9"/>
      <c r="D88" s="9"/>
      <c r="E88" s="9"/>
      <c r="F88" s="298" t="s">
        <v>147</v>
      </c>
      <c r="G88" s="298"/>
      <c r="H88" s="298"/>
      <c r="I88" s="298"/>
      <c r="J88" s="298"/>
      <c r="K88" s="9"/>
      <c r="L88" s="298" t="s">
        <v>148</v>
      </c>
      <c r="M88" s="298"/>
      <c r="N88" s="298"/>
      <c r="O88" s="298"/>
      <c r="P88" s="298"/>
      <c r="Q88" s="298"/>
      <c r="R88" s="298"/>
      <c r="S88" s="298"/>
      <c r="T88" s="298"/>
      <c r="U88" s="298"/>
      <c r="V88" s="298"/>
      <c r="W88" s="298"/>
      <c r="X88" s="298"/>
      <c r="Y88" s="298"/>
      <c r="Z88" s="298"/>
      <c r="AA88" s="298"/>
      <c r="AB88" s="298"/>
      <c r="AC88" s="298"/>
      <c r="AD88" s="298"/>
      <c r="AE88" s="298"/>
      <c r="AF88" s="298"/>
      <c r="AG88" s="286">
        <f>'B - Litý beton pochozí'!J32</f>
        <v>935676.4</v>
      </c>
      <c r="AH88" s="287"/>
      <c r="AI88" s="287"/>
      <c r="AJ88" s="287"/>
      <c r="AK88" s="287"/>
      <c r="AL88" s="287"/>
      <c r="AM88" s="287"/>
      <c r="AN88" s="286">
        <f t="shared" si="0"/>
        <v>1132168.44</v>
      </c>
      <c r="AO88" s="287"/>
      <c r="AP88" s="287"/>
      <c r="AQ88" s="79" t="s">
        <v>89</v>
      </c>
      <c r="AR88" s="44"/>
      <c r="AS88" s="80">
        <v>0</v>
      </c>
      <c r="AT88" s="81">
        <f t="shared" si="1"/>
        <v>196492.04</v>
      </c>
      <c r="AU88" s="82">
        <f>'B - Litý beton pochozí'!P92</f>
        <v>0</v>
      </c>
      <c r="AV88" s="81">
        <f>'B - Litý beton pochozí'!J35</f>
        <v>196492.04</v>
      </c>
      <c r="AW88" s="81">
        <f>'B - Litý beton pochozí'!J36</f>
        <v>0</v>
      </c>
      <c r="AX88" s="81">
        <f>'B - Litý beton pochozí'!J37</f>
        <v>0</v>
      </c>
      <c r="AY88" s="81">
        <f>'B - Litý beton pochozí'!J38</f>
        <v>0</v>
      </c>
      <c r="AZ88" s="81">
        <f>'B - Litý beton pochozí'!F35</f>
        <v>935676.4</v>
      </c>
      <c r="BA88" s="81">
        <f>'B - Litý beton pochozí'!F36</f>
        <v>0</v>
      </c>
      <c r="BB88" s="81">
        <f>'B - Litý beton pochozí'!F37</f>
        <v>0</v>
      </c>
      <c r="BC88" s="81">
        <f>'B - Litý beton pochozí'!F38</f>
        <v>0</v>
      </c>
      <c r="BD88" s="83">
        <f>'B - Litý beton pochozí'!F39</f>
        <v>0</v>
      </c>
      <c r="BT88" s="25" t="s">
        <v>92</v>
      </c>
      <c r="BU88" s="25" t="s">
        <v>93</v>
      </c>
      <c r="BV88" s="25" t="s">
        <v>79</v>
      </c>
      <c r="BW88" s="25" t="s">
        <v>149</v>
      </c>
      <c r="BX88" s="25" t="s">
        <v>142</v>
      </c>
      <c r="CL88" s="25" t="s">
        <v>143</v>
      </c>
    </row>
    <row r="89" spans="1:91" s="3" customFormat="1" ht="16.5" customHeight="1">
      <c r="A89" s="84" t="s">
        <v>91</v>
      </c>
      <c r="B89" s="44"/>
      <c r="C89" s="9"/>
      <c r="D89" s="9"/>
      <c r="E89" s="9"/>
      <c r="F89" s="298" t="s">
        <v>150</v>
      </c>
      <c r="G89" s="298"/>
      <c r="H89" s="298"/>
      <c r="I89" s="298"/>
      <c r="J89" s="298"/>
      <c r="K89" s="9"/>
      <c r="L89" s="298" t="s">
        <v>95</v>
      </c>
      <c r="M89" s="298"/>
      <c r="N89" s="298"/>
      <c r="O89" s="298"/>
      <c r="P89" s="298"/>
      <c r="Q89" s="298"/>
      <c r="R89" s="298"/>
      <c r="S89" s="298"/>
      <c r="T89" s="298"/>
      <c r="U89" s="298"/>
      <c r="V89" s="298"/>
      <c r="W89" s="298"/>
      <c r="X89" s="298"/>
      <c r="Y89" s="298"/>
      <c r="Z89" s="298"/>
      <c r="AA89" s="298"/>
      <c r="AB89" s="298"/>
      <c r="AC89" s="298"/>
      <c r="AD89" s="298"/>
      <c r="AE89" s="298"/>
      <c r="AF89" s="298"/>
      <c r="AG89" s="286">
        <f>'ZBV-08a - méněpráce'!J34</f>
        <v>-337443.17</v>
      </c>
      <c r="AH89" s="287"/>
      <c r="AI89" s="287"/>
      <c r="AJ89" s="287"/>
      <c r="AK89" s="287"/>
      <c r="AL89" s="287"/>
      <c r="AM89" s="287"/>
      <c r="AN89" s="286">
        <f t="shared" si="0"/>
        <v>-408306.24</v>
      </c>
      <c r="AO89" s="287"/>
      <c r="AP89" s="287"/>
      <c r="AQ89" s="79" t="s">
        <v>89</v>
      </c>
      <c r="AR89" s="44"/>
      <c r="AS89" s="80">
        <v>0</v>
      </c>
      <c r="AT89" s="81">
        <f t="shared" si="1"/>
        <v>-70863.070000000007</v>
      </c>
      <c r="AU89" s="82">
        <f>'ZBV-08a - méněpráce'!P95</f>
        <v>0</v>
      </c>
      <c r="AV89" s="81">
        <f>'ZBV-08a - méněpráce'!J37</f>
        <v>-70863.070000000007</v>
      </c>
      <c r="AW89" s="81">
        <f>'ZBV-08a - méněpráce'!J38</f>
        <v>0</v>
      </c>
      <c r="AX89" s="81">
        <f>'ZBV-08a - méněpráce'!J39</f>
        <v>0</v>
      </c>
      <c r="AY89" s="81">
        <f>'ZBV-08a - méněpráce'!J40</f>
        <v>0</v>
      </c>
      <c r="AZ89" s="81">
        <f>'ZBV-08a - méněpráce'!F37</f>
        <v>-337443.17</v>
      </c>
      <c r="BA89" s="81">
        <f>'ZBV-08a - méněpráce'!F38</f>
        <v>0</v>
      </c>
      <c r="BB89" s="81">
        <f>'ZBV-08a - méněpráce'!F39</f>
        <v>0</v>
      </c>
      <c r="BC89" s="81">
        <f>'ZBV-08a - méněpráce'!F40</f>
        <v>0</v>
      </c>
      <c r="BD89" s="83">
        <f>'ZBV-08a - méněpráce'!F41</f>
        <v>0</v>
      </c>
      <c r="BT89" s="25" t="s">
        <v>92</v>
      </c>
      <c r="BV89" s="25" t="s">
        <v>79</v>
      </c>
      <c r="BW89" s="25" t="s">
        <v>151</v>
      </c>
      <c r="BX89" s="25" t="s">
        <v>149</v>
      </c>
      <c r="CL89" s="25" t="s">
        <v>143</v>
      </c>
    </row>
    <row r="90" spans="1:91" s="3" customFormat="1" ht="16.5" customHeight="1">
      <c r="A90" s="84" t="s">
        <v>91</v>
      </c>
      <c r="B90" s="44"/>
      <c r="C90" s="9"/>
      <c r="D90" s="9"/>
      <c r="E90" s="298" t="s">
        <v>152</v>
      </c>
      <c r="F90" s="298"/>
      <c r="G90" s="298"/>
      <c r="H90" s="298"/>
      <c r="I90" s="298"/>
      <c r="J90" s="9"/>
      <c r="K90" s="298" t="s">
        <v>153</v>
      </c>
      <c r="L90" s="298"/>
      <c r="M90" s="298"/>
      <c r="N90" s="298"/>
      <c r="O90" s="298"/>
      <c r="P90" s="298"/>
      <c r="Q90" s="298"/>
      <c r="R90" s="298"/>
      <c r="S90" s="298"/>
      <c r="T90" s="298"/>
      <c r="U90" s="298"/>
      <c r="V90" s="298"/>
      <c r="W90" s="298"/>
      <c r="X90" s="298"/>
      <c r="Y90" s="298"/>
      <c r="Z90" s="298"/>
      <c r="AA90" s="298"/>
      <c r="AB90" s="298"/>
      <c r="AC90" s="298"/>
      <c r="AD90" s="298"/>
      <c r="AE90" s="298"/>
      <c r="AF90" s="298"/>
      <c r="AG90" s="286">
        <f>'C - Kačírek pochozí vsak'!J32</f>
        <v>68487.960000000006</v>
      </c>
      <c r="AH90" s="287"/>
      <c r="AI90" s="287"/>
      <c r="AJ90" s="287"/>
      <c r="AK90" s="287"/>
      <c r="AL90" s="287"/>
      <c r="AM90" s="287"/>
      <c r="AN90" s="286">
        <f t="shared" si="0"/>
        <v>82870.430000000008</v>
      </c>
      <c r="AO90" s="287"/>
      <c r="AP90" s="287"/>
      <c r="AQ90" s="79" t="s">
        <v>89</v>
      </c>
      <c r="AR90" s="44"/>
      <c r="AS90" s="80">
        <v>0</v>
      </c>
      <c r="AT90" s="81">
        <f t="shared" si="1"/>
        <v>14382.47</v>
      </c>
      <c r="AU90" s="82">
        <f>'C - Kačírek pochozí vsak'!P90</f>
        <v>0</v>
      </c>
      <c r="AV90" s="81">
        <f>'C - Kačírek pochozí vsak'!J35</f>
        <v>14382.47</v>
      </c>
      <c r="AW90" s="81">
        <f>'C - Kačírek pochozí vsak'!J36</f>
        <v>0</v>
      </c>
      <c r="AX90" s="81">
        <f>'C - Kačírek pochozí vsak'!J37</f>
        <v>0</v>
      </c>
      <c r="AY90" s="81">
        <f>'C - Kačírek pochozí vsak'!J38</f>
        <v>0</v>
      </c>
      <c r="AZ90" s="81">
        <f>'C - Kačírek pochozí vsak'!F35</f>
        <v>68487.960000000006</v>
      </c>
      <c r="BA90" s="81">
        <f>'C - Kačírek pochozí vsak'!F36</f>
        <v>0</v>
      </c>
      <c r="BB90" s="81">
        <f>'C - Kačírek pochozí vsak'!F37</f>
        <v>0</v>
      </c>
      <c r="BC90" s="81">
        <f>'C - Kačírek pochozí vsak'!F38</f>
        <v>0</v>
      </c>
      <c r="BD90" s="83">
        <f>'C - Kačírek pochozí vsak'!F39</f>
        <v>0</v>
      </c>
      <c r="BT90" s="25" t="s">
        <v>86</v>
      </c>
      <c r="BV90" s="25" t="s">
        <v>79</v>
      </c>
      <c r="BW90" s="25" t="s">
        <v>154</v>
      </c>
      <c r="BX90" s="25" t="s">
        <v>142</v>
      </c>
      <c r="CL90" s="25" t="s">
        <v>143</v>
      </c>
    </row>
    <row r="91" spans="1:91" s="6" customFormat="1" ht="16.5" customHeight="1">
      <c r="A91" s="84" t="s">
        <v>91</v>
      </c>
      <c r="B91" s="70"/>
      <c r="C91" s="71"/>
      <c r="D91" s="297" t="s">
        <v>155</v>
      </c>
      <c r="E91" s="297"/>
      <c r="F91" s="297"/>
      <c r="G91" s="297"/>
      <c r="H91" s="297"/>
      <c r="I91" s="72"/>
      <c r="J91" s="297" t="s">
        <v>156</v>
      </c>
      <c r="K91" s="297"/>
      <c r="L91" s="297"/>
      <c r="M91" s="297"/>
      <c r="N91" s="297"/>
      <c r="O91" s="297"/>
      <c r="P91" s="297"/>
      <c r="Q91" s="297"/>
      <c r="R91" s="297"/>
      <c r="S91" s="297"/>
      <c r="T91" s="297"/>
      <c r="U91" s="297"/>
      <c r="V91" s="297"/>
      <c r="W91" s="297"/>
      <c r="X91" s="297"/>
      <c r="Y91" s="297"/>
      <c r="Z91" s="297"/>
      <c r="AA91" s="297"/>
      <c r="AB91" s="297"/>
      <c r="AC91" s="297"/>
      <c r="AD91" s="297"/>
      <c r="AE91" s="297"/>
      <c r="AF91" s="297"/>
      <c r="AG91" s="289">
        <f>'04 - Výsadba-SÚ'!J30</f>
        <v>106719.54</v>
      </c>
      <c r="AH91" s="290"/>
      <c r="AI91" s="290"/>
      <c r="AJ91" s="290"/>
      <c r="AK91" s="290"/>
      <c r="AL91" s="290"/>
      <c r="AM91" s="290"/>
      <c r="AN91" s="289">
        <f t="shared" si="0"/>
        <v>129130.63999999998</v>
      </c>
      <c r="AO91" s="290"/>
      <c r="AP91" s="290"/>
      <c r="AQ91" s="73" t="s">
        <v>83</v>
      </c>
      <c r="AR91" s="70"/>
      <c r="AS91" s="74">
        <v>0</v>
      </c>
      <c r="AT91" s="75">
        <f t="shared" si="1"/>
        <v>22411.1</v>
      </c>
      <c r="AU91" s="76">
        <f>'04 - Výsadba-SÚ'!P82</f>
        <v>0</v>
      </c>
      <c r="AV91" s="75">
        <f>'04 - Výsadba-SÚ'!J33</f>
        <v>22411.1</v>
      </c>
      <c r="AW91" s="75">
        <f>'04 - Výsadba-SÚ'!J34</f>
        <v>0</v>
      </c>
      <c r="AX91" s="75">
        <f>'04 - Výsadba-SÚ'!J35</f>
        <v>0</v>
      </c>
      <c r="AY91" s="75">
        <f>'04 - Výsadba-SÚ'!J36</f>
        <v>0</v>
      </c>
      <c r="AZ91" s="75">
        <f>'04 - Výsadba-SÚ'!F33</f>
        <v>106719.54</v>
      </c>
      <c r="BA91" s="75">
        <f>'04 - Výsadba-SÚ'!F34</f>
        <v>0</v>
      </c>
      <c r="BB91" s="75">
        <f>'04 - Výsadba-SÚ'!F35</f>
        <v>0</v>
      </c>
      <c r="BC91" s="75">
        <f>'04 - Výsadba-SÚ'!F36</f>
        <v>0</v>
      </c>
      <c r="BD91" s="77">
        <f>'04 - Výsadba-SÚ'!F37</f>
        <v>0</v>
      </c>
      <c r="BT91" s="78" t="s">
        <v>84</v>
      </c>
      <c r="BV91" s="78" t="s">
        <v>79</v>
      </c>
      <c r="BW91" s="78" t="s">
        <v>157</v>
      </c>
      <c r="BX91" s="78" t="s">
        <v>5</v>
      </c>
      <c r="CL91" s="78" t="s">
        <v>158</v>
      </c>
      <c r="CM91" s="78" t="s">
        <v>86</v>
      </c>
    </row>
    <row r="92" spans="1:91" s="6" customFormat="1" ht="16.5" customHeight="1">
      <c r="B92" s="70"/>
      <c r="C92" s="71"/>
      <c r="D92" s="297" t="s">
        <v>159</v>
      </c>
      <c r="E92" s="297"/>
      <c r="F92" s="297"/>
      <c r="G92" s="297"/>
      <c r="H92" s="297"/>
      <c r="I92" s="72"/>
      <c r="J92" s="297" t="s">
        <v>160</v>
      </c>
      <c r="K92" s="297"/>
      <c r="L92" s="297"/>
      <c r="M92" s="297"/>
      <c r="N92" s="297"/>
      <c r="O92" s="297"/>
      <c r="P92" s="297"/>
      <c r="Q92" s="297"/>
      <c r="R92" s="297"/>
      <c r="S92" s="297"/>
      <c r="T92" s="297"/>
      <c r="U92" s="297"/>
      <c r="V92" s="297"/>
      <c r="W92" s="297"/>
      <c r="X92" s="297"/>
      <c r="Y92" s="297"/>
      <c r="Z92" s="297"/>
      <c r="AA92" s="297"/>
      <c r="AB92" s="297"/>
      <c r="AC92" s="297"/>
      <c r="AD92" s="297"/>
      <c r="AE92" s="297"/>
      <c r="AF92" s="297"/>
      <c r="AG92" s="291">
        <f>ROUND(SUM(AG93:AG95),2)</f>
        <v>355682.68</v>
      </c>
      <c r="AH92" s="290"/>
      <c r="AI92" s="290"/>
      <c r="AJ92" s="290"/>
      <c r="AK92" s="290"/>
      <c r="AL92" s="290"/>
      <c r="AM92" s="290"/>
      <c r="AN92" s="289">
        <f t="shared" si="0"/>
        <v>430376.04</v>
      </c>
      <c r="AO92" s="290"/>
      <c r="AP92" s="290"/>
      <c r="AQ92" s="73" t="s">
        <v>83</v>
      </c>
      <c r="AR92" s="70"/>
      <c r="AS92" s="74">
        <f>ROUND(SUM(AS93:AS95),2)</f>
        <v>0</v>
      </c>
      <c r="AT92" s="75">
        <f t="shared" si="1"/>
        <v>74693.36</v>
      </c>
      <c r="AU92" s="76">
        <f>ROUND(SUM(AU93:AU95),5)</f>
        <v>0</v>
      </c>
      <c r="AV92" s="75">
        <f>ROUND(AZ92*L29,2)</f>
        <v>74693.36</v>
      </c>
      <c r="AW92" s="75">
        <f>ROUND(BA92*L30,2)</f>
        <v>0</v>
      </c>
      <c r="AX92" s="75">
        <f>ROUND(BB92*L29,2)</f>
        <v>0</v>
      </c>
      <c r="AY92" s="75">
        <f>ROUND(BC92*L30,2)</f>
        <v>0</v>
      </c>
      <c r="AZ92" s="75">
        <f>ROUND(SUM(AZ93:AZ95),2)</f>
        <v>355682.68</v>
      </c>
      <c r="BA92" s="75">
        <f>ROUND(SUM(BA93:BA95),2)</f>
        <v>0</v>
      </c>
      <c r="BB92" s="75">
        <f>ROUND(SUM(BB93:BB95),2)</f>
        <v>0</v>
      </c>
      <c r="BC92" s="75">
        <f>ROUND(SUM(BC93:BC95),2)</f>
        <v>0</v>
      </c>
      <c r="BD92" s="77">
        <f>ROUND(SUM(BD93:BD95),2)</f>
        <v>0</v>
      </c>
      <c r="BS92" s="78" t="s">
        <v>76</v>
      </c>
      <c r="BT92" s="78" t="s">
        <v>84</v>
      </c>
      <c r="BU92" s="78" t="s">
        <v>78</v>
      </c>
      <c r="BV92" s="78" t="s">
        <v>79</v>
      </c>
      <c r="BW92" s="78" t="s">
        <v>161</v>
      </c>
      <c r="BX92" s="78" t="s">
        <v>5</v>
      </c>
      <c r="CL92" s="78" t="s">
        <v>162</v>
      </c>
      <c r="CM92" s="78" t="s">
        <v>86</v>
      </c>
    </row>
    <row r="93" spans="1:91" s="3" customFormat="1" ht="16.5" customHeight="1">
      <c r="A93" s="84" t="s">
        <v>91</v>
      </c>
      <c r="B93" s="44"/>
      <c r="C93" s="9"/>
      <c r="D93" s="9"/>
      <c r="E93" s="298" t="s">
        <v>163</v>
      </c>
      <c r="F93" s="298"/>
      <c r="G93" s="298"/>
      <c r="H93" s="298"/>
      <c r="I93" s="298"/>
      <c r="J93" s="9"/>
      <c r="K93" s="298" t="s">
        <v>164</v>
      </c>
      <c r="L93" s="298"/>
      <c r="M93" s="298"/>
      <c r="N93" s="298"/>
      <c r="O93" s="298"/>
      <c r="P93" s="298"/>
      <c r="Q93" s="298"/>
      <c r="R93" s="298"/>
      <c r="S93" s="298"/>
      <c r="T93" s="298"/>
      <c r="U93" s="298"/>
      <c r="V93" s="298"/>
      <c r="W93" s="298"/>
      <c r="X93" s="298"/>
      <c r="Y93" s="298"/>
      <c r="Z93" s="298"/>
      <c r="AA93" s="298"/>
      <c r="AB93" s="298"/>
      <c r="AC93" s="298"/>
      <c r="AD93" s="298"/>
      <c r="AE93" s="298"/>
      <c r="AF93" s="298"/>
      <c r="AG93" s="286">
        <f>'05a - ZTI-venkovní rozvod'!J32</f>
        <v>161141.1</v>
      </c>
      <c r="AH93" s="287"/>
      <c r="AI93" s="287"/>
      <c r="AJ93" s="287"/>
      <c r="AK93" s="287"/>
      <c r="AL93" s="287"/>
      <c r="AM93" s="287"/>
      <c r="AN93" s="286">
        <f t="shared" si="0"/>
        <v>194980.73</v>
      </c>
      <c r="AO93" s="287"/>
      <c r="AP93" s="287"/>
      <c r="AQ93" s="79" t="s">
        <v>89</v>
      </c>
      <c r="AR93" s="44"/>
      <c r="AS93" s="80">
        <v>0</v>
      </c>
      <c r="AT93" s="81">
        <f t="shared" si="1"/>
        <v>33839.629999999997</v>
      </c>
      <c r="AU93" s="82">
        <f>'05a - ZTI-venkovní rozvod'!P92</f>
        <v>0</v>
      </c>
      <c r="AV93" s="81">
        <f>'05a - ZTI-venkovní rozvod'!J35</f>
        <v>33839.629999999997</v>
      </c>
      <c r="AW93" s="81">
        <f>'05a - ZTI-venkovní rozvod'!J36</f>
        <v>0</v>
      </c>
      <c r="AX93" s="81">
        <f>'05a - ZTI-venkovní rozvod'!J37</f>
        <v>0</v>
      </c>
      <c r="AY93" s="81">
        <f>'05a - ZTI-venkovní rozvod'!J38</f>
        <v>0</v>
      </c>
      <c r="AZ93" s="81">
        <f>'05a - ZTI-venkovní rozvod'!F35</f>
        <v>161141.1</v>
      </c>
      <c r="BA93" s="81">
        <f>'05a - ZTI-venkovní rozvod'!F36</f>
        <v>0</v>
      </c>
      <c r="BB93" s="81">
        <f>'05a - ZTI-venkovní rozvod'!F37</f>
        <v>0</v>
      </c>
      <c r="BC93" s="81">
        <f>'05a - ZTI-venkovní rozvod'!F38</f>
        <v>0</v>
      </c>
      <c r="BD93" s="83">
        <f>'05a - ZTI-venkovní rozvod'!F39</f>
        <v>0</v>
      </c>
      <c r="BT93" s="25" t="s">
        <v>86</v>
      </c>
      <c r="BV93" s="25" t="s">
        <v>79</v>
      </c>
      <c r="BW93" s="25" t="s">
        <v>165</v>
      </c>
      <c r="BX93" s="25" t="s">
        <v>161</v>
      </c>
      <c r="CL93" s="25" t="s">
        <v>162</v>
      </c>
    </row>
    <row r="94" spans="1:91" s="3" customFormat="1" ht="23.25" customHeight="1">
      <c r="A94" s="84" t="s">
        <v>91</v>
      </c>
      <c r="B94" s="44"/>
      <c r="C94" s="9"/>
      <c r="D94" s="9"/>
      <c r="E94" s="298" t="s">
        <v>166</v>
      </c>
      <c r="F94" s="298"/>
      <c r="G94" s="298"/>
      <c r="H94" s="298"/>
      <c r="I94" s="298"/>
      <c r="J94" s="9"/>
      <c r="K94" s="298" t="s">
        <v>167</v>
      </c>
      <c r="L94" s="298"/>
      <c r="M94" s="298"/>
      <c r="N94" s="298"/>
      <c r="O94" s="298"/>
      <c r="P94" s="298"/>
      <c r="Q94" s="298"/>
      <c r="R94" s="298"/>
      <c r="S94" s="298"/>
      <c r="T94" s="298"/>
      <c r="U94" s="298"/>
      <c r="V94" s="298"/>
      <c r="W94" s="298"/>
      <c r="X94" s="298"/>
      <c r="Y94" s="298"/>
      <c r="Z94" s="298"/>
      <c r="AA94" s="298"/>
      <c r="AB94" s="298"/>
      <c r="AC94" s="298"/>
      <c r="AD94" s="298"/>
      <c r="AE94" s="298"/>
      <c r="AF94" s="298"/>
      <c r="AG94" s="286">
        <f>'05b - ZTI-vnitřní vodovod...'!J32</f>
        <v>15245</v>
      </c>
      <c r="AH94" s="287"/>
      <c r="AI94" s="287"/>
      <c r="AJ94" s="287"/>
      <c r="AK94" s="287"/>
      <c r="AL94" s="287"/>
      <c r="AM94" s="287"/>
      <c r="AN94" s="286">
        <f t="shared" si="0"/>
        <v>18446.45</v>
      </c>
      <c r="AO94" s="287"/>
      <c r="AP94" s="287"/>
      <c r="AQ94" s="79" t="s">
        <v>89</v>
      </c>
      <c r="AR94" s="44"/>
      <c r="AS94" s="80">
        <v>0</v>
      </c>
      <c r="AT94" s="81">
        <f t="shared" si="1"/>
        <v>3201.45</v>
      </c>
      <c r="AU94" s="82">
        <f>'05b - ZTI-vnitřní vodovod...'!P88</f>
        <v>0</v>
      </c>
      <c r="AV94" s="81">
        <f>'05b - ZTI-vnitřní vodovod...'!J35</f>
        <v>3201.45</v>
      </c>
      <c r="AW94" s="81">
        <f>'05b - ZTI-vnitřní vodovod...'!J36</f>
        <v>0</v>
      </c>
      <c r="AX94" s="81">
        <f>'05b - ZTI-vnitřní vodovod...'!J37</f>
        <v>0</v>
      </c>
      <c r="AY94" s="81">
        <f>'05b - ZTI-vnitřní vodovod...'!J38</f>
        <v>0</v>
      </c>
      <c r="AZ94" s="81">
        <f>'05b - ZTI-vnitřní vodovod...'!F35</f>
        <v>15245</v>
      </c>
      <c r="BA94" s="81">
        <f>'05b - ZTI-vnitřní vodovod...'!F36</f>
        <v>0</v>
      </c>
      <c r="BB94" s="81">
        <f>'05b - ZTI-vnitřní vodovod...'!F37</f>
        <v>0</v>
      </c>
      <c r="BC94" s="81">
        <f>'05b - ZTI-vnitřní vodovod...'!F38</f>
        <v>0</v>
      </c>
      <c r="BD94" s="83">
        <f>'05b - ZTI-vnitřní vodovod...'!F39</f>
        <v>0</v>
      </c>
      <c r="BT94" s="25" t="s">
        <v>86</v>
      </c>
      <c r="BV94" s="25" t="s">
        <v>79</v>
      </c>
      <c r="BW94" s="25" t="s">
        <v>168</v>
      </c>
      <c r="BX94" s="25" t="s">
        <v>161</v>
      </c>
      <c r="CL94" s="25" t="s">
        <v>169</v>
      </c>
    </row>
    <row r="95" spans="1:91" s="3" customFormat="1" ht="16.5" customHeight="1">
      <c r="A95" s="84" t="s">
        <v>91</v>
      </c>
      <c r="B95" s="44"/>
      <c r="C95" s="9"/>
      <c r="D95" s="9"/>
      <c r="E95" s="298" t="s">
        <v>170</v>
      </c>
      <c r="F95" s="298"/>
      <c r="G95" s="298"/>
      <c r="H95" s="298"/>
      <c r="I95" s="298"/>
      <c r="J95" s="9"/>
      <c r="K95" s="298" t="s">
        <v>171</v>
      </c>
      <c r="L95" s="298"/>
      <c r="M95" s="298"/>
      <c r="N95" s="298"/>
      <c r="O95" s="298"/>
      <c r="P95" s="298"/>
      <c r="Q95" s="298"/>
      <c r="R95" s="298"/>
      <c r="S95" s="298"/>
      <c r="T95" s="298"/>
      <c r="U95" s="298"/>
      <c r="V95" s="298"/>
      <c r="W95" s="298"/>
      <c r="X95" s="298"/>
      <c r="Y95" s="298"/>
      <c r="Z95" s="298"/>
      <c r="AA95" s="298"/>
      <c r="AB95" s="298"/>
      <c r="AC95" s="298"/>
      <c r="AD95" s="298"/>
      <c r="AE95" s="298"/>
      <c r="AF95" s="298"/>
      <c r="AG95" s="286">
        <f>'05c - Elektro'!J32</f>
        <v>179296.58</v>
      </c>
      <c r="AH95" s="287"/>
      <c r="AI95" s="287"/>
      <c r="AJ95" s="287"/>
      <c r="AK95" s="287"/>
      <c r="AL95" s="287"/>
      <c r="AM95" s="287"/>
      <c r="AN95" s="286">
        <f t="shared" si="0"/>
        <v>216948.86</v>
      </c>
      <c r="AO95" s="287"/>
      <c r="AP95" s="287"/>
      <c r="AQ95" s="79" t="s">
        <v>89</v>
      </c>
      <c r="AR95" s="44"/>
      <c r="AS95" s="80">
        <v>0</v>
      </c>
      <c r="AT95" s="81">
        <f t="shared" si="1"/>
        <v>37652.28</v>
      </c>
      <c r="AU95" s="82">
        <f>'05c - Elektro'!P91</f>
        <v>0</v>
      </c>
      <c r="AV95" s="81">
        <f>'05c - Elektro'!J35</f>
        <v>37652.28</v>
      </c>
      <c r="AW95" s="81">
        <f>'05c - Elektro'!J36</f>
        <v>0</v>
      </c>
      <c r="AX95" s="81">
        <f>'05c - Elektro'!J37</f>
        <v>0</v>
      </c>
      <c r="AY95" s="81">
        <f>'05c - Elektro'!J38</f>
        <v>0</v>
      </c>
      <c r="AZ95" s="81">
        <f>'05c - Elektro'!F35</f>
        <v>179296.58</v>
      </c>
      <c r="BA95" s="81">
        <f>'05c - Elektro'!F36</f>
        <v>0</v>
      </c>
      <c r="BB95" s="81">
        <f>'05c - Elektro'!F37</f>
        <v>0</v>
      </c>
      <c r="BC95" s="81">
        <f>'05c - Elektro'!F38</f>
        <v>0</v>
      </c>
      <c r="BD95" s="83">
        <f>'05c - Elektro'!F39</f>
        <v>0</v>
      </c>
      <c r="BT95" s="25" t="s">
        <v>86</v>
      </c>
      <c r="BV95" s="25" t="s">
        <v>79</v>
      </c>
      <c r="BW95" s="25" t="s">
        <v>172</v>
      </c>
      <c r="BX95" s="25" t="s">
        <v>161</v>
      </c>
      <c r="CL95" s="25" t="s">
        <v>173</v>
      </c>
    </row>
    <row r="96" spans="1:91" s="6" customFormat="1" ht="16.5" customHeight="1">
      <c r="A96" s="84" t="s">
        <v>91</v>
      </c>
      <c r="B96" s="70"/>
      <c r="C96" s="71"/>
      <c r="D96" s="297" t="s">
        <v>174</v>
      </c>
      <c r="E96" s="297"/>
      <c r="F96" s="297"/>
      <c r="G96" s="297"/>
      <c r="H96" s="297"/>
      <c r="I96" s="72"/>
      <c r="J96" s="297" t="s">
        <v>175</v>
      </c>
      <c r="K96" s="297"/>
      <c r="L96" s="297"/>
      <c r="M96" s="297"/>
      <c r="N96" s="297"/>
      <c r="O96" s="297"/>
      <c r="P96" s="297"/>
      <c r="Q96" s="297"/>
      <c r="R96" s="297"/>
      <c r="S96" s="297"/>
      <c r="T96" s="297"/>
      <c r="U96" s="297"/>
      <c r="V96" s="297"/>
      <c r="W96" s="297"/>
      <c r="X96" s="297"/>
      <c r="Y96" s="297"/>
      <c r="Z96" s="297"/>
      <c r="AA96" s="297"/>
      <c r="AB96" s="297"/>
      <c r="AC96" s="297"/>
      <c r="AD96" s="297"/>
      <c r="AE96" s="297"/>
      <c r="AF96" s="297"/>
      <c r="AG96" s="289">
        <f>'06 - VRN'!J30</f>
        <v>450000</v>
      </c>
      <c r="AH96" s="290"/>
      <c r="AI96" s="290"/>
      <c r="AJ96" s="290"/>
      <c r="AK96" s="290"/>
      <c r="AL96" s="290"/>
      <c r="AM96" s="290"/>
      <c r="AN96" s="289">
        <f t="shared" si="0"/>
        <v>544500</v>
      </c>
      <c r="AO96" s="290"/>
      <c r="AP96" s="290"/>
      <c r="AQ96" s="73" t="s">
        <v>83</v>
      </c>
      <c r="AR96" s="70"/>
      <c r="AS96" s="85">
        <v>0</v>
      </c>
      <c r="AT96" s="86">
        <f t="shared" si="1"/>
        <v>94500</v>
      </c>
      <c r="AU96" s="87">
        <f>'06 - VRN'!P85</f>
        <v>0</v>
      </c>
      <c r="AV96" s="86">
        <f>'06 - VRN'!J33</f>
        <v>94500</v>
      </c>
      <c r="AW96" s="86">
        <f>'06 - VRN'!J34</f>
        <v>0</v>
      </c>
      <c r="AX96" s="86">
        <f>'06 - VRN'!J35</f>
        <v>0</v>
      </c>
      <c r="AY96" s="86">
        <f>'06 - VRN'!J36</f>
        <v>0</v>
      </c>
      <c r="AZ96" s="86">
        <f>'06 - VRN'!F33</f>
        <v>450000</v>
      </c>
      <c r="BA96" s="86">
        <f>'06 - VRN'!F34</f>
        <v>0</v>
      </c>
      <c r="BB96" s="86">
        <f>'06 - VRN'!F35</f>
        <v>0</v>
      </c>
      <c r="BC96" s="86">
        <f>'06 - VRN'!F36</f>
        <v>0</v>
      </c>
      <c r="BD96" s="88">
        <f>'06 - VRN'!F37</f>
        <v>0</v>
      </c>
      <c r="BT96" s="78" t="s">
        <v>84</v>
      </c>
      <c r="BV96" s="78" t="s">
        <v>79</v>
      </c>
      <c r="BW96" s="78" t="s">
        <v>176</v>
      </c>
      <c r="BX96" s="78" t="s">
        <v>5</v>
      </c>
      <c r="CL96" s="78" t="s">
        <v>17</v>
      </c>
      <c r="CM96" s="78" t="s">
        <v>86</v>
      </c>
    </row>
    <row r="97" spans="2:44" s="1" customFormat="1" ht="30" customHeight="1">
      <c r="B97" s="31"/>
      <c r="AR97" s="31"/>
    </row>
    <row r="98" spans="2:44" s="1" customFormat="1" ht="6.95" customHeight="1"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31"/>
    </row>
  </sheetData>
  <sheetProtection sheet="1" objects="1" scenarios="1" formatColumns="0" formatRows="0"/>
  <mergeCells count="204">
    <mergeCell ref="E94:I94"/>
    <mergeCell ref="K94:AF94"/>
    <mergeCell ref="E95:I95"/>
    <mergeCell ref="K95:AF95"/>
    <mergeCell ref="D96:H96"/>
    <mergeCell ref="J96:AF96"/>
    <mergeCell ref="F89:J89"/>
    <mergeCell ref="L89:AF89"/>
    <mergeCell ref="E90:I90"/>
    <mergeCell ref="K90:AF90"/>
    <mergeCell ref="D91:H91"/>
    <mergeCell ref="J91:AF91"/>
    <mergeCell ref="D92:H92"/>
    <mergeCell ref="J92:AF92"/>
    <mergeCell ref="E93:I93"/>
    <mergeCell ref="K93:AF93"/>
    <mergeCell ref="J84:AF84"/>
    <mergeCell ref="D84:H84"/>
    <mergeCell ref="J85:AF85"/>
    <mergeCell ref="D85:H85"/>
    <mergeCell ref="K86:AF86"/>
    <mergeCell ref="E86:I86"/>
    <mergeCell ref="K87:AF87"/>
    <mergeCell ref="E87:I87"/>
    <mergeCell ref="F88:J88"/>
    <mergeCell ref="L88:AF88"/>
    <mergeCell ref="E79:I79"/>
    <mergeCell ref="K79:AF79"/>
    <mergeCell ref="L80:AF80"/>
    <mergeCell ref="F80:J80"/>
    <mergeCell ref="L81:AF81"/>
    <mergeCell ref="F81:J81"/>
    <mergeCell ref="L82:AF82"/>
    <mergeCell ref="F82:J82"/>
    <mergeCell ref="E83:I83"/>
    <mergeCell ref="K83:AF83"/>
    <mergeCell ref="L74:AF74"/>
    <mergeCell ref="F74:J74"/>
    <mergeCell ref="K75:AF75"/>
    <mergeCell ref="E75:I75"/>
    <mergeCell ref="L76:AF76"/>
    <mergeCell ref="F76:J76"/>
    <mergeCell ref="F77:J77"/>
    <mergeCell ref="L77:AF77"/>
    <mergeCell ref="L78:AF78"/>
    <mergeCell ref="F78:J78"/>
    <mergeCell ref="L69:AF69"/>
    <mergeCell ref="F69:J69"/>
    <mergeCell ref="F70:J70"/>
    <mergeCell ref="L70:AF70"/>
    <mergeCell ref="E71:I71"/>
    <mergeCell ref="K71:AF71"/>
    <mergeCell ref="F72:J72"/>
    <mergeCell ref="L72:AF72"/>
    <mergeCell ref="L73:AF73"/>
    <mergeCell ref="F73:J73"/>
    <mergeCell ref="L64:AF64"/>
    <mergeCell ref="F64:J64"/>
    <mergeCell ref="F65:J65"/>
    <mergeCell ref="L65:AF65"/>
    <mergeCell ref="F66:J66"/>
    <mergeCell ref="L66:AF66"/>
    <mergeCell ref="K67:AF67"/>
    <mergeCell ref="E67:I67"/>
    <mergeCell ref="F68:J68"/>
    <mergeCell ref="L68:AF68"/>
    <mergeCell ref="E59:I59"/>
    <mergeCell ref="L60:AF60"/>
    <mergeCell ref="F60:J60"/>
    <mergeCell ref="L61:AF61"/>
    <mergeCell ref="F61:J61"/>
    <mergeCell ref="L62:AF62"/>
    <mergeCell ref="F62:J62"/>
    <mergeCell ref="K63:AF63"/>
    <mergeCell ref="E63:I63"/>
    <mergeCell ref="C52:G52"/>
    <mergeCell ref="I52:AF52"/>
    <mergeCell ref="J55:AF55"/>
    <mergeCell ref="D55:H55"/>
    <mergeCell ref="K56:AF56"/>
    <mergeCell ref="E56:I56"/>
    <mergeCell ref="F57:J57"/>
    <mergeCell ref="L57:AF57"/>
    <mergeCell ref="L58:AF58"/>
    <mergeCell ref="F58:J58"/>
    <mergeCell ref="AN93:AP93"/>
    <mergeCell ref="AG93:AM93"/>
    <mergeCell ref="AG94:AM94"/>
    <mergeCell ref="AN94:AP94"/>
    <mergeCell ref="AN95:AP95"/>
    <mergeCell ref="AG95:AM95"/>
    <mergeCell ref="AN96:AP96"/>
    <mergeCell ref="AG96:AM96"/>
    <mergeCell ref="L45:AO45"/>
    <mergeCell ref="K59:AF59"/>
    <mergeCell ref="AM47:AN47"/>
    <mergeCell ref="AM49:AP49"/>
    <mergeCell ref="AM50:AP50"/>
    <mergeCell ref="AN52:AP52"/>
    <mergeCell ref="AG52:AM52"/>
    <mergeCell ref="AN55:AP55"/>
    <mergeCell ref="AG55:AM55"/>
    <mergeCell ref="AN56:AP56"/>
    <mergeCell ref="AG56:AM56"/>
    <mergeCell ref="AN57:AP57"/>
    <mergeCell ref="AG57:AM57"/>
    <mergeCell ref="AG58:AM58"/>
    <mergeCell ref="AN58:AP58"/>
    <mergeCell ref="AN59:AP59"/>
    <mergeCell ref="AN88:AP88"/>
    <mergeCell ref="AG88:AM88"/>
    <mergeCell ref="AN89:AP89"/>
    <mergeCell ref="AG89:AM89"/>
    <mergeCell ref="AG90:AM90"/>
    <mergeCell ref="AN90:AP90"/>
    <mergeCell ref="AN91:AP91"/>
    <mergeCell ref="AG91:AM91"/>
    <mergeCell ref="AG92:AM92"/>
    <mergeCell ref="AN92:AP92"/>
    <mergeCell ref="AG83:AM83"/>
    <mergeCell ref="AN83:AP83"/>
    <mergeCell ref="AN84:AP84"/>
    <mergeCell ref="AG84:AM84"/>
    <mergeCell ref="AN85:AP85"/>
    <mergeCell ref="AG85:AM85"/>
    <mergeCell ref="AN86:AP86"/>
    <mergeCell ref="AG86:AM86"/>
    <mergeCell ref="AN87:AP87"/>
    <mergeCell ref="AG87:AM87"/>
    <mergeCell ref="AN78:AP78"/>
    <mergeCell ref="AG78:AM78"/>
    <mergeCell ref="AN79:AP79"/>
    <mergeCell ref="AG79:AM79"/>
    <mergeCell ref="AN80:AP80"/>
    <mergeCell ref="AG80:AM80"/>
    <mergeCell ref="AN81:AP81"/>
    <mergeCell ref="AG81:AM81"/>
    <mergeCell ref="AN82:AP82"/>
    <mergeCell ref="AG82:AM82"/>
    <mergeCell ref="AG73:AM73"/>
    <mergeCell ref="AN73:AP73"/>
    <mergeCell ref="AN74:AP74"/>
    <mergeCell ref="AG74:AM74"/>
    <mergeCell ref="AN75:AP75"/>
    <mergeCell ref="AG75:AM75"/>
    <mergeCell ref="AG76:AM76"/>
    <mergeCell ref="AN76:AP76"/>
    <mergeCell ref="AG77:AM77"/>
    <mergeCell ref="AN77:AP77"/>
    <mergeCell ref="AN68:AP68"/>
    <mergeCell ref="AG68:AM68"/>
    <mergeCell ref="AG69:AM69"/>
    <mergeCell ref="AN69:AP69"/>
    <mergeCell ref="AN70:AP70"/>
    <mergeCell ref="AG70:AM70"/>
    <mergeCell ref="AG71:AM71"/>
    <mergeCell ref="AN71:AP71"/>
    <mergeCell ref="AG72:AM72"/>
    <mergeCell ref="AN72:AP72"/>
    <mergeCell ref="AN63:AP63"/>
    <mergeCell ref="AG63:AM63"/>
    <mergeCell ref="AN64:AP64"/>
    <mergeCell ref="AG64:AM64"/>
    <mergeCell ref="AN65:AP65"/>
    <mergeCell ref="AG65:AM65"/>
    <mergeCell ref="AN66:AP66"/>
    <mergeCell ref="AG66:AM66"/>
    <mergeCell ref="AN67:AP67"/>
    <mergeCell ref="AG67:AM67"/>
    <mergeCell ref="W33:AE33"/>
    <mergeCell ref="L33:P33"/>
    <mergeCell ref="AK33:AO33"/>
    <mergeCell ref="AK35:AO35"/>
    <mergeCell ref="X35:AB35"/>
    <mergeCell ref="AR2:BE2"/>
    <mergeCell ref="AG61:AM61"/>
    <mergeCell ref="AN61:AP61"/>
    <mergeCell ref="AN62:AP62"/>
    <mergeCell ref="AG62:AM62"/>
    <mergeCell ref="AS49:AT51"/>
    <mergeCell ref="AG59:AM59"/>
    <mergeCell ref="AN60:AP60"/>
    <mergeCell ref="AG60:AM60"/>
    <mergeCell ref="AG54:AM54"/>
    <mergeCell ref="AN54:AP54"/>
    <mergeCell ref="L30:P30"/>
    <mergeCell ref="AK30:AO30"/>
    <mergeCell ref="W30:AE30"/>
    <mergeCell ref="L31:P31"/>
    <mergeCell ref="AK31:AO31"/>
    <mergeCell ref="W31:AE31"/>
    <mergeCell ref="AK32:AO32"/>
    <mergeCell ref="L32:P32"/>
    <mergeCell ref="W32:AE32"/>
    <mergeCell ref="K5:AO5"/>
    <mergeCell ref="K6:AO6"/>
    <mergeCell ref="E23:AN23"/>
    <mergeCell ref="AK26:AO26"/>
    <mergeCell ref="L28:P28"/>
    <mergeCell ref="AK28:AO28"/>
    <mergeCell ref="W28:AE28"/>
    <mergeCell ref="W29:AE29"/>
    <mergeCell ref="AK29:AO29"/>
    <mergeCell ref="L29:P29"/>
  </mergeCells>
  <hyperlinks>
    <hyperlink ref="A57" location="'01a - Přípravné práce'!C2" display="/" xr:uid="{00000000-0004-0000-0000-000000000000}"/>
    <hyperlink ref="A58" location="'ZBV-01a - méněpráce'!C2" display="/" xr:uid="{00000000-0004-0000-0000-000001000000}"/>
    <hyperlink ref="A60" location="'07 - KOLUMBÁRIUM'!C2" display="/" xr:uid="{00000000-0004-0000-0000-000002000000}"/>
    <hyperlink ref="A61" location="'ZBV-02a - méněpráce'!C2" display="/" xr:uid="{00000000-0004-0000-0000-000003000000}"/>
    <hyperlink ref="A62" location="'ZBV-02b - vícepráce'!C2" display="/" xr:uid="{00000000-0004-0000-0000-000004000000}"/>
    <hyperlink ref="A64" location="'08 - KOLUMBÁRIUM'!C2" display="/" xr:uid="{00000000-0004-0000-0000-000005000000}"/>
    <hyperlink ref="A65" location="'ZBV-03a - méněpráce'!C2" display="/" xr:uid="{00000000-0004-0000-0000-000006000000}"/>
    <hyperlink ref="A66" location="'ZBV-03b - vícepráce'!C2" display="/" xr:uid="{00000000-0004-0000-0000-000007000000}"/>
    <hyperlink ref="A68" location="'09 - KOLUMBÁRIUM'!C2" display="/" xr:uid="{00000000-0004-0000-0000-000008000000}"/>
    <hyperlink ref="A69" location="'ZBV-04a - méněpráce'!C2" display="/" xr:uid="{00000000-0004-0000-0000-000009000000}"/>
    <hyperlink ref="A70" location="'ZBV-04b - vícepráce'!C2" display="/" xr:uid="{00000000-0004-0000-0000-00000A000000}"/>
    <hyperlink ref="A72" location="'10 - KOLUMBÁRIUM'!C2" display="/" xr:uid="{00000000-0004-0000-0000-00000B000000}"/>
    <hyperlink ref="A73" location="'ZBV-05a - méněpráce'!C2" display="/" xr:uid="{00000000-0004-0000-0000-00000C000000}"/>
    <hyperlink ref="A74" location="'ZBV-05b - vícepráce'!C2" display="/" xr:uid="{00000000-0004-0000-0000-00000D000000}"/>
    <hyperlink ref="A76" location="'11 - KOLUMBÁRIUM'!C2" display="/" xr:uid="{00000000-0004-0000-0000-00000E000000}"/>
    <hyperlink ref="A77" location="'ZBV-06a - méněpráce'!C2" display="/" xr:uid="{00000000-0004-0000-0000-00000F000000}"/>
    <hyperlink ref="A78" location="'ZBV-06b - vícepráce'!C2" display="/" xr:uid="{00000000-0004-0000-0000-000010000000}"/>
    <hyperlink ref="A80" location="'12 - KOLUMBÁRIUM'!C2" display="/" xr:uid="{00000000-0004-0000-0000-000011000000}"/>
    <hyperlink ref="A81" location="'ZBV-07a - méněpráce'!C2" display="/" xr:uid="{00000000-0004-0000-0000-000012000000}"/>
    <hyperlink ref="A82" location="'ZBV-07b - vícepráce'!C2" display="/" xr:uid="{00000000-0004-0000-0000-000013000000}"/>
    <hyperlink ref="A83" location="'13 - PŘÍSTŘEŠEK'!C2" display="/" xr:uid="{00000000-0004-0000-0000-000014000000}"/>
    <hyperlink ref="A84" location="'02 - Navrhovaný mobiliář'!C2" display="/" xr:uid="{00000000-0004-0000-0000-000015000000}"/>
    <hyperlink ref="A86" location="'A - Mlatový povrch'!C2" display="/" xr:uid="{00000000-0004-0000-0000-000016000000}"/>
    <hyperlink ref="A88" location="'B - Litý beton pochozí'!C2" display="/" xr:uid="{00000000-0004-0000-0000-000017000000}"/>
    <hyperlink ref="A89" location="'ZBV-08a - méněpráce'!C2" display="/" xr:uid="{00000000-0004-0000-0000-000018000000}"/>
    <hyperlink ref="A90" location="'C - Kačírek pochozí vsak'!C2" display="/" xr:uid="{00000000-0004-0000-0000-000019000000}"/>
    <hyperlink ref="A91" location="'04 - Výsadba-SÚ'!C2" display="/" xr:uid="{00000000-0004-0000-0000-00001A000000}"/>
    <hyperlink ref="A93" location="'05a - ZTI-venkovní rozvod'!C2" display="/" xr:uid="{00000000-0004-0000-0000-00001B000000}"/>
    <hyperlink ref="A94" location="'05b - ZTI-vnitřní vodovod...'!C2" display="/" xr:uid="{00000000-0004-0000-0000-00001C000000}"/>
    <hyperlink ref="A95" location="'05c - Elektro'!C2" display="/" xr:uid="{00000000-0004-0000-0000-00001D000000}"/>
    <hyperlink ref="A96" location="'06 - VRN'!C2" display="/" xr:uid="{00000000-0004-0000-0000-00001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98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90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179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181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ROUND(J87, 2)</f>
        <v>208105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ROUND((SUM(BE87:BE97)),  2)</f>
        <v>208105</v>
      </c>
      <c r="I35" s="92">
        <v>0.21</v>
      </c>
      <c r="J35" s="81">
        <f>ROUND(((SUM(BE87:BE97))*I35),  2)</f>
        <v>43702.05</v>
      </c>
      <c r="L35" s="31"/>
    </row>
    <row r="36" spans="2:12" s="1" customFormat="1" ht="14.45" customHeight="1">
      <c r="B36" s="31"/>
      <c r="E36" s="27" t="s">
        <v>49</v>
      </c>
      <c r="F36" s="81">
        <f>ROUND((SUM(BF87:BF97)),  2)</f>
        <v>0</v>
      </c>
      <c r="I36" s="92">
        <v>0.12</v>
      </c>
      <c r="J36" s="81">
        <f>ROUND(((SUM(BF87:BF97))*I36),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ROUND((SUM(BG87:BG97)),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ROUND((SUM(BH87:BH97)),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ROUND((SUM(BI87:BI97)),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251807.05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179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01a - Přípravné práce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J87</f>
        <v>208105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J88</f>
        <v>208105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J89</f>
        <v>208105</v>
      </c>
      <c r="L65" s="106"/>
    </row>
    <row r="66" spans="2:12" s="1" customFormat="1" ht="21.85" customHeight="1">
      <c r="B66" s="31"/>
      <c r="L66" s="31"/>
    </row>
    <row r="67" spans="2:12" s="1" customFormat="1" ht="6.95" customHeight="1"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31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1"/>
    </row>
    <row r="72" spans="2:12" s="1" customFormat="1" ht="24.95" customHeight="1">
      <c r="B72" s="31"/>
      <c r="C72" s="22" t="s">
        <v>188</v>
      </c>
      <c r="L72" s="31"/>
    </row>
    <row r="73" spans="2:12" s="1" customFormat="1" ht="6.95" customHeight="1">
      <c r="B73" s="31"/>
      <c r="L73" s="31"/>
    </row>
    <row r="74" spans="2:12" s="1" customFormat="1" ht="12" customHeight="1">
      <c r="B74" s="31"/>
      <c r="C74" s="27" t="s">
        <v>14</v>
      </c>
      <c r="L74" s="31"/>
    </row>
    <row r="75" spans="2:12" s="1" customFormat="1" ht="16.5" customHeight="1">
      <c r="B75" s="31"/>
      <c r="E75" s="309" t="str">
        <f>E7</f>
        <v>ÚPRAVY HŘBITOVA KBELY- ETAPA1</v>
      </c>
      <c r="F75" s="310"/>
      <c r="G75" s="310"/>
      <c r="H75" s="310"/>
      <c r="L75" s="31"/>
    </row>
    <row r="76" spans="2:12" ht="12" customHeight="1">
      <c r="B76" s="21"/>
      <c r="C76" s="27" t="s">
        <v>178</v>
      </c>
      <c r="L76" s="21"/>
    </row>
    <row r="77" spans="2:12" s="1" customFormat="1" ht="16.5" customHeight="1">
      <c r="B77" s="31"/>
      <c r="E77" s="309" t="s">
        <v>179</v>
      </c>
      <c r="F77" s="311"/>
      <c r="G77" s="311"/>
      <c r="H77" s="311"/>
      <c r="L77" s="31"/>
    </row>
    <row r="78" spans="2:12" s="1" customFormat="1" ht="12" customHeight="1">
      <c r="B78" s="31"/>
      <c r="C78" s="27" t="s">
        <v>180</v>
      </c>
      <c r="L78" s="31"/>
    </row>
    <row r="79" spans="2:12" s="1" customFormat="1" ht="16.5" customHeight="1">
      <c r="B79" s="31"/>
      <c r="E79" s="292" t="str">
        <f>E11</f>
        <v>01a - Přípravné práce</v>
      </c>
      <c r="F79" s="311"/>
      <c r="G79" s="311"/>
      <c r="H79" s="311"/>
      <c r="L79" s="31"/>
    </row>
    <row r="80" spans="2:12" s="1" customFormat="1" ht="6.95" customHeight="1">
      <c r="B80" s="31"/>
      <c r="L80" s="31"/>
    </row>
    <row r="81" spans="2:65" s="1" customFormat="1" ht="12" customHeight="1">
      <c r="B81" s="31"/>
      <c r="C81" s="27" t="s">
        <v>19</v>
      </c>
      <c r="F81" s="25" t="str">
        <f>F14</f>
        <v>Praha 9-Kbely</v>
      </c>
      <c r="I81" s="27" t="s">
        <v>21</v>
      </c>
      <c r="J81" s="48">
        <f>IF(J14="","",J14)</f>
        <v>0</v>
      </c>
      <c r="L81" s="31"/>
    </row>
    <row r="82" spans="2:65" s="1" customFormat="1" ht="6.95" customHeight="1">
      <c r="B82" s="31"/>
      <c r="L82" s="31"/>
    </row>
    <row r="83" spans="2:65" s="1" customFormat="1" ht="25.7" customHeight="1">
      <c r="B83" s="31"/>
      <c r="C83" s="27" t="s">
        <v>26</v>
      </c>
      <c r="F83" s="25" t="str">
        <f>E17</f>
        <v>MČ Praha 19, Semilská 43/1, 197 00 Praha 9 - Kbely</v>
      </c>
      <c r="I83" s="27" t="s">
        <v>36</v>
      </c>
      <c r="J83" s="29" t="str">
        <f>E23</f>
        <v>Ing.Jan Pustějovský, Ph.D.</v>
      </c>
      <c r="L83" s="31"/>
    </row>
    <row r="84" spans="2:65" s="1" customFormat="1" ht="15.2" customHeight="1">
      <c r="B84" s="31"/>
      <c r="C84" s="27" t="s">
        <v>32</v>
      </c>
      <c r="F84" s="25" t="str">
        <f>IF(E20="","",E20)</f>
        <v>IWU s.r.o.</v>
      </c>
      <c r="I84" s="27" t="s">
        <v>39</v>
      </c>
      <c r="J84" s="29" t="str">
        <f>E26</f>
        <v xml:space="preserve"> </v>
      </c>
      <c r="L84" s="31"/>
    </row>
    <row r="85" spans="2:65" s="1" customFormat="1" ht="10.35" customHeight="1">
      <c r="B85" s="31"/>
      <c r="L85" s="31"/>
    </row>
    <row r="86" spans="2:65" s="10" customFormat="1" ht="29.25" customHeight="1">
      <c r="B86" s="110"/>
      <c r="C86" s="111" t="s">
        <v>189</v>
      </c>
      <c r="D86" s="112" t="s">
        <v>62</v>
      </c>
      <c r="E86" s="112" t="s">
        <v>58</v>
      </c>
      <c r="F86" s="112" t="s">
        <v>59</v>
      </c>
      <c r="G86" s="112" t="s">
        <v>190</v>
      </c>
      <c r="H86" s="112" t="s">
        <v>191</v>
      </c>
      <c r="I86" s="112" t="s">
        <v>192</v>
      </c>
      <c r="J86" s="112" t="s">
        <v>184</v>
      </c>
      <c r="K86" s="113" t="s">
        <v>193</v>
      </c>
      <c r="L86" s="110"/>
      <c r="M86" s="55" t="s">
        <v>31</v>
      </c>
      <c r="N86" s="56" t="s">
        <v>47</v>
      </c>
      <c r="O86" s="56" t="s">
        <v>194</v>
      </c>
      <c r="P86" s="56" t="s">
        <v>195</v>
      </c>
      <c r="Q86" s="56" t="s">
        <v>196</v>
      </c>
      <c r="R86" s="56" t="s">
        <v>197</v>
      </c>
      <c r="S86" s="56" t="s">
        <v>198</v>
      </c>
      <c r="T86" s="57" t="s">
        <v>199</v>
      </c>
    </row>
    <row r="87" spans="2:65" s="1" customFormat="1" ht="22.8" customHeight="1">
      <c r="B87" s="31"/>
      <c r="C87" s="60" t="s">
        <v>200</v>
      </c>
      <c r="J87" s="114">
        <f>BK87</f>
        <v>208105</v>
      </c>
      <c r="L87" s="31"/>
      <c r="M87" s="58"/>
      <c r="N87" s="49"/>
      <c r="O87" s="49"/>
      <c r="P87" s="115">
        <f>P88</f>
        <v>0</v>
      </c>
      <c r="Q87" s="49"/>
      <c r="R87" s="115">
        <f>R88</f>
        <v>0.41636400000000001</v>
      </c>
      <c r="S87" s="49"/>
      <c r="T87" s="116">
        <f>T88</f>
        <v>0</v>
      </c>
      <c r="AT87" s="18" t="s">
        <v>76</v>
      </c>
      <c r="AU87" s="18" t="s">
        <v>185</v>
      </c>
      <c r="BK87" s="117">
        <f>BK88</f>
        <v>208105</v>
      </c>
    </row>
    <row r="88" spans="2:65" s="11" customFormat="1" ht="25.9" customHeight="1">
      <c r="B88" s="118"/>
      <c r="D88" s="119" t="s">
        <v>76</v>
      </c>
      <c r="E88" s="120" t="s">
        <v>201</v>
      </c>
      <c r="F88" s="120" t="s">
        <v>202</v>
      </c>
      <c r="J88" s="121">
        <f>BK88</f>
        <v>208105</v>
      </c>
      <c r="L88" s="118"/>
      <c r="M88" s="122"/>
      <c r="P88" s="123">
        <f>P89</f>
        <v>0</v>
      </c>
      <c r="R88" s="123">
        <f>R89</f>
        <v>0.41636400000000001</v>
      </c>
      <c r="T88" s="124">
        <f>T89</f>
        <v>0</v>
      </c>
      <c r="AR88" s="119" t="s">
        <v>84</v>
      </c>
      <c r="AT88" s="125" t="s">
        <v>76</v>
      </c>
      <c r="AU88" s="125" t="s">
        <v>77</v>
      </c>
      <c r="AY88" s="119" t="s">
        <v>203</v>
      </c>
      <c r="BK88" s="126">
        <f>BK89</f>
        <v>208105</v>
      </c>
    </row>
    <row r="89" spans="2:65" s="11" customFormat="1" ht="22.8" customHeight="1">
      <c r="B89" s="118"/>
      <c r="D89" s="119" t="s">
        <v>76</v>
      </c>
      <c r="E89" s="127" t="s">
        <v>84</v>
      </c>
      <c r="F89" s="127" t="s">
        <v>204</v>
      </c>
      <c r="J89" s="128">
        <f>BK89</f>
        <v>208105</v>
      </c>
      <c r="L89" s="118"/>
      <c r="M89" s="122"/>
      <c r="P89" s="123">
        <f>SUM(P90:P97)</f>
        <v>0</v>
      </c>
      <c r="R89" s="123">
        <f>SUM(R90:R97)</f>
        <v>0.41636400000000001</v>
      </c>
      <c r="T89" s="124">
        <f>SUM(T90:T97)</f>
        <v>0</v>
      </c>
      <c r="AR89" s="119" t="s">
        <v>84</v>
      </c>
      <c r="AT89" s="125" t="s">
        <v>76</v>
      </c>
      <c r="AU89" s="125" t="s">
        <v>84</v>
      </c>
      <c r="AY89" s="119" t="s">
        <v>203</v>
      </c>
      <c r="BK89" s="126">
        <f>SUM(BK90:BK97)</f>
        <v>208105</v>
      </c>
    </row>
    <row r="90" spans="2:65" s="1" customFormat="1" ht="16.5" customHeight="1">
      <c r="B90" s="31"/>
      <c r="C90" s="129" t="s">
        <v>84</v>
      </c>
      <c r="D90" s="129" t="s">
        <v>205</v>
      </c>
      <c r="E90" s="130" t="s">
        <v>206</v>
      </c>
      <c r="F90" s="131" t="s">
        <v>207</v>
      </c>
      <c r="G90" s="132" t="s">
        <v>208</v>
      </c>
      <c r="H90" s="133">
        <v>793.5</v>
      </c>
      <c r="I90" s="134">
        <v>130</v>
      </c>
      <c r="J90" s="134">
        <f>ROUND(I90*H90,2)</f>
        <v>103155</v>
      </c>
      <c r="K90" s="131" t="s">
        <v>31</v>
      </c>
      <c r="L90" s="31"/>
      <c r="M90" s="135" t="s">
        <v>31</v>
      </c>
      <c r="N90" s="136" t="s">
        <v>48</v>
      </c>
      <c r="O90" s="137">
        <v>0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209</v>
      </c>
      <c r="AT90" s="139" t="s">
        <v>205</v>
      </c>
      <c r="AU90" s="139" t="s">
        <v>86</v>
      </c>
      <c r="AY90" s="18" t="s">
        <v>203</v>
      </c>
      <c r="BE90" s="140">
        <f>IF(N90="základní",J90,0)</f>
        <v>103155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8" t="s">
        <v>84</v>
      </c>
      <c r="BK90" s="140">
        <f>ROUND(I90*H90,2)</f>
        <v>103155</v>
      </c>
      <c r="BL90" s="18" t="s">
        <v>209</v>
      </c>
      <c r="BM90" s="139" t="s">
        <v>210</v>
      </c>
    </row>
    <row r="91" spans="2:65" s="12" customFormat="1" ht="10.15">
      <c r="B91" s="141"/>
      <c r="D91" s="142" t="s">
        <v>211</v>
      </c>
      <c r="E91" s="143" t="s">
        <v>31</v>
      </c>
      <c r="F91" s="144" t="s">
        <v>212</v>
      </c>
      <c r="H91" s="145">
        <v>793.5</v>
      </c>
      <c r="L91" s="141"/>
      <c r="M91" s="146"/>
      <c r="T91" s="147"/>
      <c r="AT91" s="143" t="s">
        <v>211</v>
      </c>
      <c r="AU91" s="143" t="s">
        <v>86</v>
      </c>
      <c r="AV91" s="12" t="s">
        <v>86</v>
      </c>
      <c r="AW91" s="12" t="s">
        <v>38</v>
      </c>
      <c r="AX91" s="12" t="s">
        <v>84</v>
      </c>
      <c r="AY91" s="143" t="s">
        <v>203</v>
      </c>
    </row>
    <row r="92" spans="2:65" s="1" customFormat="1" ht="24.2" customHeight="1">
      <c r="B92" s="31"/>
      <c r="C92" s="129" t="s">
        <v>86</v>
      </c>
      <c r="D92" s="129" t="s">
        <v>205</v>
      </c>
      <c r="E92" s="130" t="s">
        <v>213</v>
      </c>
      <c r="F92" s="131" t="s">
        <v>214</v>
      </c>
      <c r="G92" s="132" t="s">
        <v>215</v>
      </c>
      <c r="H92" s="133">
        <v>13</v>
      </c>
      <c r="I92" s="134">
        <v>1800</v>
      </c>
      <c r="J92" s="134">
        <f>ROUND(I92*H92,2)</f>
        <v>23400</v>
      </c>
      <c r="K92" s="131" t="s">
        <v>31</v>
      </c>
      <c r="L92" s="31"/>
      <c r="M92" s="135" t="s">
        <v>31</v>
      </c>
      <c r="N92" s="136" t="s">
        <v>48</v>
      </c>
      <c r="O92" s="137">
        <v>0</v>
      </c>
      <c r="P92" s="137">
        <f>O92*H92</f>
        <v>0</v>
      </c>
      <c r="Q92" s="137">
        <v>3.2028000000000001E-2</v>
      </c>
      <c r="R92" s="137">
        <f>Q92*H92</f>
        <v>0.41636400000000001</v>
      </c>
      <c r="S92" s="137">
        <v>0</v>
      </c>
      <c r="T92" s="138">
        <f>S92*H92</f>
        <v>0</v>
      </c>
      <c r="AR92" s="139" t="s">
        <v>209</v>
      </c>
      <c r="AT92" s="139" t="s">
        <v>205</v>
      </c>
      <c r="AU92" s="139" t="s">
        <v>86</v>
      </c>
      <c r="AY92" s="18" t="s">
        <v>203</v>
      </c>
      <c r="BE92" s="140">
        <f>IF(N92="základní",J92,0)</f>
        <v>23400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8" t="s">
        <v>84</v>
      </c>
      <c r="BK92" s="140">
        <f>ROUND(I92*H92,2)</f>
        <v>23400</v>
      </c>
      <c r="BL92" s="18" t="s">
        <v>209</v>
      </c>
      <c r="BM92" s="139" t="s">
        <v>216</v>
      </c>
    </row>
    <row r="93" spans="2:65" s="12" customFormat="1" ht="10.15">
      <c r="B93" s="141"/>
      <c r="D93" s="142" t="s">
        <v>211</v>
      </c>
      <c r="E93" s="143" t="s">
        <v>31</v>
      </c>
      <c r="F93" s="144" t="s">
        <v>217</v>
      </c>
      <c r="H93" s="145">
        <v>13</v>
      </c>
      <c r="L93" s="141"/>
      <c r="M93" s="146"/>
      <c r="T93" s="147"/>
      <c r="AT93" s="143" t="s">
        <v>211</v>
      </c>
      <c r="AU93" s="143" t="s">
        <v>86</v>
      </c>
      <c r="AV93" s="12" t="s">
        <v>86</v>
      </c>
      <c r="AW93" s="12" t="s">
        <v>38</v>
      </c>
      <c r="AX93" s="12" t="s">
        <v>84</v>
      </c>
      <c r="AY93" s="143" t="s">
        <v>203</v>
      </c>
    </row>
    <row r="94" spans="2:65" s="1" customFormat="1" ht="21.75" customHeight="1">
      <c r="B94" s="31"/>
      <c r="C94" s="129" t="s">
        <v>92</v>
      </c>
      <c r="D94" s="129" t="s">
        <v>205</v>
      </c>
      <c r="E94" s="130" t="s">
        <v>218</v>
      </c>
      <c r="F94" s="131" t="s">
        <v>219</v>
      </c>
      <c r="G94" s="132" t="s">
        <v>215</v>
      </c>
      <c r="H94" s="133">
        <v>35</v>
      </c>
      <c r="I94" s="134">
        <v>1800</v>
      </c>
      <c r="J94" s="134">
        <f>ROUND(I94*H94,2)</f>
        <v>63000</v>
      </c>
      <c r="K94" s="131" t="s">
        <v>31</v>
      </c>
      <c r="L94" s="31"/>
      <c r="M94" s="135" t="s">
        <v>31</v>
      </c>
      <c r="N94" s="136" t="s">
        <v>48</v>
      </c>
      <c r="O94" s="137">
        <v>0</v>
      </c>
      <c r="P94" s="137">
        <f>O94*H94</f>
        <v>0</v>
      </c>
      <c r="Q94" s="137">
        <v>0</v>
      </c>
      <c r="R94" s="137">
        <f>Q94*H94</f>
        <v>0</v>
      </c>
      <c r="S94" s="137">
        <v>0</v>
      </c>
      <c r="T94" s="138">
        <f>S94*H94</f>
        <v>0</v>
      </c>
      <c r="AR94" s="139" t="s">
        <v>209</v>
      </c>
      <c r="AT94" s="139" t="s">
        <v>205</v>
      </c>
      <c r="AU94" s="139" t="s">
        <v>86</v>
      </c>
      <c r="AY94" s="18" t="s">
        <v>203</v>
      </c>
      <c r="BE94" s="140">
        <f>IF(N94="základní",J94,0)</f>
        <v>63000</v>
      </c>
      <c r="BF94" s="140">
        <f>IF(N94="snížená",J94,0)</f>
        <v>0</v>
      </c>
      <c r="BG94" s="140">
        <f>IF(N94="zákl. přenesená",J94,0)</f>
        <v>0</v>
      </c>
      <c r="BH94" s="140">
        <f>IF(N94="sníž. přenesená",J94,0)</f>
        <v>0</v>
      </c>
      <c r="BI94" s="140">
        <f>IF(N94="nulová",J94,0)</f>
        <v>0</v>
      </c>
      <c r="BJ94" s="18" t="s">
        <v>84</v>
      </c>
      <c r="BK94" s="140">
        <f>ROUND(I94*H94,2)</f>
        <v>63000</v>
      </c>
      <c r="BL94" s="18" t="s">
        <v>209</v>
      </c>
      <c r="BM94" s="139" t="s">
        <v>220</v>
      </c>
    </row>
    <row r="95" spans="2:65" s="12" customFormat="1" ht="10.15">
      <c r="B95" s="141"/>
      <c r="D95" s="142" t="s">
        <v>211</v>
      </c>
      <c r="E95" s="143" t="s">
        <v>31</v>
      </c>
      <c r="F95" s="144" t="s">
        <v>221</v>
      </c>
      <c r="H95" s="145">
        <v>35</v>
      </c>
      <c r="L95" s="141"/>
      <c r="M95" s="146"/>
      <c r="T95" s="147"/>
      <c r="AT95" s="143" t="s">
        <v>211</v>
      </c>
      <c r="AU95" s="143" t="s">
        <v>86</v>
      </c>
      <c r="AV95" s="12" t="s">
        <v>86</v>
      </c>
      <c r="AW95" s="12" t="s">
        <v>38</v>
      </c>
      <c r="AX95" s="12" t="s">
        <v>84</v>
      </c>
      <c r="AY95" s="143" t="s">
        <v>203</v>
      </c>
    </row>
    <row r="96" spans="2:65" s="1" customFormat="1" ht="24.2" customHeight="1">
      <c r="B96" s="31"/>
      <c r="C96" s="129" t="s">
        <v>209</v>
      </c>
      <c r="D96" s="129" t="s">
        <v>205</v>
      </c>
      <c r="E96" s="130" t="s">
        <v>222</v>
      </c>
      <c r="F96" s="131" t="s">
        <v>223</v>
      </c>
      <c r="G96" s="132" t="s">
        <v>215</v>
      </c>
      <c r="H96" s="133">
        <v>35</v>
      </c>
      <c r="I96" s="134">
        <v>530</v>
      </c>
      <c r="J96" s="134">
        <f>ROUND(I96*H96,2)</f>
        <v>18550</v>
      </c>
      <c r="K96" s="131" t="s">
        <v>31</v>
      </c>
      <c r="L96" s="31"/>
      <c r="M96" s="135" t="s">
        <v>31</v>
      </c>
      <c r="N96" s="136" t="s">
        <v>48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209</v>
      </c>
      <c r="AT96" s="139" t="s">
        <v>205</v>
      </c>
      <c r="AU96" s="139" t="s">
        <v>86</v>
      </c>
      <c r="AY96" s="18" t="s">
        <v>203</v>
      </c>
      <c r="BE96" s="140">
        <f>IF(N96="základní",J96,0)</f>
        <v>18550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8" t="s">
        <v>84</v>
      </c>
      <c r="BK96" s="140">
        <f>ROUND(I96*H96,2)</f>
        <v>18550</v>
      </c>
      <c r="BL96" s="18" t="s">
        <v>209</v>
      </c>
      <c r="BM96" s="139" t="s">
        <v>224</v>
      </c>
    </row>
    <row r="97" spans="2:51" s="12" customFormat="1" ht="10.15">
      <c r="B97" s="141"/>
      <c r="D97" s="142" t="s">
        <v>211</v>
      </c>
      <c r="E97" s="143" t="s">
        <v>31</v>
      </c>
      <c r="F97" s="144" t="s">
        <v>221</v>
      </c>
      <c r="H97" s="145">
        <v>35</v>
      </c>
      <c r="L97" s="141"/>
      <c r="M97" s="148"/>
      <c r="N97" s="149"/>
      <c r="O97" s="149"/>
      <c r="P97" s="149"/>
      <c r="Q97" s="149"/>
      <c r="R97" s="149"/>
      <c r="S97" s="149"/>
      <c r="T97" s="150"/>
      <c r="AT97" s="143" t="s">
        <v>211</v>
      </c>
      <c r="AU97" s="143" t="s">
        <v>86</v>
      </c>
      <c r="AV97" s="12" t="s">
        <v>86</v>
      </c>
      <c r="AW97" s="12" t="s">
        <v>38</v>
      </c>
      <c r="AX97" s="12" t="s">
        <v>84</v>
      </c>
      <c r="AY97" s="143" t="s">
        <v>203</v>
      </c>
    </row>
    <row r="98" spans="2:51" s="1" customFormat="1" ht="6.95" customHeight="1"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31"/>
    </row>
  </sheetData>
  <sheetProtection algorithmName="SHA-512" hashValue="QBMi4rySUzfi68yHoCWqjGzbPRNxZcN93Glx4MVoXrt761iw+ZXSpi1LfPMh5ZiCqZCcm73AMb1zAXs37Xp0aA==" saltValue="u9eB6DPMbxjlZjMsbB5hPoNnWuBtb/QM5XyHpL/oJDonpjTBOYSqPeWVnrNplyKY3XbYrIW2rWYK6TZcI6uaAw==" spinCount="100000" sheet="1" objects="1" scenarios="1" formatColumns="0" formatRows="0" autoFilter="0"/>
  <autoFilter ref="C86:K97" xr:uid="{00000000-0009-0000-0000-000001000000}"/>
  <mergeCells count="11">
    <mergeCell ref="L2:V2"/>
    <mergeCell ref="E52:H52"/>
    <mergeCell ref="E54:H54"/>
    <mergeCell ref="E75:H75"/>
    <mergeCell ref="E77:H77"/>
    <mergeCell ref="E79:H79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M104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96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181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226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ROUND(J93, 2)</f>
        <v>-81550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ROUND((SUM(BE93:BE103)),  2)</f>
        <v>-81550</v>
      </c>
      <c r="I37" s="92">
        <v>0.21</v>
      </c>
      <c r="J37" s="81">
        <f>ROUND(((SUM(BE93:BE103))*I37),  2)</f>
        <v>-17125.5</v>
      </c>
      <c r="L37" s="31"/>
    </row>
    <row r="38" spans="2:12" s="1" customFormat="1" ht="14.45" customHeight="1">
      <c r="B38" s="31"/>
      <c r="E38" s="27" t="s">
        <v>49</v>
      </c>
      <c r="F38" s="81">
        <f>ROUND((SUM(BF93:BF103)),  2)</f>
        <v>0</v>
      </c>
      <c r="I38" s="92">
        <v>0.12</v>
      </c>
      <c r="J38" s="81">
        <f>ROUND(((SUM(BF93:BF103))*I38),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ROUND((SUM(BG93:BG103)),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ROUND((SUM(BH93:BH103)),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ROUND((SUM(BI93:BI103)),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-98675.5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181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ZBV-01a - méněpráce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J93</f>
        <v>-81550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J94</f>
        <v>-81550</v>
      </c>
      <c r="L68" s="102"/>
    </row>
    <row r="69" spans="2:47" s="9" customFormat="1" ht="19.899999999999999" customHeight="1">
      <c r="B69" s="106"/>
      <c r="D69" s="107" t="s">
        <v>187</v>
      </c>
      <c r="E69" s="108"/>
      <c r="F69" s="108"/>
      <c r="G69" s="108"/>
      <c r="H69" s="108"/>
      <c r="I69" s="108"/>
      <c r="J69" s="109">
        <f>J95</f>
        <v>-81550</v>
      </c>
      <c r="L69" s="106"/>
    </row>
    <row r="70" spans="2:47" s="1" customFormat="1" ht="21.85" customHeight="1">
      <c r="B70" s="31"/>
      <c r="L70" s="31"/>
    </row>
    <row r="71" spans="2:47" s="1" customFormat="1" ht="6.95" customHeight="1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31"/>
    </row>
    <row r="75" spans="2:47" s="1" customFormat="1" ht="6.95" customHeight="1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31"/>
    </row>
    <row r="76" spans="2:47" s="1" customFormat="1" ht="24.95" customHeight="1">
      <c r="B76" s="31"/>
      <c r="C76" s="22" t="s">
        <v>188</v>
      </c>
      <c r="L76" s="31"/>
    </row>
    <row r="77" spans="2:47" s="1" customFormat="1" ht="6.95" customHeight="1">
      <c r="B77" s="31"/>
      <c r="L77" s="31"/>
    </row>
    <row r="78" spans="2:47" s="1" customFormat="1" ht="12" customHeight="1">
      <c r="B78" s="31"/>
      <c r="C78" s="27" t="s">
        <v>14</v>
      </c>
      <c r="L78" s="31"/>
    </row>
    <row r="79" spans="2:47" s="1" customFormat="1" ht="16.5" customHeight="1">
      <c r="B79" s="31"/>
      <c r="E79" s="309" t="str">
        <f>E7</f>
        <v>ÚPRAVY HŘBITOVA KBELY- ETAPA1</v>
      </c>
      <c r="F79" s="310"/>
      <c r="G79" s="310"/>
      <c r="H79" s="310"/>
      <c r="L79" s="31"/>
    </row>
    <row r="80" spans="2:47" ht="12" customHeight="1">
      <c r="B80" s="21"/>
      <c r="C80" s="27" t="s">
        <v>178</v>
      </c>
      <c r="L80" s="21"/>
    </row>
    <row r="81" spans="2:65" ht="16.5" customHeight="1">
      <c r="B81" s="21"/>
      <c r="E81" s="309" t="s">
        <v>179</v>
      </c>
      <c r="F81" s="273"/>
      <c r="G81" s="273"/>
      <c r="H81" s="273"/>
      <c r="L81" s="21"/>
    </row>
    <row r="82" spans="2:65" ht="12" customHeight="1">
      <c r="B82" s="21"/>
      <c r="C82" s="27" t="s">
        <v>180</v>
      </c>
      <c r="L82" s="21"/>
    </row>
    <row r="83" spans="2:65" s="1" customFormat="1" ht="16.5" customHeight="1">
      <c r="B83" s="31"/>
      <c r="E83" s="305" t="s">
        <v>181</v>
      </c>
      <c r="F83" s="311"/>
      <c r="G83" s="311"/>
      <c r="H83" s="311"/>
      <c r="L83" s="31"/>
    </row>
    <row r="84" spans="2:65" s="1" customFormat="1" ht="12" customHeight="1">
      <c r="B84" s="31"/>
      <c r="C84" s="27" t="s">
        <v>225</v>
      </c>
      <c r="L84" s="31"/>
    </row>
    <row r="85" spans="2:65" s="1" customFormat="1" ht="16.5" customHeight="1">
      <c r="B85" s="31"/>
      <c r="E85" s="292" t="str">
        <f>E13</f>
        <v>ZBV-01a - méněpráce</v>
      </c>
      <c r="F85" s="311"/>
      <c r="G85" s="311"/>
      <c r="H85" s="311"/>
      <c r="L85" s="31"/>
    </row>
    <row r="86" spans="2:65" s="1" customFormat="1" ht="6.95" customHeight="1">
      <c r="B86" s="31"/>
      <c r="L86" s="31"/>
    </row>
    <row r="87" spans="2:65" s="1" customFormat="1" ht="12" customHeight="1">
      <c r="B87" s="31"/>
      <c r="C87" s="27" t="s">
        <v>19</v>
      </c>
      <c r="F87" s="25" t="str">
        <f>F16</f>
        <v>Praha 9-Kbely</v>
      </c>
      <c r="I87" s="27" t="s">
        <v>21</v>
      </c>
      <c r="J87" s="48">
        <f>IF(J16="","",J16)</f>
        <v>0</v>
      </c>
      <c r="L87" s="31"/>
    </row>
    <row r="88" spans="2:65" s="1" customFormat="1" ht="6.95" customHeight="1">
      <c r="B88" s="31"/>
      <c r="L88" s="31"/>
    </row>
    <row r="89" spans="2:65" s="1" customFormat="1" ht="25.7" customHeight="1">
      <c r="B89" s="31"/>
      <c r="C89" s="27" t="s">
        <v>26</v>
      </c>
      <c r="F89" s="25" t="str">
        <f>E19</f>
        <v>MČ Praha 19, Semilská 43/1, 197 00 Praha 9 - Kbely</v>
      </c>
      <c r="I89" s="27" t="s">
        <v>36</v>
      </c>
      <c r="J89" s="29" t="str">
        <f>E25</f>
        <v>Ing.Jan Pustějovský, Ph.D.</v>
      </c>
      <c r="L89" s="31"/>
    </row>
    <row r="90" spans="2:65" s="1" customFormat="1" ht="15.2" customHeight="1">
      <c r="B90" s="31"/>
      <c r="C90" s="27" t="s">
        <v>32</v>
      </c>
      <c r="F90" s="25" t="str">
        <f>IF(E22="","",E22)</f>
        <v>IWU s.r.o.</v>
      </c>
      <c r="I90" s="27" t="s">
        <v>39</v>
      </c>
      <c r="J90" s="29" t="str">
        <f>E28</f>
        <v xml:space="preserve"> </v>
      </c>
      <c r="L90" s="31"/>
    </row>
    <row r="91" spans="2:65" s="1" customFormat="1" ht="10.35" customHeight="1">
      <c r="B91" s="31"/>
      <c r="L91" s="31"/>
    </row>
    <row r="92" spans="2:65" s="10" customFormat="1" ht="29.25" customHeight="1">
      <c r="B92" s="110"/>
      <c r="C92" s="111" t="s">
        <v>189</v>
      </c>
      <c r="D92" s="112" t="s">
        <v>62</v>
      </c>
      <c r="E92" s="112" t="s">
        <v>58</v>
      </c>
      <c r="F92" s="112" t="s">
        <v>59</v>
      </c>
      <c r="G92" s="112" t="s">
        <v>190</v>
      </c>
      <c r="H92" s="112" t="s">
        <v>191</v>
      </c>
      <c r="I92" s="112" t="s">
        <v>192</v>
      </c>
      <c r="J92" s="112" t="s">
        <v>184</v>
      </c>
      <c r="K92" s="113" t="s">
        <v>193</v>
      </c>
      <c r="L92" s="110"/>
      <c r="M92" s="55" t="s">
        <v>31</v>
      </c>
      <c r="N92" s="56" t="s">
        <v>47</v>
      </c>
      <c r="O92" s="56" t="s">
        <v>194</v>
      </c>
      <c r="P92" s="56" t="s">
        <v>195</v>
      </c>
      <c r="Q92" s="56" t="s">
        <v>196</v>
      </c>
      <c r="R92" s="56" t="s">
        <v>197</v>
      </c>
      <c r="S92" s="56" t="s">
        <v>198</v>
      </c>
      <c r="T92" s="57" t="s">
        <v>199</v>
      </c>
    </row>
    <row r="93" spans="2:65" s="1" customFormat="1" ht="22.8" customHeight="1">
      <c r="B93" s="31"/>
      <c r="C93" s="60" t="s">
        <v>200</v>
      </c>
      <c r="J93" s="114">
        <f>BK93</f>
        <v>-81550</v>
      </c>
      <c r="L93" s="31"/>
      <c r="M93" s="58"/>
      <c r="N93" s="49"/>
      <c r="O93" s="49"/>
      <c r="P93" s="115">
        <f>P94</f>
        <v>0</v>
      </c>
      <c r="Q93" s="49"/>
      <c r="R93" s="115">
        <f>R94</f>
        <v>0</v>
      </c>
      <c r="S93" s="49"/>
      <c r="T93" s="116">
        <f>T94</f>
        <v>0</v>
      </c>
      <c r="AT93" s="18" t="s">
        <v>76</v>
      </c>
      <c r="AU93" s="18" t="s">
        <v>185</v>
      </c>
      <c r="BK93" s="117">
        <f>BK94</f>
        <v>-81550</v>
      </c>
    </row>
    <row r="94" spans="2:65" s="11" customFormat="1" ht="25.9" customHeight="1">
      <c r="B94" s="118"/>
      <c r="D94" s="119" t="s">
        <v>76</v>
      </c>
      <c r="E94" s="120" t="s">
        <v>201</v>
      </c>
      <c r="F94" s="120" t="s">
        <v>202</v>
      </c>
      <c r="J94" s="121">
        <f>BK94</f>
        <v>-81550</v>
      </c>
      <c r="L94" s="118"/>
      <c r="M94" s="122"/>
      <c r="P94" s="123">
        <f>P95</f>
        <v>0</v>
      </c>
      <c r="R94" s="123">
        <f>R95</f>
        <v>0</v>
      </c>
      <c r="T94" s="124">
        <f>T95</f>
        <v>0</v>
      </c>
      <c r="AR94" s="119" t="s">
        <v>84</v>
      </c>
      <c r="AT94" s="125" t="s">
        <v>76</v>
      </c>
      <c r="AU94" s="125" t="s">
        <v>77</v>
      </c>
      <c r="AY94" s="119" t="s">
        <v>203</v>
      </c>
      <c r="BK94" s="126">
        <f>BK95</f>
        <v>-81550</v>
      </c>
    </row>
    <row r="95" spans="2:65" s="11" customFormat="1" ht="22.8" customHeight="1">
      <c r="B95" s="118"/>
      <c r="D95" s="119" t="s">
        <v>76</v>
      </c>
      <c r="E95" s="127" t="s">
        <v>84</v>
      </c>
      <c r="F95" s="127" t="s">
        <v>204</v>
      </c>
      <c r="J95" s="128">
        <f>BK95</f>
        <v>-81550</v>
      </c>
      <c r="L95" s="118"/>
      <c r="M95" s="122"/>
      <c r="P95" s="123">
        <f>SUM(P96:P103)</f>
        <v>0</v>
      </c>
      <c r="R95" s="123">
        <f>SUM(R96:R103)</f>
        <v>0</v>
      </c>
      <c r="T95" s="124">
        <f>SUM(T96:T103)</f>
        <v>0</v>
      </c>
      <c r="AR95" s="119" t="s">
        <v>84</v>
      </c>
      <c r="AT95" s="125" t="s">
        <v>76</v>
      </c>
      <c r="AU95" s="125" t="s">
        <v>84</v>
      </c>
      <c r="AY95" s="119" t="s">
        <v>203</v>
      </c>
      <c r="BK95" s="126">
        <f>SUM(BK96:BK103)</f>
        <v>-81550</v>
      </c>
    </row>
    <row r="96" spans="2:65" s="1" customFormat="1" ht="21.75" customHeight="1">
      <c r="B96" s="31"/>
      <c r="C96" s="129" t="s">
        <v>84</v>
      </c>
      <c r="D96" s="129" t="s">
        <v>205</v>
      </c>
      <c r="E96" s="130" t="s">
        <v>218</v>
      </c>
      <c r="F96" s="131" t="s">
        <v>219</v>
      </c>
      <c r="G96" s="132" t="s">
        <v>215</v>
      </c>
      <c r="H96" s="133">
        <v>-35</v>
      </c>
      <c r="I96" s="134">
        <v>1800</v>
      </c>
      <c r="J96" s="134">
        <f>ROUND(I96*H96,2)</f>
        <v>-63000</v>
      </c>
      <c r="K96" s="131" t="s">
        <v>31</v>
      </c>
      <c r="L96" s="31"/>
      <c r="M96" s="135" t="s">
        <v>31</v>
      </c>
      <c r="N96" s="136" t="s">
        <v>48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209</v>
      </c>
      <c r="AT96" s="139" t="s">
        <v>205</v>
      </c>
      <c r="AU96" s="139" t="s">
        <v>86</v>
      </c>
      <c r="AY96" s="18" t="s">
        <v>203</v>
      </c>
      <c r="BE96" s="140">
        <f>IF(N96="základní",J96,0)</f>
        <v>-63000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8" t="s">
        <v>84</v>
      </c>
      <c r="BK96" s="140">
        <f>ROUND(I96*H96,2)</f>
        <v>-63000</v>
      </c>
      <c r="BL96" s="18" t="s">
        <v>209</v>
      </c>
      <c r="BM96" s="139" t="s">
        <v>227</v>
      </c>
    </row>
    <row r="97" spans="2:65" s="12" customFormat="1" ht="10.15">
      <c r="B97" s="141"/>
      <c r="D97" s="142" t="s">
        <v>211</v>
      </c>
      <c r="E97" s="143" t="s">
        <v>31</v>
      </c>
      <c r="F97" s="144" t="s">
        <v>228</v>
      </c>
      <c r="H97" s="145">
        <v>-35</v>
      </c>
      <c r="L97" s="141"/>
      <c r="M97" s="146"/>
      <c r="T97" s="147"/>
      <c r="AT97" s="143" t="s">
        <v>211</v>
      </c>
      <c r="AU97" s="143" t="s">
        <v>86</v>
      </c>
      <c r="AV97" s="12" t="s">
        <v>86</v>
      </c>
      <c r="AW97" s="12" t="s">
        <v>38</v>
      </c>
      <c r="AX97" s="12" t="s">
        <v>77</v>
      </c>
      <c r="AY97" s="143" t="s">
        <v>203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229</v>
      </c>
      <c r="H98" s="145">
        <v>0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3" customFormat="1" ht="10.15">
      <c r="B99" s="151"/>
      <c r="D99" s="142" t="s">
        <v>211</v>
      </c>
      <c r="E99" s="152" t="s">
        <v>31</v>
      </c>
      <c r="F99" s="153" t="s">
        <v>230</v>
      </c>
      <c r="H99" s="154">
        <v>-35</v>
      </c>
      <c r="L99" s="151"/>
      <c r="M99" s="155"/>
      <c r="T99" s="156"/>
      <c r="AT99" s="152" t="s">
        <v>211</v>
      </c>
      <c r="AU99" s="152" t="s">
        <v>86</v>
      </c>
      <c r="AV99" s="13" t="s">
        <v>209</v>
      </c>
      <c r="AW99" s="13" t="s">
        <v>38</v>
      </c>
      <c r="AX99" s="13" t="s">
        <v>84</v>
      </c>
      <c r="AY99" s="152" t="s">
        <v>203</v>
      </c>
    </row>
    <row r="100" spans="2:65" s="1" customFormat="1" ht="24.2" customHeight="1">
      <c r="B100" s="31"/>
      <c r="C100" s="129" t="s">
        <v>86</v>
      </c>
      <c r="D100" s="129" t="s">
        <v>205</v>
      </c>
      <c r="E100" s="130" t="s">
        <v>222</v>
      </c>
      <c r="F100" s="131" t="s">
        <v>223</v>
      </c>
      <c r="G100" s="132" t="s">
        <v>215</v>
      </c>
      <c r="H100" s="133">
        <v>-35</v>
      </c>
      <c r="I100" s="134">
        <v>530</v>
      </c>
      <c r="J100" s="134">
        <f>ROUND(I100*H100,2)</f>
        <v>-18550</v>
      </c>
      <c r="K100" s="131" t="s">
        <v>31</v>
      </c>
      <c r="L100" s="31"/>
      <c r="M100" s="135" t="s">
        <v>31</v>
      </c>
      <c r="N100" s="136" t="s">
        <v>48</v>
      </c>
      <c r="O100" s="137">
        <v>0</v>
      </c>
      <c r="P100" s="137">
        <f>O100*H100</f>
        <v>0</v>
      </c>
      <c r="Q100" s="137">
        <v>0</v>
      </c>
      <c r="R100" s="137">
        <f>Q100*H100</f>
        <v>0</v>
      </c>
      <c r="S100" s="137">
        <v>0</v>
      </c>
      <c r="T100" s="138">
        <f>S100*H100</f>
        <v>0</v>
      </c>
      <c r="AR100" s="139" t="s">
        <v>209</v>
      </c>
      <c r="AT100" s="139" t="s">
        <v>205</v>
      </c>
      <c r="AU100" s="139" t="s">
        <v>86</v>
      </c>
      <c r="AY100" s="18" t="s">
        <v>203</v>
      </c>
      <c r="BE100" s="140">
        <f>IF(N100="základní",J100,0)</f>
        <v>-18550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-18550</v>
      </c>
      <c r="BL100" s="18" t="s">
        <v>209</v>
      </c>
      <c r="BM100" s="139" t="s">
        <v>231</v>
      </c>
    </row>
    <row r="101" spans="2:65" s="12" customFormat="1" ht="10.15">
      <c r="B101" s="141"/>
      <c r="D101" s="142" t="s">
        <v>211</v>
      </c>
      <c r="E101" s="143" t="s">
        <v>31</v>
      </c>
      <c r="F101" s="144" t="s">
        <v>228</v>
      </c>
      <c r="H101" s="145">
        <v>-35</v>
      </c>
      <c r="L101" s="141"/>
      <c r="M101" s="146"/>
      <c r="T101" s="147"/>
      <c r="AT101" s="143" t="s">
        <v>211</v>
      </c>
      <c r="AU101" s="143" t="s">
        <v>86</v>
      </c>
      <c r="AV101" s="12" t="s">
        <v>86</v>
      </c>
      <c r="AW101" s="12" t="s">
        <v>38</v>
      </c>
      <c r="AX101" s="12" t="s">
        <v>77</v>
      </c>
      <c r="AY101" s="143" t="s">
        <v>203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229</v>
      </c>
      <c r="H102" s="145">
        <v>0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77</v>
      </c>
      <c r="AY102" s="143" t="s">
        <v>203</v>
      </c>
    </row>
    <row r="103" spans="2:65" s="13" customFormat="1" ht="10.15">
      <c r="B103" s="151"/>
      <c r="D103" s="142" t="s">
        <v>211</v>
      </c>
      <c r="E103" s="152" t="s">
        <v>31</v>
      </c>
      <c r="F103" s="153" t="s">
        <v>230</v>
      </c>
      <c r="H103" s="154">
        <v>-35</v>
      </c>
      <c r="L103" s="151"/>
      <c r="M103" s="157"/>
      <c r="N103" s="158"/>
      <c r="O103" s="158"/>
      <c r="P103" s="158"/>
      <c r="Q103" s="158"/>
      <c r="R103" s="158"/>
      <c r="S103" s="158"/>
      <c r="T103" s="159"/>
      <c r="AT103" s="152" t="s">
        <v>211</v>
      </c>
      <c r="AU103" s="152" t="s">
        <v>86</v>
      </c>
      <c r="AV103" s="13" t="s">
        <v>209</v>
      </c>
      <c r="AW103" s="13" t="s">
        <v>38</v>
      </c>
      <c r="AX103" s="13" t="s">
        <v>84</v>
      </c>
      <c r="AY103" s="152" t="s">
        <v>203</v>
      </c>
    </row>
    <row r="104" spans="2:65" s="1" customFormat="1" ht="6.95" customHeight="1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31"/>
    </row>
  </sheetData>
  <sheetProtection algorithmName="SHA-512" hashValue="/A5rdkBln1dBLIlJGSfIPByzfgirQ4NbPkL+eMTsWbZcZzqApQZNXlASDpmnhPQM9YF8bdDLFFNbcwHb6FgAuA==" saltValue="Gq04etMLHDDOtbRPl49Ynf2O+ni818xLcosvvM381gaQVhT9/+X+NLms2sklfBV11ojHZeoiGirX+l9/Q/M/8Q==" spinCount="100000" sheet="1" objects="1" scenarios="1" formatColumns="0" formatRows="0" autoFilter="0"/>
  <autoFilter ref="C92:K103" xr:uid="{00000000-0009-0000-0000-000002000000}"/>
  <mergeCells count="14">
    <mergeCell ref="E83:H83"/>
    <mergeCell ref="E81:H81"/>
    <mergeCell ref="E85:H85"/>
    <mergeCell ref="L2:V2"/>
    <mergeCell ref="E52:H52"/>
    <mergeCell ref="E56:H56"/>
    <mergeCell ref="E54:H54"/>
    <mergeCell ref="E58:H58"/>
    <mergeCell ref="E79:H79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M20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99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179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232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655733.57999999996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ROUND((SUM(BE94:BE200)),  2)</f>
        <v>655733.57999999996</v>
      </c>
      <c r="I35" s="92">
        <v>0.21</v>
      </c>
      <c r="J35" s="81">
        <f>ROUND(((SUM(BE94:BE200))*I35),  2)</f>
        <v>137704.04999999999</v>
      </c>
      <c r="L35" s="31"/>
    </row>
    <row r="36" spans="2:12" s="1" customFormat="1" ht="14.45" customHeight="1">
      <c r="B36" s="31"/>
      <c r="E36" s="27" t="s">
        <v>49</v>
      </c>
      <c r="F36" s="81">
        <f>ROUND((SUM(BF94:BF200)),  2)</f>
        <v>0</v>
      </c>
      <c r="I36" s="92">
        <v>0.12</v>
      </c>
      <c r="J36" s="81">
        <f>ROUND(((SUM(BF94:BF200))*I36),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ROUND((SUM(BG94:BG200)),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ROUND((SUM(BH94:BH200)),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ROUND((SUM(BI94:BI200)),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793437.62999999989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179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07 - KOLUMBÁRIUM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655733.58000000007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J95</f>
        <v>224633.58000000002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J96</f>
        <v>13193.500000000002</v>
      </c>
      <c r="L65" s="106"/>
    </row>
    <row r="66" spans="2:12" s="9" customFormat="1" ht="19.899999999999999" customHeight="1">
      <c r="B66" s="106"/>
      <c r="D66" s="107" t="s">
        <v>233</v>
      </c>
      <c r="E66" s="108"/>
      <c r="F66" s="108"/>
      <c r="G66" s="108"/>
      <c r="H66" s="108"/>
      <c r="I66" s="108"/>
      <c r="J66" s="109">
        <f>J109</f>
        <v>61393.21</v>
      </c>
      <c r="L66" s="106"/>
    </row>
    <row r="67" spans="2:12" s="9" customFormat="1" ht="19.899999999999999" customHeight="1">
      <c r="B67" s="106"/>
      <c r="D67" s="107" t="s">
        <v>234</v>
      </c>
      <c r="E67" s="108"/>
      <c r="F67" s="108"/>
      <c r="G67" s="108"/>
      <c r="H67" s="108"/>
      <c r="I67" s="108"/>
      <c r="J67" s="109">
        <f>J129</f>
        <v>113677.07</v>
      </c>
      <c r="L67" s="106"/>
    </row>
    <row r="68" spans="2:12" s="9" customFormat="1" ht="19.899999999999999" customHeight="1">
      <c r="B68" s="106"/>
      <c r="D68" s="107" t="s">
        <v>235</v>
      </c>
      <c r="E68" s="108"/>
      <c r="F68" s="108"/>
      <c r="G68" s="108"/>
      <c r="H68" s="108"/>
      <c r="I68" s="108"/>
      <c r="J68" s="109">
        <f>J165</f>
        <v>19649.46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J186</f>
        <v>4061.8</v>
      </c>
      <c r="L69" s="106"/>
    </row>
    <row r="70" spans="2:12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J193</f>
        <v>12658.54</v>
      </c>
      <c r="L70" s="106"/>
    </row>
    <row r="71" spans="2:12" s="8" customFormat="1" ht="24.95" customHeight="1">
      <c r="B71" s="102"/>
      <c r="D71" s="103" t="s">
        <v>238</v>
      </c>
      <c r="E71" s="104"/>
      <c r="F71" s="104"/>
      <c r="G71" s="104"/>
      <c r="H71" s="104"/>
      <c r="I71" s="104"/>
      <c r="J71" s="105">
        <f>J195</f>
        <v>431100</v>
      </c>
      <c r="L71" s="102"/>
    </row>
    <row r="72" spans="2:12" s="9" customFormat="1" ht="19.899999999999999" customHeight="1">
      <c r="B72" s="106"/>
      <c r="D72" s="107" t="s">
        <v>239</v>
      </c>
      <c r="E72" s="108"/>
      <c r="F72" s="108"/>
      <c r="G72" s="108"/>
      <c r="H72" s="108"/>
      <c r="I72" s="108"/>
      <c r="J72" s="109">
        <f>J196</f>
        <v>431100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188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09" t="str">
        <f>E7</f>
        <v>ÚPRAVY HŘBITOVA KBELY- ETAPA1</v>
      </c>
      <c r="F82" s="310"/>
      <c r="G82" s="310"/>
      <c r="H82" s="310"/>
      <c r="L82" s="31"/>
    </row>
    <row r="83" spans="2:63" ht="12" customHeight="1">
      <c r="B83" s="21"/>
      <c r="C83" s="27" t="s">
        <v>178</v>
      </c>
      <c r="L83" s="21"/>
    </row>
    <row r="84" spans="2:63" s="1" customFormat="1" ht="16.5" customHeight="1">
      <c r="B84" s="31"/>
      <c r="E84" s="309" t="s">
        <v>179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180</v>
      </c>
      <c r="L85" s="31"/>
    </row>
    <row r="86" spans="2:63" s="1" customFormat="1" ht="16.5" customHeight="1">
      <c r="B86" s="31"/>
      <c r="E86" s="292" t="str">
        <f>E11</f>
        <v>07 - KOLUMBÁRIUM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655733.58000000007</v>
      </c>
      <c r="L94" s="31"/>
      <c r="M94" s="58"/>
      <c r="N94" s="49"/>
      <c r="O94" s="49"/>
      <c r="P94" s="115">
        <f>P95+P195</f>
        <v>0</v>
      </c>
      <c r="Q94" s="49"/>
      <c r="R94" s="115">
        <f>R95+R195</f>
        <v>40.834282086812593</v>
      </c>
      <c r="S94" s="49"/>
      <c r="T94" s="116">
        <f>T95+T195</f>
        <v>0</v>
      </c>
      <c r="AT94" s="18" t="s">
        <v>76</v>
      </c>
      <c r="AU94" s="18" t="s">
        <v>185</v>
      </c>
      <c r="BK94" s="117">
        <f>BK95+BK195</f>
        <v>655733.58000000007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224633.58000000002</v>
      </c>
      <c r="L95" s="118"/>
      <c r="M95" s="122"/>
      <c r="P95" s="123">
        <f>P96+P109+P129+P165+P186+P193</f>
        <v>0</v>
      </c>
      <c r="R95" s="123">
        <f>R96+R109+R129+R165+R186+R193</f>
        <v>40.834282086812593</v>
      </c>
      <c r="T95" s="124">
        <f>T96+T109+T129+T165+T186+T193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BK96+BK109+BK129+BK165+BK186+BK193</f>
        <v>224633.58000000002</v>
      </c>
    </row>
    <row r="96" spans="2:63" s="11" customFormat="1" ht="22.8" customHeight="1">
      <c r="B96" s="118"/>
      <c r="D96" s="119" t="s">
        <v>76</v>
      </c>
      <c r="E96" s="127" t="s">
        <v>84</v>
      </c>
      <c r="F96" s="127" t="s">
        <v>204</v>
      </c>
      <c r="J96" s="128">
        <f>BK96</f>
        <v>13193.500000000002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SUM(BK97:BK108)</f>
        <v>13193.500000000002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240</v>
      </c>
      <c r="F97" s="131" t="s">
        <v>241</v>
      </c>
      <c r="G97" s="132" t="s">
        <v>242</v>
      </c>
      <c r="H97" s="133">
        <v>9.516</v>
      </c>
      <c r="I97" s="134">
        <v>632.1</v>
      </c>
      <c r="J97" s="134">
        <f>ROUND(I97*H97,2)</f>
        <v>6015.06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6015.06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6015.06</v>
      </c>
      <c r="BL97" s="18" t="s">
        <v>209</v>
      </c>
      <c r="BM97" s="139" t="s">
        <v>243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244</v>
      </c>
      <c r="H98" s="145">
        <v>9.516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84</v>
      </c>
      <c r="AY98" s="143" t="s">
        <v>203</v>
      </c>
    </row>
    <row r="99" spans="2:65" s="1" customFormat="1" ht="37.799999999999997" customHeight="1">
      <c r="B99" s="31"/>
      <c r="C99" s="129" t="s">
        <v>86</v>
      </c>
      <c r="D99" s="129" t="s">
        <v>205</v>
      </c>
      <c r="E99" s="130" t="s">
        <v>245</v>
      </c>
      <c r="F99" s="131" t="s">
        <v>246</v>
      </c>
      <c r="G99" s="132" t="s">
        <v>242</v>
      </c>
      <c r="H99" s="133">
        <v>5.5510000000000002</v>
      </c>
      <c r="I99" s="134">
        <v>301.56</v>
      </c>
      <c r="J99" s="134">
        <f>ROUND(I99*H99,2)</f>
        <v>1673.96</v>
      </c>
      <c r="K99" s="131" t="s">
        <v>31</v>
      </c>
      <c r="L99" s="31"/>
      <c r="M99" s="135" t="s">
        <v>31</v>
      </c>
      <c r="N99" s="136" t="s">
        <v>48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209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1673.96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1673.96</v>
      </c>
      <c r="BL99" s="18" t="s">
        <v>209</v>
      </c>
      <c r="BM99" s="139" t="s">
        <v>247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248</v>
      </c>
      <c r="H100" s="145">
        <v>5.5510000000000002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84</v>
      </c>
      <c r="AY100" s="143" t="s">
        <v>203</v>
      </c>
    </row>
    <row r="101" spans="2:65" s="1" customFormat="1" ht="24.2" customHeight="1">
      <c r="B101" s="31"/>
      <c r="C101" s="129" t="s">
        <v>92</v>
      </c>
      <c r="D101" s="129" t="s">
        <v>205</v>
      </c>
      <c r="E101" s="130" t="s">
        <v>249</v>
      </c>
      <c r="F101" s="131" t="s">
        <v>250</v>
      </c>
      <c r="G101" s="132" t="s">
        <v>251</v>
      </c>
      <c r="H101" s="133">
        <v>9.4369999999999994</v>
      </c>
      <c r="I101" s="134">
        <v>342</v>
      </c>
      <c r="J101" s="134">
        <f>ROUND(I101*H101,2)</f>
        <v>3227.45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3227.45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3227.45</v>
      </c>
      <c r="BL101" s="18" t="s">
        <v>209</v>
      </c>
      <c r="BM101" s="139" t="s">
        <v>252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253</v>
      </c>
      <c r="H102" s="145">
        <v>9.4369999999999994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84</v>
      </c>
      <c r="AY102" s="143" t="s">
        <v>203</v>
      </c>
    </row>
    <row r="103" spans="2:65" s="1" customFormat="1" ht="24.2" customHeight="1">
      <c r="B103" s="31"/>
      <c r="C103" s="129" t="s">
        <v>209</v>
      </c>
      <c r="D103" s="129" t="s">
        <v>205</v>
      </c>
      <c r="E103" s="130" t="s">
        <v>254</v>
      </c>
      <c r="F103" s="131" t="s">
        <v>255</v>
      </c>
      <c r="G103" s="132" t="s">
        <v>242</v>
      </c>
      <c r="H103" s="133">
        <v>3.9649999999999999</v>
      </c>
      <c r="I103" s="134">
        <v>257</v>
      </c>
      <c r="J103" s="134">
        <f>ROUND(I103*H103,2)</f>
        <v>1019.01</v>
      </c>
      <c r="K103" s="131" t="s">
        <v>31</v>
      </c>
      <c r="L103" s="31"/>
      <c r="M103" s="135" t="s">
        <v>31</v>
      </c>
      <c r="N103" s="136" t="s">
        <v>48</v>
      </c>
      <c r="O103" s="137">
        <v>0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209</v>
      </c>
      <c r="AT103" s="139" t="s">
        <v>205</v>
      </c>
      <c r="AU103" s="139" t="s">
        <v>86</v>
      </c>
      <c r="AY103" s="18" t="s">
        <v>203</v>
      </c>
      <c r="BE103" s="140">
        <f>IF(N103="základní",J103,0)</f>
        <v>1019.01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84</v>
      </c>
      <c r="BK103" s="140">
        <f>ROUND(I103*H103,2)</f>
        <v>1019.01</v>
      </c>
      <c r="BL103" s="18" t="s">
        <v>209</v>
      </c>
      <c r="BM103" s="139" t="s">
        <v>256</v>
      </c>
    </row>
    <row r="104" spans="2:65" s="12" customFormat="1" ht="10.15">
      <c r="B104" s="141"/>
      <c r="D104" s="142" t="s">
        <v>211</v>
      </c>
      <c r="E104" s="143" t="s">
        <v>31</v>
      </c>
      <c r="F104" s="144" t="s">
        <v>257</v>
      </c>
      <c r="H104" s="145">
        <v>3.9649999999999999</v>
      </c>
      <c r="L104" s="141"/>
      <c r="M104" s="146"/>
      <c r="T104" s="147"/>
      <c r="AT104" s="143" t="s">
        <v>211</v>
      </c>
      <c r="AU104" s="143" t="s">
        <v>86</v>
      </c>
      <c r="AV104" s="12" t="s">
        <v>86</v>
      </c>
      <c r="AW104" s="12" t="s">
        <v>38</v>
      </c>
      <c r="AX104" s="12" t="s">
        <v>84</v>
      </c>
      <c r="AY104" s="143" t="s">
        <v>203</v>
      </c>
    </row>
    <row r="105" spans="2:65" s="1" customFormat="1" ht="24.2" customHeight="1">
      <c r="B105" s="31"/>
      <c r="C105" s="129" t="s">
        <v>258</v>
      </c>
      <c r="D105" s="129" t="s">
        <v>205</v>
      </c>
      <c r="E105" s="130" t="s">
        <v>259</v>
      </c>
      <c r="F105" s="131" t="s">
        <v>260</v>
      </c>
      <c r="G105" s="132" t="s">
        <v>242</v>
      </c>
      <c r="H105" s="133">
        <v>3.9649999999999999</v>
      </c>
      <c r="I105" s="134">
        <v>167.28</v>
      </c>
      <c r="J105" s="134">
        <f>ROUND(I105*H105,2)</f>
        <v>663.27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663.27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663.27</v>
      </c>
      <c r="BL105" s="18" t="s">
        <v>209</v>
      </c>
      <c r="BM105" s="139" t="s">
        <v>261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257</v>
      </c>
      <c r="H106" s="145">
        <v>3.9649999999999999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84</v>
      </c>
      <c r="AY106" s="143" t="s">
        <v>203</v>
      </c>
    </row>
    <row r="107" spans="2:65" s="1" customFormat="1" ht="33" customHeight="1">
      <c r="B107" s="31"/>
      <c r="C107" s="129" t="s">
        <v>262</v>
      </c>
      <c r="D107" s="129" t="s">
        <v>205</v>
      </c>
      <c r="E107" s="130" t="s">
        <v>263</v>
      </c>
      <c r="F107" s="131" t="s">
        <v>264</v>
      </c>
      <c r="G107" s="132" t="s">
        <v>242</v>
      </c>
      <c r="H107" s="133">
        <v>3.9649999999999999</v>
      </c>
      <c r="I107" s="134">
        <v>150</v>
      </c>
      <c r="J107" s="134">
        <f>ROUND(I107*H107,2)</f>
        <v>594.75</v>
      </c>
      <c r="K107" s="131" t="s">
        <v>31</v>
      </c>
      <c r="L107" s="31"/>
      <c r="M107" s="135" t="s">
        <v>31</v>
      </c>
      <c r="N107" s="136" t="s">
        <v>48</v>
      </c>
      <c r="O107" s="137">
        <v>0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209</v>
      </c>
      <c r="AT107" s="139" t="s">
        <v>205</v>
      </c>
      <c r="AU107" s="139" t="s">
        <v>86</v>
      </c>
      <c r="AY107" s="18" t="s">
        <v>203</v>
      </c>
      <c r="BE107" s="140">
        <f>IF(N107="základní",J107,0)</f>
        <v>594.75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84</v>
      </c>
      <c r="BK107" s="140">
        <f>ROUND(I107*H107,2)</f>
        <v>594.75</v>
      </c>
      <c r="BL107" s="18" t="s">
        <v>209</v>
      </c>
      <c r="BM107" s="139" t="s">
        <v>265</v>
      </c>
    </row>
    <row r="108" spans="2:65" s="12" customFormat="1" ht="10.15">
      <c r="B108" s="141"/>
      <c r="D108" s="142" t="s">
        <v>211</v>
      </c>
      <c r="E108" s="143" t="s">
        <v>31</v>
      </c>
      <c r="F108" s="144" t="s">
        <v>257</v>
      </c>
      <c r="H108" s="145">
        <v>3.9649999999999999</v>
      </c>
      <c r="L108" s="141"/>
      <c r="M108" s="146"/>
      <c r="T108" s="147"/>
      <c r="AT108" s="143" t="s">
        <v>211</v>
      </c>
      <c r="AU108" s="143" t="s">
        <v>86</v>
      </c>
      <c r="AV108" s="12" t="s">
        <v>86</v>
      </c>
      <c r="AW108" s="12" t="s">
        <v>38</v>
      </c>
      <c r="AX108" s="12" t="s">
        <v>84</v>
      </c>
      <c r="AY108" s="143" t="s">
        <v>203</v>
      </c>
    </row>
    <row r="109" spans="2:65" s="11" customFormat="1" ht="22.8" customHeight="1">
      <c r="B109" s="118"/>
      <c r="D109" s="119" t="s">
        <v>76</v>
      </c>
      <c r="E109" s="127" t="s">
        <v>86</v>
      </c>
      <c r="F109" s="127" t="s">
        <v>266</v>
      </c>
      <c r="J109" s="128">
        <f>BK109</f>
        <v>61393.21</v>
      </c>
      <c r="L109" s="118"/>
      <c r="M109" s="122"/>
      <c r="P109" s="123">
        <f>SUM(P110:P128)</f>
        <v>0</v>
      </c>
      <c r="R109" s="123">
        <f>SUM(R110:R128)</f>
        <v>19.793593067412601</v>
      </c>
      <c r="T109" s="124">
        <f>SUM(T110:T128)</f>
        <v>0</v>
      </c>
      <c r="AR109" s="119" t="s">
        <v>84</v>
      </c>
      <c r="AT109" s="125" t="s">
        <v>76</v>
      </c>
      <c r="AU109" s="125" t="s">
        <v>84</v>
      </c>
      <c r="AY109" s="119" t="s">
        <v>203</v>
      </c>
      <c r="BK109" s="126">
        <f>SUM(BK110:BK128)</f>
        <v>61393.21</v>
      </c>
    </row>
    <row r="110" spans="2:65" s="1" customFormat="1" ht="21.75" customHeight="1">
      <c r="B110" s="31"/>
      <c r="C110" s="129" t="s">
        <v>267</v>
      </c>
      <c r="D110" s="129" t="s">
        <v>205</v>
      </c>
      <c r="E110" s="130" t="s">
        <v>268</v>
      </c>
      <c r="F110" s="131" t="s">
        <v>269</v>
      </c>
      <c r="G110" s="132" t="s">
        <v>242</v>
      </c>
      <c r="H110" s="133">
        <v>1.952</v>
      </c>
      <c r="I110" s="134">
        <v>4201.47</v>
      </c>
      <c r="J110" s="134">
        <f>ROUND(I110*H110,2)</f>
        <v>8201.27</v>
      </c>
      <c r="K110" s="131" t="s">
        <v>31</v>
      </c>
      <c r="L110" s="31"/>
      <c r="M110" s="135" t="s">
        <v>31</v>
      </c>
      <c r="N110" s="136" t="s">
        <v>48</v>
      </c>
      <c r="O110" s="137">
        <v>0</v>
      </c>
      <c r="P110" s="137">
        <f>O110*H110</f>
        <v>0</v>
      </c>
      <c r="Q110" s="137">
        <v>2.5018722040000001</v>
      </c>
      <c r="R110" s="137">
        <f>Q110*H110</f>
        <v>4.8836545422080002</v>
      </c>
      <c r="S110" s="137">
        <v>0</v>
      </c>
      <c r="T110" s="138">
        <f>S110*H110</f>
        <v>0</v>
      </c>
      <c r="AR110" s="139" t="s">
        <v>209</v>
      </c>
      <c r="AT110" s="139" t="s">
        <v>205</v>
      </c>
      <c r="AU110" s="139" t="s">
        <v>86</v>
      </c>
      <c r="AY110" s="18" t="s">
        <v>203</v>
      </c>
      <c r="BE110" s="140">
        <f>IF(N110="základní",J110,0)</f>
        <v>8201.27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8201.27</v>
      </c>
      <c r="BL110" s="18" t="s">
        <v>209</v>
      </c>
      <c r="BM110" s="139" t="s">
        <v>270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271</v>
      </c>
      <c r="H111" s="145">
        <v>1.952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1.952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16.5" customHeight="1">
      <c r="B113" s="31"/>
      <c r="C113" s="129" t="s">
        <v>272</v>
      </c>
      <c r="D113" s="129" t="s">
        <v>205</v>
      </c>
      <c r="E113" s="130" t="s">
        <v>273</v>
      </c>
      <c r="F113" s="131" t="s">
        <v>274</v>
      </c>
      <c r="G113" s="132" t="s">
        <v>251</v>
      </c>
      <c r="H113" s="133">
        <v>0.11799999999999998</v>
      </c>
      <c r="I113" s="134">
        <v>38976.620000000003</v>
      </c>
      <c r="J113" s="134">
        <f>ROUND(I113*H113,2)</f>
        <v>4599.24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1.0627727796999997</v>
      </c>
      <c r="R113" s="137">
        <f>Q113*H113</f>
        <v>0.12540718800459993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4599.24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4599.24</v>
      </c>
      <c r="BL113" s="18" t="s">
        <v>209</v>
      </c>
      <c r="BM113" s="139" t="s">
        <v>275</v>
      </c>
    </row>
    <row r="114" spans="2:65" s="14" customFormat="1" ht="10.15">
      <c r="B114" s="160"/>
      <c r="D114" s="142" t="s">
        <v>211</v>
      </c>
      <c r="E114" s="161" t="s">
        <v>31</v>
      </c>
      <c r="F114" s="162" t="s">
        <v>276</v>
      </c>
      <c r="H114" s="161" t="s">
        <v>31</v>
      </c>
      <c r="L114" s="160"/>
      <c r="M114" s="163"/>
      <c r="T114" s="164"/>
      <c r="AT114" s="161" t="s">
        <v>211</v>
      </c>
      <c r="AU114" s="161" t="s">
        <v>86</v>
      </c>
      <c r="AV114" s="14" t="s">
        <v>84</v>
      </c>
      <c r="AW114" s="14" t="s">
        <v>38</v>
      </c>
      <c r="AX114" s="14" t="s">
        <v>77</v>
      </c>
      <c r="AY114" s="161" t="s">
        <v>203</v>
      </c>
    </row>
    <row r="115" spans="2:65" s="14" customFormat="1" ht="10.15">
      <c r="B115" s="160"/>
      <c r="D115" s="142" t="s">
        <v>211</v>
      </c>
      <c r="E115" s="161" t="s">
        <v>31</v>
      </c>
      <c r="F115" s="162" t="s">
        <v>277</v>
      </c>
      <c r="H115" s="161" t="s">
        <v>31</v>
      </c>
      <c r="L115" s="160"/>
      <c r="M115" s="163"/>
      <c r="T115" s="164"/>
      <c r="AT115" s="161" t="s">
        <v>211</v>
      </c>
      <c r="AU115" s="161" t="s">
        <v>86</v>
      </c>
      <c r="AV115" s="14" t="s">
        <v>84</v>
      </c>
      <c r="AW115" s="14" t="s">
        <v>38</v>
      </c>
      <c r="AX115" s="14" t="s">
        <v>77</v>
      </c>
      <c r="AY115" s="161" t="s">
        <v>203</v>
      </c>
    </row>
    <row r="116" spans="2:65" s="12" customFormat="1" ht="10.15">
      <c r="B116" s="141"/>
      <c r="D116" s="142" t="s">
        <v>211</v>
      </c>
      <c r="E116" s="143" t="s">
        <v>31</v>
      </c>
      <c r="F116" s="144" t="s">
        <v>278</v>
      </c>
      <c r="H116" s="145">
        <v>0.11799999999999998</v>
      </c>
      <c r="L116" s="141"/>
      <c r="M116" s="146"/>
      <c r="T116" s="147"/>
      <c r="AT116" s="143" t="s">
        <v>211</v>
      </c>
      <c r="AU116" s="143" t="s">
        <v>86</v>
      </c>
      <c r="AV116" s="12" t="s">
        <v>86</v>
      </c>
      <c r="AW116" s="12" t="s">
        <v>38</v>
      </c>
      <c r="AX116" s="12" t="s">
        <v>84</v>
      </c>
      <c r="AY116" s="143" t="s">
        <v>203</v>
      </c>
    </row>
    <row r="117" spans="2:65" s="1" customFormat="1" ht="21.75" customHeight="1">
      <c r="B117" s="31"/>
      <c r="C117" s="129" t="s">
        <v>279</v>
      </c>
      <c r="D117" s="129" t="s">
        <v>205</v>
      </c>
      <c r="E117" s="130" t="s">
        <v>280</v>
      </c>
      <c r="F117" s="131" t="s">
        <v>281</v>
      </c>
      <c r="G117" s="132" t="s">
        <v>242</v>
      </c>
      <c r="H117" s="133">
        <v>3.9039999999999999</v>
      </c>
      <c r="I117" s="134">
        <v>4376.57</v>
      </c>
      <c r="J117" s="134">
        <f>ROUND(I117*H117,2)</f>
        <v>17086.13</v>
      </c>
      <c r="K117" s="131" t="s">
        <v>31</v>
      </c>
      <c r="L117" s="31"/>
      <c r="M117" s="135" t="s">
        <v>31</v>
      </c>
      <c r="N117" s="136" t="s">
        <v>48</v>
      </c>
      <c r="O117" s="137">
        <v>0</v>
      </c>
      <c r="P117" s="137">
        <f>O117*H117</f>
        <v>0</v>
      </c>
      <c r="Q117" s="137">
        <v>2.5018699999999998</v>
      </c>
      <c r="R117" s="137">
        <f>Q117*H117</f>
        <v>9.7673004799999994</v>
      </c>
      <c r="S117" s="137">
        <v>0</v>
      </c>
      <c r="T117" s="138">
        <f>S117*H117</f>
        <v>0</v>
      </c>
      <c r="AR117" s="139" t="s">
        <v>209</v>
      </c>
      <c r="AT117" s="139" t="s">
        <v>205</v>
      </c>
      <c r="AU117" s="139" t="s">
        <v>86</v>
      </c>
      <c r="AY117" s="18" t="s">
        <v>203</v>
      </c>
      <c r="BE117" s="140">
        <f>IF(N117="základní",J117,0)</f>
        <v>17086.13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84</v>
      </c>
      <c r="BK117" s="140">
        <f>ROUND(I117*H117,2)</f>
        <v>17086.13</v>
      </c>
      <c r="BL117" s="18" t="s">
        <v>209</v>
      </c>
      <c r="BM117" s="139" t="s">
        <v>282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283</v>
      </c>
      <c r="H118" s="145">
        <v>3.9039999999999999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84</v>
      </c>
      <c r="AY118" s="143" t="s">
        <v>203</v>
      </c>
    </row>
    <row r="119" spans="2:65" s="1" customFormat="1" ht="16.5" customHeight="1">
      <c r="B119" s="31"/>
      <c r="C119" s="129" t="s">
        <v>117</v>
      </c>
      <c r="D119" s="129" t="s">
        <v>205</v>
      </c>
      <c r="E119" s="130" t="s">
        <v>284</v>
      </c>
      <c r="F119" s="131" t="s">
        <v>285</v>
      </c>
      <c r="G119" s="132" t="s">
        <v>251</v>
      </c>
      <c r="H119" s="133">
        <v>0.39</v>
      </c>
      <c r="I119" s="134">
        <v>39000</v>
      </c>
      <c r="J119" s="134">
        <f>ROUND(I119*H119,2)</f>
        <v>15210</v>
      </c>
      <c r="K119" s="131" t="s">
        <v>31</v>
      </c>
      <c r="L119" s="31"/>
      <c r="M119" s="135" t="s">
        <v>31</v>
      </c>
      <c r="N119" s="136" t="s">
        <v>48</v>
      </c>
      <c r="O119" s="137">
        <v>0</v>
      </c>
      <c r="P119" s="137">
        <f>O119*H119</f>
        <v>0</v>
      </c>
      <c r="Q119" s="137">
        <v>1.0606199999999999</v>
      </c>
      <c r="R119" s="137">
        <f>Q119*H119</f>
        <v>0.41364179999999995</v>
      </c>
      <c r="S119" s="137">
        <v>0</v>
      </c>
      <c r="T119" s="138">
        <f>S119*H119</f>
        <v>0</v>
      </c>
      <c r="AR119" s="139" t="s">
        <v>209</v>
      </c>
      <c r="AT119" s="139" t="s">
        <v>205</v>
      </c>
      <c r="AU119" s="139" t="s">
        <v>86</v>
      </c>
      <c r="AY119" s="18" t="s">
        <v>203</v>
      </c>
      <c r="BE119" s="140">
        <f>IF(N119="základní",J119,0)</f>
        <v>15210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8" t="s">
        <v>84</v>
      </c>
      <c r="BK119" s="140">
        <f>ROUND(I119*H119,2)</f>
        <v>15210</v>
      </c>
      <c r="BL119" s="18" t="s">
        <v>209</v>
      </c>
      <c r="BM119" s="139" t="s">
        <v>286</v>
      </c>
    </row>
    <row r="120" spans="2:65" s="14" customFormat="1" ht="10.15">
      <c r="B120" s="160"/>
      <c r="D120" s="142" t="s">
        <v>211</v>
      </c>
      <c r="E120" s="161" t="s">
        <v>31</v>
      </c>
      <c r="F120" s="162" t="s">
        <v>287</v>
      </c>
      <c r="H120" s="161" t="s">
        <v>31</v>
      </c>
      <c r="L120" s="160"/>
      <c r="M120" s="163"/>
      <c r="T120" s="164"/>
      <c r="AT120" s="161" t="s">
        <v>211</v>
      </c>
      <c r="AU120" s="161" t="s">
        <v>86</v>
      </c>
      <c r="AV120" s="14" t="s">
        <v>84</v>
      </c>
      <c r="AW120" s="14" t="s">
        <v>38</v>
      </c>
      <c r="AX120" s="14" t="s">
        <v>77</v>
      </c>
      <c r="AY120" s="161" t="s">
        <v>203</v>
      </c>
    </row>
    <row r="121" spans="2:65" s="14" customFormat="1" ht="10.15">
      <c r="B121" s="160"/>
      <c r="D121" s="142" t="s">
        <v>211</v>
      </c>
      <c r="E121" s="161" t="s">
        <v>31</v>
      </c>
      <c r="F121" s="162" t="s">
        <v>288</v>
      </c>
      <c r="H121" s="161" t="s">
        <v>31</v>
      </c>
      <c r="L121" s="160"/>
      <c r="M121" s="163"/>
      <c r="T121" s="164"/>
      <c r="AT121" s="161" t="s">
        <v>211</v>
      </c>
      <c r="AU121" s="161" t="s">
        <v>86</v>
      </c>
      <c r="AV121" s="14" t="s">
        <v>84</v>
      </c>
      <c r="AW121" s="14" t="s">
        <v>38</v>
      </c>
      <c r="AX121" s="14" t="s">
        <v>77</v>
      </c>
      <c r="AY121" s="161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289</v>
      </c>
      <c r="H122" s="145">
        <v>0.39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84</v>
      </c>
      <c r="AY122" s="143" t="s">
        <v>203</v>
      </c>
    </row>
    <row r="123" spans="2:65" s="1" customFormat="1" ht="24.2" customHeight="1">
      <c r="B123" s="31"/>
      <c r="C123" s="129" t="s">
        <v>123</v>
      </c>
      <c r="D123" s="129" t="s">
        <v>205</v>
      </c>
      <c r="E123" s="130" t="s">
        <v>290</v>
      </c>
      <c r="F123" s="131" t="s">
        <v>291</v>
      </c>
      <c r="G123" s="132" t="s">
        <v>208</v>
      </c>
      <c r="H123" s="133">
        <v>6.1</v>
      </c>
      <c r="I123" s="134">
        <v>1968.29</v>
      </c>
      <c r="J123" s="134">
        <f>ROUND(I123*H123,2)</f>
        <v>12006.57</v>
      </c>
      <c r="K123" s="131" t="s">
        <v>31</v>
      </c>
      <c r="L123" s="31"/>
      <c r="M123" s="135" t="s">
        <v>31</v>
      </c>
      <c r="N123" s="136" t="s">
        <v>48</v>
      </c>
      <c r="O123" s="137">
        <v>0</v>
      </c>
      <c r="P123" s="137">
        <f>O123*H123</f>
        <v>0</v>
      </c>
      <c r="Q123" s="137">
        <v>0.73558274000000001</v>
      </c>
      <c r="R123" s="137">
        <f>Q123*H123</f>
        <v>4.4870547140000001</v>
      </c>
      <c r="S123" s="137">
        <v>0</v>
      </c>
      <c r="T123" s="138">
        <f>S123*H123</f>
        <v>0</v>
      </c>
      <c r="AR123" s="139" t="s">
        <v>209</v>
      </c>
      <c r="AT123" s="139" t="s">
        <v>205</v>
      </c>
      <c r="AU123" s="139" t="s">
        <v>86</v>
      </c>
      <c r="AY123" s="18" t="s">
        <v>203</v>
      </c>
      <c r="BE123" s="140">
        <f>IF(N123="základní",J123,0)</f>
        <v>12006.57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84</v>
      </c>
      <c r="BK123" s="140">
        <f>ROUND(I123*H123,2)</f>
        <v>12006.57</v>
      </c>
      <c r="BL123" s="18" t="s">
        <v>209</v>
      </c>
      <c r="BM123" s="139" t="s">
        <v>292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293</v>
      </c>
      <c r="H124" s="145">
        <v>6.1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84</v>
      </c>
      <c r="AY124" s="143" t="s">
        <v>203</v>
      </c>
    </row>
    <row r="125" spans="2:65" s="1" customFormat="1" ht="33" customHeight="1">
      <c r="B125" s="31"/>
      <c r="C125" s="129" t="s">
        <v>8</v>
      </c>
      <c r="D125" s="129" t="s">
        <v>205</v>
      </c>
      <c r="E125" s="130" t="s">
        <v>294</v>
      </c>
      <c r="F125" s="131" t="s">
        <v>295</v>
      </c>
      <c r="G125" s="132" t="s">
        <v>251</v>
      </c>
      <c r="H125" s="133">
        <v>0.11</v>
      </c>
      <c r="I125" s="134">
        <v>39000</v>
      </c>
      <c r="J125" s="134">
        <f>ROUND(I125*H125,2)</f>
        <v>4290</v>
      </c>
      <c r="K125" s="131" t="s">
        <v>31</v>
      </c>
      <c r="L125" s="31"/>
      <c r="M125" s="135" t="s">
        <v>31</v>
      </c>
      <c r="N125" s="136" t="s">
        <v>48</v>
      </c>
      <c r="O125" s="137">
        <v>0</v>
      </c>
      <c r="P125" s="137">
        <f>O125*H125</f>
        <v>0</v>
      </c>
      <c r="Q125" s="137">
        <v>1.05940312</v>
      </c>
      <c r="R125" s="137">
        <f>Q125*H125</f>
        <v>0.1165343432</v>
      </c>
      <c r="S125" s="137">
        <v>0</v>
      </c>
      <c r="T125" s="138">
        <f>S125*H125</f>
        <v>0</v>
      </c>
      <c r="AR125" s="139" t="s">
        <v>209</v>
      </c>
      <c r="AT125" s="139" t="s">
        <v>205</v>
      </c>
      <c r="AU125" s="139" t="s">
        <v>86</v>
      </c>
      <c r="AY125" s="18" t="s">
        <v>203</v>
      </c>
      <c r="BE125" s="140">
        <f>IF(N125="základní",J125,0)</f>
        <v>4290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8" t="s">
        <v>84</v>
      </c>
      <c r="BK125" s="140">
        <f>ROUND(I125*H125,2)</f>
        <v>4290</v>
      </c>
      <c r="BL125" s="18" t="s">
        <v>209</v>
      </c>
      <c r="BM125" s="139" t="s">
        <v>296</v>
      </c>
    </row>
    <row r="126" spans="2:65" s="14" customFormat="1" ht="10.15">
      <c r="B126" s="160"/>
      <c r="D126" s="142" t="s">
        <v>211</v>
      </c>
      <c r="E126" s="161" t="s">
        <v>31</v>
      </c>
      <c r="F126" s="162" t="s">
        <v>287</v>
      </c>
      <c r="H126" s="161" t="s">
        <v>31</v>
      </c>
      <c r="L126" s="160"/>
      <c r="M126" s="163"/>
      <c r="T126" s="164"/>
      <c r="AT126" s="161" t="s">
        <v>211</v>
      </c>
      <c r="AU126" s="161" t="s">
        <v>86</v>
      </c>
      <c r="AV126" s="14" t="s">
        <v>84</v>
      </c>
      <c r="AW126" s="14" t="s">
        <v>38</v>
      </c>
      <c r="AX126" s="14" t="s">
        <v>77</v>
      </c>
      <c r="AY126" s="161" t="s">
        <v>203</v>
      </c>
    </row>
    <row r="127" spans="2:65" s="14" customFormat="1" ht="10.15">
      <c r="B127" s="160"/>
      <c r="D127" s="142" t="s">
        <v>211</v>
      </c>
      <c r="E127" s="161" t="s">
        <v>31</v>
      </c>
      <c r="F127" s="162" t="s">
        <v>297</v>
      </c>
      <c r="H127" s="161" t="s">
        <v>31</v>
      </c>
      <c r="L127" s="160"/>
      <c r="M127" s="163"/>
      <c r="T127" s="164"/>
      <c r="AT127" s="161" t="s">
        <v>211</v>
      </c>
      <c r="AU127" s="161" t="s">
        <v>86</v>
      </c>
      <c r="AV127" s="14" t="s">
        <v>84</v>
      </c>
      <c r="AW127" s="14" t="s">
        <v>38</v>
      </c>
      <c r="AX127" s="14" t="s">
        <v>77</v>
      </c>
      <c r="AY127" s="161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298</v>
      </c>
      <c r="H128" s="145">
        <v>0.11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84</v>
      </c>
      <c r="AY128" s="143" t="s">
        <v>203</v>
      </c>
    </row>
    <row r="129" spans="2:65" s="11" customFormat="1" ht="22.8" customHeight="1">
      <c r="B129" s="118"/>
      <c r="D129" s="119" t="s">
        <v>76</v>
      </c>
      <c r="E129" s="127" t="s">
        <v>92</v>
      </c>
      <c r="F129" s="127" t="s">
        <v>299</v>
      </c>
      <c r="J129" s="128">
        <f>BK129</f>
        <v>113677.07</v>
      </c>
      <c r="L129" s="118"/>
      <c r="M129" s="122"/>
      <c r="P129" s="123">
        <f>SUM(P130:P164)</f>
        <v>0</v>
      </c>
      <c r="R129" s="123">
        <f>SUM(R130:R164)</f>
        <v>18.579751276999993</v>
      </c>
      <c r="T129" s="124">
        <f>SUM(T130:T164)</f>
        <v>0</v>
      </c>
      <c r="AR129" s="119" t="s">
        <v>84</v>
      </c>
      <c r="AT129" s="125" t="s">
        <v>76</v>
      </c>
      <c r="AU129" s="125" t="s">
        <v>84</v>
      </c>
      <c r="AY129" s="119" t="s">
        <v>203</v>
      </c>
      <c r="BK129" s="126">
        <f>SUM(BK130:BK164)</f>
        <v>113677.07</v>
      </c>
    </row>
    <row r="130" spans="2:65" s="1" customFormat="1" ht="24.2" customHeight="1">
      <c r="B130" s="31"/>
      <c r="C130" s="129" t="s">
        <v>134</v>
      </c>
      <c r="D130" s="129" t="s">
        <v>205</v>
      </c>
      <c r="E130" s="130" t="s">
        <v>300</v>
      </c>
      <c r="F130" s="131" t="s">
        <v>301</v>
      </c>
      <c r="G130" s="132" t="s">
        <v>242</v>
      </c>
      <c r="H130" s="133">
        <v>7.1150000000000002</v>
      </c>
      <c r="I130" s="134">
        <v>7900</v>
      </c>
      <c r="J130" s="134">
        <f>ROUND(I130*H130,2)</f>
        <v>56208.5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2.5018699999999998</v>
      </c>
      <c r="R130" s="137">
        <f>Q130*H130</f>
        <v>17.800805049999997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56208.5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56208.5</v>
      </c>
      <c r="BL130" s="18" t="s">
        <v>209</v>
      </c>
      <c r="BM130" s="139" t="s">
        <v>302</v>
      </c>
    </row>
    <row r="131" spans="2:65" s="14" customFormat="1" ht="10.15">
      <c r="B131" s="160"/>
      <c r="D131" s="142" t="s">
        <v>211</v>
      </c>
      <c r="E131" s="161" t="s">
        <v>31</v>
      </c>
      <c r="F131" s="162" t="s">
        <v>303</v>
      </c>
      <c r="H131" s="161" t="s">
        <v>31</v>
      </c>
      <c r="L131" s="160"/>
      <c r="M131" s="163"/>
      <c r="T131" s="164"/>
      <c r="AT131" s="161" t="s">
        <v>211</v>
      </c>
      <c r="AU131" s="161" t="s">
        <v>86</v>
      </c>
      <c r="AV131" s="14" t="s">
        <v>84</v>
      </c>
      <c r="AW131" s="14" t="s">
        <v>38</v>
      </c>
      <c r="AX131" s="14" t="s">
        <v>77</v>
      </c>
      <c r="AY131" s="161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304</v>
      </c>
      <c r="H132" s="145">
        <v>3.9649999999999999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4" customFormat="1" ht="10.15">
      <c r="B133" s="160"/>
      <c r="D133" s="142" t="s">
        <v>211</v>
      </c>
      <c r="E133" s="161" t="s">
        <v>31</v>
      </c>
      <c r="F133" s="162" t="s">
        <v>305</v>
      </c>
      <c r="H133" s="161" t="s">
        <v>31</v>
      </c>
      <c r="L133" s="160"/>
      <c r="M133" s="163"/>
      <c r="T133" s="164"/>
      <c r="AT133" s="161" t="s">
        <v>211</v>
      </c>
      <c r="AU133" s="161" t="s">
        <v>86</v>
      </c>
      <c r="AV133" s="14" t="s">
        <v>84</v>
      </c>
      <c r="AW133" s="14" t="s">
        <v>38</v>
      </c>
      <c r="AX133" s="14" t="s">
        <v>77</v>
      </c>
      <c r="AY133" s="161" t="s">
        <v>203</v>
      </c>
    </row>
    <row r="134" spans="2:65" s="12" customFormat="1" ht="10.15">
      <c r="B134" s="141"/>
      <c r="D134" s="142" t="s">
        <v>211</v>
      </c>
      <c r="E134" s="143" t="s">
        <v>31</v>
      </c>
      <c r="F134" s="144" t="s">
        <v>306</v>
      </c>
      <c r="H134" s="145">
        <v>0.45</v>
      </c>
      <c r="L134" s="141"/>
      <c r="M134" s="146"/>
      <c r="T134" s="147"/>
      <c r="AT134" s="143" t="s">
        <v>211</v>
      </c>
      <c r="AU134" s="143" t="s">
        <v>86</v>
      </c>
      <c r="AV134" s="12" t="s">
        <v>86</v>
      </c>
      <c r="AW134" s="12" t="s">
        <v>38</v>
      </c>
      <c r="AX134" s="12" t="s">
        <v>77</v>
      </c>
      <c r="AY134" s="143" t="s">
        <v>203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307</v>
      </c>
      <c r="H135" s="145">
        <v>1.125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308</v>
      </c>
      <c r="H136" s="145">
        <v>1.9350000000000001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2" customFormat="1" ht="10.15">
      <c r="B137" s="141"/>
      <c r="D137" s="142" t="s">
        <v>211</v>
      </c>
      <c r="E137" s="143" t="s">
        <v>31</v>
      </c>
      <c r="F137" s="144" t="s">
        <v>309</v>
      </c>
      <c r="H137" s="145">
        <v>-0.36</v>
      </c>
      <c r="L137" s="141"/>
      <c r="M137" s="146"/>
      <c r="T137" s="147"/>
      <c r="AT137" s="143" t="s">
        <v>211</v>
      </c>
      <c r="AU137" s="143" t="s">
        <v>86</v>
      </c>
      <c r="AV137" s="12" t="s">
        <v>86</v>
      </c>
      <c r="AW137" s="12" t="s">
        <v>38</v>
      </c>
      <c r="AX137" s="12" t="s">
        <v>77</v>
      </c>
      <c r="AY137" s="143" t="s">
        <v>203</v>
      </c>
    </row>
    <row r="138" spans="2:65" s="13" customFormat="1" ht="10.15">
      <c r="B138" s="151"/>
      <c r="D138" s="142" t="s">
        <v>211</v>
      </c>
      <c r="E138" s="152" t="s">
        <v>31</v>
      </c>
      <c r="F138" s="153" t="s">
        <v>230</v>
      </c>
      <c r="H138" s="154">
        <v>7.1149999999999993</v>
      </c>
      <c r="L138" s="151"/>
      <c r="M138" s="155"/>
      <c r="T138" s="156"/>
      <c r="AT138" s="152" t="s">
        <v>211</v>
      </c>
      <c r="AU138" s="152" t="s">
        <v>86</v>
      </c>
      <c r="AV138" s="13" t="s">
        <v>209</v>
      </c>
      <c r="AW138" s="13" t="s">
        <v>38</v>
      </c>
      <c r="AX138" s="13" t="s">
        <v>84</v>
      </c>
      <c r="AY138" s="152" t="s">
        <v>203</v>
      </c>
    </row>
    <row r="139" spans="2:65" s="1" customFormat="1" ht="16.5" customHeight="1">
      <c r="B139" s="31"/>
      <c r="C139" s="129" t="s">
        <v>310</v>
      </c>
      <c r="D139" s="129" t="s">
        <v>205</v>
      </c>
      <c r="E139" s="130" t="s">
        <v>311</v>
      </c>
      <c r="F139" s="131" t="s">
        <v>312</v>
      </c>
      <c r="G139" s="132" t="s">
        <v>208</v>
      </c>
      <c r="H139" s="133">
        <v>26.93</v>
      </c>
      <c r="I139" s="134">
        <v>755</v>
      </c>
      <c r="J139" s="134">
        <f>ROUND(I139*H139,2)</f>
        <v>20332.150000000001</v>
      </c>
      <c r="K139" s="131" t="s">
        <v>31</v>
      </c>
      <c r="L139" s="31"/>
      <c r="M139" s="135" t="s">
        <v>31</v>
      </c>
      <c r="N139" s="136" t="s">
        <v>48</v>
      </c>
      <c r="O139" s="137">
        <v>0</v>
      </c>
      <c r="P139" s="137">
        <f>O139*H139</f>
        <v>0</v>
      </c>
      <c r="Q139" s="137">
        <v>2.7499999999999998E-3</v>
      </c>
      <c r="R139" s="137">
        <f>Q139*H139</f>
        <v>7.4057499999999998E-2</v>
      </c>
      <c r="S139" s="137">
        <v>0</v>
      </c>
      <c r="T139" s="138">
        <f>S139*H139</f>
        <v>0</v>
      </c>
      <c r="AR139" s="139" t="s">
        <v>209</v>
      </c>
      <c r="AT139" s="139" t="s">
        <v>205</v>
      </c>
      <c r="AU139" s="139" t="s">
        <v>86</v>
      </c>
      <c r="AY139" s="18" t="s">
        <v>203</v>
      </c>
      <c r="BE139" s="140">
        <f>IF(N139="základní",J139,0)</f>
        <v>20332.150000000001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8" t="s">
        <v>84</v>
      </c>
      <c r="BK139" s="140">
        <f>ROUND(I139*H139,2)</f>
        <v>20332.150000000001</v>
      </c>
      <c r="BL139" s="18" t="s">
        <v>209</v>
      </c>
      <c r="BM139" s="139" t="s">
        <v>313</v>
      </c>
    </row>
    <row r="140" spans="2:65" s="14" customFormat="1" ht="10.15">
      <c r="B140" s="160"/>
      <c r="D140" s="142" t="s">
        <v>211</v>
      </c>
      <c r="E140" s="161" t="s">
        <v>31</v>
      </c>
      <c r="F140" s="162" t="s">
        <v>303</v>
      </c>
      <c r="H140" s="161" t="s">
        <v>31</v>
      </c>
      <c r="L140" s="160"/>
      <c r="M140" s="163"/>
      <c r="T140" s="164"/>
      <c r="AT140" s="161" t="s">
        <v>211</v>
      </c>
      <c r="AU140" s="161" t="s">
        <v>86</v>
      </c>
      <c r="AV140" s="14" t="s">
        <v>84</v>
      </c>
      <c r="AW140" s="14" t="s">
        <v>38</v>
      </c>
      <c r="AX140" s="14" t="s">
        <v>77</v>
      </c>
      <c r="AY140" s="161" t="s">
        <v>203</v>
      </c>
    </row>
    <row r="141" spans="2:65" s="12" customFormat="1" ht="10.15">
      <c r="B141" s="141"/>
      <c r="D141" s="142" t="s">
        <v>211</v>
      </c>
      <c r="E141" s="143" t="s">
        <v>31</v>
      </c>
      <c r="F141" s="144" t="s">
        <v>314</v>
      </c>
      <c r="H141" s="145">
        <v>6.1</v>
      </c>
      <c r="L141" s="141"/>
      <c r="M141" s="146"/>
      <c r="T141" s="147"/>
      <c r="AT141" s="143" t="s">
        <v>211</v>
      </c>
      <c r="AU141" s="143" t="s">
        <v>86</v>
      </c>
      <c r="AV141" s="12" t="s">
        <v>86</v>
      </c>
      <c r="AW141" s="12" t="s">
        <v>38</v>
      </c>
      <c r="AX141" s="12" t="s">
        <v>77</v>
      </c>
      <c r="AY141" s="143" t="s">
        <v>203</v>
      </c>
    </row>
    <row r="142" spans="2:65" s="12" customFormat="1" ht="10.15">
      <c r="B142" s="141"/>
      <c r="D142" s="142" t="s">
        <v>211</v>
      </c>
      <c r="E142" s="143" t="s">
        <v>31</v>
      </c>
      <c r="F142" s="144" t="s">
        <v>315</v>
      </c>
      <c r="H142" s="145">
        <v>1.83</v>
      </c>
      <c r="L142" s="141"/>
      <c r="M142" s="146"/>
      <c r="T142" s="147"/>
      <c r="AT142" s="143" t="s">
        <v>211</v>
      </c>
      <c r="AU142" s="143" t="s">
        <v>86</v>
      </c>
      <c r="AV142" s="12" t="s">
        <v>86</v>
      </c>
      <c r="AW142" s="12" t="s">
        <v>38</v>
      </c>
      <c r="AX142" s="12" t="s">
        <v>77</v>
      </c>
      <c r="AY142" s="143" t="s">
        <v>203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316</v>
      </c>
      <c r="H143" s="145">
        <v>0.8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317</v>
      </c>
      <c r="H144" s="145">
        <v>0.5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65" s="14" customFormat="1" ht="10.15">
      <c r="B145" s="160"/>
      <c r="D145" s="142" t="s">
        <v>211</v>
      </c>
      <c r="E145" s="161" t="s">
        <v>31</v>
      </c>
      <c r="F145" s="162" t="s">
        <v>305</v>
      </c>
      <c r="H145" s="161" t="s">
        <v>31</v>
      </c>
      <c r="L145" s="160"/>
      <c r="M145" s="163"/>
      <c r="T145" s="164"/>
      <c r="AT145" s="161" t="s">
        <v>211</v>
      </c>
      <c r="AU145" s="161" t="s">
        <v>86</v>
      </c>
      <c r="AV145" s="14" t="s">
        <v>84</v>
      </c>
      <c r="AW145" s="14" t="s">
        <v>38</v>
      </c>
      <c r="AX145" s="14" t="s">
        <v>77</v>
      </c>
      <c r="AY145" s="161" t="s">
        <v>203</v>
      </c>
    </row>
    <row r="146" spans="2:65" s="12" customFormat="1" ht="10.15">
      <c r="B146" s="141"/>
      <c r="D146" s="142" t="s">
        <v>211</v>
      </c>
      <c r="E146" s="143" t="s">
        <v>31</v>
      </c>
      <c r="F146" s="144" t="s">
        <v>318</v>
      </c>
      <c r="H146" s="145">
        <v>4.6500000000000004</v>
      </c>
      <c r="L146" s="141"/>
      <c r="M146" s="146"/>
      <c r="T146" s="147"/>
      <c r="AT146" s="143" t="s">
        <v>211</v>
      </c>
      <c r="AU146" s="143" t="s">
        <v>86</v>
      </c>
      <c r="AV146" s="12" t="s">
        <v>86</v>
      </c>
      <c r="AW146" s="12" t="s">
        <v>38</v>
      </c>
      <c r="AX146" s="12" t="s">
        <v>77</v>
      </c>
      <c r="AY146" s="143" t="s">
        <v>203</v>
      </c>
    </row>
    <row r="147" spans="2:65" s="12" customFormat="1" ht="10.15">
      <c r="B147" s="141"/>
      <c r="D147" s="142" t="s">
        <v>211</v>
      </c>
      <c r="E147" s="143" t="s">
        <v>31</v>
      </c>
      <c r="F147" s="144" t="s">
        <v>319</v>
      </c>
      <c r="H147" s="145">
        <v>5.25</v>
      </c>
      <c r="L147" s="141"/>
      <c r="M147" s="146"/>
      <c r="T147" s="147"/>
      <c r="AT147" s="143" t="s">
        <v>211</v>
      </c>
      <c r="AU147" s="143" t="s">
        <v>86</v>
      </c>
      <c r="AV147" s="12" t="s">
        <v>86</v>
      </c>
      <c r="AW147" s="12" t="s">
        <v>38</v>
      </c>
      <c r="AX147" s="12" t="s">
        <v>77</v>
      </c>
      <c r="AY147" s="143" t="s">
        <v>203</v>
      </c>
    </row>
    <row r="148" spans="2:65" s="12" customFormat="1" ht="10.15">
      <c r="B148" s="141"/>
      <c r="D148" s="142" t="s">
        <v>211</v>
      </c>
      <c r="E148" s="143" t="s">
        <v>31</v>
      </c>
      <c r="F148" s="144" t="s">
        <v>320</v>
      </c>
      <c r="H148" s="145">
        <v>7.8</v>
      </c>
      <c r="L148" s="141"/>
      <c r="M148" s="146"/>
      <c r="T148" s="147"/>
      <c r="AT148" s="143" t="s">
        <v>211</v>
      </c>
      <c r="AU148" s="143" t="s">
        <v>86</v>
      </c>
      <c r="AV148" s="12" t="s">
        <v>86</v>
      </c>
      <c r="AW148" s="12" t="s">
        <v>38</v>
      </c>
      <c r="AX148" s="12" t="s">
        <v>77</v>
      </c>
      <c r="AY148" s="143" t="s">
        <v>203</v>
      </c>
    </row>
    <row r="149" spans="2:65" s="13" customFormat="1" ht="10.15">
      <c r="B149" s="151"/>
      <c r="D149" s="142" t="s">
        <v>211</v>
      </c>
      <c r="E149" s="152" t="s">
        <v>31</v>
      </c>
      <c r="F149" s="153" t="s">
        <v>230</v>
      </c>
      <c r="H149" s="154">
        <v>26.930000000000003</v>
      </c>
      <c r="L149" s="151"/>
      <c r="M149" s="155"/>
      <c r="T149" s="156"/>
      <c r="AT149" s="152" t="s">
        <v>211</v>
      </c>
      <c r="AU149" s="152" t="s">
        <v>86</v>
      </c>
      <c r="AV149" s="13" t="s">
        <v>209</v>
      </c>
      <c r="AW149" s="13" t="s">
        <v>38</v>
      </c>
      <c r="AX149" s="13" t="s">
        <v>84</v>
      </c>
      <c r="AY149" s="152" t="s">
        <v>203</v>
      </c>
    </row>
    <row r="150" spans="2:65" s="1" customFormat="1" ht="16.5" customHeight="1">
      <c r="B150" s="31"/>
      <c r="C150" s="129" t="s">
        <v>321</v>
      </c>
      <c r="D150" s="129" t="s">
        <v>205</v>
      </c>
      <c r="E150" s="130" t="s">
        <v>322</v>
      </c>
      <c r="F150" s="131" t="s">
        <v>323</v>
      </c>
      <c r="G150" s="132" t="s">
        <v>208</v>
      </c>
      <c r="H150" s="133">
        <v>26.93</v>
      </c>
      <c r="I150" s="134">
        <v>378</v>
      </c>
      <c r="J150" s="134">
        <f>ROUND(I150*H150,2)</f>
        <v>10179.540000000001</v>
      </c>
      <c r="K150" s="131" t="s">
        <v>31</v>
      </c>
      <c r="L150" s="31"/>
      <c r="M150" s="135" t="s">
        <v>31</v>
      </c>
      <c r="N150" s="136" t="s">
        <v>48</v>
      </c>
      <c r="O150" s="137">
        <v>0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209</v>
      </c>
      <c r="AT150" s="139" t="s">
        <v>205</v>
      </c>
      <c r="AU150" s="139" t="s">
        <v>86</v>
      </c>
      <c r="AY150" s="18" t="s">
        <v>203</v>
      </c>
      <c r="BE150" s="140">
        <f>IF(N150="základní",J150,0)</f>
        <v>10179.540000000001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8" t="s">
        <v>84</v>
      </c>
      <c r="BK150" s="140">
        <f>ROUND(I150*H150,2)</f>
        <v>10179.540000000001</v>
      </c>
      <c r="BL150" s="18" t="s">
        <v>209</v>
      </c>
      <c r="BM150" s="139" t="s">
        <v>324</v>
      </c>
    </row>
    <row r="151" spans="2:65" s="1" customFormat="1" ht="16.5" customHeight="1">
      <c r="B151" s="31"/>
      <c r="C151" s="129" t="s">
        <v>325</v>
      </c>
      <c r="D151" s="129" t="s">
        <v>205</v>
      </c>
      <c r="E151" s="130" t="s">
        <v>326</v>
      </c>
      <c r="F151" s="131" t="s">
        <v>327</v>
      </c>
      <c r="G151" s="132" t="s">
        <v>208</v>
      </c>
      <c r="H151" s="133">
        <v>10.125</v>
      </c>
      <c r="I151" s="134">
        <v>255</v>
      </c>
      <c r="J151" s="134">
        <f>ROUND(I151*H151,2)</f>
        <v>2581.88</v>
      </c>
      <c r="K151" s="131" t="s">
        <v>31</v>
      </c>
      <c r="L151" s="31"/>
      <c r="M151" s="135" t="s">
        <v>31</v>
      </c>
      <c r="N151" s="136" t="s">
        <v>48</v>
      </c>
      <c r="O151" s="137">
        <v>0</v>
      </c>
      <c r="P151" s="137">
        <f>O151*H151</f>
        <v>0</v>
      </c>
      <c r="Q151" s="137">
        <v>2.5000000000000001E-3</v>
      </c>
      <c r="R151" s="137">
        <f>Q151*H151</f>
        <v>2.5312500000000002E-2</v>
      </c>
      <c r="S151" s="137">
        <v>0</v>
      </c>
      <c r="T151" s="138">
        <f>S151*H151</f>
        <v>0</v>
      </c>
      <c r="AR151" s="139" t="s">
        <v>209</v>
      </c>
      <c r="AT151" s="139" t="s">
        <v>205</v>
      </c>
      <c r="AU151" s="139" t="s">
        <v>86</v>
      </c>
      <c r="AY151" s="18" t="s">
        <v>203</v>
      </c>
      <c r="BE151" s="140">
        <f>IF(N151="základní",J151,0)</f>
        <v>2581.88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8" t="s">
        <v>84</v>
      </c>
      <c r="BK151" s="140">
        <f>ROUND(I151*H151,2)</f>
        <v>2581.88</v>
      </c>
      <c r="BL151" s="18" t="s">
        <v>209</v>
      </c>
      <c r="BM151" s="139" t="s">
        <v>328</v>
      </c>
    </row>
    <row r="152" spans="2:65" s="12" customFormat="1" ht="10.15">
      <c r="B152" s="141"/>
      <c r="D152" s="142" t="s">
        <v>211</v>
      </c>
      <c r="E152" s="143" t="s">
        <v>31</v>
      </c>
      <c r="F152" s="144" t="s">
        <v>329</v>
      </c>
      <c r="H152" s="145">
        <v>18.3</v>
      </c>
      <c r="L152" s="141"/>
      <c r="M152" s="146"/>
      <c r="T152" s="147"/>
      <c r="AT152" s="143" t="s">
        <v>211</v>
      </c>
      <c r="AU152" s="143" t="s">
        <v>86</v>
      </c>
      <c r="AV152" s="12" t="s">
        <v>86</v>
      </c>
      <c r="AW152" s="12" t="s">
        <v>38</v>
      </c>
      <c r="AX152" s="12" t="s">
        <v>77</v>
      </c>
      <c r="AY152" s="143" t="s">
        <v>203</v>
      </c>
    </row>
    <row r="153" spans="2:65" s="12" customFormat="1" ht="10.15">
      <c r="B153" s="141"/>
      <c r="D153" s="142" t="s">
        <v>211</v>
      </c>
      <c r="E153" s="143" t="s">
        <v>31</v>
      </c>
      <c r="F153" s="144" t="s">
        <v>330</v>
      </c>
      <c r="H153" s="145">
        <v>-12</v>
      </c>
      <c r="L153" s="141"/>
      <c r="M153" s="146"/>
      <c r="T153" s="147"/>
      <c r="AT153" s="143" t="s">
        <v>211</v>
      </c>
      <c r="AU153" s="143" t="s">
        <v>86</v>
      </c>
      <c r="AV153" s="12" t="s">
        <v>86</v>
      </c>
      <c r="AW153" s="12" t="s">
        <v>38</v>
      </c>
      <c r="AX153" s="12" t="s">
        <v>77</v>
      </c>
      <c r="AY153" s="143" t="s">
        <v>203</v>
      </c>
    </row>
    <row r="154" spans="2:65" s="12" customFormat="1" ht="10.15">
      <c r="B154" s="141"/>
      <c r="D154" s="142" t="s">
        <v>211</v>
      </c>
      <c r="E154" s="143" t="s">
        <v>31</v>
      </c>
      <c r="F154" s="144" t="s">
        <v>331</v>
      </c>
      <c r="H154" s="145">
        <v>3.8250000000000002</v>
      </c>
      <c r="L154" s="141"/>
      <c r="M154" s="146"/>
      <c r="T154" s="147"/>
      <c r="AT154" s="143" t="s">
        <v>211</v>
      </c>
      <c r="AU154" s="143" t="s">
        <v>86</v>
      </c>
      <c r="AV154" s="12" t="s">
        <v>86</v>
      </c>
      <c r="AW154" s="12" t="s">
        <v>38</v>
      </c>
      <c r="AX154" s="12" t="s">
        <v>77</v>
      </c>
      <c r="AY154" s="143" t="s">
        <v>203</v>
      </c>
    </row>
    <row r="155" spans="2:65" s="13" customFormat="1" ht="10.15">
      <c r="B155" s="151"/>
      <c r="D155" s="142" t="s">
        <v>211</v>
      </c>
      <c r="E155" s="152" t="s">
        <v>31</v>
      </c>
      <c r="F155" s="153" t="s">
        <v>230</v>
      </c>
      <c r="H155" s="154">
        <v>10.125</v>
      </c>
      <c r="L155" s="151"/>
      <c r="M155" s="155"/>
      <c r="T155" s="156"/>
      <c r="AT155" s="152" t="s">
        <v>211</v>
      </c>
      <c r="AU155" s="152" t="s">
        <v>86</v>
      </c>
      <c r="AV155" s="13" t="s">
        <v>209</v>
      </c>
      <c r="AW155" s="13" t="s">
        <v>38</v>
      </c>
      <c r="AX155" s="13" t="s">
        <v>84</v>
      </c>
      <c r="AY155" s="152" t="s">
        <v>203</v>
      </c>
    </row>
    <row r="156" spans="2:65" s="1" customFormat="1" ht="24.2" customHeight="1">
      <c r="B156" s="31"/>
      <c r="C156" s="129" t="s">
        <v>332</v>
      </c>
      <c r="D156" s="129" t="s">
        <v>205</v>
      </c>
      <c r="E156" s="130" t="s">
        <v>333</v>
      </c>
      <c r="F156" s="131" t="s">
        <v>334</v>
      </c>
      <c r="G156" s="132" t="s">
        <v>251</v>
      </c>
      <c r="H156" s="133">
        <v>0.51500000000000001</v>
      </c>
      <c r="I156" s="134">
        <v>39000</v>
      </c>
      <c r="J156" s="134">
        <f>ROUND(I156*H156,2)</f>
        <v>20085</v>
      </c>
      <c r="K156" s="131" t="s">
        <v>31</v>
      </c>
      <c r="L156" s="31"/>
      <c r="M156" s="135" t="s">
        <v>31</v>
      </c>
      <c r="N156" s="136" t="s">
        <v>48</v>
      </c>
      <c r="O156" s="137">
        <v>0</v>
      </c>
      <c r="P156" s="137">
        <f>O156*H156</f>
        <v>0</v>
      </c>
      <c r="Q156" s="137">
        <v>1.0492218</v>
      </c>
      <c r="R156" s="137">
        <f>Q156*H156</f>
        <v>0.54034922699999999</v>
      </c>
      <c r="S156" s="137">
        <v>0</v>
      </c>
      <c r="T156" s="138">
        <f>S156*H156</f>
        <v>0</v>
      </c>
      <c r="AR156" s="139" t="s">
        <v>209</v>
      </c>
      <c r="AT156" s="139" t="s">
        <v>205</v>
      </c>
      <c r="AU156" s="139" t="s">
        <v>86</v>
      </c>
      <c r="AY156" s="18" t="s">
        <v>203</v>
      </c>
      <c r="BE156" s="140">
        <f>IF(N156="základní",J156,0)</f>
        <v>20085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8" t="s">
        <v>84</v>
      </c>
      <c r="BK156" s="140">
        <f>ROUND(I156*H156,2)</f>
        <v>20085</v>
      </c>
      <c r="BL156" s="18" t="s">
        <v>209</v>
      </c>
      <c r="BM156" s="139" t="s">
        <v>335</v>
      </c>
    </row>
    <row r="157" spans="2:65" s="14" customFormat="1" ht="10.15">
      <c r="B157" s="160"/>
      <c r="D157" s="142" t="s">
        <v>211</v>
      </c>
      <c r="E157" s="161" t="s">
        <v>31</v>
      </c>
      <c r="F157" s="162" t="s">
        <v>287</v>
      </c>
      <c r="H157" s="161" t="s">
        <v>31</v>
      </c>
      <c r="L157" s="160"/>
      <c r="M157" s="163"/>
      <c r="T157" s="164"/>
      <c r="AT157" s="161" t="s">
        <v>211</v>
      </c>
      <c r="AU157" s="161" t="s">
        <v>86</v>
      </c>
      <c r="AV157" s="14" t="s">
        <v>84</v>
      </c>
      <c r="AW157" s="14" t="s">
        <v>38</v>
      </c>
      <c r="AX157" s="14" t="s">
        <v>77</v>
      </c>
      <c r="AY157" s="161" t="s">
        <v>203</v>
      </c>
    </row>
    <row r="158" spans="2:65" s="14" customFormat="1" ht="10.15">
      <c r="B158" s="160"/>
      <c r="D158" s="142" t="s">
        <v>211</v>
      </c>
      <c r="E158" s="161" t="s">
        <v>31</v>
      </c>
      <c r="F158" s="162" t="s">
        <v>336</v>
      </c>
      <c r="H158" s="161" t="s">
        <v>31</v>
      </c>
      <c r="L158" s="160"/>
      <c r="M158" s="163"/>
      <c r="T158" s="164"/>
      <c r="AT158" s="161" t="s">
        <v>211</v>
      </c>
      <c r="AU158" s="161" t="s">
        <v>86</v>
      </c>
      <c r="AV158" s="14" t="s">
        <v>84</v>
      </c>
      <c r="AW158" s="14" t="s">
        <v>38</v>
      </c>
      <c r="AX158" s="14" t="s">
        <v>77</v>
      </c>
      <c r="AY158" s="161" t="s">
        <v>203</v>
      </c>
    </row>
    <row r="159" spans="2:65" s="12" customFormat="1" ht="10.15">
      <c r="B159" s="141"/>
      <c r="D159" s="142" t="s">
        <v>211</v>
      </c>
      <c r="E159" s="143" t="s">
        <v>31</v>
      </c>
      <c r="F159" s="144" t="s">
        <v>304</v>
      </c>
      <c r="H159" s="145">
        <v>3.9649999999999999</v>
      </c>
      <c r="L159" s="141"/>
      <c r="M159" s="146"/>
      <c r="T159" s="147"/>
      <c r="AT159" s="143" t="s">
        <v>211</v>
      </c>
      <c r="AU159" s="143" t="s">
        <v>86</v>
      </c>
      <c r="AV159" s="12" t="s">
        <v>86</v>
      </c>
      <c r="AW159" s="12" t="s">
        <v>38</v>
      </c>
      <c r="AX159" s="12" t="s">
        <v>77</v>
      </c>
      <c r="AY159" s="143" t="s">
        <v>203</v>
      </c>
    </row>
    <row r="160" spans="2:65" s="15" customFormat="1" ht="10.15">
      <c r="B160" s="165"/>
      <c r="D160" s="142" t="s">
        <v>211</v>
      </c>
      <c r="E160" s="166" t="s">
        <v>31</v>
      </c>
      <c r="F160" s="167" t="s">
        <v>337</v>
      </c>
      <c r="H160" s="168">
        <v>3.9649999999999999</v>
      </c>
      <c r="L160" s="165"/>
      <c r="M160" s="169"/>
      <c r="T160" s="170"/>
      <c r="AT160" s="166" t="s">
        <v>211</v>
      </c>
      <c r="AU160" s="166" t="s">
        <v>86</v>
      </c>
      <c r="AV160" s="15" t="s">
        <v>92</v>
      </c>
      <c r="AW160" s="15" t="s">
        <v>38</v>
      </c>
      <c r="AX160" s="15" t="s">
        <v>77</v>
      </c>
      <c r="AY160" s="166" t="s">
        <v>203</v>
      </c>
    </row>
    <row r="161" spans="2:65" s="12" customFormat="1" ht="10.15">
      <c r="B161" s="141"/>
      <c r="D161" s="142" t="s">
        <v>211</v>
      </c>
      <c r="E161" s="143" t="s">
        <v>31</v>
      </c>
      <c r="F161" s="144" t="s">
        <v>338</v>
      </c>
      <c r="H161" s="145">
        <v>0.51500000000000001</v>
      </c>
      <c r="L161" s="141"/>
      <c r="M161" s="146"/>
      <c r="T161" s="147"/>
      <c r="AT161" s="143" t="s">
        <v>211</v>
      </c>
      <c r="AU161" s="143" t="s">
        <v>86</v>
      </c>
      <c r="AV161" s="12" t="s">
        <v>86</v>
      </c>
      <c r="AW161" s="12" t="s">
        <v>38</v>
      </c>
      <c r="AX161" s="12" t="s">
        <v>84</v>
      </c>
      <c r="AY161" s="143" t="s">
        <v>203</v>
      </c>
    </row>
    <row r="162" spans="2:65" s="1" customFormat="1" ht="16.5" customHeight="1">
      <c r="B162" s="31"/>
      <c r="C162" s="129" t="s">
        <v>339</v>
      </c>
      <c r="D162" s="129" t="s">
        <v>205</v>
      </c>
      <c r="E162" s="130" t="s">
        <v>340</v>
      </c>
      <c r="F162" s="131" t="s">
        <v>341</v>
      </c>
      <c r="G162" s="132" t="s">
        <v>208</v>
      </c>
      <c r="H162" s="133">
        <v>3.3</v>
      </c>
      <c r="I162" s="134">
        <v>1300</v>
      </c>
      <c r="J162" s="134">
        <f>ROUND(I162*H162,2)</f>
        <v>4290</v>
      </c>
      <c r="K162" s="131" t="s">
        <v>31</v>
      </c>
      <c r="L162" s="31"/>
      <c r="M162" s="135" t="s">
        <v>31</v>
      </c>
      <c r="N162" s="136" t="s">
        <v>48</v>
      </c>
      <c r="O162" s="137">
        <v>0</v>
      </c>
      <c r="P162" s="137">
        <f>O162*H162</f>
        <v>0</v>
      </c>
      <c r="Q162" s="137">
        <v>4.2189999999999991E-2</v>
      </c>
      <c r="R162" s="137">
        <f>Q162*H162</f>
        <v>0.13922699999999996</v>
      </c>
      <c r="S162" s="137">
        <v>0</v>
      </c>
      <c r="T162" s="138">
        <f>S162*H162</f>
        <v>0</v>
      </c>
      <c r="AR162" s="139" t="s">
        <v>209</v>
      </c>
      <c r="AT162" s="139" t="s">
        <v>205</v>
      </c>
      <c r="AU162" s="139" t="s">
        <v>86</v>
      </c>
      <c r="AY162" s="18" t="s">
        <v>203</v>
      </c>
      <c r="BE162" s="140">
        <f>IF(N162="základní",J162,0)</f>
        <v>4290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8" t="s">
        <v>84</v>
      </c>
      <c r="BK162" s="140">
        <f>ROUND(I162*H162,2)</f>
        <v>4290</v>
      </c>
      <c r="BL162" s="18" t="s">
        <v>209</v>
      </c>
      <c r="BM162" s="139" t="s">
        <v>342</v>
      </c>
    </row>
    <row r="163" spans="2:65" s="14" customFormat="1" ht="10.15">
      <c r="B163" s="160"/>
      <c r="D163" s="142" t="s">
        <v>211</v>
      </c>
      <c r="E163" s="161" t="s">
        <v>31</v>
      </c>
      <c r="F163" s="162" t="s">
        <v>343</v>
      </c>
      <c r="H163" s="161" t="s">
        <v>31</v>
      </c>
      <c r="L163" s="160"/>
      <c r="M163" s="163"/>
      <c r="T163" s="164"/>
      <c r="AT163" s="161" t="s">
        <v>211</v>
      </c>
      <c r="AU163" s="161" t="s">
        <v>86</v>
      </c>
      <c r="AV163" s="14" t="s">
        <v>84</v>
      </c>
      <c r="AW163" s="14" t="s">
        <v>38</v>
      </c>
      <c r="AX163" s="14" t="s">
        <v>77</v>
      </c>
      <c r="AY163" s="161" t="s">
        <v>203</v>
      </c>
    </row>
    <row r="164" spans="2:65" s="12" customFormat="1" ht="10.15">
      <c r="B164" s="141"/>
      <c r="D164" s="142" t="s">
        <v>211</v>
      </c>
      <c r="E164" s="143" t="s">
        <v>31</v>
      </c>
      <c r="F164" s="144" t="s">
        <v>344</v>
      </c>
      <c r="H164" s="145">
        <v>3.3</v>
      </c>
      <c r="L164" s="141"/>
      <c r="M164" s="146"/>
      <c r="T164" s="147"/>
      <c r="AT164" s="143" t="s">
        <v>211</v>
      </c>
      <c r="AU164" s="143" t="s">
        <v>86</v>
      </c>
      <c r="AV164" s="12" t="s">
        <v>86</v>
      </c>
      <c r="AW164" s="12" t="s">
        <v>38</v>
      </c>
      <c r="AX164" s="12" t="s">
        <v>84</v>
      </c>
      <c r="AY164" s="143" t="s">
        <v>203</v>
      </c>
    </row>
    <row r="165" spans="2:65" s="11" customFormat="1" ht="22.8" customHeight="1">
      <c r="B165" s="118"/>
      <c r="D165" s="119" t="s">
        <v>76</v>
      </c>
      <c r="E165" s="127" t="s">
        <v>209</v>
      </c>
      <c r="F165" s="127" t="s">
        <v>345</v>
      </c>
      <c r="J165" s="128">
        <f>BK165</f>
        <v>19649.46</v>
      </c>
      <c r="L165" s="118"/>
      <c r="M165" s="122"/>
      <c r="P165" s="123">
        <f>SUM(P166:P185)</f>
        <v>0</v>
      </c>
      <c r="R165" s="123">
        <f>SUM(R166:R185)</f>
        <v>2.4609377424000001</v>
      </c>
      <c r="T165" s="124">
        <f>SUM(T166:T185)</f>
        <v>0</v>
      </c>
      <c r="AR165" s="119" t="s">
        <v>84</v>
      </c>
      <c r="AT165" s="125" t="s">
        <v>76</v>
      </c>
      <c r="AU165" s="125" t="s">
        <v>84</v>
      </c>
      <c r="AY165" s="119" t="s">
        <v>203</v>
      </c>
      <c r="BK165" s="126">
        <f>SUM(BK166:BK185)</f>
        <v>19649.46</v>
      </c>
    </row>
    <row r="166" spans="2:65" s="1" customFormat="1" ht="24.2" customHeight="1">
      <c r="B166" s="31"/>
      <c r="C166" s="129" t="s">
        <v>346</v>
      </c>
      <c r="D166" s="129" t="s">
        <v>205</v>
      </c>
      <c r="E166" s="130" t="s">
        <v>347</v>
      </c>
      <c r="F166" s="131" t="s">
        <v>348</v>
      </c>
      <c r="G166" s="132" t="s">
        <v>242</v>
      </c>
      <c r="H166" s="133">
        <v>0.91500000000000004</v>
      </c>
      <c r="I166" s="134">
        <v>7900</v>
      </c>
      <c r="J166" s="134">
        <f>ROUND(I166*H166,2)</f>
        <v>7228.5</v>
      </c>
      <c r="K166" s="131" t="s">
        <v>31</v>
      </c>
      <c r="L166" s="31"/>
      <c r="M166" s="135" t="s">
        <v>31</v>
      </c>
      <c r="N166" s="136" t="s">
        <v>48</v>
      </c>
      <c r="O166" s="137">
        <v>0</v>
      </c>
      <c r="P166" s="137">
        <f>O166*H166</f>
        <v>0</v>
      </c>
      <c r="Q166" s="137">
        <v>2.5020099999999998</v>
      </c>
      <c r="R166" s="137">
        <f>Q166*H166</f>
        <v>2.28933915</v>
      </c>
      <c r="S166" s="137">
        <v>0</v>
      </c>
      <c r="T166" s="138">
        <f>S166*H166</f>
        <v>0</v>
      </c>
      <c r="AR166" s="139" t="s">
        <v>209</v>
      </c>
      <c r="AT166" s="139" t="s">
        <v>205</v>
      </c>
      <c r="AU166" s="139" t="s">
        <v>86</v>
      </c>
      <c r="AY166" s="18" t="s">
        <v>203</v>
      </c>
      <c r="BE166" s="140">
        <f>IF(N166="základní",J166,0)</f>
        <v>7228.5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8" t="s">
        <v>84</v>
      </c>
      <c r="BK166" s="140">
        <f>ROUND(I166*H166,2)</f>
        <v>7228.5</v>
      </c>
      <c r="BL166" s="18" t="s">
        <v>209</v>
      </c>
      <c r="BM166" s="139" t="s">
        <v>349</v>
      </c>
    </row>
    <row r="167" spans="2:65" s="12" customFormat="1" ht="10.15">
      <c r="B167" s="141"/>
      <c r="D167" s="142" t="s">
        <v>211</v>
      </c>
      <c r="E167" s="143" t="s">
        <v>31</v>
      </c>
      <c r="F167" s="144" t="s">
        <v>350</v>
      </c>
      <c r="H167" s="145">
        <v>0.91500000000000004</v>
      </c>
      <c r="L167" s="141"/>
      <c r="M167" s="146"/>
      <c r="T167" s="147"/>
      <c r="AT167" s="143" t="s">
        <v>211</v>
      </c>
      <c r="AU167" s="143" t="s">
        <v>86</v>
      </c>
      <c r="AV167" s="12" t="s">
        <v>86</v>
      </c>
      <c r="AW167" s="12" t="s">
        <v>38</v>
      </c>
      <c r="AX167" s="12" t="s">
        <v>84</v>
      </c>
      <c r="AY167" s="143" t="s">
        <v>203</v>
      </c>
    </row>
    <row r="168" spans="2:65" s="1" customFormat="1" ht="21.75" customHeight="1">
      <c r="B168" s="31"/>
      <c r="C168" s="129" t="s">
        <v>351</v>
      </c>
      <c r="D168" s="129" t="s">
        <v>205</v>
      </c>
      <c r="E168" s="130" t="s">
        <v>352</v>
      </c>
      <c r="F168" s="131" t="s">
        <v>353</v>
      </c>
      <c r="G168" s="132" t="s">
        <v>208</v>
      </c>
      <c r="H168" s="133">
        <v>6.13</v>
      </c>
      <c r="I168" s="134">
        <v>622</v>
      </c>
      <c r="J168" s="134">
        <f>ROUND(I168*H168,2)</f>
        <v>3812.86</v>
      </c>
      <c r="K168" s="131" t="s">
        <v>31</v>
      </c>
      <c r="L168" s="31"/>
      <c r="M168" s="135" t="s">
        <v>31</v>
      </c>
      <c r="N168" s="136" t="s">
        <v>48</v>
      </c>
      <c r="O168" s="137">
        <v>0</v>
      </c>
      <c r="P168" s="137">
        <f>O168*H168</f>
        <v>0</v>
      </c>
      <c r="Q168" s="137">
        <v>5.3261999999999997E-3</v>
      </c>
      <c r="R168" s="137">
        <f>Q168*H168</f>
        <v>3.2649605999999998E-2</v>
      </c>
      <c r="S168" s="137">
        <v>0</v>
      </c>
      <c r="T168" s="138">
        <f>S168*H168</f>
        <v>0</v>
      </c>
      <c r="AR168" s="139" t="s">
        <v>209</v>
      </c>
      <c r="AT168" s="139" t="s">
        <v>205</v>
      </c>
      <c r="AU168" s="139" t="s">
        <v>86</v>
      </c>
      <c r="AY168" s="18" t="s">
        <v>203</v>
      </c>
      <c r="BE168" s="140">
        <f>IF(N168="základní",J168,0)</f>
        <v>3812.86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8" t="s">
        <v>84</v>
      </c>
      <c r="BK168" s="140">
        <f>ROUND(I168*H168,2)</f>
        <v>3812.86</v>
      </c>
      <c r="BL168" s="18" t="s">
        <v>209</v>
      </c>
      <c r="BM168" s="139" t="s">
        <v>354</v>
      </c>
    </row>
    <row r="169" spans="2:65" s="12" customFormat="1" ht="10.15">
      <c r="B169" s="141"/>
      <c r="D169" s="142" t="s">
        <v>211</v>
      </c>
      <c r="E169" s="143" t="s">
        <v>31</v>
      </c>
      <c r="F169" s="144" t="s">
        <v>355</v>
      </c>
      <c r="H169" s="145">
        <v>2.13</v>
      </c>
      <c r="L169" s="141"/>
      <c r="M169" s="146"/>
      <c r="T169" s="147"/>
      <c r="AT169" s="143" t="s">
        <v>211</v>
      </c>
      <c r="AU169" s="143" t="s">
        <v>86</v>
      </c>
      <c r="AV169" s="12" t="s">
        <v>86</v>
      </c>
      <c r="AW169" s="12" t="s">
        <v>38</v>
      </c>
      <c r="AX169" s="12" t="s">
        <v>77</v>
      </c>
      <c r="AY169" s="143" t="s">
        <v>203</v>
      </c>
    </row>
    <row r="170" spans="2:65" s="12" customFormat="1" ht="10.15">
      <c r="B170" s="141"/>
      <c r="D170" s="142" t="s">
        <v>211</v>
      </c>
      <c r="E170" s="143" t="s">
        <v>31</v>
      </c>
      <c r="F170" s="144" t="s">
        <v>356</v>
      </c>
      <c r="H170" s="145">
        <v>4</v>
      </c>
      <c r="L170" s="141"/>
      <c r="M170" s="146"/>
      <c r="T170" s="147"/>
      <c r="AT170" s="143" t="s">
        <v>211</v>
      </c>
      <c r="AU170" s="143" t="s">
        <v>86</v>
      </c>
      <c r="AV170" s="12" t="s">
        <v>86</v>
      </c>
      <c r="AW170" s="12" t="s">
        <v>38</v>
      </c>
      <c r="AX170" s="12" t="s">
        <v>77</v>
      </c>
      <c r="AY170" s="143" t="s">
        <v>203</v>
      </c>
    </row>
    <row r="171" spans="2:65" s="13" customFormat="1" ht="10.15">
      <c r="B171" s="151"/>
      <c r="D171" s="142" t="s">
        <v>211</v>
      </c>
      <c r="E171" s="152" t="s">
        <v>31</v>
      </c>
      <c r="F171" s="153" t="s">
        <v>230</v>
      </c>
      <c r="H171" s="154">
        <v>6.13</v>
      </c>
      <c r="L171" s="151"/>
      <c r="M171" s="155"/>
      <c r="T171" s="156"/>
      <c r="AT171" s="152" t="s">
        <v>211</v>
      </c>
      <c r="AU171" s="152" t="s">
        <v>86</v>
      </c>
      <c r="AV171" s="13" t="s">
        <v>209</v>
      </c>
      <c r="AW171" s="13" t="s">
        <v>38</v>
      </c>
      <c r="AX171" s="13" t="s">
        <v>84</v>
      </c>
      <c r="AY171" s="152" t="s">
        <v>203</v>
      </c>
    </row>
    <row r="172" spans="2:65" s="1" customFormat="1" ht="24.2" customHeight="1">
      <c r="B172" s="31"/>
      <c r="C172" s="129" t="s">
        <v>7</v>
      </c>
      <c r="D172" s="129" t="s">
        <v>205</v>
      </c>
      <c r="E172" s="130" t="s">
        <v>357</v>
      </c>
      <c r="F172" s="131" t="s">
        <v>358</v>
      </c>
      <c r="G172" s="132" t="s">
        <v>208</v>
      </c>
      <c r="H172" s="133">
        <v>6.13</v>
      </c>
      <c r="I172" s="134">
        <v>275</v>
      </c>
      <c r="J172" s="134">
        <f>ROUND(I172*H172,2)</f>
        <v>1685.75</v>
      </c>
      <c r="K172" s="131" t="s">
        <v>31</v>
      </c>
      <c r="L172" s="31"/>
      <c r="M172" s="135" t="s">
        <v>31</v>
      </c>
      <c r="N172" s="136" t="s">
        <v>48</v>
      </c>
      <c r="O172" s="137">
        <v>0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209</v>
      </c>
      <c r="AT172" s="139" t="s">
        <v>205</v>
      </c>
      <c r="AU172" s="139" t="s">
        <v>86</v>
      </c>
      <c r="AY172" s="18" t="s">
        <v>203</v>
      </c>
      <c r="BE172" s="140">
        <f>IF(N172="základní",J172,0)</f>
        <v>1685.75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8" t="s">
        <v>84</v>
      </c>
      <c r="BK172" s="140">
        <f>ROUND(I172*H172,2)</f>
        <v>1685.75</v>
      </c>
      <c r="BL172" s="18" t="s">
        <v>209</v>
      </c>
      <c r="BM172" s="139" t="s">
        <v>359</v>
      </c>
    </row>
    <row r="173" spans="2:65" s="12" customFormat="1" ht="10.15">
      <c r="B173" s="141"/>
      <c r="D173" s="142" t="s">
        <v>211</v>
      </c>
      <c r="E173" s="143" t="s">
        <v>31</v>
      </c>
      <c r="F173" s="144" t="s">
        <v>355</v>
      </c>
      <c r="H173" s="145">
        <v>2.13</v>
      </c>
      <c r="L173" s="141"/>
      <c r="M173" s="146"/>
      <c r="T173" s="147"/>
      <c r="AT173" s="143" t="s">
        <v>211</v>
      </c>
      <c r="AU173" s="143" t="s">
        <v>86</v>
      </c>
      <c r="AV173" s="12" t="s">
        <v>86</v>
      </c>
      <c r="AW173" s="12" t="s">
        <v>38</v>
      </c>
      <c r="AX173" s="12" t="s">
        <v>77</v>
      </c>
      <c r="AY173" s="143" t="s">
        <v>203</v>
      </c>
    </row>
    <row r="174" spans="2:65" s="12" customFormat="1" ht="10.15">
      <c r="B174" s="141"/>
      <c r="D174" s="142" t="s">
        <v>211</v>
      </c>
      <c r="E174" s="143" t="s">
        <v>31</v>
      </c>
      <c r="F174" s="144" t="s">
        <v>356</v>
      </c>
      <c r="H174" s="145">
        <v>4</v>
      </c>
      <c r="L174" s="141"/>
      <c r="M174" s="146"/>
      <c r="T174" s="147"/>
      <c r="AT174" s="143" t="s">
        <v>211</v>
      </c>
      <c r="AU174" s="143" t="s">
        <v>86</v>
      </c>
      <c r="AV174" s="12" t="s">
        <v>86</v>
      </c>
      <c r="AW174" s="12" t="s">
        <v>38</v>
      </c>
      <c r="AX174" s="12" t="s">
        <v>77</v>
      </c>
      <c r="AY174" s="143" t="s">
        <v>203</v>
      </c>
    </row>
    <row r="175" spans="2:65" s="13" customFormat="1" ht="10.15">
      <c r="B175" s="151"/>
      <c r="D175" s="142" t="s">
        <v>211</v>
      </c>
      <c r="E175" s="152" t="s">
        <v>31</v>
      </c>
      <c r="F175" s="153" t="s">
        <v>230</v>
      </c>
      <c r="H175" s="154">
        <v>6.13</v>
      </c>
      <c r="L175" s="151"/>
      <c r="M175" s="155"/>
      <c r="T175" s="156"/>
      <c r="AT175" s="152" t="s">
        <v>211</v>
      </c>
      <c r="AU175" s="152" t="s">
        <v>86</v>
      </c>
      <c r="AV175" s="13" t="s">
        <v>209</v>
      </c>
      <c r="AW175" s="13" t="s">
        <v>38</v>
      </c>
      <c r="AX175" s="13" t="s">
        <v>84</v>
      </c>
      <c r="AY175" s="152" t="s">
        <v>203</v>
      </c>
    </row>
    <row r="176" spans="2:65" s="1" customFormat="1" ht="24.2" customHeight="1">
      <c r="B176" s="31"/>
      <c r="C176" s="129" t="s">
        <v>360</v>
      </c>
      <c r="D176" s="129" t="s">
        <v>205</v>
      </c>
      <c r="E176" s="130" t="s">
        <v>361</v>
      </c>
      <c r="F176" s="131" t="s">
        <v>362</v>
      </c>
      <c r="G176" s="132" t="s">
        <v>208</v>
      </c>
      <c r="H176" s="133">
        <v>4</v>
      </c>
      <c r="I176" s="134">
        <v>206.8</v>
      </c>
      <c r="J176" s="134">
        <f>ROUND(I176*H176,2)</f>
        <v>827.2</v>
      </c>
      <c r="K176" s="131" t="s">
        <v>31</v>
      </c>
      <c r="L176" s="31"/>
      <c r="M176" s="135" t="s">
        <v>31</v>
      </c>
      <c r="N176" s="136" t="s">
        <v>48</v>
      </c>
      <c r="O176" s="137">
        <v>0</v>
      </c>
      <c r="P176" s="137">
        <f>O176*H176</f>
        <v>0</v>
      </c>
      <c r="Q176" s="137">
        <v>8.0555999999999998E-4</v>
      </c>
      <c r="R176" s="137">
        <f>Q176*H176</f>
        <v>3.2222399999999999E-3</v>
      </c>
      <c r="S176" s="137">
        <v>0</v>
      </c>
      <c r="T176" s="138">
        <f>S176*H176</f>
        <v>0</v>
      </c>
      <c r="AR176" s="139" t="s">
        <v>209</v>
      </c>
      <c r="AT176" s="139" t="s">
        <v>205</v>
      </c>
      <c r="AU176" s="139" t="s">
        <v>86</v>
      </c>
      <c r="AY176" s="18" t="s">
        <v>203</v>
      </c>
      <c r="BE176" s="140">
        <f>IF(N176="základní",J176,0)</f>
        <v>827.2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8" t="s">
        <v>84</v>
      </c>
      <c r="BK176" s="140">
        <f>ROUND(I176*H176,2)</f>
        <v>827.2</v>
      </c>
      <c r="BL176" s="18" t="s">
        <v>209</v>
      </c>
      <c r="BM176" s="139" t="s">
        <v>363</v>
      </c>
    </row>
    <row r="177" spans="2:65" s="12" customFormat="1" ht="10.15">
      <c r="B177" s="141"/>
      <c r="D177" s="142" t="s">
        <v>211</v>
      </c>
      <c r="E177" s="143" t="s">
        <v>31</v>
      </c>
      <c r="F177" s="144" t="s">
        <v>356</v>
      </c>
      <c r="H177" s="145">
        <v>4</v>
      </c>
      <c r="L177" s="141"/>
      <c r="M177" s="146"/>
      <c r="T177" s="147"/>
      <c r="AT177" s="143" t="s">
        <v>211</v>
      </c>
      <c r="AU177" s="143" t="s">
        <v>86</v>
      </c>
      <c r="AV177" s="12" t="s">
        <v>86</v>
      </c>
      <c r="AW177" s="12" t="s">
        <v>38</v>
      </c>
      <c r="AX177" s="12" t="s">
        <v>77</v>
      </c>
      <c r="AY177" s="143" t="s">
        <v>203</v>
      </c>
    </row>
    <row r="178" spans="2:65" s="13" customFormat="1" ht="10.15">
      <c r="B178" s="151"/>
      <c r="D178" s="142" t="s">
        <v>211</v>
      </c>
      <c r="E178" s="152" t="s">
        <v>31</v>
      </c>
      <c r="F178" s="153" t="s">
        <v>230</v>
      </c>
      <c r="H178" s="154">
        <v>4</v>
      </c>
      <c r="L178" s="151"/>
      <c r="M178" s="155"/>
      <c r="T178" s="156"/>
      <c r="AT178" s="152" t="s">
        <v>211</v>
      </c>
      <c r="AU178" s="152" t="s">
        <v>86</v>
      </c>
      <c r="AV178" s="13" t="s">
        <v>209</v>
      </c>
      <c r="AW178" s="13" t="s">
        <v>38</v>
      </c>
      <c r="AX178" s="13" t="s">
        <v>84</v>
      </c>
      <c r="AY178" s="152" t="s">
        <v>203</v>
      </c>
    </row>
    <row r="179" spans="2:65" s="1" customFormat="1" ht="24.2" customHeight="1">
      <c r="B179" s="31"/>
      <c r="C179" s="129" t="s">
        <v>364</v>
      </c>
      <c r="D179" s="129" t="s">
        <v>205</v>
      </c>
      <c r="E179" s="130" t="s">
        <v>365</v>
      </c>
      <c r="F179" s="131" t="s">
        <v>366</v>
      </c>
      <c r="G179" s="132" t="s">
        <v>208</v>
      </c>
      <c r="H179" s="133">
        <v>4</v>
      </c>
      <c r="I179" s="134">
        <v>60.5</v>
      </c>
      <c r="J179" s="134">
        <f>ROUND(I179*H179,2)</f>
        <v>242</v>
      </c>
      <c r="K179" s="131" t="s">
        <v>31</v>
      </c>
      <c r="L179" s="31"/>
      <c r="M179" s="135" t="s">
        <v>31</v>
      </c>
      <c r="N179" s="136" t="s">
        <v>48</v>
      </c>
      <c r="O179" s="137">
        <v>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AR179" s="139" t="s">
        <v>209</v>
      </c>
      <c r="AT179" s="139" t="s">
        <v>205</v>
      </c>
      <c r="AU179" s="139" t="s">
        <v>86</v>
      </c>
      <c r="AY179" s="18" t="s">
        <v>203</v>
      </c>
      <c r="BE179" s="140">
        <f>IF(N179="základní",J179,0)</f>
        <v>242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8" t="s">
        <v>84</v>
      </c>
      <c r="BK179" s="140">
        <f>ROUND(I179*H179,2)</f>
        <v>242</v>
      </c>
      <c r="BL179" s="18" t="s">
        <v>209</v>
      </c>
      <c r="BM179" s="139" t="s">
        <v>367</v>
      </c>
    </row>
    <row r="180" spans="2:65" s="1" customFormat="1" ht="16.5" customHeight="1">
      <c r="B180" s="31"/>
      <c r="C180" s="129" t="s">
        <v>368</v>
      </c>
      <c r="D180" s="129" t="s">
        <v>205</v>
      </c>
      <c r="E180" s="130" t="s">
        <v>369</v>
      </c>
      <c r="F180" s="131" t="s">
        <v>370</v>
      </c>
      <c r="G180" s="132" t="s">
        <v>208</v>
      </c>
      <c r="H180" s="133">
        <v>6.13</v>
      </c>
      <c r="I180" s="134">
        <v>255</v>
      </c>
      <c r="J180" s="134">
        <f>ROUND(I180*H180,2)</f>
        <v>1563.15</v>
      </c>
      <c r="K180" s="131" t="s">
        <v>31</v>
      </c>
      <c r="L180" s="31"/>
      <c r="M180" s="135" t="s">
        <v>31</v>
      </c>
      <c r="N180" s="136" t="s">
        <v>48</v>
      </c>
      <c r="O180" s="137">
        <v>0</v>
      </c>
      <c r="P180" s="137">
        <f>O180*H180</f>
        <v>0</v>
      </c>
      <c r="Q180" s="137">
        <v>3.2000000000000002E-3</v>
      </c>
      <c r="R180" s="137">
        <f>Q180*H180</f>
        <v>1.9616000000000001E-2</v>
      </c>
      <c r="S180" s="137">
        <v>0</v>
      </c>
      <c r="T180" s="138">
        <f>S180*H180</f>
        <v>0</v>
      </c>
      <c r="AR180" s="139" t="s">
        <v>209</v>
      </c>
      <c r="AT180" s="139" t="s">
        <v>205</v>
      </c>
      <c r="AU180" s="139" t="s">
        <v>86</v>
      </c>
      <c r="AY180" s="18" t="s">
        <v>203</v>
      </c>
      <c r="BE180" s="140">
        <f>IF(N180="základní",J180,0)</f>
        <v>1563.15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8" t="s">
        <v>84</v>
      </c>
      <c r="BK180" s="140">
        <f>ROUND(I180*H180,2)</f>
        <v>1563.15</v>
      </c>
      <c r="BL180" s="18" t="s">
        <v>209</v>
      </c>
      <c r="BM180" s="139" t="s">
        <v>371</v>
      </c>
    </row>
    <row r="181" spans="2:65" s="12" customFormat="1" ht="10.15">
      <c r="B181" s="141"/>
      <c r="D181" s="142" t="s">
        <v>211</v>
      </c>
      <c r="E181" s="143" t="s">
        <v>31</v>
      </c>
      <c r="F181" s="144" t="s">
        <v>372</v>
      </c>
      <c r="H181" s="145">
        <v>6.13</v>
      </c>
      <c r="L181" s="141"/>
      <c r="M181" s="146"/>
      <c r="T181" s="147"/>
      <c r="AT181" s="143" t="s">
        <v>211</v>
      </c>
      <c r="AU181" s="143" t="s">
        <v>86</v>
      </c>
      <c r="AV181" s="12" t="s">
        <v>86</v>
      </c>
      <c r="AW181" s="12" t="s">
        <v>38</v>
      </c>
      <c r="AX181" s="12" t="s">
        <v>84</v>
      </c>
      <c r="AY181" s="143" t="s">
        <v>203</v>
      </c>
    </row>
    <row r="182" spans="2:65" s="1" customFormat="1" ht="44.25" customHeight="1">
      <c r="B182" s="31"/>
      <c r="C182" s="129" t="s">
        <v>373</v>
      </c>
      <c r="D182" s="129" t="s">
        <v>205</v>
      </c>
      <c r="E182" s="130" t="s">
        <v>374</v>
      </c>
      <c r="F182" s="131" t="s">
        <v>375</v>
      </c>
      <c r="G182" s="132" t="s">
        <v>251</v>
      </c>
      <c r="H182" s="133">
        <v>0.11</v>
      </c>
      <c r="I182" s="134">
        <v>39000</v>
      </c>
      <c r="J182" s="134">
        <f>ROUND(I182*H182,2)</f>
        <v>4290</v>
      </c>
      <c r="K182" s="131" t="s">
        <v>31</v>
      </c>
      <c r="L182" s="31"/>
      <c r="M182" s="135" t="s">
        <v>31</v>
      </c>
      <c r="N182" s="136" t="s">
        <v>48</v>
      </c>
      <c r="O182" s="137">
        <v>0</v>
      </c>
      <c r="P182" s="137">
        <f>O182*H182</f>
        <v>0</v>
      </c>
      <c r="Q182" s="137">
        <v>1.0555522399999997</v>
      </c>
      <c r="R182" s="137">
        <f>Q182*H182</f>
        <v>0.11611074639999996</v>
      </c>
      <c r="S182" s="137">
        <v>0</v>
      </c>
      <c r="T182" s="138">
        <f>S182*H182</f>
        <v>0</v>
      </c>
      <c r="AR182" s="139" t="s">
        <v>209</v>
      </c>
      <c r="AT182" s="139" t="s">
        <v>205</v>
      </c>
      <c r="AU182" s="139" t="s">
        <v>86</v>
      </c>
      <c r="AY182" s="18" t="s">
        <v>203</v>
      </c>
      <c r="BE182" s="140">
        <f>IF(N182="základní",J182,0)</f>
        <v>4290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8" t="s">
        <v>84</v>
      </c>
      <c r="BK182" s="140">
        <f>ROUND(I182*H182,2)</f>
        <v>4290</v>
      </c>
      <c r="BL182" s="18" t="s">
        <v>209</v>
      </c>
      <c r="BM182" s="139" t="s">
        <v>376</v>
      </c>
    </row>
    <row r="183" spans="2:65" s="14" customFormat="1" ht="10.15">
      <c r="B183" s="160"/>
      <c r="D183" s="142" t="s">
        <v>211</v>
      </c>
      <c r="E183" s="161" t="s">
        <v>31</v>
      </c>
      <c r="F183" s="162" t="s">
        <v>377</v>
      </c>
      <c r="H183" s="161" t="s">
        <v>31</v>
      </c>
      <c r="L183" s="160"/>
      <c r="M183" s="163"/>
      <c r="T183" s="164"/>
      <c r="AT183" s="161" t="s">
        <v>211</v>
      </c>
      <c r="AU183" s="161" t="s">
        <v>86</v>
      </c>
      <c r="AV183" s="14" t="s">
        <v>84</v>
      </c>
      <c r="AW183" s="14" t="s">
        <v>38</v>
      </c>
      <c r="AX183" s="14" t="s">
        <v>77</v>
      </c>
      <c r="AY183" s="161" t="s">
        <v>203</v>
      </c>
    </row>
    <row r="184" spans="2:65" s="14" customFormat="1" ht="10.15">
      <c r="B184" s="160"/>
      <c r="D184" s="142" t="s">
        <v>211</v>
      </c>
      <c r="E184" s="161" t="s">
        <v>31</v>
      </c>
      <c r="F184" s="162" t="s">
        <v>378</v>
      </c>
      <c r="H184" s="161" t="s">
        <v>31</v>
      </c>
      <c r="L184" s="160"/>
      <c r="M184" s="163"/>
      <c r="T184" s="164"/>
      <c r="AT184" s="161" t="s">
        <v>211</v>
      </c>
      <c r="AU184" s="161" t="s">
        <v>86</v>
      </c>
      <c r="AV184" s="14" t="s">
        <v>84</v>
      </c>
      <c r="AW184" s="14" t="s">
        <v>38</v>
      </c>
      <c r="AX184" s="14" t="s">
        <v>77</v>
      </c>
      <c r="AY184" s="161" t="s">
        <v>203</v>
      </c>
    </row>
    <row r="185" spans="2:65" s="12" customFormat="1" ht="10.15">
      <c r="B185" s="141"/>
      <c r="D185" s="142" t="s">
        <v>211</v>
      </c>
      <c r="E185" s="143" t="s">
        <v>31</v>
      </c>
      <c r="F185" s="144" t="s">
        <v>379</v>
      </c>
      <c r="H185" s="145">
        <v>0.11</v>
      </c>
      <c r="L185" s="141"/>
      <c r="M185" s="146"/>
      <c r="T185" s="147"/>
      <c r="AT185" s="143" t="s">
        <v>211</v>
      </c>
      <c r="AU185" s="143" t="s">
        <v>86</v>
      </c>
      <c r="AV185" s="12" t="s">
        <v>86</v>
      </c>
      <c r="AW185" s="12" t="s">
        <v>38</v>
      </c>
      <c r="AX185" s="12" t="s">
        <v>84</v>
      </c>
      <c r="AY185" s="143" t="s">
        <v>203</v>
      </c>
    </row>
    <row r="186" spans="2:65" s="11" customFormat="1" ht="22.8" customHeight="1">
      <c r="B186" s="118"/>
      <c r="D186" s="119" t="s">
        <v>76</v>
      </c>
      <c r="E186" s="127" t="s">
        <v>279</v>
      </c>
      <c r="F186" s="127" t="s">
        <v>380</v>
      </c>
      <c r="J186" s="128">
        <f>BK186</f>
        <v>4061.8</v>
      </c>
      <c r="L186" s="118"/>
      <c r="M186" s="122"/>
      <c r="P186" s="123">
        <f>SUM(P187:P192)</f>
        <v>0</v>
      </c>
      <c r="R186" s="123">
        <f>SUM(R187:R192)</f>
        <v>0</v>
      </c>
      <c r="T186" s="124">
        <f>SUM(T187:T192)</f>
        <v>0</v>
      </c>
      <c r="AR186" s="119" t="s">
        <v>84</v>
      </c>
      <c r="AT186" s="125" t="s">
        <v>76</v>
      </c>
      <c r="AU186" s="125" t="s">
        <v>84</v>
      </c>
      <c r="AY186" s="119" t="s">
        <v>203</v>
      </c>
      <c r="BK186" s="126">
        <f>SUM(BK187:BK192)</f>
        <v>4061.8</v>
      </c>
    </row>
    <row r="187" spans="2:65" s="1" customFormat="1" ht="24.2" customHeight="1">
      <c r="B187" s="31"/>
      <c r="C187" s="129" t="s">
        <v>381</v>
      </c>
      <c r="D187" s="129" t="s">
        <v>205</v>
      </c>
      <c r="E187" s="130" t="s">
        <v>382</v>
      </c>
      <c r="F187" s="131" t="s">
        <v>383</v>
      </c>
      <c r="G187" s="132" t="s">
        <v>208</v>
      </c>
      <c r="H187" s="133">
        <v>12.2</v>
      </c>
      <c r="I187" s="134">
        <v>89</v>
      </c>
      <c r="J187" s="134">
        <f>ROUND(I187*H187,2)</f>
        <v>1085.8</v>
      </c>
      <c r="K187" s="131" t="s">
        <v>31</v>
      </c>
      <c r="L187" s="31"/>
      <c r="M187" s="135" t="s">
        <v>31</v>
      </c>
      <c r="N187" s="136" t="s">
        <v>48</v>
      </c>
      <c r="O187" s="137">
        <v>0</v>
      </c>
      <c r="P187" s="137">
        <f>O187*H187</f>
        <v>0</v>
      </c>
      <c r="Q187" s="137">
        <v>0</v>
      </c>
      <c r="R187" s="137">
        <f>Q187*H187</f>
        <v>0</v>
      </c>
      <c r="S187" s="137">
        <v>0</v>
      </c>
      <c r="T187" s="138">
        <f>S187*H187</f>
        <v>0</v>
      </c>
      <c r="AR187" s="139" t="s">
        <v>209</v>
      </c>
      <c r="AT187" s="139" t="s">
        <v>205</v>
      </c>
      <c r="AU187" s="139" t="s">
        <v>86</v>
      </c>
      <c r="AY187" s="18" t="s">
        <v>203</v>
      </c>
      <c r="BE187" s="140">
        <f>IF(N187="základní",J187,0)</f>
        <v>1085.8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8" t="s">
        <v>84</v>
      </c>
      <c r="BK187" s="140">
        <f>ROUND(I187*H187,2)</f>
        <v>1085.8</v>
      </c>
      <c r="BL187" s="18" t="s">
        <v>209</v>
      </c>
      <c r="BM187" s="139" t="s">
        <v>384</v>
      </c>
    </row>
    <row r="188" spans="2:65" s="12" customFormat="1" ht="10.15">
      <c r="B188" s="141"/>
      <c r="D188" s="142" t="s">
        <v>211</v>
      </c>
      <c r="E188" s="143" t="s">
        <v>31</v>
      </c>
      <c r="F188" s="144" t="s">
        <v>385</v>
      </c>
      <c r="H188" s="145">
        <v>12.2</v>
      </c>
      <c r="L188" s="141"/>
      <c r="M188" s="146"/>
      <c r="T188" s="147"/>
      <c r="AT188" s="143" t="s">
        <v>211</v>
      </c>
      <c r="AU188" s="143" t="s">
        <v>86</v>
      </c>
      <c r="AV188" s="12" t="s">
        <v>86</v>
      </c>
      <c r="AW188" s="12" t="s">
        <v>38</v>
      </c>
      <c r="AX188" s="12" t="s">
        <v>84</v>
      </c>
      <c r="AY188" s="143" t="s">
        <v>203</v>
      </c>
    </row>
    <row r="189" spans="2:65" s="1" customFormat="1" ht="24.2" customHeight="1">
      <c r="B189" s="31"/>
      <c r="C189" s="129" t="s">
        <v>386</v>
      </c>
      <c r="D189" s="129" t="s">
        <v>205</v>
      </c>
      <c r="E189" s="130" t="s">
        <v>387</v>
      </c>
      <c r="F189" s="131" t="s">
        <v>388</v>
      </c>
      <c r="G189" s="132" t="s">
        <v>208</v>
      </c>
      <c r="H189" s="133">
        <v>122</v>
      </c>
      <c r="I189" s="134">
        <v>3.5</v>
      </c>
      <c r="J189" s="134">
        <f>ROUND(I189*H189,2)</f>
        <v>427</v>
      </c>
      <c r="K189" s="131" t="s">
        <v>31</v>
      </c>
      <c r="L189" s="31"/>
      <c r="M189" s="135" t="s">
        <v>31</v>
      </c>
      <c r="N189" s="136" t="s">
        <v>48</v>
      </c>
      <c r="O189" s="137">
        <v>0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209</v>
      </c>
      <c r="AT189" s="139" t="s">
        <v>205</v>
      </c>
      <c r="AU189" s="139" t="s">
        <v>86</v>
      </c>
      <c r="AY189" s="18" t="s">
        <v>203</v>
      </c>
      <c r="BE189" s="140">
        <f>IF(N189="základní",J189,0)</f>
        <v>427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8" t="s">
        <v>84</v>
      </c>
      <c r="BK189" s="140">
        <f>ROUND(I189*H189,2)</f>
        <v>427</v>
      </c>
      <c r="BL189" s="18" t="s">
        <v>209</v>
      </c>
      <c r="BM189" s="139" t="s">
        <v>389</v>
      </c>
    </row>
    <row r="190" spans="2:65" s="12" customFormat="1" ht="10.15">
      <c r="B190" s="141"/>
      <c r="D190" s="142" t="s">
        <v>211</v>
      </c>
      <c r="E190" s="143" t="s">
        <v>31</v>
      </c>
      <c r="F190" s="144" t="s">
        <v>390</v>
      </c>
      <c r="H190" s="145">
        <v>122</v>
      </c>
      <c r="L190" s="141"/>
      <c r="M190" s="146"/>
      <c r="T190" s="147"/>
      <c r="AT190" s="143" t="s">
        <v>211</v>
      </c>
      <c r="AU190" s="143" t="s">
        <v>86</v>
      </c>
      <c r="AV190" s="12" t="s">
        <v>86</v>
      </c>
      <c r="AW190" s="12" t="s">
        <v>38</v>
      </c>
      <c r="AX190" s="12" t="s">
        <v>84</v>
      </c>
      <c r="AY190" s="143" t="s">
        <v>203</v>
      </c>
    </row>
    <row r="191" spans="2:65" s="1" customFormat="1" ht="33" customHeight="1">
      <c r="B191" s="31"/>
      <c r="C191" s="129" t="s">
        <v>391</v>
      </c>
      <c r="D191" s="129" t="s">
        <v>205</v>
      </c>
      <c r="E191" s="130" t="s">
        <v>392</v>
      </c>
      <c r="F191" s="131" t="s">
        <v>393</v>
      </c>
      <c r="G191" s="132" t="s">
        <v>215</v>
      </c>
      <c r="H191" s="133">
        <v>1</v>
      </c>
      <c r="I191" s="134">
        <v>2000</v>
      </c>
      <c r="J191" s="134">
        <f>ROUND(I191*H191,2)</f>
        <v>2000</v>
      </c>
      <c r="K191" s="131" t="s">
        <v>31</v>
      </c>
      <c r="L191" s="31"/>
      <c r="M191" s="135" t="s">
        <v>31</v>
      </c>
      <c r="N191" s="136" t="s">
        <v>48</v>
      </c>
      <c r="O191" s="137">
        <v>0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209</v>
      </c>
      <c r="AT191" s="139" t="s">
        <v>205</v>
      </c>
      <c r="AU191" s="139" t="s">
        <v>86</v>
      </c>
      <c r="AY191" s="18" t="s">
        <v>203</v>
      </c>
      <c r="BE191" s="140">
        <f>IF(N191="základní",J191,0)</f>
        <v>2000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8" t="s">
        <v>84</v>
      </c>
      <c r="BK191" s="140">
        <f>ROUND(I191*H191,2)</f>
        <v>2000</v>
      </c>
      <c r="BL191" s="18" t="s">
        <v>209</v>
      </c>
      <c r="BM191" s="139" t="s">
        <v>394</v>
      </c>
    </row>
    <row r="192" spans="2:65" s="1" customFormat="1" ht="24.2" customHeight="1">
      <c r="B192" s="31"/>
      <c r="C192" s="129" t="s">
        <v>395</v>
      </c>
      <c r="D192" s="129" t="s">
        <v>205</v>
      </c>
      <c r="E192" s="130" t="s">
        <v>396</v>
      </c>
      <c r="F192" s="131" t="s">
        <v>397</v>
      </c>
      <c r="G192" s="132" t="s">
        <v>208</v>
      </c>
      <c r="H192" s="133">
        <v>12.2</v>
      </c>
      <c r="I192" s="134">
        <v>45</v>
      </c>
      <c r="J192" s="134">
        <f>ROUND(I192*H192,2)</f>
        <v>549</v>
      </c>
      <c r="K192" s="131" t="s">
        <v>31</v>
      </c>
      <c r="L192" s="31"/>
      <c r="M192" s="135" t="s">
        <v>31</v>
      </c>
      <c r="N192" s="136" t="s">
        <v>48</v>
      </c>
      <c r="O192" s="137">
        <v>0</v>
      </c>
      <c r="P192" s="137">
        <f>O192*H192</f>
        <v>0</v>
      </c>
      <c r="Q192" s="137">
        <v>0</v>
      </c>
      <c r="R192" s="137">
        <f>Q192*H192</f>
        <v>0</v>
      </c>
      <c r="S192" s="137">
        <v>0</v>
      </c>
      <c r="T192" s="138">
        <f>S192*H192</f>
        <v>0</v>
      </c>
      <c r="AR192" s="139" t="s">
        <v>209</v>
      </c>
      <c r="AT192" s="139" t="s">
        <v>205</v>
      </c>
      <c r="AU192" s="139" t="s">
        <v>86</v>
      </c>
      <c r="AY192" s="18" t="s">
        <v>203</v>
      </c>
      <c r="BE192" s="140">
        <f>IF(N192="základní",J192,0)</f>
        <v>549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8" t="s">
        <v>84</v>
      </c>
      <c r="BK192" s="140">
        <f>ROUND(I192*H192,2)</f>
        <v>549</v>
      </c>
      <c r="BL192" s="18" t="s">
        <v>209</v>
      </c>
      <c r="BM192" s="139" t="s">
        <v>398</v>
      </c>
    </row>
    <row r="193" spans="2:65" s="11" customFormat="1" ht="22.8" customHeight="1">
      <c r="B193" s="118"/>
      <c r="D193" s="119" t="s">
        <v>76</v>
      </c>
      <c r="E193" s="127" t="s">
        <v>399</v>
      </c>
      <c r="F193" s="127" t="s">
        <v>400</v>
      </c>
      <c r="J193" s="128">
        <f>BK193</f>
        <v>12658.54</v>
      </c>
      <c r="L193" s="118"/>
      <c r="M193" s="122"/>
      <c r="P193" s="123">
        <f>P194</f>
        <v>0</v>
      </c>
      <c r="R193" s="123">
        <f>R194</f>
        <v>0</v>
      </c>
      <c r="T193" s="124">
        <f>T194</f>
        <v>0</v>
      </c>
      <c r="AR193" s="119" t="s">
        <v>84</v>
      </c>
      <c r="AT193" s="125" t="s">
        <v>76</v>
      </c>
      <c r="AU193" s="125" t="s">
        <v>84</v>
      </c>
      <c r="AY193" s="119" t="s">
        <v>203</v>
      </c>
      <c r="BK193" s="126">
        <f>BK194</f>
        <v>12658.54</v>
      </c>
    </row>
    <row r="194" spans="2:65" s="1" customFormat="1" ht="24.2" customHeight="1">
      <c r="B194" s="31"/>
      <c r="C194" s="129" t="s">
        <v>401</v>
      </c>
      <c r="D194" s="129" t="s">
        <v>205</v>
      </c>
      <c r="E194" s="130" t="s">
        <v>402</v>
      </c>
      <c r="F194" s="131" t="s">
        <v>403</v>
      </c>
      <c r="G194" s="132" t="s">
        <v>251</v>
      </c>
      <c r="H194" s="133">
        <v>40.834000000000003</v>
      </c>
      <c r="I194" s="134">
        <v>310</v>
      </c>
      <c r="J194" s="134">
        <f>ROUND(I194*H194,2)</f>
        <v>12658.54</v>
      </c>
      <c r="K194" s="131" t="s">
        <v>31</v>
      </c>
      <c r="L194" s="31"/>
      <c r="M194" s="135" t="s">
        <v>31</v>
      </c>
      <c r="N194" s="136" t="s">
        <v>48</v>
      </c>
      <c r="O194" s="137">
        <v>0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209</v>
      </c>
      <c r="AT194" s="139" t="s">
        <v>205</v>
      </c>
      <c r="AU194" s="139" t="s">
        <v>86</v>
      </c>
      <c r="AY194" s="18" t="s">
        <v>203</v>
      </c>
      <c r="BE194" s="140">
        <f>IF(N194="základní",J194,0)</f>
        <v>12658.54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8" t="s">
        <v>84</v>
      </c>
      <c r="BK194" s="140">
        <f>ROUND(I194*H194,2)</f>
        <v>12658.54</v>
      </c>
      <c r="BL194" s="18" t="s">
        <v>209</v>
      </c>
      <c r="BM194" s="139" t="s">
        <v>404</v>
      </c>
    </row>
    <row r="195" spans="2:65" s="11" customFormat="1" ht="25.9" customHeight="1">
      <c r="B195" s="118"/>
      <c r="D195" s="119" t="s">
        <v>76</v>
      </c>
      <c r="E195" s="120" t="s">
        <v>405</v>
      </c>
      <c r="F195" s="120" t="s">
        <v>405</v>
      </c>
      <c r="J195" s="121">
        <f>BK195</f>
        <v>431100</v>
      </c>
      <c r="L195" s="118"/>
      <c r="M195" s="122"/>
      <c r="P195" s="123">
        <f>P196</f>
        <v>0</v>
      </c>
      <c r="R195" s="123">
        <f>R196</f>
        <v>0</v>
      </c>
      <c r="T195" s="124">
        <f>T196</f>
        <v>0</v>
      </c>
      <c r="AR195" s="119" t="s">
        <v>86</v>
      </c>
      <c r="AT195" s="125" t="s">
        <v>76</v>
      </c>
      <c r="AU195" s="125" t="s">
        <v>77</v>
      </c>
      <c r="AY195" s="119" t="s">
        <v>203</v>
      </c>
      <c r="BK195" s="126">
        <f>BK196</f>
        <v>431100</v>
      </c>
    </row>
    <row r="196" spans="2:65" s="11" customFormat="1" ht="22.8" customHeight="1">
      <c r="B196" s="118"/>
      <c r="D196" s="119" t="s">
        <v>76</v>
      </c>
      <c r="E196" s="127" t="s">
        <v>406</v>
      </c>
      <c r="F196" s="127" t="s">
        <v>407</v>
      </c>
      <c r="J196" s="128">
        <f>BK196</f>
        <v>431100</v>
      </c>
      <c r="L196" s="118"/>
      <c r="M196" s="122"/>
      <c r="P196" s="123">
        <f>SUM(P197:P200)</f>
        <v>0</v>
      </c>
      <c r="R196" s="123">
        <f>SUM(R197:R200)</f>
        <v>0</v>
      </c>
      <c r="T196" s="124">
        <f>SUM(T197:T200)</f>
        <v>0</v>
      </c>
      <c r="AR196" s="119" t="s">
        <v>86</v>
      </c>
      <c r="AT196" s="125" t="s">
        <v>76</v>
      </c>
      <c r="AU196" s="125" t="s">
        <v>84</v>
      </c>
      <c r="AY196" s="119" t="s">
        <v>203</v>
      </c>
      <c r="BK196" s="126">
        <f>SUM(BK197:BK200)</f>
        <v>431100</v>
      </c>
    </row>
    <row r="197" spans="2:65" s="1" customFormat="1" ht="24.2" customHeight="1">
      <c r="B197" s="31"/>
      <c r="C197" s="129" t="s">
        <v>408</v>
      </c>
      <c r="D197" s="129" t="s">
        <v>205</v>
      </c>
      <c r="E197" s="130" t="s">
        <v>409</v>
      </c>
      <c r="F197" s="131" t="s">
        <v>410</v>
      </c>
      <c r="G197" s="132" t="s">
        <v>215</v>
      </c>
      <c r="H197" s="133">
        <v>27</v>
      </c>
      <c r="I197" s="134">
        <v>8500</v>
      </c>
      <c r="J197" s="134">
        <f>ROUND(I197*H197,2)</f>
        <v>229500</v>
      </c>
      <c r="K197" s="131" t="s">
        <v>31</v>
      </c>
      <c r="L197" s="31"/>
      <c r="M197" s="135" t="s">
        <v>31</v>
      </c>
      <c r="N197" s="136" t="s">
        <v>48</v>
      </c>
      <c r="O197" s="137">
        <v>0</v>
      </c>
      <c r="P197" s="137">
        <f>O197*H197</f>
        <v>0</v>
      </c>
      <c r="Q197" s="137">
        <v>0</v>
      </c>
      <c r="R197" s="137">
        <f>Q197*H197</f>
        <v>0</v>
      </c>
      <c r="S197" s="137">
        <v>0</v>
      </c>
      <c r="T197" s="138">
        <f>S197*H197</f>
        <v>0</v>
      </c>
      <c r="AR197" s="139" t="s">
        <v>325</v>
      </c>
      <c r="AT197" s="139" t="s">
        <v>205</v>
      </c>
      <c r="AU197" s="139" t="s">
        <v>86</v>
      </c>
      <c r="AY197" s="18" t="s">
        <v>203</v>
      </c>
      <c r="BE197" s="140">
        <f>IF(N197="základní",J197,0)</f>
        <v>229500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8" t="s">
        <v>84</v>
      </c>
      <c r="BK197" s="140">
        <f>ROUND(I197*H197,2)</f>
        <v>229500</v>
      </c>
      <c r="BL197" s="18" t="s">
        <v>325</v>
      </c>
      <c r="BM197" s="139" t="s">
        <v>411</v>
      </c>
    </row>
    <row r="198" spans="2:65" s="12" customFormat="1" ht="10.15">
      <c r="B198" s="141"/>
      <c r="D198" s="142" t="s">
        <v>211</v>
      </c>
      <c r="E198" s="143" t="s">
        <v>31</v>
      </c>
      <c r="F198" s="144" t="s">
        <v>412</v>
      </c>
      <c r="H198" s="145">
        <v>27</v>
      </c>
      <c r="L198" s="141"/>
      <c r="M198" s="146"/>
      <c r="T198" s="147"/>
      <c r="AT198" s="143" t="s">
        <v>211</v>
      </c>
      <c r="AU198" s="143" t="s">
        <v>86</v>
      </c>
      <c r="AV198" s="12" t="s">
        <v>86</v>
      </c>
      <c r="AW198" s="12" t="s">
        <v>38</v>
      </c>
      <c r="AX198" s="12" t="s">
        <v>84</v>
      </c>
      <c r="AY198" s="143" t="s">
        <v>203</v>
      </c>
    </row>
    <row r="199" spans="2:65" s="1" customFormat="1" ht="24.2" customHeight="1">
      <c r="B199" s="31"/>
      <c r="C199" s="129" t="s">
        <v>413</v>
      </c>
      <c r="D199" s="129" t="s">
        <v>205</v>
      </c>
      <c r="E199" s="130" t="s">
        <v>414</v>
      </c>
      <c r="F199" s="131" t="s">
        <v>415</v>
      </c>
      <c r="G199" s="132" t="s">
        <v>215</v>
      </c>
      <c r="H199" s="133">
        <v>21</v>
      </c>
      <c r="I199" s="134">
        <v>9600</v>
      </c>
      <c r="J199" s="134">
        <f>ROUND(I199*H199,2)</f>
        <v>201600</v>
      </c>
      <c r="K199" s="131" t="s">
        <v>31</v>
      </c>
      <c r="L199" s="31"/>
      <c r="M199" s="135" t="s">
        <v>31</v>
      </c>
      <c r="N199" s="136" t="s">
        <v>48</v>
      </c>
      <c r="O199" s="137">
        <v>0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325</v>
      </c>
      <c r="AT199" s="139" t="s">
        <v>205</v>
      </c>
      <c r="AU199" s="139" t="s">
        <v>86</v>
      </c>
      <c r="AY199" s="18" t="s">
        <v>203</v>
      </c>
      <c r="BE199" s="140">
        <f>IF(N199="základní",J199,0)</f>
        <v>201600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8" t="s">
        <v>84</v>
      </c>
      <c r="BK199" s="140">
        <f>ROUND(I199*H199,2)</f>
        <v>201600</v>
      </c>
      <c r="BL199" s="18" t="s">
        <v>325</v>
      </c>
      <c r="BM199" s="139" t="s">
        <v>416</v>
      </c>
    </row>
    <row r="200" spans="2:65" s="12" customFormat="1" ht="10.15">
      <c r="B200" s="141"/>
      <c r="D200" s="142" t="s">
        <v>211</v>
      </c>
      <c r="E200" s="143" t="s">
        <v>31</v>
      </c>
      <c r="F200" s="144" t="s">
        <v>417</v>
      </c>
      <c r="H200" s="145">
        <v>21</v>
      </c>
      <c r="L200" s="141"/>
      <c r="M200" s="148"/>
      <c r="N200" s="149"/>
      <c r="O200" s="149"/>
      <c r="P200" s="149"/>
      <c r="Q200" s="149"/>
      <c r="R200" s="149"/>
      <c r="S200" s="149"/>
      <c r="T200" s="150"/>
      <c r="AT200" s="143" t="s">
        <v>211</v>
      </c>
      <c r="AU200" s="143" t="s">
        <v>86</v>
      </c>
      <c r="AV200" s="12" t="s">
        <v>86</v>
      </c>
      <c r="AW200" s="12" t="s">
        <v>38</v>
      </c>
      <c r="AX200" s="12" t="s">
        <v>84</v>
      </c>
      <c r="AY200" s="143" t="s">
        <v>203</v>
      </c>
    </row>
    <row r="201" spans="2:65" s="1" customFormat="1" ht="6.95" customHeight="1"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31"/>
    </row>
  </sheetData>
  <sheetProtection algorithmName="SHA-512" hashValue="TW+ySmEp4CEhkzGxfv0Gm9hR09ebgwa9EsuLV413JZWTTpyA8CieCn1tqKBs6ooWqi/w+yZ8Ir9s1ISFIuPWAA==" saltValue="L4l8dS3X8q995BrXvZM3gBgqK+8UnFjTMaQIVrjwVOfjo+V4s2eEBjZFJl8ZdxeKCGfLmCHrEIJ9xsY5P3Zasw==" spinCount="100000" sheet="1" objects="1" scenarios="1" formatColumns="0" formatRows="0" autoFilter="0"/>
  <autoFilter ref="C93:K200" xr:uid="{00000000-0009-0000-0000-000003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101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232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418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-55452.53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ROUND((SUM(BE94:BE145)),  2)</f>
        <v>-55452.53</v>
      </c>
      <c r="I37" s="92">
        <v>0.21</v>
      </c>
      <c r="J37" s="81">
        <f>ROUND(((SUM(BE94:BE145))*I37),  2)</f>
        <v>-11645.03</v>
      </c>
      <c r="L37" s="31"/>
    </row>
    <row r="38" spans="2:12" s="1" customFormat="1" ht="14.45" customHeight="1">
      <c r="B38" s="31"/>
      <c r="E38" s="27" t="s">
        <v>49</v>
      </c>
      <c r="F38" s="81">
        <f>ROUND((SUM(BF94:BF145)),  2)</f>
        <v>0</v>
      </c>
      <c r="I38" s="92">
        <v>0.12</v>
      </c>
      <c r="J38" s="81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ROUND((SUM(BG94:BG145)),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ROUND((SUM(BH94:BH145)),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ROUND((SUM(BI94:BI145)),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-67097.56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232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ZBV-02a - méněpráce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-55452.53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-55452.53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-46063.57</v>
      </c>
      <c r="L69" s="106"/>
    </row>
    <row r="70" spans="2:47" s="9" customFormat="1" ht="19.899999999999999" customHeight="1">
      <c r="B70" s="106"/>
      <c r="D70" s="107" t="s">
        <v>235</v>
      </c>
      <c r="E70" s="108"/>
      <c r="F70" s="108"/>
      <c r="G70" s="108"/>
      <c r="H70" s="108"/>
      <c r="I70" s="108"/>
      <c r="J70" s="109">
        <f>J117</f>
        <v>-9388.9600000000009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232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ZBV-02a - méněpráce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-55452.53</v>
      </c>
      <c r="L94" s="31"/>
      <c r="M94" s="58"/>
      <c r="N94" s="49"/>
      <c r="O94" s="49"/>
      <c r="P94" s="115">
        <f>P95</f>
        <v>0</v>
      </c>
      <c r="Q94" s="49"/>
      <c r="R94" s="115">
        <f>R95</f>
        <v>-3.0560350999999999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-55452.53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-55452.53</v>
      </c>
      <c r="L95" s="118"/>
      <c r="M95" s="122"/>
      <c r="P95" s="123">
        <f>P96+P117</f>
        <v>0</v>
      </c>
      <c r="R95" s="123">
        <f>R96+R117</f>
        <v>-3.0560350999999999</v>
      </c>
      <c r="T95" s="124">
        <f>T96+T117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BK96+BK117</f>
        <v>-55452.53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-46063.57</v>
      </c>
      <c r="L96" s="118"/>
      <c r="M96" s="122"/>
      <c r="P96" s="123">
        <f>SUM(P97:P116)</f>
        <v>0</v>
      </c>
      <c r="R96" s="123">
        <f>SUM(R97:R116)</f>
        <v>-2.7376385999999999</v>
      </c>
      <c r="T96" s="124">
        <f>SUM(T97:T116)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SUM(BK97:BK116)</f>
        <v>-46063.57</v>
      </c>
    </row>
    <row r="97" spans="2:65" s="1" customFormat="1" ht="24.2" customHeight="1">
      <c r="B97" s="31"/>
      <c r="C97" s="129" t="s">
        <v>134</v>
      </c>
      <c r="D97" s="129" t="s">
        <v>205</v>
      </c>
      <c r="E97" s="130" t="s">
        <v>300</v>
      </c>
      <c r="F97" s="131" t="s">
        <v>301</v>
      </c>
      <c r="G97" s="132" t="s">
        <v>242</v>
      </c>
      <c r="H97" s="133">
        <v>-1</v>
      </c>
      <c r="I97" s="134">
        <v>7900</v>
      </c>
      <c r="J97" s="134">
        <f>ROUND(I97*H97,2)</f>
        <v>-7900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2.5018699999999998</v>
      </c>
      <c r="R97" s="137">
        <f>Q97*H97</f>
        <v>-2.5018699999999998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-7900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-7900</v>
      </c>
      <c r="BL97" s="18" t="s">
        <v>209</v>
      </c>
      <c r="BM97" s="139" t="s">
        <v>419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420</v>
      </c>
      <c r="H98" s="145">
        <v>-7.1150000000000002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421</v>
      </c>
      <c r="H99" s="145">
        <v>6.1150000000000002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3" customFormat="1" ht="10.15">
      <c r="B100" s="151"/>
      <c r="D100" s="142" t="s">
        <v>211</v>
      </c>
      <c r="E100" s="152" t="s">
        <v>31</v>
      </c>
      <c r="F100" s="153" t="s">
        <v>230</v>
      </c>
      <c r="H100" s="154">
        <v>-1</v>
      </c>
      <c r="L100" s="151"/>
      <c r="M100" s="155"/>
      <c r="T100" s="156"/>
      <c r="AT100" s="152" t="s">
        <v>211</v>
      </c>
      <c r="AU100" s="152" t="s">
        <v>86</v>
      </c>
      <c r="AV100" s="13" t="s">
        <v>209</v>
      </c>
      <c r="AW100" s="13" t="s">
        <v>38</v>
      </c>
      <c r="AX100" s="13" t="s">
        <v>84</v>
      </c>
      <c r="AY100" s="152" t="s">
        <v>203</v>
      </c>
    </row>
    <row r="101" spans="2:65" s="1" customFormat="1" ht="16.5" customHeight="1">
      <c r="B101" s="31"/>
      <c r="C101" s="129" t="s">
        <v>310</v>
      </c>
      <c r="D101" s="129" t="s">
        <v>205</v>
      </c>
      <c r="E101" s="130" t="s">
        <v>311</v>
      </c>
      <c r="F101" s="131" t="s">
        <v>312</v>
      </c>
      <c r="G101" s="132" t="s">
        <v>208</v>
      </c>
      <c r="H101" s="133">
        <v>-26.93</v>
      </c>
      <c r="I101" s="134">
        <v>755</v>
      </c>
      <c r="J101" s="134">
        <f>ROUND(I101*H101,2)</f>
        <v>-20332.150000000001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2.7499999999999998E-3</v>
      </c>
      <c r="R101" s="137">
        <f>Q101*H101</f>
        <v>-7.4057499999999998E-2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-20332.150000000001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-20332.150000000001</v>
      </c>
      <c r="BL101" s="18" t="s">
        <v>209</v>
      </c>
      <c r="BM101" s="139" t="s">
        <v>422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423</v>
      </c>
      <c r="H102" s="145">
        <v>-26.93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77</v>
      </c>
      <c r="AY102" s="143" t="s">
        <v>203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229</v>
      </c>
      <c r="H103" s="145">
        <v>0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77</v>
      </c>
      <c r="AY103" s="143" t="s">
        <v>203</v>
      </c>
    </row>
    <row r="104" spans="2:65" s="13" customFormat="1" ht="10.15">
      <c r="B104" s="151"/>
      <c r="D104" s="142" t="s">
        <v>211</v>
      </c>
      <c r="E104" s="152" t="s">
        <v>31</v>
      </c>
      <c r="F104" s="153" t="s">
        <v>230</v>
      </c>
      <c r="H104" s="154">
        <v>-26.93</v>
      </c>
      <c r="L104" s="151"/>
      <c r="M104" s="155"/>
      <c r="T104" s="156"/>
      <c r="AT104" s="152" t="s">
        <v>211</v>
      </c>
      <c r="AU104" s="152" t="s">
        <v>86</v>
      </c>
      <c r="AV104" s="13" t="s">
        <v>209</v>
      </c>
      <c r="AW104" s="13" t="s">
        <v>38</v>
      </c>
      <c r="AX104" s="13" t="s">
        <v>84</v>
      </c>
      <c r="AY104" s="152" t="s">
        <v>203</v>
      </c>
    </row>
    <row r="105" spans="2:65" s="1" customFormat="1" ht="16.5" customHeight="1">
      <c r="B105" s="31"/>
      <c r="C105" s="129" t="s">
        <v>321</v>
      </c>
      <c r="D105" s="129" t="s">
        <v>205</v>
      </c>
      <c r="E105" s="130" t="s">
        <v>322</v>
      </c>
      <c r="F105" s="131" t="s">
        <v>323</v>
      </c>
      <c r="G105" s="132" t="s">
        <v>208</v>
      </c>
      <c r="H105" s="133">
        <v>-26.93</v>
      </c>
      <c r="I105" s="134">
        <v>378</v>
      </c>
      <c r="J105" s="134">
        <f>ROUND(I105*H105,2)</f>
        <v>-10179.540000000001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-10179.540000000001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-10179.540000000001</v>
      </c>
      <c r="BL105" s="18" t="s">
        <v>209</v>
      </c>
      <c r="BM105" s="139" t="s">
        <v>424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423</v>
      </c>
      <c r="H106" s="145">
        <v>-26.93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229</v>
      </c>
      <c r="H107" s="145">
        <v>0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77</v>
      </c>
      <c r="AY107" s="143" t="s">
        <v>203</v>
      </c>
    </row>
    <row r="108" spans="2:65" s="13" customFormat="1" ht="10.15">
      <c r="B108" s="151"/>
      <c r="D108" s="142" t="s">
        <v>211</v>
      </c>
      <c r="E108" s="152" t="s">
        <v>31</v>
      </c>
      <c r="F108" s="153" t="s">
        <v>230</v>
      </c>
      <c r="H108" s="154">
        <v>-26.93</v>
      </c>
      <c r="L108" s="151"/>
      <c r="M108" s="155"/>
      <c r="T108" s="156"/>
      <c r="AT108" s="152" t="s">
        <v>211</v>
      </c>
      <c r="AU108" s="152" t="s">
        <v>86</v>
      </c>
      <c r="AV108" s="13" t="s">
        <v>209</v>
      </c>
      <c r="AW108" s="13" t="s">
        <v>38</v>
      </c>
      <c r="AX108" s="13" t="s">
        <v>84</v>
      </c>
      <c r="AY108" s="152" t="s">
        <v>203</v>
      </c>
    </row>
    <row r="109" spans="2:65" s="1" customFormat="1" ht="16.5" customHeight="1">
      <c r="B109" s="31"/>
      <c r="C109" s="129" t="s">
        <v>325</v>
      </c>
      <c r="D109" s="129" t="s">
        <v>205</v>
      </c>
      <c r="E109" s="130" t="s">
        <v>326</v>
      </c>
      <c r="F109" s="131" t="s">
        <v>327</v>
      </c>
      <c r="G109" s="132" t="s">
        <v>208</v>
      </c>
      <c r="H109" s="133">
        <v>-10.125</v>
      </c>
      <c r="I109" s="134">
        <v>255</v>
      </c>
      <c r="J109" s="134">
        <f>ROUND(I109*H109,2)</f>
        <v>-2581.88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2.5000000000000001E-3</v>
      </c>
      <c r="R109" s="137">
        <f>Q109*H109</f>
        <v>-2.5312500000000002E-2</v>
      </c>
      <c r="S109" s="137">
        <v>0</v>
      </c>
      <c r="T109" s="138">
        <f>S109*H109</f>
        <v>0</v>
      </c>
      <c r="AR109" s="139" t="s">
        <v>209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-2581.88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-2581.88</v>
      </c>
      <c r="BL109" s="18" t="s">
        <v>209</v>
      </c>
      <c r="BM109" s="139" t="s">
        <v>425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426</v>
      </c>
      <c r="H110" s="145">
        <v>-10.125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229</v>
      </c>
      <c r="H111" s="145">
        <v>0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-10.125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24.2" customHeight="1">
      <c r="B113" s="31"/>
      <c r="C113" s="129" t="s">
        <v>332</v>
      </c>
      <c r="D113" s="129" t="s">
        <v>205</v>
      </c>
      <c r="E113" s="130" t="s">
        <v>333</v>
      </c>
      <c r="F113" s="131" t="s">
        <v>334</v>
      </c>
      <c r="G113" s="132" t="s">
        <v>251</v>
      </c>
      <c r="H113" s="133">
        <v>-0.13</v>
      </c>
      <c r="I113" s="134">
        <v>39000</v>
      </c>
      <c r="J113" s="134">
        <f>ROUND(I113*H113,2)</f>
        <v>-5070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1.04922</v>
      </c>
      <c r="R113" s="137">
        <f>Q113*H113</f>
        <v>-0.13639860000000001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-5070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-5070</v>
      </c>
      <c r="BL113" s="18" t="s">
        <v>209</v>
      </c>
      <c r="BM113" s="139" t="s">
        <v>427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428</v>
      </c>
      <c r="H114" s="145">
        <v>-0.51500000000000001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429</v>
      </c>
      <c r="H115" s="145">
        <v>0.38500000000000001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3" customFormat="1" ht="10.15">
      <c r="B116" s="151"/>
      <c r="D116" s="142" t="s">
        <v>211</v>
      </c>
      <c r="E116" s="152" t="s">
        <v>31</v>
      </c>
      <c r="F116" s="153" t="s">
        <v>230</v>
      </c>
      <c r="H116" s="154">
        <v>-0.13</v>
      </c>
      <c r="L116" s="151"/>
      <c r="M116" s="155"/>
      <c r="T116" s="156"/>
      <c r="AT116" s="152" t="s">
        <v>211</v>
      </c>
      <c r="AU116" s="152" t="s">
        <v>86</v>
      </c>
      <c r="AV116" s="13" t="s">
        <v>209</v>
      </c>
      <c r="AW116" s="13" t="s">
        <v>38</v>
      </c>
      <c r="AX116" s="13" t="s">
        <v>84</v>
      </c>
      <c r="AY116" s="152" t="s">
        <v>203</v>
      </c>
    </row>
    <row r="117" spans="2:65" s="11" customFormat="1" ht="22.8" customHeight="1">
      <c r="B117" s="118"/>
      <c r="D117" s="119" t="s">
        <v>76</v>
      </c>
      <c r="E117" s="127" t="s">
        <v>209</v>
      </c>
      <c r="F117" s="127" t="s">
        <v>345</v>
      </c>
      <c r="J117" s="128">
        <f>BK117</f>
        <v>-9388.9600000000009</v>
      </c>
      <c r="L117" s="118"/>
      <c r="M117" s="122"/>
      <c r="P117" s="123">
        <f>SUM(P118:P145)</f>
        <v>0</v>
      </c>
      <c r="R117" s="123">
        <f>SUM(R118:R145)</f>
        <v>-0.31839650000000008</v>
      </c>
      <c r="T117" s="124">
        <f>SUM(T118:T145)</f>
        <v>0</v>
      </c>
      <c r="AR117" s="119" t="s">
        <v>84</v>
      </c>
      <c r="AT117" s="125" t="s">
        <v>76</v>
      </c>
      <c r="AU117" s="125" t="s">
        <v>84</v>
      </c>
      <c r="AY117" s="119" t="s">
        <v>203</v>
      </c>
      <c r="BK117" s="126">
        <f>SUM(BK118:BK145)</f>
        <v>-9388.9600000000009</v>
      </c>
    </row>
    <row r="118" spans="2:65" s="1" customFormat="1" ht="24.2" customHeight="1">
      <c r="B118" s="31"/>
      <c r="C118" s="129" t="s">
        <v>346</v>
      </c>
      <c r="D118" s="129" t="s">
        <v>205</v>
      </c>
      <c r="E118" s="130" t="s">
        <v>347</v>
      </c>
      <c r="F118" s="131" t="s">
        <v>348</v>
      </c>
      <c r="G118" s="132" t="s">
        <v>242</v>
      </c>
      <c r="H118" s="133">
        <v>-0.1</v>
      </c>
      <c r="I118" s="134">
        <v>7900</v>
      </c>
      <c r="J118" s="134">
        <f>ROUND(I118*H118,2)</f>
        <v>-790</v>
      </c>
      <c r="K118" s="131" t="s">
        <v>31</v>
      </c>
      <c r="L118" s="31"/>
      <c r="M118" s="135" t="s">
        <v>31</v>
      </c>
      <c r="N118" s="136" t="s">
        <v>48</v>
      </c>
      <c r="O118" s="137">
        <v>0</v>
      </c>
      <c r="P118" s="137">
        <f>O118*H118</f>
        <v>0</v>
      </c>
      <c r="Q118" s="137">
        <v>2.5020099999999998</v>
      </c>
      <c r="R118" s="137">
        <f>Q118*H118</f>
        <v>-0.25020100000000001</v>
      </c>
      <c r="S118" s="137">
        <v>0</v>
      </c>
      <c r="T118" s="138">
        <f>S118*H118</f>
        <v>0</v>
      </c>
      <c r="AR118" s="139" t="s">
        <v>209</v>
      </c>
      <c r="AT118" s="139" t="s">
        <v>205</v>
      </c>
      <c r="AU118" s="139" t="s">
        <v>86</v>
      </c>
      <c r="AY118" s="18" t="s">
        <v>203</v>
      </c>
      <c r="BE118" s="140">
        <f>IF(N118="základní",J118,0)</f>
        <v>-790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84</v>
      </c>
      <c r="BK118" s="140">
        <f>ROUND(I118*H118,2)</f>
        <v>-790</v>
      </c>
      <c r="BL118" s="18" t="s">
        <v>209</v>
      </c>
      <c r="BM118" s="139" t="s">
        <v>430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431</v>
      </c>
      <c r="H119" s="145">
        <v>-0.91500000000000004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432</v>
      </c>
      <c r="H120" s="145">
        <v>0.81499999999999984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3" customFormat="1" ht="10.15">
      <c r="B121" s="151"/>
      <c r="D121" s="142" t="s">
        <v>211</v>
      </c>
      <c r="E121" s="152" t="s">
        <v>31</v>
      </c>
      <c r="F121" s="153" t="s">
        <v>230</v>
      </c>
      <c r="H121" s="154">
        <v>-0.1000000000000001</v>
      </c>
      <c r="L121" s="151"/>
      <c r="M121" s="155"/>
      <c r="T121" s="156"/>
      <c r="AT121" s="152" t="s">
        <v>211</v>
      </c>
      <c r="AU121" s="152" t="s">
        <v>86</v>
      </c>
      <c r="AV121" s="13" t="s">
        <v>209</v>
      </c>
      <c r="AW121" s="13" t="s">
        <v>38</v>
      </c>
      <c r="AX121" s="13" t="s">
        <v>84</v>
      </c>
      <c r="AY121" s="152" t="s">
        <v>203</v>
      </c>
    </row>
    <row r="122" spans="2:65" s="1" customFormat="1" ht="21.75" customHeight="1">
      <c r="B122" s="31"/>
      <c r="C122" s="129" t="s">
        <v>351</v>
      </c>
      <c r="D122" s="129" t="s">
        <v>205</v>
      </c>
      <c r="E122" s="130" t="s">
        <v>352</v>
      </c>
      <c r="F122" s="131" t="s">
        <v>353</v>
      </c>
      <c r="G122" s="132" t="s">
        <v>208</v>
      </c>
      <c r="H122" s="133">
        <v>-6.13</v>
      </c>
      <c r="I122" s="134">
        <v>622</v>
      </c>
      <c r="J122" s="134">
        <f>ROUND(I122*H122,2)</f>
        <v>-3812.86</v>
      </c>
      <c r="K122" s="131" t="s">
        <v>31</v>
      </c>
      <c r="L122" s="31"/>
      <c r="M122" s="135" t="s">
        <v>31</v>
      </c>
      <c r="N122" s="136" t="s">
        <v>48</v>
      </c>
      <c r="O122" s="137">
        <v>0</v>
      </c>
      <c r="P122" s="137">
        <f>O122*H122</f>
        <v>0</v>
      </c>
      <c r="Q122" s="137">
        <v>5.3299999999999997E-3</v>
      </c>
      <c r="R122" s="137">
        <f>Q122*H122</f>
        <v>-3.2672899999999998E-2</v>
      </c>
      <c r="S122" s="137">
        <v>0</v>
      </c>
      <c r="T122" s="138">
        <f>S122*H122</f>
        <v>0</v>
      </c>
      <c r="AR122" s="139" t="s">
        <v>209</v>
      </c>
      <c r="AT122" s="139" t="s">
        <v>205</v>
      </c>
      <c r="AU122" s="139" t="s">
        <v>86</v>
      </c>
      <c r="AY122" s="18" t="s">
        <v>203</v>
      </c>
      <c r="BE122" s="140">
        <f>IF(N122="základní",J122,0)</f>
        <v>-3812.86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84</v>
      </c>
      <c r="BK122" s="140">
        <f>ROUND(I122*H122,2)</f>
        <v>-3812.86</v>
      </c>
      <c r="BL122" s="18" t="s">
        <v>209</v>
      </c>
      <c r="BM122" s="139" t="s">
        <v>433</v>
      </c>
    </row>
    <row r="123" spans="2:65" s="12" customFormat="1" ht="10.15">
      <c r="B123" s="141"/>
      <c r="D123" s="142" t="s">
        <v>211</v>
      </c>
      <c r="E123" s="143" t="s">
        <v>31</v>
      </c>
      <c r="F123" s="144" t="s">
        <v>434</v>
      </c>
      <c r="H123" s="145">
        <v>-6.13</v>
      </c>
      <c r="L123" s="141"/>
      <c r="M123" s="146"/>
      <c r="T123" s="147"/>
      <c r="AT123" s="143" t="s">
        <v>211</v>
      </c>
      <c r="AU123" s="143" t="s">
        <v>86</v>
      </c>
      <c r="AV123" s="12" t="s">
        <v>86</v>
      </c>
      <c r="AW123" s="12" t="s">
        <v>38</v>
      </c>
      <c r="AX123" s="12" t="s">
        <v>77</v>
      </c>
      <c r="AY123" s="143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229</v>
      </c>
      <c r="H124" s="145">
        <v>0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3" customFormat="1" ht="10.15">
      <c r="B125" s="151"/>
      <c r="D125" s="142" t="s">
        <v>211</v>
      </c>
      <c r="E125" s="152" t="s">
        <v>31</v>
      </c>
      <c r="F125" s="153" t="s">
        <v>230</v>
      </c>
      <c r="H125" s="154">
        <v>-6.13</v>
      </c>
      <c r="L125" s="151"/>
      <c r="M125" s="155"/>
      <c r="T125" s="156"/>
      <c r="AT125" s="152" t="s">
        <v>211</v>
      </c>
      <c r="AU125" s="152" t="s">
        <v>86</v>
      </c>
      <c r="AV125" s="13" t="s">
        <v>209</v>
      </c>
      <c r="AW125" s="13" t="s">
        <v>38</v>
      </c>
      <c r="AX125" s="13" t="s">
        <v>84</v>
      </c>
      <c r="AY125" s="152" t="s">
        <v>203</v>
      </c>
    </row>
    <row r="126" spans="2:65" s="1" customFormat="1" ht="24.2" customHeight="1">
      <c r="B126" s="31"/>
      <c r="C126" s="129" t="s">
        <v>7</v>
      </c>
      <c r="D126" s="129" t="s">
        <v>205</v>
      </c>
      <c r="E126" s="130" t="s">
        <v>357</v>
      </c>
      <c r="F126" s="131" t="s">
        <v>358</v>
      </c>
      <c r="G126" s="132" t="s">
        <v>208</v>
      </c>
      <c r="H126" s="133">
        <v>-6.13</v>
      </c>
      <c r="I126" s="134">
        <v>275</v>
      </c>
      <c r="J126" s="134">
        <f>ROUND(I126*H126,2)</f>
        <v>-1685.75</v>
      </c>
      <c r="K126" s="131" t="s">
        <v>31</v>
      </c>
      <c r="L126" s="31"/>
      <c r="M126" s="135" t="s">
        <v>31</v>
      </c>
      <c r="N126" s="136" t="s">
        <v>48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209</v>
      </c>
      <c r="AT126" s="139" t="s">
        <v>205</v>
      </c>
      <c r="AU126" s="139" t="s">
        <v>86</v>
      </c>
      <c r="AY126" s="18" t="s">
        <v>203</v>
      </c>
      <c r="BE126" s="140">
        <f>IF(N126="základní",J126,0)</f>
        <v>-1685.75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84</v>
      </c>
      <c r="BK126" s="140">
        <f>ROUND(I126*H126,2)</f>
        <v>-1685.75</v>
      </c>
      <c r="BL126" s="18" t="s">
        <v>209</v>
      </c>
      <c r="BM126" s="139" t="s">
        <v>435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434</v>
      </c>
      <c r="H127" s="145">
        <v>-6.13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77</v>
      </c>
      <c r="AY127" s="143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229</v>
      </c>
      <c r="H128" s="145">
        <v>0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3" customFormat="1" ht="10.15">
      <c r="B129" s="151"/>
      <c r="D129" s="142" t="s">
        <v>211</v>
      </c>
      <c r="E129" s="152" t="s">
        <v>31</v>
      </c>
      <c r="F129" s="153" t="s">
        <v>230</v>
      </c>
      <c r="H129" s="154">
        <v>-6.13</v>
      </c>
      <c r="L129" s="151"/>
      <c r="M129" s="155"/>
      <c r="T129" s="156"/>
      <c r="AT129" s="152" t="s">
        <v>211</v>
      </c>
      <c r="AU129" s="152" t="s">
        <v>86</v>
      </c>
      <c r="AV129" s="13" t="s">
        <v>209</v>
      </c>
      <c r="AW129" s="13" t="s">
        <v>38</v>
      </c>
      <c r="AX129" s="13" t="s">
        <v>84</v>
      </c>
      <c r="AY129" s="152" t="s">
        <v>203</v>
      </c>
    </row>
    <row r="130" spans="2:65" s="1" customFormat="1" ht="24.2" customHeight="1">
      <c r="B130" s="31"/>
      <c r="C130" s="129" t="s">
        <v>360</v>
      </c>
      <c r="D130" s="129" t="s">
        <v>205</v>
      </c>
      <c r="E130" s="130" t="s">
        <v>361</v>
      </c>
      <c r="F130" s="131" t="s">
        <v>362</v>
      </c>
      <c r="G130" s="132" t="s">
        <v>208</v>
      </c>
      <c r="H130" s="133">
        <v>-4</v>
      </c>
      <c r="I130" s="134">
        <v>206.8</v>
      </c>
      <c r="J130" s="134">
        <f>ROUND(I130*H130,2)</f>
        <v>-827.2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8.0999999999999996E-4</v>
      </c>
      <c r="R130" s="137">
        <f>Q130*H130</f>
        <v>-3.2399999999999998E-3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-827.2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-827.2</v>
      </c>
      <c r="BL130" s="18" t="s">
        <v>209</v>
      </c>
      <c r="BM130" s="139" t="s">
        <v>436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437</v>
      </c>
      <c r="H131" s="145">
        <v>-4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77</v>
      </c>
      <c r="AY131" s="143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229</v>
      </c>
      <c r="H132" s="145">
        <v>0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3" customFormat="1" ht="10.15">
      <c r="B133" s="151"/>
      <c r="D133" s="142" t="s">
        <v>211</v>
      </c>
      <c r="E133" s="152" t="s">
        <v>31</v>
      </c>
      <c r="F133" s="153" t="s">
        <v>230</v>
      </c>
      <c r="H133" s="154">
        <v>-4</v>
      </c>
      <c r="L133" s="151"/>
      <c r="M133" s="155"/>
      <c r="T133" s="156"/>
      <c r="AT133" s="152" t="s">
        <v>211</v>
      </c>
      <c r="AU133" s="152" t="s">
        <v>86</v>
      </c>
      <c r="AV133" s="13" t="s">
        <v>209</v>
      </c>
      <c r="AW133" s="13" t="s">
        <v>38</v>
      </c>
      <c r="AX133" s="13" t="s">
        <v>84</v>
      </c>
      <c r="AY133" s="152" t="s">
        <v>203</v>
      </c>
    </row>
    <row r="134" spans="2:65" s="1" customFormat="1" ht="24.2" customHeight="1">
      <c r="B134" s="31"/>
      <c r="C134" s="129" t="s">
        <v>364</v>
      </c>
      <c r="D134" s="129" t="s">
        <v>205</v>
      </c>
      <c r="E134" s="130" t="s">
        <v>365</v>
      </c>
      <c r="F134" s="131" t="s">
        <v>366</v>
      </c>
      <c r="G134" s="132" t="s">
        <v>208</v>
      </c>
      <c r="H134" s="133">
        <v>-4</v>
      </c>
      <c r="I134" s="134">
        <v>60.5</v>
      </c>
      <c r="J134" s="134">
        <f>ROUND(I134*H134,2)</f>
        <v>-242</v>
      </c>
      <c r="K134" s="131" t="s">
        <v>31</v>
      </c>
      <c r="L134" s="31"/>
      <c r="M134" s="135" t="s">
        <v>31</v>
      </c>
      <c r="N134" s="136" t="s">
        <v>48</v>
      </c>
      <c r="O134" s="137">
        <v>0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209</v>
      </c>
      <c r="AT134" s="139" t="s">
        <v>205</v>
      </c>
      <c r="AU134" s="139" t="s">
        <v>86</v>
      </c>
      <c r="AY134" s="18" t="s">
        <v>203</v>
      </c>
      <c r="BE134" s="140">
        <f>IF(N134="základní",J134,0)</f>
        <v>-242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8" t="s">
        <v>84</v>
      </c>
      <c r="BK134" s="140">
        <f>ROUND(I134*H134,2)</f>
        <v>-242</v>
      </c>
      <c r="BL134" s="18" t="s">
        <v>209</v>
      </c>
      <c r="BM134" s="139" t="s">
        <v>438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437</v>
      </c>
      <c r="H135" s="145">
        <v>-4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229</v>
      </c>
      <c r="H136" s="145">
        <v>0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3" customFormat="1" ht="10.15">
      <c r="B137" s="151"/>
      <c r="D137" s="142" t="s">
        <v>211</v>
      </c>
      <c r="E137" s="152" t="s">
        <v>31</v>
      </c>
      <c r="F137" s="153" t="s">
        <v>230</v>
      </c>
      <c r="H137" s="154">
        <v>-4</v>
      </c>
      <c r="L137" s="151"/>
      <c r="M137" s="155"/>
      <c r="T137" s="156"/>
      <c r="AT137" s="152" t="s">
        <v>211</v>
      </c>
      <c r="AU137" s="152" t="s">
        <v>86</v>
      </c>
      <c r="AV137" s="13" t="s">
        <v>209</v>
      </c>
      <c r="AW137" s="13" t="s">
        <v>38</v>
      </c>
      <c r="AX137" s="13" t="s">
        <v>84</v>
      </c>
      <c r="AY137" s="152" t="s">
        <v>203</v>
      </c>
    </row>
    <row r="138" spans="2:65" s="1" customFormat="1" ht="16.5" customHeight="1">
      <c r="B138" s="31"/>
      <c r="C138" s="129" t="s">
        <v>368</v>
      </c>
      <c r="D138" s="129" t="s">
        <v>205</v>
      </c>
      <c r="E138" s="130" t="s">
        <v>369</v>
      </c>
      <c r="F138" s="131" t="s">
        <v>370</v>
      </c>
      <c r="G138" s="132" t="s">
        <v>208</v>
      </c>
      <c r="H138" s="133">
        <v>-6.13</v>
      </c>
      <c r="I138" s="134">
        <v>255</v>
      </c>
      <c r="J138" s="134">
        <f>ROUND(I138*H138,2)</f>
        <v>-1563.15</v>
      </c>
      <c r="K138" s="131" t="s">
        <v>31</v>
      </c>
      <c r="L138" s="31"/>
      <c r="M138" s="135" t="s">
        <v>31</v>
      </c>
      <c r="N138" s="136" t="s">
        <v>48</v>
      </c>
      <c r="O138" s="137">
        <v>0</v>
      </c>
      <c r="P138" s="137">
        <f>O138*H138</f>
        <v>0</v>
      </c>
      <c r="Q138" s="137">
        <v>3.2000000000000002E-3</v>
      </c>
      <c r="R138" s="137">
        <f>Q138*H138</f>
        <v>-1.9616000000000001E-2</v>
      </c>
      <c r="S138" s="137">
        <v>0</v>
      </c>
      <c r="T138" s="138">
        <f>S138*H138</f>
        <v>0</v>
      </c>
      <c r="AR138" s="139" t="s">
        <v>209</v>
      </c>
      <c r="AT138" s="139" t="s">
        <v>205</v>
      </c>
      <c r="AU138" s="139" t="s">
        <v>86</v>
      </c>
      <c r="AY138" s="18" t="s">
        <v>203</v>
      </c>
      <c r="BE138" s="140">
        <f>IF(N138="základní",J138,0)</f>
        <v>-1563.15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8" t="s">
        <v>84</v>
      </c>
      <c r="BK138" s="140">
        <f>ROUND(I138*H138,2)</f>
        <v>-1563.15</v>
      </c>
      <c r="BL138" s="18" t="s">
        <v>209</v>
      </c>
      <c r="BM138" s="139" t="s">
        <v>439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434</v>
      </c>
      <c r="H139" s="145">
        <v>-6.13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229</v>
      </c>
      <c r="H140" s="145">
        <v>0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77</v>
      </c>
      <c r="AY140" s="143" t="s">
        <v>203</v>
      </c>
    </row>
    <row r="141" spans="2:65" s="13" customFormat="1" ht="10.15">
      <c r="B141" s="151"/>
      <c r="D141" s="142" t="s">
        <v>211</v>
      </c>
      <c r="E141" s="152" t="s">
        <v>31</v>
      </c>
      <c r="F141" s="153" t="s">
        <v>230</v>
      </c>
      <c r="H141" s="154">
        <v>-6.13</v>
      </c>
      <c r="L141" s="151"/>
      <c r="M141" s="155"/>
      <c r="T141" s="156"/>
      <c r="AT141" s="152" t="s">
        <v>211</v>
      </c>
      <c r="AU141" s="152" t="s">
        <v>86</v>
      </c>
      <c r="AV141" s="13" t="s">
        <v>209</v>
      </c>
      <c r="AW141" s="13" t="s">
        <v>38</v>
      </c>
      <c r="AX141" s="13" t="s">
        <v>84</v>
      </c>
      <c r="AY141" s="152" t="s">
        <v>203</v>
      </c>
    </row>
    <row r="142" spans="2:65" s="1" customFormat="1" ht="44.25" customHeight="1">
      <c r="B142" s="31"/>
      <c r="C142" s="129" t="s">
        <v>373</v>
      </c>
      <c r="D142" s="129" t="s">
        <v>205</v>
      </c>
      <c r="E142" s="130" t="s">
        <v>374</v>
      </c>
      <c r="F142" s="131" t="s">
        <v>375</v>
      </c>
      <c r="G142" s="132" t="s">
        <v>251</v>
      </c>
      <c r="H142" s="133">
        <v>-1.2E-2</v>
      </c>
      <c r="I142" s="134">
        <v>39000</v>
      </c>
      <c r="J142" s="134">
        <f>ROUND(I142*H142,2)</f>
        <v>-468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1.05555</v>
      </c>
      <c r="R142" s="137">
        <f>Q142*H142</f>
        <v>-1.26666E-2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-468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-468</v>
      </c>
      <c r="BL142" s="18" t="s">
        <v>209</v>
      </c>
      <c r="BM142" s="139" t="s">
        <v>440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441</v>
      </c>
      <c r="H143" s="145">
        <v>-0.11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442</v>
      </c>
      <c r="H144" s="145">
        <v>9.8000000000000004E-2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51" s="13" customFormat="1" ht="10.15">
      <c r="B145" s="151"/>
      <c r="D145" s="142" t="s">
        <v>211</v>
      </c>
      <c r="E145" s="152" t="s">
        <v>31</v>
      </c>
      <c r="F145" s="153" t="s">
        <v>230</v>
      </c>
      <c r="H145" s="154">
        <v>-1.1999999999999997E-2</v>
      </c>
      <c r="L145" s="151"/>
      <c r="M145" s="157"/>
      <c r="N145" s="158"/>
      <c r="O145" s="158"/>
      <c r="P145" s="158"/>
      <c r="Q145" s="158"/>
      <c r="R145" s="158"/>
      <c r="S145" s="158"/>
      <c r="T145" s="159"/>
      <c r="AT145" s="152" t="s">
        <v>211</v>
      </c>
      <c r="AU145" s="152" t="s">
        <v>86</v>
      </c>
      <c r="AV145" s="13" t="s">
        <v>209</v>
      </c>
      <c r="AW145" s="13" t="s">
        <v>38</v>
      </c>
      <c r="AX145" s="13" t="s">
        <v>84</v>
      </c>
      <c r="AY145" s="152" t="s">
        <v>203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meHetfJOIpjw1MNa9Lu26UgRZZNJvmUENAsnB3nNxc4Y01jKE+J7MRvnjKuee5Z6PM2VRo/nWXyeN25+PmVlFQ==" saltValue="9Tj/wEiFBsNdh86p1B8xCsA5nqdCoRtGwKwrOAoK7MzApTdYo074qbkxLOYuCeNv9jAFc8d41S/45wX49/gPWQ==" spinCount="100000" sheet="1" objects="1" scenarios="1" formatColumns="0" formatRows="0" autoFilter="0"/>
  <autoFilter ref="C93:K145" xr:uid="{00000000-0009-0000-0000-000004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104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232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443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89552.2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ROUND((SUM(BE94:BE110)),  2)</f>
        <v>89552.2</v>
      </c>
      <c r="I37" s="92">
        <v>0.21</v>
      </c>
      <c r="J37" s="81">
        <f>ROUND(((SUM(BE94:BE110))*I37),  2)</f>
        <v>18805.96</v>
      </c>
      <c r="L37" s="31"/>
    </row>
    <row r="38" spans="2:12" s="1" customFormat="1" ht="14.45" customHeight="1">
      <c r="B38" s="31"/>
      <c r="E38" s="27" t="s">
        <v>49</v>
      </c>
      <c r="F38" s="81">
        <f>ROUND((SUM(BF94:BF110)),  2)</f>
        <v>0</v>
      </c>
      <c r="I38" s="92">
        <v>0.12</v>
      </c>
      <c r="J38" s="81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ROUND((SUM(BG94:BG110)),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ROUND((SUM(BH94:BH110)),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ROUND((SUM(BI94:BI110)),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108358.16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232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ZBV-02b - vícepráce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89552.2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89552.2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57650</v>
      </c>
      <c r="L69" s="106"/>
    </row>
    <row r="70" spans="2:47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J103</f>
        <v>31902.199999999997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232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ZBV-02b - vícepráce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89552.2</v>
      </c>
      <c r="L94" s="31"/>
      <c r="M94" s="58"/>
      <c r="N94" s="49"/>
      <c r="O94" s="49"/>
      <c r="P94" s="115">
        <f>P95</f>
        <v>19.804318000000002</v>
      </c>
      <c r="Q94" s="49"/>
      <c r="R94" s="115">
        <f>R95</f>
        <v>7.2371600000000011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89552.2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89552.2</v>
      </c>
      <c r="L95" s="118"/>
      <c r="M95" s="122"/>
      <c r="P95" s="123">
        <f>P96+P103</f>
        <v>19.804318000000002</v>
      </c>
      <c r="R95" s="123">
        <f>R96+R103</f>
        <v>7.2371600000000011</v>
      </c>
      <c r="T95" s="124">
        <f>T96+T103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BK96+BK103</f>
        <v>89552.2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57650</v>
      </c>
      <c r="L96" s="118"/>
      <c r="M96" s="122"/>
      <c r="P96" s="123">
        <f>SUM(P97:P102)</f>
        <v>3.88</v>
      </c>
      <c r="R96" s="123">
        <f>SUM(R97:R102)</f>
        <v>7.2371600000000011</v>
      </c>
      <c r="T96" s="124">
        <f>SUM(T97:T102)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SUM(BK97:BK102)</f>
        <v>57650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444</v>
      </c>
      <c r="F97" s="131" t="s">
        <v>445</v>
      </c>
      <c r="G97" s="132" t="s">
        <v>215</v>
      </c>
      <c r="H97" s="133">
        <v>2</v>
      </c>
      <c r="I97" s="134">
        <v>1490</v>
      </c>
      <c r="J97" s="134">
        <f>ROUND(I97*H97,2)</f>
        <v>2980</v>
      </c>
      <c r="K97" s="131" t="s">
        <v>446</v>
      </c>
      <c r="L97" s="31"/>
      <c r="M97" s="135" t="s">
        <v>31</v>
      </c>
      <c r="N97" s="136" t="s">
        <v>48</v>
      </c>
      <c r="O97" s="137">
        <v>1.224</v>
      </c>
      <c r="P97" s="137">
        <f>O97*H97</f>
        <v>2.448</v>
      </c>
      <c r="Q97" s="137">
        <v>0.10753</v>
      </c>
      <c r="R97" s="137">
        <f>Q97*H97</f>
        <v>0.21506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2980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2980</v>
      </c>
      <c r="BL97" s="18" t="s">
        <v>209</v>
      </c>
      <c r="BM97" s="139" t="s">
        <v>447</v>
      </c>
    </row>
    <row r="98" spans="2:65" s="1" customFormat="1" ht="10.15">
      <c r="B98" s="31"/>
      <c r="D98" s="171" t="s">
        <v>448</v>
      </c>
      <c r="F98" s="172" t="s">
        <v>449</v>
      </c>
      <c r="L98" s="31"/>
      <c r="M98" s="173"/>
      <c r="T98" s="52"/>
      <c r="AT98" s="18" t="s">
        <v>448</v>
      </c>
      <c r="AU98" s="18" t="s">
        <v>86</v>
      </c>
    </row>
    <row r="99" spans="2:65" s="1" customFormat="1" ht="16.5" customHeight="1">
      <c r="B99" s="31"/>
      <c r="C99" s="174" t="s">
        <v>86</v>
      </c>
      <c r="D99" s="174" t="s">
        <v>450</v>
      </c>
      <c r="E99" s="175" t="s">
        <v>451</v>
      </c>
      <c r="F99" s="176" t="s">
        <v>452</v>
      </c>
      <c r="G99" s="177" t="s">
        <v>242</v>
      </c>
      <c r="H99" s="178">
        <v>1.8</v>
      </c>
      <c r="I99" s="179">
        <v>20400</v>
      </c>
      <c r="J99" s="179">
        <f>ROUND(I99*H99,2)</f>
        <v>36720</v>
      </c>
      <c r="K99" s="176" t="s">
        <v>446</v>
      </c>
      <c r="L99" s="180"/>
      <c r="M99" s="181" t="s">
        <v>31</v>
      </c>
      <c r="N99" s="182" t="s">
        <v>48</v>
      </c>
      <c r="O99" s="137">
        <v>0</v>
      </c>
      <c r="P99" s="137">
        <f>O99*H99</f>
        <v>0</v>
      </c>
      <c r="Q99" s="137">
        <v>2.4</v>
      </c>
      <c r="R99" s="137">
        <f>Q99*H99</f>
        <v>4.32</v>
      </c>
      <c r="S99" s="137">
        <v>0</v>
      </c>
      <c r="T99" s="138">
        <f>S99*H99</f>
        <v>0</v>
      </c>
      <c r="AR99" s="139" t="s">
        <v>272</v>
      </c>
      <c r="AT99" s="139" t="s">
        <v>450</v>
      </c>
      <c r="AU99" s="139" t="s">
        <v>86</v>
      </c>
      <c r="AY99" s="18" t="s">
        <v>203</v>
      </c>
      <c r="BE99" s="140">
        <f>IF(N99="základní",J99,0)</f>
        <v>36720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36720</v>
      </c>
      <c r="BL99" s="18" t="s">
        <v>209</v>
      </c>
      <c r="BM99" s="139" t="s">
        <v>453</v>
      </c>
    </row>
    <row r="100" spans="2:65" s="1" customFormat="1" ht="24.2" customHeight="1">
      <c r="B100" s="31"/>
      <c r="C100" s="129" t="s">
        <v>92</v>
      </c>
      <c r="D100" s="129" t="s">
        <v>205</v>
      </c>
      <c r="E100" s="130" t="s">
        <v>454</v>
      </c>
      <c r="F100" s="131" t="s">
        <v>455</v>
      </c>
      <c r="G100" s="132" t="s">
        <v>215</v>
      </c>
      <c r="H100" s="133">
        <v>1</v>
      </c>
      <c r="I100" s="134">
        <v>1750</v>
      </c>
      <c r="J100" s="134">
        <f>ROUND(I100*H100,2)</f>
        <v>1750</v>
      </c>
      <c r="K100" s="131" t="s">
        <v>446</v>
      </c>
      <c r="L100" s="31"/>
      <c r="M100" s="135" t="s">
        <v>31</v>
      </c>
      <c r="N100" s="136" t="s">
        <v>48</v>
      </c>
      <c r="O100" s="137">
        <v>1.4319999999999999</v>
      </c>
      <c r="P100" s="137">
        <f>O100*H100</f>
        <v>1.4319999999999999</v>
      </c>
      <c r="Q100" s="137">
        <v>0.13209999999999997</v>
      </c>
      <c r="R100" s="137">
        <f>Q100*H100</f>
        <v>0.13209999999999997</v>
      </c>
      <c r="S100" s="137">
        <v>0</v>
      </c>
      <c r="T100" s="138">
        <f>S100*H100</f>
        <v>0</v>
      </c>
      <c r="AR100" s="139" t="s">
        <v>209</v>
      </c>
      <c r="AT100" s="139" t="s">
        <v>205</v>
      </c>
      <c r="AU100" s="139" t="s">
        <v>86</v>
      </c>
      <c r="AY100" s="18" t="s">
        <v>203</v>
      </c>
      <c r="BE100" s="140">
        <f>IF(N100="základní",J100,0)</f>
        <v>1750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1750</v>
      </c>
      <c r="BL100" s="18" t="s">
        <v>209</v>
      </c>
      <c r="BM100" s="139" t="s">
        <v>456</v>
      </c>
    </row>
    <row r="101" spans="2:65" s="1" customFormat="1" ht="10.15">
      <c r="B101" s="31"/>
      <c r="D101" s="171" t="s">
        <v>448</v>
      </c>
      <c r="F101" s="172" t="s">
        <v>457</v>
      </c>
      <c r="L101" s="31"/>
      <c r="M101" s="173"/>
      <c r="T101" s="52"/>
      <c r="AT101" s="18" t="s">
        <v>448</v>
      </c>
      <c r="AU101" s="18" t="s">
        <v>86</v>
      </c>
    </row>
    <row r="102" spans="2:65" s="1" customFormat="1" ht="16.5" customHeight="1">
      <c r="B102" s="31"/>
      <c r="C102" s="174" t="s">
        <v>209</v>
      </c>
      <c r="D102" s="174" t="s">
        <v>450</v>
      </c>
      <c r="E102" s="175" t="s">
        <v>458</v>
      </c>
      <c r="F102" s="176" t="s">
        <v>459</v>
      </c>
      <c r="G102" s="177" t="s">
        <v>242</v>
      </c>
      <c r="H102" s="178">
        <v>1</v>
      </c>
      <c r="I102" s="179">
        <v>16200</v>
      </c>
      <c r="J102" s="179">
        <f>ROUND(I102*H102,2)</f>
        <v>16200</v>
      </c>
      <c r="K102" s="176" t="s">
        <v>446</v>
      </c>
      <c r="L102" s="180"/>
      <c r="M102" s="181" t="s">
        <v>31</v>
      </c>
      <c r="N102" s="182" t="s">
        <v>48</v>
      </c>
      <c r="O102" s="137">
        <v>0</v>
      </c>
      <c r="P102" s="137">
        <f>O102*H102</f>
        <v>0</v>
      </c>
      <c r="Q102" s="137">
        <v>2.57</v>
      </c>
      <c r="R102" s="137">
        <f>Q102*H102</f>
        <v>2.57</v>
      </c>
      <c r="S102" s="137">
        <v>0</v>
      </c>
      <c r="T102" s="138">
        <f>S102*H102</f>
        <v>0</v>
      </c>
      <c r="AR102" s="139" t="s">
        <v>272</v>
      </c>
      <c r="AT102" s="139" t="s">
        <v>450</v>
      </c>
      <c r="AU102" s="139" t="s">
        <v>86</v>
      </c>
      <c r="AY102" s="18" t="s">
        <v>203</v>
      </c>
      <c r="BE102" s="140">
        <f>IF(N102="základní",J102,0)</f>
        <v>16200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16200</v>
      </c>
      <c r="BL102" s="18" t="s">
        <v>209</v>
      </c>
      <c r="BM102" s="139" t="s">
        <v>460</v>
      </c>
    </row>
    <row r="103" spans="2:65" s="11" customFormat="1" ht="22.8" customHeight="1">
      <c r="B103" s="118"/>
      <c r="D103" s="119" t="s">
        <v>76</v>
      </c>
      <c r="E103" s="127" t="s">
        <v>399</v>
      </c>
      <c r="F103" s="127" t="s">
        <v>400</v>
      </c>
      <c r="J103" s="128">
        <f>BK103</f>
        <v>31902.199999999997</v>
      </c>
      <c r="L103" s="118"/>
      <c r="M103" s="122"/>
      <c r="P103" s="123">
        <f>SUM(P104:P110)</f>
        <v>15.924318000000003</v>
      </c>
      <c r="R103" s="123">
        <f>SUM(R104:R110)</f>
        <v>0</v>
      </c>
      <c r="T103" s="124">
        <f>SUM(T104:T110)</f>
        <v>0</v>
      </c>
      <c r="AR103" s="119" t="s">
        <v>84</v>
      </c>
      <c r="AT103" s="125" t="s">
        <v>76</v>
      </c>
      <c r="AU103" s="125" t="s">
        <v>84</v>
      </c>
      <c r="AY103" s="119" t="s">
        <v>203</v>
      </c>
      <c r="BK103" s="126">
        <f>SUM(BK104:BK110)</f>
        <v>31902.199999999997</v>
      </c>
    </row>
    <row r="104" spans="2:65" s="1" customFormat="1" ht="44.25" customHeight="1">
      <c r="B104" s="31"/>
      <c r="C104" s="129" t="s">
        <v>267</v>
      </c>
      <c r="D104" s="129" t="s">
        <v>205</v>
      </c>
      <c r="E104" s="130" t="s">
        <v>461</v>
      </c>
      <c r="F104" s="131" t="s">
        <v>462</v>
      </c>
      <c r="G104" s="132" t="s">
        <v>251</v>
      </c>
      <c r="H104" s="133">
        <v>7.2370000000000001</v>
      </c>
      <c r="I104" s="134">
        <v>564</v>
      </c>
      <c r="J104" s="134">
        <f>ROUND(I104*H104,2)</f>
        <v>4081.67</v>
      </c>
      <c r="K104" s="131" t="s">
        <v>446</v>
      </c>
      <c r="L104" s="31"/>
      <c r="M104" s="135" t="s">
        <v>31</v>
      </c>
      <c r="N104" s="136" t="s">
        <v>48</v>
      </c>
      <c r="O104" s="137">
        <v>0.47199999999999998</v>
      </c>
      <c r="P104" s="137">
        <f>O104*H104</f>
        <v>3.415864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4081.67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4081.67</v>
      </c>
      <c r="BL104" s="18" t="s">
        <v>209</v>
      </c>
      <c r="BM104" s="139" t="s">
        <v>463</v>
      </c>
    </row>
    <row r="105" spans="2:65" s="1" customFormat="1" ht="10.15">
      <c r="B105" s="31"/>
      <c r="D105" s="171" t="s">
        <v>448</v>
      </c>
      <c r="F105" s="172" t="s">
        <v>464</v>
      </c>
      <c r="L105" s="31"/>
      <c r="M105" s="173"/>
      <c r="T105" s="52"/>
      <c r="AT105" s="18" t="s">
        <v>448</v>
      </c>
      <c r="AU105" s="18" t="s">
        <v>86</v>
      </c>
    </row>
    <row r="106" spans="2:65" s="1" customFormat="1" ht="49.05" customHeight="1">
      <c r="B106" s="31"/>
      <c r="C106" s="129" t="s">
        <v>272</v>
      </c>
      <c r="D106" s="129" t="s">
        <v>205</v>
      </c>
      <c r="E106" s="130" t="s">
        <v>465</v>
      </c>
      <c r="F106" s="131" t="s">
        <v>466</v>
      </c>
      <c r="G106" s="132" t="s">
        <v>251</v>
      </c>
      <c r="H106" s="133">
        <v>215.66300000000001</v>
      </c>
      <c r="I106" s="134">
        <v>129</v>
      </c>
      <c r="J106" s="134">
        <f>ROUND(I106*H106,2)</f>
        <v>27820.53</v>
      </c>
      <c r="K106" s="131" t="s">
        <v>446</v>
      </c>
      <c r="L106" s="31"/>
      <c r="M106" s="135" t="s">
        <v>31</v>
      </c>
      <c r="N106" s="136" t="s">
        <v>48</v>
      </c>
      <c r="O106" s="137">
        <v>5.800000000000001E-2</v>
      </c>
      <c r="P106" s="137">
        <f>O106*H106</f>
        <v>12.508454000000002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209</v>
      </c>
      <c r="AT106" s="139" t="s">
        <v>205</v>
      </c>
      <c r="AU106" s="139" t="s">
        <v>86</v>
      </c>
      <c r="AY106" s="18" t="s">
        <v>203</v>
      </c>
      <c r="BE106" s="140">
        <f>IF(N106="základní",J106,0)</f>
        <v>27820.53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84</v>
      </c>
      <c r="BK106" s="140">
        <f>ROUND(I106*H106,2)</f>
        <v>27820.53</v>
      </c>
      <c r="BL106" s="18" t="s">
        <v>209</v>
      </c>
      <c r="BM106" s="139" t="s">
        <v>467</v>
      </c>
    </row>
    <row r="107" spans="2:65" s="1" customFormat="1" ht="10.15">
      <c r="B107" s="31"/>
      <c r="D107" s="171" t="s">
        <v>448</v>
      </c>
      <c r="F107" s="172" t="s">
        <v>468</v>
      </c>
      <c r="L107" s="31"/>
      <c r="M107" s="173"/>
      <c r="T107" s="52"/>
      <c r="AT107" s="18" t="s">
        <v>448</v>
      </c>
      <c r="AU107" s="18" t="s">
        <v>86</v>
      </c>
    </row>
    <row r="108" spans="2:65" s="14" customFormat="1" ht="10.15">
      <c r="B108" s="160"/>
      <c r="D108" s="142" t="s">
        <v>211</v>
      </c>
      <c r="E108" s="161" t="s">
        <v>31</v>
      </c>
      <c r="F108" s="162" t="s">
        <v>469</v>
      </c>
      <c r="H108" s="161" t="s">
        <v>31</v>
      </c>
      <c r="L108" s="160"/>
      <c r="M108" s="163"/>
      <c r="T108" s="164"/>
      <c r="AT108" s="161" t="s">
        <v>211</v>
      </c>
      <c r="AU108" s="161" t="s">
        <v>86</v>
      </c>
      <c r="AV108" s="14" t="s">
        <v>84</v>
      </c>
      <c r="AW108" s="14" t="s">
        <v>38</v>
      </c>
      <c r="AX108" s="14" t="s">
        <v>77</v>
      </c>
      <c r="AY108" s="161" t="s">
        <v>203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470</v>
      </c>
      <c r="H109" s="145">
        <v>215.66300000000001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77</v>
      </c>
      <c r="AY109" s="143" t="s">
        <v>203</v>
      </c>
    </row>
    <row r="110" spans="2:65" s="13" customFormat="1" ht="10.15">
      <c r="B110" s="151"/>
      <c r="D110" s="142" t="s">
        <v>211</v>
      </c>
      <c r="E110" s="152" t="s">
        <v>31</v>
      </c>
      <c r="F110" s="153" t="s">
        <v>230</v>
      </c>
      <c r="H110" s="154">
        <v>215.66300000000001</v>
      </c>
      <c r="L110" s="151"/>
      <c r="M110" s="157"/>
      <c r="N110" s="158"/>
      <c r="O110" s="158"/>
      <c r="P110" s="158"/>
      <c r="Q110" s="158"/>
      <c r="R110" s="158"/>
      <c r="S110" s="158"/>
      <c r="T110" s="159"/>
      <c r="AT110" s="152" t="s">
        <v>211</v>
      </c>
      <c r="AU110" s="152" t="s">
        <v>86</v>
      </c>
      <c r="AV110" s="13" t="s">
        <v>209</v>
      </c>
      <c r="AW110" s="13" t="s">
        <v>38</v>
      </c>
      <c r="AX110" s="13" t="s">
        <v>84</v>
      </c>
      <c r="AY110" s="152" t="s">
        <v>203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XS059sR3+G6Jd8pFP3l53J3miDYEzkwbeBtrTuEIbKw/+dHl0vijYb87h4Pcmgzw/BQv0bCVVt/gLJBHpqmd6g==" saltValue="Xsgea1zFGwqY3Q1wI9jACQ/8/XpGnLHq6n8j46WGHJoRP8rwyLJKxQi6Pprs/0lAGE39zQ89g0A9nsHQ5iOfbw==" spinCount="100000" sheet="1" objects="1" scenarios="1" formatColumns="0" formatRows="0" autoFilter="0"/>
  <autoFilter ref="C93:K110" xr:uid="{00000000-0009-0000-0000-000005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500-000000000000}"/>
    <hyperlink ref="F101" r:id="rId2" xr:uid="{00000000-0004-0000-0500-000001000000}"/>
    <hyperlink ref="F105" r:id="rId3" xr:uid="{00000000-0004-0000-0500-000002000000}"/>
    <hyperlink ref="F107" r:id="rId4" xr:uid="{00000000-0004-0000-05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M204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106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179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471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1779345.4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ROUND((SUM(BE94:BE203)),  2)</f>
        <v>1779345.4</v>
      </c>
      <c r="I35" s="92">
        <v>0.21</v>
      </c>
      <c r="J35" s="81">
        <f>ROUND(((SUM(BE94:BE203))*I35),  2)</f>
        <v>373662.53</v>
      </c>
      <c r="L35" s="31"/>
    </row>
    <row r="36" spans="2:12" s="1" customFormat="1" ht="14.45" customHeight="1">
      <c r="B36" s="31"/>
      <c r="E36" s="27" t="s">
        <v>49</v>
      </c>
      <c r="F36" s="81">
        <f>ROUND((SUM(BF94:BF203)),  2)</f>
        <v>0</v>
      </c>
      <c r="I36" s="92">
        <v>0.12</v>
      </c>
      <c r="J36" s="81">
        <f>ROUND(((SUM(BF94:BF203))*I36),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ROUND((SUM(BG94:BG203)),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ROUND((SUM(BH94:BH203)),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ROUND((SUM(BI94:BI203)),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2153007.9299999997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179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08 - KOLUMBÁRIUM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1779345.4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J95</f>
        <v>1018845.3999999999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J96</f>
        <v>35486.57</v>
      </c>
      <c r="L65" s="106"/>
    </row>
    <row r="66" spans="2:12" s="9" customFormat="1" ht="19.899999999999999" customHeight="1">
      <c r="B66" s="106"/>
      <c r="D66" s="107" t="s">
        <v>233</v>
      </c>
      <c r="E66" s="108"/>
      <c r="F66" s="108"/>
      <c r="G66" s="108"/>
      <c r="H66" s="108"/>
      <c r="I66" s="108"/>
      <c r="J66" s="109">
        <f>J109</f>
        <v>99661.6</v>
      </c>
      <c r="L66" s="106"/>
    </row>
    <row r="67" spans="2:12" s="9" customFormat="1" ht="19.899999999999999" customHeight="1">
      <c r="B67" s="106"/>
      <c r="D67" s="107" t="s">
        <v>234</v>
      </c>
      <c r="E67" s="108"/>
      <c r="F67" s="108"/>
      <c r="G67" s="108"/>
      <c r="H67" s="108"/>
      <c r="I67" s="108"/>
      <c r="J67" s="109">
        <f>J130</f>
        <v>758941.41999999993</v>
      </c>
      <c r="L67" s="106"/>
    </row>
    <row r="68" spans="2:12" s="9" customFormat="1" ht="19.899999999999999" customHeight="1">
      <c r="B68" s="106"/>
      <c r="D68" s="107" t="s">
        <v>235</v>
      </c>
      <c r="E68" s="108"/>
      <c r="F68" s="108"/>
      <c r="G68" s="108"/>
      <c r="H68" s="108"/>
      <c r="I68" s="108"/>
      <c r="J68" s="109">
        <f>J168</f>
        <v>64141.09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J186</f>
        <v>11302.4</v>
      </c>
      <c r="L69" s="106"/>
    </row>
    <row r="70" spans="2:12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J193</f>
        <v>49312.32</v>
      </c>
      <c r="L70" s="106"/>
    </row>
    <row r="71" spans="2:12" s="8" customFormat="1" ht="24.95" customHeight="1">
      <c r="B71" s="102"/>
      <c r="D71" s="103" t="s">
        <v>238</v>
      </c>
      <c r="E71" s="104"/>
      <c r="F71" s="104"/>
      <c r="G71" s="104"/>
      <c r="H71" s="104"/>
      <c r="I71" s="104"/>
      <c r="J71" s="105">
        <f>J195</f>
        <v>760500</v>
      </c>
      <c r="L71" s="102"/>
    </row>
    <row r="72" spans="2:12" s="9" customFormat="1" ht="19.899999999999999" customHeight="1">
      <c r="B72" s="106"/>
      <c r="D72" s="107" t="s">
        <v>239</v>
      </c>
      <c r="E72" s="108"/>
      <c r="F72" s="108"/>
      <c r="G72" s="108"/>
      <c r="H72" s="108"/>
      <c r="I72" s="108"/>
      <c r="J72" s="109">
        <f>J196</f>
        <v>760500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188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09" t="str">
        <f>E7</f>
        <v>ÚPRAVY HŘBITOVA KBELY- ETAPA1</v>
      </c>
      <c r="F82" s="310"/>
      <c r="G82" s="310"/>
      <c r="H82" s="310"/>
      <c r="L82" s="31"/>
    </row>
    <row r="83" spans="2:63" ht="12" customHeight="1">
      <c r="B83" s="21"/>
      <c r="C83" s="27" t="s">
        <v>178</v>
      </c>
      <c r="L83" s="21"/>
    </row>
    <row r="84" spans="2:63" s="1" customFormat="1" ht="16.5" customHeight="1">
      <c r="B84" s="31"/>
      <c r="E84" s="309" t="s">
        <v>179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180</v>
      </c>
      <c r="L85" s="31"/>
    </row>
    <row r="86" spans="2:63" s="1" customFormat="1" ht="16.5" customHeight="1">
      <c r="B86" s="31"/>
      <c r="E86" s="292" t="str">
        <f>E11</f>
        <v>08 - KOLUMBÁRIUM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1779345.4</v>
      </c>
      <c r="L94" s="31"/>
      <c r="M94" s="58"/>
      <c r="N94" s="49"/>
      <c r="O94" s="49"/>
      <c r="P94" s="115">
        <f>P95+P195</f>
        <v>0</v>
      </c>
      <c r="Q94" s="49"/>
      <c r="R94" s="115">
        <f>R95+R195</f>
        <v>159.07190895976566</v>
      </c>
      <c r="S94" s="49"/>
      <c r="T94" s="116">
        <f>T95+T195</f>
        <v>0</v>
      </c>
      <c r="AT94" s="18" t="s">
        <v>76</v>
      </c>
      <c r="AU94" s="18" t="s">
        <v>185</v>
      </c>
      <c r="BK94" s="117">
        <f>BK95+BK195</f>
        <v>1779345.4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1018845.3999999999</v>
      </c>
      <c r="L95" s="118"/>
      <c r="M95" s="122"/>
      <c r="P95" s="123">
        <f>P96+P109+P130+P168+P186+P193</f>
        <v>0</v>
      </c>
      <c r="R95" s="123">
        <f>R96+R109+R130+R168+R186+R193</f>
        <v>159.07190895976566</v>
      </c>
      <c r="T95" s="124">
        <f>T96+T109+T130+T168+T186+T193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BK96+BK109+BK130+BK168+BK186+BK193</f>
        <v>1018845.3999999999</v>
      </c>
    </row>
    <row r="96" spans="2:63" s="11" customFormat="1" ht="22.8" customHeight="1">
      <c r="B96" s="118"/>
      <c r="D96" s="119" t="s">
        <v>76</v>
      </c>
      <c r="E96" s="127" t="s">
        <v>84</v>
      </c>
      <c r="F96" s="127" t="s">
        <v>204</v>
      </c>
      <c r="J96" s="128">
        <f>BK96</f>
        <v>35486.57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SUM(BK97:BK108)</f>
        <v>35486.57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240</v>
      </c>
      <c r="F97" s="131" t="s">
        <v>241</v>
      </c>
      <c r="G97" s="132" t="s">
        <v>242</v>
      </c>
      <c r="H97" s="133">
        <v>25.956</v>
      </c>
      <c r="I97" s="134">
        <v>632.1</v>
      </c>
      <c r="J97" s="134">
        <f>ROUND(I97*H97,2)</f>
        <v>16406.79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16406.79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16406.79</v>
      </c>
      <c r="BL97" s="18" t="s">
        <v>209</v>
      </c>
      <c r="BM97" s="139" t="s">
        <v>472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473</v>
      </c>
      <c r="H98" s="145">
        <v>25.956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84</v>
      </c>
      <c r="AY98" s="143" t="s">
        <v>203</v>
      </c>
    </row>
    <row r="99" spans="2:65" s="1" customFormat="1" ht="37.799999999999997" customHeight="1">
      <c r="B99" s="31"/>
      <c r="C99" s="129" t="s">
        <v>86</v>
      </c>
      <c r="D99" s="129" t="s">
        <v>205</v>
      </c>
      <c r="E99" s="130" t="s">
        <v>245</v>
      </c>
      <c r="F99" s="131" t="s">
        <v>246</v>
      </c>
      <c r="G99" s="132" t="s">
        <v>242</v>
      </c>
      <c r="H99" s="133">
        <v>13.521000000000001</v>
      </c>
      <c r="I99" s="134">
        <v>301.56</v>
      </c>
      <c r="J99" s="134">
        <f>ROUND(I99*H99,2)</f>
        <v>4077.39</v>
      </c>
      <c r="K99" s="131" t="s">
        <v>31</v>
      </c>
      <c r="L99" s="31"/>
      <c r="M99" s="135" t="s">
        <v>31</v>
      </c>
      <c r="N99" s="136" t="s">
        <v>48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209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4077.39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4077.39</v>
      </c>
      <c r="BL99" s="18" t="s">
        <v>209</v>
      </c>
      <c r="BM99" s="139" t="s">
        <v>474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475</v>
      </c>
      <c r="H100" s="145">
        <v>13.521000000000001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84</v>
      </c>
      <c r="AY100" s="143" t="s">
        <v>203</v>
      </c>
    </row>
    <row r="101" spans="2:65" s="1" customFormat="1" ht="24.2" customHeight="1">
      <c r="B101" s="31"/>
      <c r="C101" s="129" t="s">
        <v>92</v>
      </c>
      <c r="D101" s="129" t="s">
        <v>205</v>
      </c>
      <c r="E101" s="130" t="s">
        <v>249</v>
      </c>
      <c r="F101" s="131" t="s">
        <v>250</v>
      </c>
      <c r="G101" s="132" t="s">
        <v>251</v>
      </c>
      <c r="H101" s="133">
        <v>22.986000000000001</v>
      </c>
      <c r="I101" s="134">
        <v>342</v>
      </c>
      <c r="J101" s="134">
        <f>ROUND(I101*H101,2)</f>
        <v>7861.21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7861.21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7861.21</v>
      </c>
      <c r="BL101" s="18" t="s">
        <v>209</v>
      </c>
      <c r="BM101" s="139" t="s">
        <v>476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477</v>
      </c>
      <c r="H102" s="145">
        <v>22.986000000000001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84</v>
      </c>
      <c r="AY102" s="143" t="s">
        <v>203</v>
      </c>
    </row>
    <row r="103" spans="2:65" s="1" customFormat="1" ht="24.2" customHeight="1">
      <c r="B103" s="31"/>
      <c r="C103" s="129" t="s">
        <v>209</v>
      </c>
      <c r="D103" s="129" t="s">
        <v>205</v>
      </c>
      <c r="E103" s="130" t="s">
        <v>254</v>
      </c>
      <c r="F103" s="131" t="s">
        <v>255</v>
      </c>
      <c r="G103" s="132" t="s">
        <v>242</v>
      </c>
      <c r="H103" s="133">
        <v>12.435</v>
      </c>
      <c r="I103" s="134">
        <v>257</v>
      </c>
      <c r="J103" s="134">
        <f>ROUND(I103*H103,2)</f>
        <v>3195.8</v>
      </c>
      <c r="K103" s="131" t="s">
        <v>31</v>
      </c>
      <c r="L103" s="31"/>
      <c r="M103" s="135" t="s">
        <v>31</v>
      </c>
      <c r="N103" s="136" t="s">
        <v>48</v>
      </c>
      <c r="O103" s="137">
        <v>0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209</v>
      </c>
      <c r="AT103" s="139" t="s">
        <v>205</v>
      </c>
      <c r="AU103" s="139" t="s">
        <v>86</v>
      </c>
      <c r="AY103" s="18" t="s">
        <v>203</v>
      </c>
      <c r="BE103" s="140">
        <f>IF(N103="základní",J103,0)</f>
        <v>3195.8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84</v>
      </c>
      <c r="BK103" s="140">
        <f>ROUND(I103*H103,2)</f>
        <v>3195.8</v>
      </c>
      <c r="BL103" s="18" t="s">
        <v>209</v>
      </c>
      <c r="BM103" s="139" t="s">
        <v>478</v>
      </c>
    </row>
    <row r="104" spans="2:65" s="12" customFormat="1" ht="10.15">
      <c r="B104" s="141"/>
      <c r="D104" s="142" t="s">
        <v>211</v>
      </c>
      <c r="E104" s="143" t="s">
        <v>31</v>
      </c>
      <c r="F104" s="144" t="s">
        <v>479</v>
      </c>
      <c r="H104" s="145">
        <v>12.435</v>
      </c>
      <c r="L104" s="141"/>
      <c r="M104" s="146"/>
      <c r="T104" s="147"/>
      <c r="AT104" s="143" t="s">
        <v>211</v>
      </c>
      <c r="AU104" s="143" t="s">
        <v>86</v>
      </c>
      <c r="AV104" s="12" t="s">
        <v>86</v>
      </c>
      <c r="AW104" s="12" t="s">
        <v>38</v>
      </c>
      <c r="AX104" s="12" t="s">
        <v>84</v>
      </c>
      <c r="AY104" s="143" t="s">
        <v>203</v>
      </c>
    </row>
    <row r="105" spans="2:65" s="1" customFormat="1" ht="33" customHeight="1">
      <c r="B105" s="31"/>
      <c r="C105" s="129" t="s">
        <v>258</v>
      </c>
      <c r="D105" s="129" t="s">
        <v>205</v>
      </c>
      <c r="E105" s="130" t="s">
        <v>263</v>
      </c>
      <c r="F105" s="131" t="s">
        <v>264</v>
      </c>
      <c r="G105" s="132" t="s">
        <v>242</v>
      </c>
      <c r="H105" s="133">
        <v>12.435</v>
      </c>
      <c r="I105" s="134">
        <v>150</v>
      </c>
      <c r="J105" s="134">
        <f>ROUND(I105*H105,2)</f>
        <v>1865.25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1865.25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1865.25</v>
      </c>
      <c r="BL105" s="18" t="s">
        <v>209</v>
      </c>
      <c r="BM105" s="139" t="s">
        <v>480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479</v>
      </c>
      <c r="H106" s="145">
        <v>12.435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84</v>
      </c>
      <c r="AY106" s="143" t="s">
        <v>203</v>
      </c>
    </row>
    <row r="107" spans="2:65" s="1" customFormat="1" ht="24.2" customHeight="1">
      <c r="B107" s="31"/>
      <c r="C107" s="129" t="s">
        <v>262</v>
      </c>
      <c r="D107" s="129" t="s">
        <v>205</v>
      </c>
      <c r="E107" s="130" t="s">
        <v>259</v>
      </c>
      <c r="F107" s="131" t="s">
        <v>481</v>
      </c>
      <c r="G107" s="132" t="s">
        <v>242</v>
      </c>
      <c r="H107" s="133">
        <v>12.435</v>
      </c>
      <c r="I107" s="134">
        <v>167.28</v>
      </c>
      <c r="J107" s="134">
        <f>ROUND(I107*H107,2)</f>
        <v>2080.13</v>
      </c>
      <c r="K107" s="131" t="s">
        <v>31</v>
      </c>
      <c r="L107" s="31"/>
      <c r="M107" s="135" t="s">
        <v>31</v>
      </c>
      <c r="N107" s="136" t="s">
        <v>48</v>
      </c>
      <c r="O107" s="137">
        <v>0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209</v>
      </c>
      <c r="AT107" s="139" t="s">
        <v>205</v>
      </c>
      <c r="AU107" s="139" t="s">
        <v>86</v>
      </c>
      <c r="AY107" s="18" t="s">
        <v>203</v>
      </c>
      <c r="BE107" s="140">
        <f>IF(N107="základní",J107,0)</f>
        <v>2080.13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84</v>
      </c>
      <c r="BK107" s="140">
        <f>ROUND(I107*H107,2)</f>
        <v>2080.13</v>
      </c>
      <c r="BL107" s="18" t="s">
        <v>209</v>
      </c>
      <c r="BM107" s="139" t="s">
        <v>482</v>
      </c>
    </row>
    <row r="108" spans="2:65" s="12" customFormat="1" ht="10.15">
      <c r="B108" s="141"/>
      <c r="D108" s="142" t="s">
        <v>211</v>
      </c>
      <c r="E108" s="143" t="s">
        <v>31</v>
      </c>
      <c r="F108" s="144" t="s">
        <v>479</v>
      </c>
      <c r="H108" s="145">
        <v>12.435</v>
      </c>
      <c r="L108" s="141"/>
      <c r="M108" s="146"/>
      <c r="T108" s="147"/>
      <c r="AT108" s="143" t="s">
        <v>211</v>
      </c>
      <c r="AU108" s="143" t="s">
        <v>86</v>
      </c>
      <c r="AV108" s="12" t="s">
        <v>86</v>
      </c>
      <c r="AW108" s="12" t="s">
        <v>38</v>
      </c>
      <c r="AX108" s="12" t="s">
        <v>84</v>
      </c>
      <c r="AY108" s="143" t="s">
        <v>203</v>
      </c>
    </row>
    <row r="109" spans="2:65" s="11" customFormat="1" ht="22.8" customHeight="1">
      <c r="B109" s="118"/>
      <c r="D109" s="119" t="s">
        <v>76</v>
      </c>
      <c r="E109" s="127" t="s">
        <v>86</v>
      </c>
      <c r="F109" s="127" t="s">
        <v>266</v>
      </c>
      <c r="J109" s="128">
        <f>BK109</f>
        <v>99661.6</v>
      </c>
      <c r="L109" s="118"/>
      <c r="M109" s="122"/>
      <c r="P109" s="123">
        <f>SUM(P110:P129)</f>
        <v>0</v>
      </c>
      <c r="R109" s="123">
        <f>SUM(R110:R129)</f>
        <v>30.9830441943657</v>
      </c>
      <c r="T109" s="124">
        <f>SUM(T110:T129)</f>
        <v>0</v>
      </c>
      <c r="AR109" s="119" t="s">
        <v>84</v>
      </c>
      <c r="AT109" s="125" t="s">
        <v>76</v>
      </c>
      <c r="AU109" s="125" t="s">
        <v>84</v>
      </c>
      <c r="AY109" s="119" t="s">
        <v>203</v>
      </c>
      <c r="BK109" s="126">
        <f>SUM(BK110:BK129)</f>
        <v>99661.6</v>
      </c>
    </row>
    <row r="110" spans="2:65" s="1" customFormat="1" ht="21.75" customHeight="1">
      <c r="B110" s="31"/>
      <c r="C110" s="129" t="s">
        <v>267</v>
      </c>
      <c r="D110" s="129" t="s">
        <v>205</v>
      </c>
      <c r="E110" s="130" t="s">
        <v>268</v>
      </c>
      <c r="F110" s="131" t="s">
        <v>269</v>
      </c>
      <c r="G110" s="132" t="s">
        <v>242</v>
      </c>
      <c r="H110" s="133">
        <v>5.3280000000000003</v>
      </c>
      <c r="I110" s="134">
        <v>4201.47</v>
      </c>
      <c r="J110" s="134">
        <f>ROUND(I110*H110,2)</f>
        <v>22385.43</v>
      </c>
      <c r="K110" s="131" t="s">
        <v>31</v>
      </c>
      <c r="L110" s="31"/>
      <c r="M110" s="135" t="s">
        <v>31</v>
      </c>
      <c r="N110" s="136" t="s">
        <v>48</v>
      </c>
      <c r="O110" s="137">
        <v>0</v>
      </c>
      <c r="P110" s="137">
        <f>O110*H110</f>
        <v>0</v>
      </c>
      <c r="Q110" s="137">
        <v>2.5018722040000001</v>
      </c>
      <c r="R110" s="137">
        <f>Q110*H110</f>
        <v>13.329975102912002</v>
      </c>
      <c r="S110" s="137">
        <v>0</v>
      </c>
      <c r="T110" s="138">
        <f>S110*H110</f>
        <v>0</v>
      </c>
      <c r="AR110" s="139" t="s">
        <v>209</v>
      </c>
      <c r="AT110" s="139" t="s">
        <v>205</v>
      </c>
      <c r="AU110" s="139" t="s">
        <v>86</v>
      </c>
      <c r="AY110" s="18" t="s">
        <v>203</v>
      </c>
      <c r="BE110" s="140">
        <f>IF(N110="základní",J110,0)</f>
        <v>22385.43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22385.43</v>
      </c>
      <c r="BL110" s="18" t="s">
        <v>209</v>
      </c>
      <c r="BM110" s="139" t="s">
        <v>483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484</v>
      </c>
      <c r="H111" s="145">
        <v>3.3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2" customFormat="1" ht="10.15">
      <c r="B112" s="141"/>
      <c r="D112" s="142" t="s">
        <v>211</v>
      </c>
      <c r="E112" s="143" t="s">
        <v>31</v>
      </c>
      <c r="F112" s="144" t="s">
        <v>485</v>
      </c>
      <c r="H112" s="145">
        <v>1.3</v>
      </c>
      <c r="L112" s="141"/>
      <c r="M112" s="146"/>
      <c r="T112" s="147"/>
      <c r="AT112" s="143" t="s">
        <v>211</v>
      </c>
      <c r="AU112" s="143" t="s">
        <v>86</v>
      </c>
      <c r="AV112" s="12" t="s">
        <v>86</v>
      </c>
      <c r="AW112" s="12" t="s">
        <v>38</v>
      </c>
      <c r="AX112" s="12" t="s">
        <v>77</v>
      </c>
      <c r="AY112" s="143" t="s">
        <v>203</v>
      </c>
    </row>
    <row r="113" spans="2:65" s="12" customFormat="1" ht="10.15">
      <c r="B113" s="141"/>
      <c r="D113" s="142" t="s">
        <v>211</v>
      </c>
      <c r="E113" s="143" t="s">
        <v>31</v>
      </c>
      <c r="F113" s="144" t="s">
        <v>486</v>
      </c>
      <c r="H113" s="145">
        <v>0.72799999999999998</v>
      </c>
      <c r="L113" s="141"/>
      <c r="M113" s="146"/>
      <c r="T113" s="147"/>
      <c r="AT113" s="143" t="s">
        <v>211</v>
      </c>
      <c r="AU113" s="143" t="s">
        <v>86</v>
      </c>
      <c r="AV113" s="12" t="s">
        <v>86</v>
      </c>
      <c r="AW113" s="12" t="s">
        <v>38</v>
      </c>
      <c r="AX113" s="12" t="s">
        <v>77</v>
      </c>
      <c r="AY113" s="143" t="s">
        <v>203</v>
      </c>
    </row>
    <row r="114" spans="2:65" s="13" customFormat="1" ht="10.15">
      <c r="B114" s="151"/>
      <c r="D114" s="142" t="s">
        <v>211</v>
      </c>
      <c r="E114" s="152" t="s">
        <v>31</v>
      </c>
      <c r="F114" s="153" t="s">
        <v>230</v>
      </c>
      <c r="H114" s="154">
        <v>5.3279999999999994</v>
      </c>
      <c r="L114" s="151"/>
      <c r="M114" s="155"/>
      <c r="T114" s="156"/>
      <c r="AT114" s="152" t="s">
        <v>211</v>
      </c>
      <c r="AU114" s="152" t="s">
        <v>86</v>
      </c>
      <c r="AV114" s="13" t="s">
        <v>209</v>
      </c>
      <c r="AW114" s="13" t="s">
        <v>38</v>
      </c>
      <c r="AX114" s="13" t="s">
        <v>84</v>
      </c>
      <c r="AY114" s="152" t="s">
        <v>203</v>
      </c>
    </row>
    <row r="115" spans="2:65" s="1" customFormat="1" ht="16.5" customHeight="1">
      <c r="B115" s="31"/>
      <c r="C115" s="129" t="s">
        <v>272</v>
      </c>
      <c r="D115" s="129" t="s">
        <v>205</v>
      </c>
      <c r="E115" s="130" t="s">
        <v>273</v>
      </c>
      <c r="F115" s="131" t="s">
        <v>274</v>
      </c>
      <c r="G115" s="132" t="s">
        <v>251</v>
      </c>
      <c r="H115" s="133">
        <v>0.42099999999999999</v>
      </c>
      <c r="I115" s="134">
        <v>38976.620000000003</v>
      </c>
      <c r="J115" s="134">
        <f>ROUND(I115*H115,2)</f>
        <v>16409.16</v>
      </c>
      <c r="K115" s="131" t="s">
        <v>31</v>
      </c>
      <c r="L115" s="31"/>
      <c r="M115" s="135" t="s">
        <v>31</v>
      </c>
      <c r="N115" s="136" t="s">
        <v>48</v>
      </c>
      <c r="O115" s="137">
        <v>0</v>
      </c>
      <c r="P115" s="137">
        <f>O115*H115</f>
        <v>0</v>
      </c>
      <c r="Q115" s="137">
        <v>1.0627727796999997</v>
      </c>
      <c r="R115" s="137">
        <f>Q115*H115</f>
        <v>0.44742734025369985</v>
      </c>
      <c r="S115" s="137">
        <v>0</v>
      </c>
      <c r="T115" s="138">
        <f>S115*H115</f>
        <v>0</v>
      </c>
      <c r="AR115" s="139" t="s">
        <v>209</v>
      </c>
      <c r="AT115" s="139" t="s">
        <v>205</v>
      </c>
      <c r="AU115" s="139" t="s">
        <v>86</v>
      </c>
      <c r="AY115" s="18" t="s">
        <v>203</v>
      </c>
      <c r="BE115" s="140">
        <f>IF(N115="základní",J115,0)</f>
        <v>16409.16</v>
      </c>
      <c r="BF115" s="140">
        <f>IF(N115="snížená",J115,0)</f>
        <v>0</v>
      </c>
      <c r="BG115" s="140">
        <f>IF(N115="zákl. přenesená",J115,0)</f>
        <v>0</v>
      </c>
      <c r="BH115" s="140">
        <f>IF(N115="sníž. přenesená",J115,0)</f>
        <v>0</v>
      </c>
      <c r="BI115" s="140">
        <f>IF(N115="nulová",J115,0)</f>
        <v>0</v>
      </c>
      <c r="BJ115" s="18" t="s">
        <v>84</v>
      </c>
      <c r="BK115" s="140">
        <f>ROUND(I115*H115,2)</f>
        <v>16409.16</v>
      </c>
      <c r="BL115" s="18" t="s">
        <v>209</v>
      </c>
      <c r="BM115" s="139" t="s">
        <v>487</v>
      </c>
    </row>
    <row r="116" spans="2:65" s="14" customFormat="1" ht="10.15">
      <c r="B116" s="160"/>
      <c r="D116" s="142" t="s">
        <v>211</v>
      </c>
      <c r="E116" s="161" t="s">
        <v>31</v>
      </c>
      <c r="F116" s="162" t="s">
        <v>276</v>
      </c>
      <c r="H116" s="161" t="s">
        <v>31</v>
      </c>
      <c r="L116" s="160"/>
      <c r="M116" s="163"/>
      <c r="T116" s="164"/>
      <c r="AT116" s="161" t="s">
        <v>211</v>
      </c>
      <c r="AU116" s="161" t="s">
        <v>86</v>
      </c>
      <c r="AV116" s="14" t="s">
        <v>84</v>
      </c>
      <c r="AW116" s="14" t="s">
        <v>38</v>
      </c>
      <c r="AX116" s="14" t="s">
        <v>77</v>
      </c>
      <c r="AY116" s="161" t="s">
        <v>203</v>
      </c>
    </row>
    <row r="117" spans="2:65" s="14" customFormat="1" ht="10.15">
      <c r="B117" s="160"/>
      <c r="D117" s="142" t="s">
        <v>211</v>
      </c>
      <c r="E117" s="161" t="s">
        <v>31</v>
      </c>
      <c r="F117" s="162" t="s">
        <v>277</v>
      </c>
      <c r="H117" s="161" t="s">
        <v>31</v>
      </c>
      <c r="L117" s="160"/>
      <c r="M117" s="163"/>
      <c r="T117" s="164"/>
      <c r="AT117" s="161" t="s">
        <v>211</v>
      </c>
      <c r="AU117" s="161" t="s">
        <v>86</v>
      </c>
      <c r="AV117" s="14" t="s">
        <v>84</v>
      </c>
      <c r="AW117" s="14" t="s">
        <v>38</v>
      </c>
      <c r="AX117" s="14" t="s">
        <v>77</v>
      </c>
      <c r="AY117" s="161" t="s">
        <v>203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488</v>
      </c>
      <c r="H118" s="145">
        <v>16.5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77</v>
      </c>
      <c r="AY118" s="143" t="s">
        <v>203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489</v>
      </c>
      <c r="H119" s="145">
        <v>6.5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490</v>
      </c>
      <c r="H120" s="145">
        <v>3.64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5" customFormat="1" ht="10.15">
      <c r="B121" s="165"/>
      <c r="D121" s="142" t="s">
        <v>211</v>
      </c>
      <c r="E121" s="166" t="s">
        <v>31</v>
      </c>
      <c r="F121" s="167" t="s">
        <v>337</v>
      </c>
      <c r="H121" s="168">
        <v>26.64</v>
      </c>
      <c r="L121" s="165"/>
      <c r="M121" s="169"/>
      <c r="T121" s="170"/>
      <c r="AT121" s="166" t="s">
        <v>211</v>
      </c>
      <c r="AU121" s="166" t="s">
        <v>86</v>
      </c>
      <c r="AV121" s="15" t="s">
        <v>92</v>
      </c>
      <c r="AW121" s="15" t="s">
        <v>38</v>
      </c>
      <c r="AX121" s="15" t="s">
        <v>77</v>
      </c>
      <c r="AY121" s="166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491</v>
      </c>
      <c r="H122" s="145">
        <v>0.42099999999999999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84</v>
      </c>
      <c r="AY122" s="143" t="s">
        <v>203</v>
      </c>
    </row>
    <row r="123" spans="2:65" s="1" customFormat="1" ht="24.2" customHeight="1">
      <c r="B123" s="31"/>
      <c r="C123" s="129" t="s">
        <v>279</v>
      </c>
      <c r="D123" s="129" t="s">
        <v>205</v>
      </c>
      <c r="E123" s="130" t="s">
        <v>290</v>
      </c>
      <c r="F123" s="131" t="s">
        <v>492</v>
      </c>
      <c r="G123" s="132" t="s">
        <v>208</v>
      </c>
      <c r="H123" s="133">
        <v>22.8</v>
      </c>
      <c r="I123" s="134">
        <v>1968.29</v>
      </c>
      <c r="J123" s="134">
        <f>ROUND(I123*H123,2)</f>
        <v>44877.01</v>
      </c>
      <c r="K123" s="131" t="s">
        <v>31</v>
      </c>
      <c r="L123" s="31"/>
      <c r="M123" s="135" t="s">
        <v>31</v>
      </c>
      <c r="N123" s="136" t="s">
        <v>48</v>
      </c>
      <c r="O123" s="137">
        <v>0</v>
      </c>
      <c r="P123" s="137">
        <f>O123*H123</f>
        <v>0</v>
      </c>
      <c r="Q123" s="137">
        <v>0.73558274000000001</v>
      </c>
      <c r="R123" s="137">
        <f>Q123*H123</f>
        <v>16.771286472</v>
      </c>
      <c r="S123" s="137">
        <v>0</v>
      </c>
      <c r="T123" s="138">
        <f>S123*H123</f>
        <v>0</v>
      </c>
      <c r="AR123" s="139" t="s">
        <v>209</v>
      </c>
      <c r="AT123" s="139" t="s">
        <v>205</v>
      </c>
      <c r="AU123" s="139" t="s">
        <v>86</v>
      </c>
      <c r="AY123" s="18" t="s">
        <v>203</v>
      </c>
      <c r="BE123" s="140">
        <f>IF(N123="základní",J123,0)</f>
        <v>44877.01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84</v>
      </c>
      <c r="BK123" s="140">
        <f>ROUND(I123*H123,2)</f>
        <v>44877.01</v>
      </c>
      <c r="BL123" s="18" t="s">
        <v>209</v>
      </c>
      <c r="BM123" s="139" t="s">
        <v>493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494</v>
      </c>
      <c r="H124" s="145">
        <v>22.8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84</v>
      </c>
      <c r="AY124" s="143" t="s">
        <v>203</v>
      </c>
    </row>
    <row r="125" spans="2:65" s="1" customFormat="1" ht="33" customHeight="1">
      <c r="B125" s="31"/>
      <c r="C125" s="129" t="s">
        <v>117</v>
      </c>
      <c r="D125" s="129" t="s">
        <v>205</v>
      </c>
      <c r="E125" s="130" t="s">
        <v>294</v>
      </c>
      <c r="F125" s="131" t="s">
        <v>295</v>
      </c>
      <c r="G125" s="132" t="s">
        <v>251</v>
      </c>
      <c r="H125" s="133">
        <v>0.41</v>
      </c>
      <c r="I125" s="134">
        <v>39000</v>
      </c>
      <c r="J125" s="134">
        <f>ROUND(I125*H125,2)</f>
        <v>15990</v>
      </c>
      <c r="K125" s="131" t="s">
        <v>31</v>
      </c>
      <c r="L125" s="31"/>
      <c r="M125" s="135" t="s">
        <v>31</v>
      </c>
      <c r="N125" s="136" t="s">
        <v>48</v>
      </c>
      <c r="O125" s="137">
        <v>0</v>
      </c>
      <c r="P125" s="137">
        <f>O125*H125</f>
        <v>0</v>
      </c>
      <c r="Q125" s="137">
        <v>1.05940312</v>
      </c>
      <c r="R125" s="137">
        <f>Q125*H125</f>
        <v>0.4343552792</v>
      </c>
      <c r="S125" s="137">
        <v>0</v>
      </c>
      <c r="T125" s="138">
        <f>S125*H125</f>
        <v>0</v>
      </c>
      <c r="AR125" s="139" t="s">
        <v>209</v>
      </c>
      <c r="AT125" s="139" t="s">
        <v>205</v>
      </c>
      <c r="AU125" s="139" t="s">
        <v>86</v>
      </c>
      <c r="AY125" s="18" t="s">
        <v>203</v>
      </c>
      <c r="BE125" s="140">
        <f>IF(N125="základní",J125,0)</f>
        <v>15990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8" t="s">
        <v>84</v>
      </c>
      <c r="BK125" s="140">
        <f>ROUND(I125*H125,2)</f>
        <v>15990</v>
      </c>
      <c r="BL125" s="18" t="s">
        <v>209</v>
      </c>
      <c r="BM125" s="139" t="s">
        <v>495</v>
      </c>
    </row>
    <row r="126" spans="2:65" s="14" customFormat="1" ht="10.15">
      <c r="B126" s="160"/>
      <c r="D126" s="142" t="s">
        <v>211</v>
      </c>
      <c r="E126" s="161" t="s">
        <v>31</v>
      </c>
      <c r="F126" s="162" t="s">
        <v>287</v>
      </c>
      <c r="H126" s="161" t="s">
        <v>31</v>
      </c>
      <c r="L126" s="160"/>
      <c r="M126" s="163"/>
      <c r="T126" s="164"/>
      <c r="AT126" s="161" t="s">
        <v>211</v>
      </c>
      <c r="AU126" s="161" t="s">
        <v>86</v>
      </c>
      <c r="AV126" s="14" t="s">
        <v>84</v>
      </c>
      <c r="AW126" s="14" t="s">
        <v>38</v>
      </c>
      <c r="AX126" s="14" t="s">
        <v>77</v>
      </c>
      <c r="AY126" s="161" t="s">
        <v>203</v>
      </c>
    </row>
    <row r="127" spans="2:65" s="14" customFormat="1" ht="10.15">
      <c r="B127" s="160"/>
      <c r="D127" s="142" t="s">
        <v>211</v>
      </c>
      <c r="E127" s="161" t="s">
        <v>31</v>
      </c>
      <c r="F127" s="162" t="s">
        <v>297</v>
      </c>
      <c r="H127" s="161" t="s">
        <v>31</v>
      </c>
      <c r="L127" s="160"/>
      <c r="M127" s="163"/>
      <c r="T127" s="164"/>
      <c r="AT127" s="161" t="s">
        <v>211</v>
      </c>
      <c r="AU127" s="161" t="s">
        <v>86</v>
      </c>
      <c r="AV127" s="14" t="s">
        <v>84</v>
      </c>
      <c r="AW127" s="14" t="s">
        <v>38</v>
      </c>
      <c r="AX127" s="14" t="s">
        <v>77</v>
      </c>
      <c r="AY127" s="161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494</v>
      </c>
      <c r="H128" s="145">
        <v>22.8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2" customFormat="1" ht="10.15">
      <c r="B129" s="141"/>
      <c r="D129" s="142" t="s">
        <v>211</v>
      </c>
      <c r="E129" s="143" t="s">
        <v>31</v>
      </c>
      <c r="F129" s="144" t="s">
        <v>496</v>
      </c>
      <c r="H129" s="145">
        <v>0.41</v>
      </c>
      <c r="L129" s="141"/>
      <c r="M129" s="146"/>
      <c r="T129" s="147"/>
      <c r="AT129" s="143" t="s">
        <v>211</v>
      </c>
      <c r="AU129" s="143" t="s">
        <v>86</v>
      </c>
      <c r="AV129" s="12" t="s">
        <v>86</v>
      </c>
      <c r="AW129" s="12" t="s">
        <v>38</v>
      </c>
      <c r="AX129" s="12" t="s">
        <v>84</v>
      </c>
      <c r="AY129" s="143" t="s">
        <v>203</v>
      </c>
    </row>
    <row r="130" spans="2:65" s="11" customFormat="1" ht="22.8" customHeight="1">
      <c r="B130" s="118"/>
      <c r="D130" s="119" t="s">
        <v>76</v>
      </c>
      <c r="E130" s="127" t="s">
        <v>92</v>
      </c>
      <c r="F130" s="127" t="s">
        <v>299</v>
      </c>
      <c r="J130" s="128">
        <f>BK130</f>
        <v>758941.41999999993</v>
      </c>
      <c r="L130" s="118"/>
      <c r="M130" s="122"/>
      <c r="P130" s="123">
        <f>SUM(P131:P167)</f>
        <v>0</v>
      </c>
      <c r="R130" s="123">
        <f>SUM(R131:R167)</f>
        <v>118.96368166199998</v>
      </c>
      <c r="T130" s="124">
        <f>SUM(T131:T167)</f>
        <v>0</v>
      </c>
      <c r="AR130" s="119" t="s">
        <v>84</v>
      </c>
      <c r="AT130" s="125" t="s">
        <v>76</v>
      </c>
      <c r="AU130" s="125" t="s">
        <v>84</v>
      </c>
      <c r="AY130" s="119" t="s">
        <v>203</v>
      </c>
      <c r="BK130" s="126">
        <f>SUM(BK131:BK167)</f>
        <v>758941.41999999993</v>
      </c>
    </row>
    <row r="131" spans="2:65" s="1" customFormat="1" ht="24.2" customHeight="1">
      <c r="B131" s="31"/>
      <c r="C131" s="129" t="s">
        <v>123</v>
      </c>
      <c r="D131" s="129" t="s">
        <v>205</v>
      </c>
      <c r="E131" s="130" t="s">
        <v>300</v>
      </c>
      <c r="F131" s="131" t="s">
        <v>301</v>
      </c>
      <c r="G131" s="132" t="s">
        <v>242</v>
      </c>
      <c r="H131" s="133">
        <v>44.536999999999999</v>
      </c>
      <c r="I131" s="134">
        <v>7900</v>
      </c>
      <c r="J131" s="134">
        <f>ROUND(I131*H131,2)</f>
        <v>351842.3</v>
      </c>
      <c r="K131" s="131" t="s">
        <v>31</v>
      </c>
      <c r="L131" s="31"/>
      <c r="M131" s="135" t="s">
        <v>31</v>
      </c>
      <c r="N131" s="136" t="s">
        <v>48</v>
      </c>
      <c r="O131" s="137">
        <v>0</v>
      </c>
      <c r="P131" s="137">
        <f>O131*H131</f>
        <v>0</v>
      </c>
      <c r="Q131" s="137">
        <v>2.5018699999999998</v>
      </c>
      <c r="R131" s="137">
        <f>Q131*H131</f>
        <v>111.42578418999999</v>
      </c>
      <c r="S131" s="137">
        <v>0</v>
      </c>
      <c r="T131" s="138">
        <f>S131*H131</f>
        <v>0</v>
      </c>
      <c r="AR131" s="139" t="s">
        <v>209</v>
      </c>
      <c r="AT131" s="139" t="s">
        <v>205</v>
      </c>
      <c r="AU131" s="139" t="s">
        <v>86</v>
      </c>
      <c r="AY131" s="18" t="s">
        <v>203</v>
      </c>
      <c r="BE131" s="140">
        <f>IF(N131="základní",J131,0)</f>
        <v>351842.3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8" t="s">
        <v>84</v>
      </c>
      <c r="BK131" s="140">
        <f>ROUND(I131*H131,2)</f>
        <v>351842.3</v>
      </c>
      <c r="BL131" s="18" t="s">
        <v>209</v>
      </c>
      <c r="BM131" s="139" t="s">
        <v>497</v>
      </c>
    </row>
    <row r="132" spans="2:65" s="14" customFormat="1" ht="10.15">
      <c r="B132" s="160"/>
      <c r="D132" s="142" t="s">
        <v>211</v>
      </c>
      <c r="E132" s="161" t="s">
        <v>31</v>
      </c>
      <c r="F132" s="162" t="s">
        <v>303</v>
      </c>
      <c r="H132" s="161" t="s">
        <v>31</v>
      </c>
      <c r="L132" s="160"/>
      <c r="M132" s="163"/>
      <c r="T132" s="164"/>
      <c r="AT132" s="161" t="s">
        <v>211</v>
      </c>
      <c r="AU132" s="161" t="s">
        <v>86</v>
      </c>
      <c r="AV132" s="14" t="s">
        <v>84</v>
      </c>
      <c r="AW132" s="14" t="s">
        <v>38</v>
      </c>
      <c r="AX132" s="14" t="s">
        <v>77</v>
      </c>
      <c r="AY132" s="161" t="s">
        <v>203</v>
      </c>
    </row>
    <row r="133" spans="2:65" s="12" customFormat="1" ht="10.15">
      <c r="B133" s="141"/>
      <c r="D133" s="142" t="s">
        <v>211</v>
      </c>
      <c r="E133" s="143" t="s">
        <v>31</v>
      </c>
      <c r="F133" s="144" t="s">
        <v>498</v>
      </c>
      <c r="H133" s="145">
        <v>8.6940000000000008</v>
      </c>
      <c r="L133" s="141"/>
      <c r="M133" s="146"/>
      <c r="T133" s="147"/>
      <c r="AT133" s="143" t="s">
        <v>211</v>
      </c>
      <c r="AU133" s="143" t="s">
        <v>86</v>
      </c>
      <c r="AV133" s="12" t="s">
        <v>86</v>
      </c>
      <c r="AW133" s="12" t="s">
        <v>38</v>
      </c>
      <c r="AX133" s="12" t="s">
        <v>77</v>
      </c>
      <c r="AY133" s="143" t="s">
        <v>203</v>
      </c>
    </row>
    <row r="134" spans="2:65" s="14" customFormat="1" ht="10.15">
      <c r="B134" s="160"/>
      <c r="D134" s="142" t="s">
        <v>211</v>
      </c>
      <c r="E134" s="161" t="s">
        <v>31</v>
      </c>
      <c r="F134" s="162" t="s">
        <v>305</v>
      </c>
      <c r="H134" s="161" t="s">
        <v>31</v>
      </c>
      <c r="L134" s="160"/>
      <c r="M134" s="163"/>
      <c r="T134" s="164"/>
      <c r="AT134" s="161" t="s">
        <v>211</v>
      </c>
      <c r="AU134" s="161" t="s">
        <v>86</v>
      </c>
      <c r="AV134" s="14" t="s">
        <v>84</v>
      </c>
      <c r="AW134" s="14" t="s">
        <v>38</v>
      </c>
      <c r="AX134" s="14" t="s">
        <v>77</v>
      </c>
      <c r="AY134" s="161" t="s">
        <v>203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499</v>
      </c>
      <c r="H135" s="145">
        <v>20.55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500</v>
      </c>
      <c r="H136" s="145">
        <v>8.9499999999999993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2" customFormat="1" ht="10.15">
      <c r="B137" s="141"/>
      <c r="D137" s="142" t="s">
        <v>211</v>
      </c>
      <c r="E137" s="143" t="s">
        <v>31</v>
      </c>
      <c r="F137" s="144" t="s">
        <v>501</v>
      </c>
      <c r="H137" s="145">
        <v>4.0999999999999996</v>
      </c>
      <c r="L137" s="141"/>
      <c r="M137" s="146"/>
      <c r="T137" s="147"/>
      <c r="AT137" s="143" t="s">
        <v>211</v>
      </c>
      <c r="AU137" s="143" t="s">
        <v>86</v>
      </c>
      <c r="AV137" s="12" t="s">
        <v>86</v>
      </c>
      <c r="AW137" s="12" t="s">
        <v>38</v>
      </c>
      <c r="AX137" s="12" t="s">
        <v>77</v>
      </c>
      <c r="AY137" s="143" t="s">
        <v>203</v>
      </c>
    </row>
    <row r="138" spans="2:65" s="12" customFormat="1" ht="10.15">
      <c r="B138" s="141"/>
      <c r="D138" s="142" t="s">
        <v>211</v>
      </c>
      <c r="E138" s="143" t="s">
        <v>31</v>
      </c>
      <c r="F138" s="144" t="s">
        <v>502</v>
      </c>
      <c r="H138" s="145">
        <v>2.2429999999999999</v>
      </c>
      <c r="L138" s="141"/>
      <c r="M138" s="146"/>
      <c r="T138" s="147"/>
      <c r="AT138" s="143" t="s">
        <v>211</v>
      </c>
      <c r="AU138" s="143" t="s">
        <v>86</v>
      </c>
      <c r="AV138" s="12" t="s">
        <v>86</v>
      </c>
      <c r="AW138" s="12" t="s">
        <v>38</v>
      </c>
      <c r="AX138" s="12" t="s">
        <v>77</v>
      </c>
      <c r="AY138" s="143" t="s">
        <v>203</v>
      </c>
    </row>
    <row r="139" spans="2:65" s="13" customFormat="1" ht="10.15">
      <c r="B139" s="151"/>
      <c r="D139" s="142" t="s">
        <v>211</v>
      </c>
      <c r="E139" s="152" t="s">
        <v>31</v>
      </c>
      <c r="F139" s="153" t="s">
        <v>230</v>
      </c>
      <c r="H139" s="154">
        <v>44.537000000000006</v>
      </c>
      <c r="L139" s="151"/>
      <c r="M139" s="155"/>
      <c r="T139" s="156"/>
      <c r="AT139" s="152" t="s">
        <v>211</v>
      </c>
      <c r="AU139" s="152" t="s">
        <v>86</v>
      </c>
      <c r="AV139" s="13" t="s">
        <v>209</v>
      </c>
      <c r="AW139" s="13" t="s">
        <v>38</v>
      </c>
      <c r="AX139" s="13" t="s">
        <v>84</v>
      </c>
      <c r="AY139" s="152" t="s">
        <v>203</v>
      </c>
    </row>
    <row r="140" spans="2:65" s="1" customFormat="1" ht="16.5" customHeight="1">
      <c r="B140" s="31"/>
      <c r="C140" s="129" t="s">
        <v>8</v>
      </c>
      <c r="D140" s="129" t="s">
        <v>205</v>
      </c>
      <c r="E140" s="130" t="s">
        <v>311</v>
      </c>
      <c r="F140" s="131" t="s">
        <v>312</v>
      </c>
      <c r="G140" s="132" t="s">
        <v>208</v>
      </c>
      <c r="H140" s="133">
        <v>115.30500000000001</v>
      </c>
      <c r="I140" s="134">
        <v>755</v>
      </c>
      <c r="J140" s="134">
        <f>ROUND(I140*H140,2)</f>
        <v>87055.28</v>
      </c>
      <c r="K140" s="131" t="s">
        <v>31</v>
      </c>
      <c r="L140" s="31"/>
      <c r="M140" s="135" t="s">
        <v>31</v>
      </c>
      <c r="N140" s="136" t="s">
        <v>48</v>
      </c>
      <c r="O140" s="137">
        <v>0</v>
      </c>
      <c r="P140" s="137">
        <f>O140*H140</f>
        <v>0</v>
      </c>
      <c r="Q140" s="137">
        <v>2.7499999999999998E-3</v>
      </c>
      <c r="R140" s="137">
        <f>Q140*H140</f>
        <v>0.31708874999999997</v>
      </c>
      <c r="S140" s="137">
        <v>0</v>
      </c>
      <c r="T140" s="138">
        <f>S140*H140</f>
        <v>0</v>
      </c>
      <c r="AR140" s="139" t="s">
        <v>209</v>
      </c>
      <c r="AT140" s="139" t="s">
        <v>205</v>
      </c>
      <c r="AU140" s="139" t="s">
        <v>86</v>
      </c>
      <c r="AY140" s="18" t="s">
        <v>203</v>
      </c>
      <c r="BE140" s="140">
        <f>IF(N140="základní",J140,0)</f>
        <v>87055.28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8" t="s">
        <v>84</v>
      </c>
      <c r="BK140" s="140">
        <f>ROUND(I140*H140,2)</f>
        <v>87055.28</v>
      </c>
      <c r="BL140" s="18" t="s">
        <v>209</v>
      </c>
      <c r="BM140" s="139" t="s">
        <v>503</v>
      </c>
    </row>
    <row r="141" spans="2:65" s="14" customFormat="1" ht="10.15">
      <c r="B141" s="160"/>
      <c r="D141" s="142" t="s">
        <v>211</v>
      </c>
      <c r="E141" s="161" t="s">
        <v>31</v>
      </c>
      <c r="F141" s="162" t="s">
        <v>303</v>
      </c>
      <c r="H141" s="161" t="s">
        <v>31</v>
      </c>
      <c r="L141" s="160"/>
      <c r="M141" s="163"/>
      <c r="T141" s="164"/>
      <c r="AT141" s="161" t="s">
        <v>211</v>
      </c>
      <c r="AU141" s="161" t="s">
        <v>86</v>
      </c>
      <c r="AV141" s="14" t="s">
        <v>84</v>
      </c>
      <c r="AW141" s="14" t="s">
        <v>38</v>
      </c>
      <c r="AX141" s="14" t="s">
        <v>77</v>
      </c>
      <c r="AY141" s="161" t="s">
        <v>203</v>
      </c>
    </row>
    <row r="142" spans="2:65" s="12" customFormat="1" ht="10.15">
      <c r="B142" s="141"/>
      <c r="D142" s="142" t="s">
        <v>211</v>
      </c>
      <c r="E142" s="143" t="s">
        <v>31</v>
      </c>
      <c r="F142" s="144" t="s">
        <v>504</v>
      </c>
      <c r="H142" s="145">
        <v>24</v>
      </c>
      <c r="L142" s="141"/>
      <c r="M142" s="146"/>
      <c r="T142" s="147"/>
      <c r="AT142" s="143" t="s">
        <v>211</v>
      </c>
      <c r="AU142" s="143" t="s">
        <v>86</v>
      </c>
      <c r="AV142" s="12" t="s">
        <v>86</v>
      </c>
      <c r="AW142" s="12" t="s">
        <v>38</v>
      </c>
      <c r="AX142" s="12" t="s">
        <v>77</v>
      </c>
      <c r="AY142" s="143" t="s">
        <v>203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505</v>
      </c>
      <c r="H143" s="145">
        <v>4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506</v>
      </c>
      <c r="H144" s="145">
        <v>8.8800000000000008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65" s="14" customFormat="1" ht="10.15">
      <c r="B145" s="160"/>
      <c r="D145" s="142" t="s">
        <v>211</v>
      </c>
      <c r="E145" s="161" t="s">
        <v>31</v>
      </c>
      <c r="F145" s="162" t="s">
        <v>305</v>
      </c>
      <c r="H145" s="161" t="s">
        <v>31</v>
      </c>
      <c r="L145" s="160"/>
      <c r="M145" s="163"/>
      <c r="T145" s="164"/>
      <c r="AT145" s="161" t="s">
        <v>211</v>
      </c>
      <c r="AU145" s="161" t="s">
        <v>86</v>
      </c>
      <c r="AV145" s="14" t="s">
        <v>84</v>
      </c>
      <c r="AW145" s="14" t="s">
        <v>38</v>
      </c>
      <c r="AX145" s="14" t="s">
        <v>77</v>
      </c>
      <c r="AY145" s="161" t="s">
        <v>203</v>
      </c>
    </row>
    <row r="146" spans="2:65" s="12" customFormat="1" ht="10.15">
      <c r="B146" s="141"/>
      <c r="D146" s="142" t="s">
        <v>211</v>
      </c>
      <c r="E146" s="143" t="s">
        <v>31</v>
      </c>
      <c r="F146" s="144" t="s">
        <v>507</v>
      </c>
      <c r="H146" s="145">
        <v>21</v>
      </c>
      <c r="L146" s="141"/>
      <c r="M146" s="146"/>
      <c r="T146" s="147"/>
      <c r="AT146" s="143" t="s">
        <v>211</v>
      </c>
      <c r="AU146" s="143" t="s">
        <v>86</v>
      </c>
      <c r="AV146" s="12" t="s">
        <v>86</v>
      </c>
      <c r="AW146" s="12" t="s">
        <v>38</v>
      </c>
      <c r="AX146" s="12" t="s">
        <v>77</v>
      </c>
      <c r="AY146" s="143" t="s">
        <v>203</v>
      </c>
    </row>
    <row r="147" spans="2:65" s="12" customFormat="1" ht="10.15">
      <c r="B147" s="141"/>
      <c r="D147" s="142" t="s">
        <v>211</v>
      </c>
      <c r="E147" s="143" t="s">
        <v>31</v>
      </c>
      <c r="F147" s="144" t="s">
        <v>508</v>
      </c>
      <c r="H147" s="145">
        <v>1.65</v>
      </c>
      <c r="L147" s="141"/>
      <c r="M147" s="146"/>
      <c r="T147" s="147"/>
      <c r="AT147" s="143" t="s">
        <v>211</v>
      </c>
      <c r="AU147" s="143" t="s">
        <v>86</v>
      </c>
      <c r="AV147" s="12" t="s">
        <v>86</v>
      </c>
      <c r="AW147" s="12" t="s">
        <v>38</v>
      </c>
      <c r="AX147" s="12" t="s">
        <v>77</v>
      </c>
      <c r="AY147" s="143" t="s">
        <v>203</v>
      </c>
    </row>
    <row r="148" spans="2:65" s="12" customFormat="1" ht="20.25">
      <c r="B148" s="141"/>
      <c r="D148" s="142" t="s">
        <v>211</v>
      </c>
      <c r="E148" s="143" t="s">
        <v>31</v>
      </c>
      <c r="F148" s="144" t="s">
        <v>509</v>
      </c>
      <c r="H148" s="145">
        <v>55.774999999999999</v>
      </c>
      <c r="L148" s="141"/>
      <c r="M148" s="146"/>
      <c r="T148" s="147"/>
      <c r="AT148" s="143" t="s">
        <v>211</v>
      </c>
      <c r="AU148" s="143" t="s">
        <v>86</v>
      </c>
      <c r="AV148" s="12" t="s">
        <v>86</v>
      </c>
      <c r="AW148" s="12" t="s">
        <v>38</v>
      </c>
      <c r="AX148" s="12" t="s">
        <v>77</v>
      </c>
      <c r="AY148" s="143" t="s">
        <v>203</v>
      </c>
    </row>
    <row r="149" spans="2:65" s="13" customFormat="1" ht="10.15">
      <c r="B149" s="151"/>
      <c r="D149" s="142" t="s">
        <v>211</v>
      </c>
      <c r="E149" s="152" t="s">
        <v>31</v>
      </c>
      <c r="F149" s="153" t="s">
        <v>230</v>
      </c>
      <c r="H149" s="154">
        <v>115.30500000000001</v>
      </c>
      <c r="L149" s="151"/>
      <c r="M149" s="155"/>
      <c r="T149" s="156"/>
      <c r="AT149" s="152" t="s">
        <v>211</v>
      </c>
      <c r="AU149" s="152" t="s">
        <v>86</v>
      </c>
      <c r="AV149" s="13" t="s">
        <v>209</v>
      </c>
      <c r="AW149" s="13" t="s">
        <v>38</v>
      </c>
      <c r="AX149" s="13" t="s">
        <v>84</v>
      </c>
      <c r="AY149" s="152" t="s">
        <v>203</v>
      </c>
    </row>
    <row r="150" spans="2:65" s="1" customFormat="1" ht="16.5" customHeight="1">
      <c r="B150" s="31"/>
      <c r="C150" s="129" t="s">
        <v>134</v>
      </c>
      <c r="D150" s="129" t="s">
        <v>205</v>
      </c>
      <c r="E150" s="130" t="s">
        <v>322</v>
      </c>
      <c r="F150" s="131" t="s">
        <v>323</v>
      </c>
      <c r="G150" s="132" t="s">
        <v>208</v>
      </c>
      <c r="H150" s="133">
        <v>115.30500000000001</v>
      </c>
      <c r="I150" s="134">
        <v>378</v>
      </c>
      <c r="J150" s="134">
        <f>ROUND(I150*H150,2)</f>
        <v>43585.29</v>
      </c>
      <c r="K150" s="131" t="s">
        <v>31</v>
      </c>
      <c r="L150" s="31"/>
      <c r="M150" s="135" t="s">
        <v>31</v>
      </c>
      <c r="N150" s="136" t="s">
        <v>48</v>
      </c>
      <c r="O150" s="137">
        <v>0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209</v>
      </c>
      <c r="AT150" s="139" t="s">
        <v>205</v>
      </c>
      <c r="AU150" s="139" t="s">
        <v>86</v>
      </c>
      <c r="AY150" s="18" t="s">
        <v>203</v>
      </c>
      <c r="BE150" s="140">
        <f>IF(N150="základní",J150,0)</f>
        <v>43585.29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8" t="s">
        <v>84</v>
      </c>
      <c r="BK150" s="140">
        <f>ROUND(I150*H150,2)</f>
        <v>43585.29</v>
      </c>
      <c r="BL150" s="18" t="s">
        <v>209</v>
      </c>
      <c r="BM150" s="139" t="s">
        <v>510</v>
      </c>
    </row>
    <row r="151" spans="2:65" s="1" customFormat="1" ht="16.5" customHeight="1">
      <c r="B151" s="31"/>
      <c r="C151" s="129" t="s">
        <v>310</v>
      </c>
      <c r="D151" s="129" t="s">
        <v>205</v>
      </c>
      <c r="E151" s="130" t="s">
        <v>326</v>
      </c>
      <c r="F151" s="131" t="s">
        <v>327</v>
      </c>
      <c r="G151" s="132" t="s">
        <v>208</v>
      </c>
      <c r="H151" s="133">
        <v>86.21</v>
      </c>
      <c r="I151" s="134">
        <v>255</v>
      </c>
      <c r="J151" s="134">
        <f>ROUND(I151*H151,2)</f>
        <v>21983.55</v>
      </c>
      <c r="K151" s="131" t="s">
        <v>31</v>
      </c>
      <c r="L151" s="31"/>
      <c r="M151" s="135" t="s">
        <v>31</v>
      </c>
      <c r="N151" s="136" t="s">
        <v>48</v>
      </c>
      <c r="O151" s="137">
        <v>0</v>
      </c>
      <c r="P151" s="137">
        <f>O151*H151</f>
        <v>0</v>
      </c>
      <c r="Q151" s="137">
        <v>2.5000000000000001E-3</v>
      </c>
      <c r="R151" s="137">
        <f>Q151*H151</f>
        <v>0.21552499999999999</v>
      </c>
      <c r="S151" s="137">
        <v>0</v>
      </c>
      <c r="T151" s="138">
        <f>S151*H151</f>
        <v>0</v>
      </c>
      <c r="AR151" s="139" t="s">
        <v>209</v>
      </c>
      <c r="AT151" s="139" t="s">
        <v>205</v>
      </c>
      <c r="AU151" s="139" t="s">
        <v>86</v>
      </c>
      <c r="AY151" s="18" t="s">
        <v>203</v>
      </c>
      <c r="BE151" s="140">
        <f>IF(N151="základní",J151,0)</f>
        <v>21983.55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8" t="s">
        <v>84</v>
      </c>
      <c r="BK151" s="140">
        <f>ROUND(I151*H151,2)</f>
        <v>21983.55</v>
      </c>
      <c r="BL151" s="18" t="s">
        <v>209</v>
      </c>
      <c r="BM151" s="139" t="s">
        <v>511</v>
      </c>
    </row>
    <row r="152" spans="2:65" s="12" customFormat="1" ht="10.15">
      <c r="B152" s="141"/>
      <c r="D152" s="142" t="s">
        <v>211</v>
      </c>
      <c r="E152" s="143" t="s">
        <v>31</v>
      </c>
      <c r="F152" s="144" t="s">
        <v>512</v>
      </c>
      <c r="H152" s="145">
        <v>60</v>
      </c>
      <c r="L152" s="141"/>
      <c r="M152" s="146"/>
      <c r="T152" s="147"/>
      <c r="AT152" s="143" t="s">
        <v>211</v>
      </c>
      <c r="AU152" s="143" t="s">
        <v>86</v>
      </c>
      <c r="AV152" s="12" t="s">
        <v>86</v>
      </c>
      <c r="AW152" s="12" t="s">
        <v>38</v>
      </c>
      <c r="AX152" s="12" t="s">
        <v>77</v>
      </c>
      <c r="AY152" s="143" t="s">
        <v>203</v>
      </c>
    </row>
    <row r="153" spans="2:65" s="12" customFormat="1" ht="10.15">
      <c r="B153" s="141"/>
      <c r="D153" s="142" t="s">
        <v>211</v>
      </c>
      <c r="E153" s="143" t="s">
        <v>31</v>
      </c>
      <c r="F153" s="144" t="s">
        <v>513</v>
      </c>
      <c r="H153" s="145">
        <v>-18.45</v>
      </c>
      <c r="L153" s="141"/>
      <c r="M153" s="146"/>
      <c r="T153" s="147"/>
      <c r="AT153" s="143" t="s">
        <v>211</v>
      </c>
      <c r="AU153" s="143" t="s">
        <v>86</v>
      </c>
      <c r="AV153" s="12" t="s">
        <v>86</v>
      </c>
      <c r="AW153" s="12" t="s">
        <v>38</v>
      </c>
      <c r="AX153" s="12" t="s">
        <v>77</v>
      </c>
      <c r="AY153" s="143" t="s">
        <v>203</v>
      </c>
    </row>
    <row r="154" spans="2:65" s="12" customFormat="1" ht="10.15">
      <c r="B154" s="141"/>
      <c r="D154" s="142" t="s">
        <v>211</v>
      </c>
      <c r="E154" s="143" t="s">
        <v>31</v>
      </c>
      <c r="F154" s="144" t="s">
        <v>514</v>
      </c>
      <c r="H154" s="145">
        <v>2.4</v>
      </c>
      <c r="L154" s="141"/>
      <c r="M154" s="146"/>
      <c r="T154" s="147"/>
      <c r="AT154" s="143" t="s">
        <v>211</v>
      </c>
      <c r="AU154" s="143" t="s">
        <v>86</v>
      </c>
      <c r="AV154" s="12" t="s">
        <v>86</v>
      </c>
      <c r="AW154" s="12" t="s">
        <v>38</v>
      </c>
      <c r="AX154" s="12" t="s">
        <v>77</v>
      </c>
      <c r="AY154" s="143" t="s">
        <v>203</v>
      </c>
    </row>
    <row r="155" spans="2:65" s="12" customFormat="1" ht="10.15">
      <c r="B155" s="141"/>
      <c r="D155" s="142" t="s">
        <v>211</v>
      </c>
      <c r="E155" s="143" t="s">
        <v>31</v>
      </c>
      <c r="F155" s="144" t="s">
        <v>515</v>
      </c>
      <c r="H155" s="145">
        <v>0.5</v>
      </c>
      <c r="L155" s="141"/>
      <c r="M155" s="146"/>
      <c r="T155" s="147"/>
      <c r="AT155" s="143" t="s">
        <v>211</v>
      </c>
      <c r="AU155" s="143" t="s">
        <v>86</v>
      </c>
      <c r="AV155" s="12" t="s">
        <v>86</v>
      </c>
      <c r="AW155" s="12" t="s">
        <v>38</v>
      </c>
      <c r="AX155" s="12" t="s">
        <v>77</v>
      </c>
      <c r="AY155" s="143" t="s">
        <v>203</v>
      </c>
    </row>
    <row r="156" spans="2:65" s="12" customFormat="1" ht="10.15">
      <c r="B156" s="141"/>
      <c r="D156" s="142" t="s">
        <v>211</v>
      </c>
      <c r="E156" s="143" t="s">
        <v>31</v>
      </c>
      <c r="F156" s="144" t="s">
        <v>516</v>
      </c>
      <c r="H156" s="145">
        <v>34.484999999999999</v>
      </c>
      <c r="L156" s="141"/>
      <c r="M156" s="146"/>
      <c r="T156" s="147"/>
      <c r="AT156" s="143" t="s">
        <v>211</v>
      </c>
      <c r="AU156" s="143" t="s">
        <v>86</v>
      </c>
      <c r="AV156" s="12" t="s">
        <v>86</v>
      </c>
      <c r="AW156" s="12" t="s">
        <v>38</v>
      </c>
      <c r="AX156" s="12" t="s">
        <v>77</v>
      </c>
      <c r="AY156" s="143" t="s">
        <v>203</v>
      </c>
    </row>
    <row r="157" spans="2:65" s="12" customFormat="1" ht="10.15">
      <c r="B157" s="141"/>
      <c r="D157" s="142" t="s">
        <v>211</v>
      </c>
      <c r="E157" s="143" t="s">
        <v>31</v>
      </c>
      <c r="F157" s="144" t="s">
        <v>517</v>
      </c>
      <c r="H157" s="145">
        <v>7.2750000000000004</v>
      </c>
      <c r="L157" s="141"/>
      <c r="M157" s="146"/>
      <c r="T157" s="147"/>
      <c r="AT157" s="143" t="s">
        <v>211</v>
      </c>
      <c r="AU157" s="143" t="s">
        <v>86</v>
      </c>
      <c r="AV157" s="12" t="s">
        <v>86</v>
      </c>
      <c r="AW157" s="12" t="s">
        <v>38</v>
      </c>
      <c r="AX157" s="12" t="s">
        <v>77</v>
      </c>
      <c r="AY157" s="143" t="s">
        <v>203</v>
      </c>
    </row>
    <row r="158" spans="2:65" s="13" customFormat="1" ht="10.15">
      <c r="B158" s="151"/>
      <c r="D158" s="142" t="s">
        <v>211</v>
      </c>
      <c r="E158" s="152" t="s">
        <v>31</v>
      </c>
      <c r="F158" s="153" t="s">
        <v>230</v>
      </c>
      <c r="H158" s="154">
        <v>86.21</v>
      </c>
      <c r="L158" s="151"/>
      <c r="M158" s="155"/>
      <c r="T158" s="156"/>
      <c r="AT158" s="152" t="s">
        <v>211</v>
      </c>
      <c r="AU158" s="152" t="s">
        <v>86</v>
      </c>
      <c r="AV158" s="13" t="s">
        <v>209</v>
      </c>
      <c r="AW158" s="13" t="s">
        <v>38</v>
      </c>
      <c r="AX158" s="13" t="s">
        <v>84</v>
      </c>
      <c r="AY158" s="152" t="s">
        <v>203</v>
      </c>
    </row>
    <row r="159" spans="2:65" s="1" customFormat="1" ht="24.2" customHeight="1">
      <c r="B159" s="31"/>
      <c r="C159" s="129" t="s">
        <v>321</v>
      </c>
      <c r="D159" s="129" t="s">
        <v>205</v>
      </c>
      <c r="E159" s="130" t="s">
        <v>333</v>
      </c>
      <c r="F159" s="131" t="s">
        <v>334</v>
      </c>
      <c r="G159" s="132" t="s">
        <v>251</v>
      </c>
      <c r="H159" s="133">
        <v>5.79</v>
      </c>
      <c r="I159" s="134">
        <v>39000</v>
      </c>
      <c r="J159" s="134">
        <f>ROUND(I159*H159,2)</f>
        <v>225810</v>
      </c>
      <c r="K159" s="131" t="s">
        <v>31</v>
      </c>
      <c r="L159" s="31"/>
      <c r="M159" s="135" t="s">
        <v>31</v>
      </c>
      <c r="N159" s="136" t="s">
        <v>48</v>
      </c>
      <c r="O159" s="137">
        <v>0</v>
      </c>
      <c r="P159" s="137">
        <f>O159*H159</f>
        <v>0</v>
      </c>
      <c r="Q159" s="137">
        <v>1.0492218</v>
      </c>
      <c r="R159" s="137">
        <f>Q159*H159</f>
        <v>6.0749942219999999</v>
      </c>
      <c r="S159" s="137">
        <v>0</v>
      </c>
      <c r="T159" s="138">
        <f>S159*H159</f>
        <v>0</v>
      </c>
      <c r="AR159" s="139" t="s">
        <v>209</v>
      </c>
      <c r="AT159" s="139" t="s">
        <v>205</v>
      </c>
      <c r="AU159" s="139" t="s">
        <v>86</v>
      </c>
      <c r="AY159" s="18" t="s">
        <v>203</v>
      </c>
      <c r="BE159" s="140">
        <f>IF(N159="základní",J159,0)</f>
        <v>225810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8" t="s">
        <v>84</v>
      </c>
      <c r="BK159" s="140">
        <f>ROUND(I159*H159,2)</f>
        <v>225810</v>
      </c>
      <c r="BL159" s="18" t="s">
        <v>209</v>
      </c>
      <c r="BM159" s="139" t="s">
        <v>518</v>
      </c>
    </row>
    <row r="160" spans="2:65" s="14" customFormat="1" ht="10.15">
      <c r="B160" s="160"/>
      <c r="D160" s="142" t="s">
        <v>211</v>
      </c>
      <c r="E160" s="161" t="s">
        <v>31</v>
      </c>
      <c r="F160" s="162" t="s">
        <v>287</v>
      </c>
      <c r="H160" s="161" t="s">
        <v>31</v>
      </c>
      <c r="L160" s="160"/>
      <c r="M160" s="163"/>
      <c r="T160" s="164"/>
      <c r="AT160" s="161" t="s">
        <v>211</v>
      </c>
      <c r="AU160" s="161" t="s">
        <v>86</v>
      </c>
      <c r="AV160" s="14" t="s">
        <v>84</v>
      </c>
      <c r="AW160" s="14" t="s">
        <v>38</v>
      </c>
      <c r="AX160" s="14" t="s">
        <v>77</v>
      </c>
      <c r="AY160" s="161" t="s">
        <v>203</v>
      </c>
    </row>
    <row r="161" spans="2:65" s="14" customFormat="1" ht="10.15">
      <c r="B161" s="160"/>
      <c r="D161" s="142" t="s">
        <v>211</v>
      </c>
      <c r="E161" s="161" t="s">
        <v>31</v>
      </c>
      <c r="F161" s="162" t="s">
        <v>336</v>
      </c>
      <c r="H161" s="161" t="s">
        <v>31</v>
      </c>
      <c r="L161" s="160"/>
      <c r="M161" s="163"/>
      <c r="T161" s="164"/>
      <c r="AT161" s="161" t="s">
        <v>211</v>
      </c>
      <c r="AU161" s="161" t="s">
        <v>86</v>
      </c>
      <c r="AV161" s="14" t="s">
        <v>84</v>
      </c>
      <c r="AW161" s="14" t="s">
        <v>38</v>
      </c>
      <c r="AX161" s="14" t="s">
        <v>77</v>
      </c>
      <c r="AY161" s="161" t="s">
        <v>203</v>
      </c>
    </row>
    <row r="162" spans="2:65" s="12" customFormat="1" ht="10.15">
      <c r="B162" s="141"/>
      <c r="D162" s="142" t="s">
        <v>211</v>
      </c>
      <c r="E162" s="143" t="s">
        <v>31</v>
      </c>
      <c r="F162" s="144" t="s">
        <v>519</v>
      </c>
      <c r="H162" s="145">
        <v>44.536999999999999</v>
      </c>
      <c r="L162" s="141"/>
      <c r="M162" s="146"/>
      <c r="T162" s="147"/>
      <c r="AT162" s="143" t="s">
        <v>211</v>
      </c>
      <c r="AU162" s="143" t="s">
        <v>86</v>
      </c>
      <c r="AV162" s="12" t="s">
        <v>86</v>
      </c>
      <c r="AW162" s="12" t="s">
        <v>38</v>
      </c>
      <c r="AX162" s="12" t="s">
        <v>77</v>
      </c>
      <c r="AY162" s="143" t="s">
        <v>203</v>
      </c>
    </row>
    <row r="163" spans="2:65" s="15" customFormat="1" ht="10.15">
      <c r="B163" s="165"/>
      <c r="D163" s="142" t="s">
        <v>211</v>
      </c>
      <c r="E163" s="166" t="s">
        <v>31</v>
      </c>
      <c r="F163" s="167" t="s">
        <v>337</v>
      </c>
      <c r="H163" s="168">
        <v>44.536999999999999</v>
      </c>
      <c r="L163" s="165"/>
      <c r="M163" s="169"/>
      <c r="T163" s="170"/>
      <c r="AT163" s="166" t="s">
        <v>211</v>
      </c>
      <c r="AU163" s="166" t="s">
        <v>86</v>
      </c>
      <c r="AV163" s="15" t="s">
        <v>92</v>
      </c>
      <c r="AW163" s="15" t="s">
        <v>38</v>
      </c>
      <c r="AX163" s="15" t="s">
        <v>77</v>
      </c>
      <c r="AY163" s="166" t="s">
        <v>203</v>
      </c>
    </row>
    <row r="164" spans="2:65" s="12" customFormat="1" ht="10.15">
      <c r="B164" s="141"/>
      <c r="D164" s="142" t="s">
        <v>211</v>
      </c>
      <c r="E164" s="143" t="s">
        <v>31</v>
      </c>
      <c r="F164" s="144" t="s">
        <v>520</v>
      </c>
      <c r="H164" s="145">
        <v>5.79</v>
      </c>
      <c r="L164" s="141"/>
      <c r="M164" s="146"/>
      <c r="T164" s="147"/>
      <c r="AT164" s="143" t="s">
        <v>211</v>
      </c>
      <c r="AU164" s="143" t="s">
        <v>86</v>
      </c>
      <c r="AV164" s="12" t="s">
        <v>86</v>
      </c>
      <c r="AW164" s="12" t="s">
        <v>38</v>
      </c>
      <c r="AX164" s="12" t="s">
        <v>84</v>
      </c>
      <c r="AY164" s="143" t="s">
        <v>203</v>
      </c>
    </row>
    <row r="165" spans="2:65" s="1" customFormat="1" ht="16.5" customHeight="1">
      <c r="B165" s="31"/>
      <c r="C165" s="129" t="s">
        <v>325</v>
      </c>
      <c r="D165" s="129" t="s">
        <v>205</v>
      </c>
      <c r="E165" s="130" t="s">
        <v>340</v>
      </c>
      <c r="F165" s="131" t="s">
        <v>341</v>
      </c>
      <c r="G165" s="132" t="s">
        <v>208</v>
      </c>
      <c r="H165" s="133">
        <v>22.05</v>
      </c>
      <c r="I165" s="134">
        <v>1300</v>
      </c>
      <c r="J165" s="134">
        <f>ROUND(I165*H165,2)</f>
        <v>28665</v>
      </c>
      <c r="K165" s="131" t="s">
        <v>31</v>
      </c>
      <c r="L165" s="31"/>
      <c r="M165" s="135" t="s">
        <v>31</v>
      </c>
      <c r="N165" s="136" t="s">
        <v>48</v>
      </c>
      <c r="O165" s="137">
        <v>0</v>
      </c>
      <c r="P165" s="137">
        <f>O165*H165</f>
        <v>0</v>
      </c>
      <c r="Q165" s="137">
        <v>4.2189999999999991E-2</v>
      </c>
      <c r="R165" s="137">
        <f>Q165*H165</f>
        <v>0.93028949999999988</v>
      </c>
      <c r="S165" s="137">
        <v>0</v>
      </c>
      <c r="T165" s="138">
        <f>S165*H165</f>
        <v>0</v>
      </c>
      <c r="AR165" s="139" t="s">
        <v>209</v>
      </c>
      <c r="AT165" s="139" t="s">
        <v>205</v>
      </c>
      <c r="AU165" s="139" t="s">
        <v>86</v>
      </c>
      <c r="AY165" s="18" t="s">
        <v>203</v>
      </c>
      <c r="BE165" s="140">
        <f>IF(N165="základní",J165,0)</f>
        <v>28665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8" t="s">
        <v>84</v>
      </c>
      <c r="BK165" s="140">
        <f>ROUND(I165*H165,2)</f>
        <v>28665</v>
      </c>
      <c r="BL165" s="18" t="s">
        <v>209</v>
      </c>
      <c r="BM165" s="139" t="s">
        <v>521</v>
      </c>
    </row>
    <row r="166" spans="2:65" s="14" customFormat="1" ht="10.15">
      <c r="B166" s="160"/>
      <c r="D166" s="142" t="s">
        <v>211</v>
      </c>
      <c r="E166" s="161" t="s">
        <v>31</v>
      </c>
      <c r="F166" s="162" t="s">
        <v>343</v>
      </c>
      <c r="H166" s="161" t="s">
        <v>31</v>
      </c>
      <c r="L166" s="160"/>
      <c r="M166" s="163"/>
      <c r="T166" s="164"/>
      <c r="AT166" s="161" t="s">
        <v>211</v>
      </c>
      <c r="AU166" s="161" t="s">
        <v>86</v>
      </c>
      <c r="AV166" s="14" t="s">
        <v>84</v>
      </c>
      <c r="AW166" s="14" t="s">
        <v>38</v>
      </c>
      <c r="AX166" s="14" t="s">
        <v>77</v>
      </c>
      <c r="AY166" s="161" t="s">
        <v>203</v>
      </c>
    </row>
    <row r="167" spans="2:65" s="12" customFormat="1" ht="10.15">
      <c r="B167" s="141"/>
      <c r="D167" s="142" t="s">
        <v>211</v>
      </c>
      <c r="E167" s="143" t="s">
        <v>31</v>
      </c>
      <c r="F167" s="144" t="s">
        <v>522</v>
      </c>
      <c r="H167" s="145">
        <v>22.05</v>
      </c>
      <c r="L167" s="141"/>
      <c r="M167" s="146"/>
      <c r="T167" s="147"/>
      <c r="AT167" s="143" t="s">
        <v>211</v>
      </c>
      <c r="AU167" s="143" t="s">
        <v>86</v>
      </c>
      <c r="AV167" s="12" t="s">
        <v>86</v>
      </c>
      <c r="AW167" s="12" t="s">
        <v>38</v>
      </c>
      <c r="AX167" s="12" t="s">
        <v>84</v>
      </c>
      <c r="AY167" s="143" t="s">
        <v>203</v>
      </c>
    </row>
    <row r="168" spans="2:65" s="11" customFormat="1" ht="22.8" customHeight="1">
      <c r="B168" s="118"/>
      <c r="D168" s="119" t="s">
        <v>76</v>
      </c>
      <c r="E168" s="127" t="s">
        <v>209</v>
      </c>
      <c r="F168" s="127" t="s">
        <v>345</v>
      </c>
      <c r="J168" s="128">
        <f>BK168</f>
        <v>64141.09</v>
      </c>
      <c r="L168" s="118"/>
      <c r="M168" s="122"/>
      <c r="P168" s="123">
        <f>SUM(P169:P185)</f>
        <v>0</v>
      </c>
      <c r="R168" s="123">
        <f>SUM(R169:R185)</f>
        <v>9.1251831033999977</v>
      </c>
      <c r="T168" s="124">
        <f>SUM(T169:T185)</f>
        <v>0</v>
      </c>
      <c r="AR168" s="119" t="s">
        <v>84</v>
      </c>
      <c r="AT168" s="125" t="s">
        <v>76</v>
      </c>
      <c r="AU168" s="125" t="s">
        <v>84</v>
      </c>
      <c r="AY168" s="119" t="s">
        <v>203</v>
      </c>
      <c r="BK168" s="126">
        <f>SUM(BK169:BK185)</f>
        <v>64141.09</v>
      </c>
    </row>
    <row r="169" spans="2:65" s="1" customFormat="1" ht="24.2" customHeight="1">
      <c r="B169" s="31"/>
      <c r="C169" s="129" t="s">
        <v>332</v>
      </c>
      <c r="D169" s="129" t="s">
        <v>205</v>
      </c>
      <c r="E169" s="130" t="s">
        <v>347</v>
      </c>
      <c r="F169" s="131" t="s">
        <v>348</v>
      </c>
      <c r="G169" s="132" t="s">
        <v>242</v>
      </c>
      <c r="H169" s="133">
        <v>3.42</v>
      </c>
      <c r="I169" s="134">
        <v>7900</v>
      </c>
      <c r="J169" s="134">
        <f>ROUND(I169*H169,2)</f>
        <v>27018</v>
      </c>
      <c r="K169" s="131" t="s">
        <v>31</v>
      </c>
      <c r="L169" s="31"/>
      <c r="M169" s="135" t="s">
        <v>31</v>
      </c>
      <c r="N169" s="136" t="s">
        <v>48</v>
      </c>
      <c r="O169" s="137">
        <v>0</v>
      </c>
      <c r="P169" s="137">
        <f>O169*H169</f>
        <v>0</v>
      </c>
      <c r="Q169" s="137">
        <v>2.5020099999999998</v>
      </c>
      <c r="R169" s="137">
        <f>Q169*H169</f>
        <v>8.5568741999999993</v>
      </c>
      <c r="S169" s="137">
        <v>0</v>
      </c>
      <c r="T169" s="138">
        <f>S169*H169</f>
        <v>0</v>
      </c>
      <c r="AR169" s="139" t="s">
        <v>209</v>
      </c>
      <c r="AT169" s="139" t="s">
        <v>205</v>
      </c>
      <c r="AU169" s="139" t="s">
        <v>86</v>
      </c>
      <c r="AY169" s="18" t="s">
        <v>203</v>
      </c>
      <c r="BE169" s="140">
        <f>IF(N169="základní",J169,0)</f>
        <v>27018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8" t="s">
        <v>84</v>
      </c>
      <c r="BK169" s="140">
        <f>ROUND(I169*H169,2)</f>
        <v>27018</v>
      </c>
      <c r="BL169" s="18" t="s">
        <v>209</v>
      </c>
      <c r="BM169" s="139" t="s">
        <v>523</v>
      </c>
    </row>
    <row r="170" spans="2:65" s="12" customFormat="1" ht="10.15">
      <c r="B170" s="141"/>
      <c r="D170" s="142" t="s">
        <v>211</v>
      </c>
      <c r="E170" s="143" t="s">
        <v>31</v>
      </c>
      <c r="F170" s="144" t="s">
        <v>524</v>
      </c>
      <c r="H170" s="145">
        <v>3.42</v>
      </c>
      <c r="L170" s="141"/>
      <c r="M170" s="146"/>
      <c r="T170" s="147"/>
      <c r="AT170" s="143" t="s">
        <v>211</v>
      </c>
      <c r="AU170" s="143" t="s">
        <v>86</v>
      </c>
      <c r="AV170" s="12" t="s">
        <v>86</v>
      </c>
      <c r="AW170" s="12" t="s">
        <v>38</v>
      </c>
      <c r="AX170" s="12" t="s">
        <v>84</v>
      </c>
      <c r="AY170" s="143" t="s">
        <v>203</v>
      </c>
    </row>
    <row r="171" spans="2:65" s="1" customFormat="1" ht="21.75" customHeight="1">
      <c r="B171" s="31"/>
      <c r="C171" s="129" t="s">
        <v>339</v>
      </c>
      <c r="D171" s="129" t="s">
        <v>205</v>
      </c>
      <c r="E171" s="130" t="s">
        <v>352</v>
      </c>
      <c r="F171" s="131" t="s">
        <v>353</v>
      </c>
      <c r="G171" s="132" t="s">
        <v>208</v>
      </c>
      <c r="H171" s="133">
        <v>18.254999999999999</v>
      </c>
      <c r="I171" s="134">
        <v>622</v>
      </c>
      <c r="J171" s="134">
        <f>ROUND(I171*H171,2)</f>
        <v>11354.61</v>
      </c>
      <c r="K171" s="131" t="s">
        <v>31</v>
      </c>
      <c r="L171" s="31"/>
      <c r="M171" s="135" t="s">
        <v>31</v>
      </c>
      <c r="N171" s="136" t="s">
        <v>48</v>
      </c>
      <c r="O171" s="137">
        <v>0</v>
      </c>
      <c r="P171" s="137">
        <f>O171*H171</f>
        <v>0</v>
      </c>
      <c r="Q171" s="137">
        <v>5.3261999999999997E-3</v>
      </c>
      <c r="R171" s="137">
        <f>Q171*H171</f>
        <v>9.7229780999999987E-2</v>
      </c>
      <c r="S171" s="137">
        <v>0</v>
      </c>
      <c r="T171" s="138">
        <f>S171*H171</f>
        <v>0</v>
      </c>
      <c r="AR171" s="139" t="s">
        <v>209</v>
      </c>
      <c r="AT171" s="139" t="s">
        <v>205</v>
      </c>
      <c r="AU171" s="139" t="s">
        <v>86</v>
      </c>
      <c r="AY171" s="18" t="s">
        <v>203</v>
      </c>
      <c r="BE171" s="140">
        <f>IF(N171="základní",J171,0)</f>
        <v>11354.61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8" t="s">
        <v>84</v>
      </c>
      <c r="BK171" s="140">
        <f>ROUND(I171*H171,2)</f>
        <v>11354.61</v>
      </c>
      <c r="BL171" s="18" t="s">
        <v>209</v>
      </c>
      <c r="BM171" s="139" t="s">
        <v>525</v>
      </c>
    </row>
    <row r="172" spans="2:65" s="12" customFormat="1" ht="10.15">
      <c r="B172" s="141"/>
      <c r="D172" s="142" t="s">
        <v>211</v>
      </c>
      <c r="E172" s="143" t="s">
        <v>31</v>
      </c>
      <c r="F172" s="144" t="s">
        <v>526</v>
      </c>
      <c r="H172" s="145">
        <v>9.8550000000000004</v>
      </c>
      <c r="L172" s="141"/>
      <c r="M172" s="146"/>
      <c r="T172" s="147"/>
      <c r="AT172" s="143" t="s">
        <v>211</v>
      </c>
      <c r="AU172" s="143" t="s">
        <v>86</v>
      </c>
      <c r="AV172" s="12" t="s">
        <v>86</v>
      </c>
      <c r="AW172" s="12" t="s">
        <v>38</v>
      </c>
      <c r="AX172" s="12" t="s">
        <v>77</v>
      </c>
      <c r="AY172" s="143" t="s">
        <v>203</v>
      </c>
    </row>
    <row r="173" spans="2:65" s="12" customFormat="1" ht="10.15">
      <c r="B173" s="141"/>
      <c r="D173" s="142" t="s">
        <v>211</v>
      </c>
      <c r="E173" s="143" t="s">
        <v>31</v>
      </c>
      <c r="F173" s="144" t="s">
        <v>527</v>
      </c>
      <c r="H173" s="145">
        <v>8.4</v>
      </c>
      <c r="L173" s="141"/>
      <c r="M173" s="146"/>
      <c r="T173" s="147"/>
      <c r="AT173" s="143" t="s">
        <v>211</v>
      </c>
      <c r="AU173" s="143" t="s">
        <v>86</v>
      </c>
      <c r="AV173" s="12" t="s">
        <v>86</v>
      </c>
      <c r="AW173" s="12" t="s">
        <v>38</v>
      </c>
      <c r="AX173" s="12" t="s">
        <v>77</v>
      </c>
      <c r="AY173" s="143" t="s">
        <v>203</v>
      </c>
    </row>
    <row r="174" spans="2:65" s="13" customFormat="1" ht="10.15">
      <c r="B174" s="151"/>
      <c r="D174" s="142" t="s">
        <v>211</v>
      </c>
      <c r="E174" s="152" t="s">
        <v>31</v>
      </c>
      <c r="F174" s="153" t="s">
        <v>230</v>
      </c>
      <c r="H174" s="154">
        <v>18.255000000000003</v>
      </c>
      <c r="L174" s="151"/>
      <c r="M174" s="155"/>
      <c r="T174" s="156"/>
      <c r="AT174" s="152" t="s">
        <v>211</v>
      </c>
      <c r="AU174" s="152" t="s">
        <v>86</v>
      </c>
      <c r="AV174" s="13" t="s">
        <v>209</v>
      </c>
      <c r="AW174" s="13" t="s">
        <v>38</v>
      </c>
      <c r="AX174" s="13" t="s">
        <v>84</v>
      </c>
      <c r="AY174" s="152" t="s">
        <v>203</v>
      </c>
    </row>
    <row r="175" spans="2:65" s="1" customFormat="1" ht="24.2" customHeight="1">
      <c r="B175" s="31"/>
      <c r="C175" s="129" t="s">
        <v>346</v>
      </c>
      <c r="D175" s="129" t="s">
        <v>205</v>
      </c>
      <c r="E175" s="130" t="s">
        <v>357</v>
      </c>
      <c r="F175" s="131" t="s">
        <v>358</v>
      </c>
      <c r="G175" s="132" t="s">
        <v>208</v>
      </c>
      <c r="H175" s="133">
        <v>18.254999999999999</v>
      </c>
      <c r="I175" s="134">
        <v>275</v>
      </c>
      <c r="J175" s="134">
        <f>ROUND(I175*H175,2)</f>
        <v>5020.13</v>
      </c>
      <c r="K175" s="131" t="s">
        <v>31</v>
      </c>
      <c r="L175" s="31"/>
      <c r="M175" s="135" t="s">
        <v>31</v>
      </c>
      <c r="N175" s="136" t="s">
        <v>48</v>
      </c>
      <c r="O175" s="137">
        <v>0</v>
      </c>
      <c r="P175" s="137">
        <f>O175*H175</f>
        <v>0</v>
      </c>
      <c r="Q175" s="137">
        <v>0</v>
      </c>
      <c r="R175" s="137">
        <f>Q175*H175</f>
        <v>0</v>
      </c>
      <c r="S175" s="137">
        <v>0</v>
      </c>
      <c r="T175" s="138">
        <f>S175*H175</f>
        <v>0</v>
      </c>
      <c r="AR175" s="139" t="s">
        <v>209</v>
      </c>
      <c r="AT175" s="139" t="s">
        <v>205</v>
      </c>
      <c r="AU175" s="139" t="s">
        <v>86</v>
      </c>
      <c r="AY175" s="18" t="s">
        <v>203</v>
      </c>
      <c r="BE175" s="140">
        <f>IF(N175="základní",J175,0)</f>
        <v>5020.13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8" t="s">
        <v>84</v>
      </c>
      <c r="BK175" s="140">
        <f>ROUND(I175*H175,2)</f>
        <v>5020.13</v>
      </c>
      <c r="BL175" s="18" t="s">
        <v>209</v>
      </c>
      <c r="BM175" s="139" t="s">
        <v>528</v>
      </c>
    </row>
    <row r="176" spans="2:65" s="1" customFormat="1" ht="24.2" customHeight="1">
      <c r="B176" s="31"/>
      <c r="C176" s="129" t="s">
        <v>351</v>
      </c>
      <c r="D176" s="129" t="s">
        <v>205</v>
      </c>
      <c r="E176" s="130" t="s">
        <v>361</v>
      </c>
      <c r="F176" s="131" t="s">
        <v>362</v>
      </c>
      <c r="G176" s="132" t="s">
        <v>208</v>
      </c>
      <c r="H176" s="133">
        <v>8.4</v>
      </c>
      <c r="I176" s="134">
        <v>206.8</v>
      </c>
      <c r="J176" s="134">
        <f>ROUND(I176*H176,2)</f>
        <v>1737.12</v>
      </c>
      <c r="K176" s="131" t="s">
        <v>31</v>
      </c>
      <c r="L176" s="31"/>
      <c r="M176" s="135" t="s">
        <v>31</v>
      </c>
      <c r="N176" s="136" t="s">
        <v>48</v>
      </c>
      <c r="O176" s="137">
        <v>0</v>
      </c>
      <c r="P176" s="137">
        <f>O176*H176</f>
        <v>0</v>
      </c>
      <c r="Q176" s="137">
        <v>8.0555999999999998E-4</v>
      </c>
      <c r="R176" s="137">
        <f>Q176*H176</f>
        <v>6.7667040000000001E-3</v>
      </c>
      <c r="S176" s="137">
        <v>0</v>
      </c>
      <c r="T176" s="138">
        <f>S176*H176</f>
        <v>0</v>
      </c>
      <c r="AR176" s="139" t="s">
        <v>209</v>
      </c>
      <c r="AT176" s="139" t="s">
        <v>205</v>
      </c>
      <c r="AU176" s="139" t="s">
        <v>86</v>
      </c>
      <c r="AY176" s="18" t="s">
        <v>203</v>
      </c>
      <c r="BE176" s="140">
        <f>IF(N176="základní",J176,0)</f>
        <v>1737.12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8" t="s">
        <v>84</v>
      </c>
      <c r="BK176" s="140">
        <f>ROUND(I176*H176,2)</f>
        <v>1737.12</v>
      </c>
      <c r="BL176" s="18" t="s">
        <v>209</v>
      </c>
      <c r="BM176" s="139" t="s">
        <v>529</v>
      </c>
    </row>
    <row r="177" spans="2:65" s="12" customFormat="1" ht="10.15">
      <c r="B177" s="141"/>
      <c r="D177" s="142" t="s">
        <v>211</v>
      </c>
      <c r="E177" s="143" t="s">
        <v>31</v>
      </c>
      <c r="F177" s="144" t="s">
        <v>527</v>
      </c>
      <c r="H177" s="145">
        <v>8.4</v>
      </c>
      <c r="L177" s="141"/>
      <c r="M177" s="146"/>
      <c r="T177" s="147"/>
      <c r="AT177" s="143" t="s">
        <v>211</v>
      </c>
      <c r="AU177" s="143" t="s">
        <v>86</v>
      </c>
      <c r="AV177" s="12" t="s">
        <v>86</v>
      </c>
      <c r="AW177" s="12" t="s">
        <v>38</v>
      </c>
      <c r="AX177" s="12" t="s">
        <v>77</v>
      </c>
      <c r="AY177" s="143" t="s">
        <v>203</v>
      </c>
    </row>
    <row r="178" spans="2:65" s="13" customFormat="1" ht="10.15">
      <c r="B178" s="151"/>
      <c r="D178" s="142" t="s">
        <v>211</v>
      </c>
      <c r="E178" s="152" t="s">
        <v>31</v>
      </c>
      <c r="F178" s="153" t="s">
        <v>230</v>
      </c>
      <c r="H178" s="154">
        <v>8.4</v>
      </c>
      <c r="L178" s="151"/>
      <c r="M178" s="155"/>
      <c r="T178" s="156"/>
      <c r="AT178" s="152" t="s">
        <v>211</v>
      </c>
      <c r="AU178" s="152" t="s">
        <v>86</v>
      </c>
      <c r="AV178" s="13" t="s">
        <v>209</v>
      </c>
      <c r="AW178" s="13" t="s">
        <v>38</v>
      </c>
      <c r="AX178" s="13" t="s">
        <v>84</v>
      </c>
      <c r="AY178" s="152" t="s">
        <v>203</v>
      </c>
    </row>
    <row r="179" spans="2:65" s="1" customFormat="1" ht="24.2" customHeight="1">
      <c r="B179" s="31"/>
      <c r="C179" s="129" t="s">
        <v>7</v>
      </c>
      <c r="D179" s="129" t="s">
        <v>205</v>
      </c>
      <c r="E179" s="130" t="s">
        <v>365</v>
      </c>
      <c r="F179" s="131" t="s">
        <v>366</v>
      </c>
      <c r="G179" s="132" t="s">
        <v>208</v>
      </c>
      <c r="H179" s="133">
        <v>8.4</v>
      </c>
      <c r="I179" s="134">
        <v>60.5</v>
      </c>
      <c r="J179" s="134">
        <f>ROUND(I179*H179,2)</f>
        <v>508.2</v>
      </c>
      <c r="K179" s="131" t="s">
        <v>31</v>
      </c>
      <c r="L179" s="31"/>
      <c r="M179" s="135" t="s">
        <v>31</v>
      </c>
      <c r="N179" s="136" t="s">
        <v>48</v>
      </c>
      <c r="O179" s="137">
        <v>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AR179" s="139" t="s">
        <v>209</v>
      </c>
      <c r="AT179" s="139" t="s">
        <v>205</v>
      </c>
      <c r="AU179" s="139" t="s">
        <v>86</v>
      </c>
      <c r="AY179" s="18" t="s">
        <v>203</v>
      </c>
      <c r="BE179" s="140">
        <f>IF(N179="základní",J179,0)</f>
        <v>508.2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8" t="s">
        <v>84</v>
      </c>
      <c r="BK179" s="140">
        <f>ROUND(I179*H179,2)</f>
        <v>508.2</v>
      </c>
      <c r="BL179" s="18" t="s">
        <v>209</v>
      </c>
      <c r="BM179" s="139" t="s">
        <v>530</v>
      </c>
    </row>
    <row r="180" spans="2:65" s="1" customFormat="1" ht="16.5" customHeight="1">
      <c r="B180" s="31"/>
      <c r="C180" s="129" t="s">
        <v>360</v>
      </c>
      <c r="D180" s="129" t="s">
        <v>205</v>
      </c>
      <c r="E180" s="130" t="s">
        <v>369</v>
      </c>
      <c r="F180" s="131" t="s">
        <v>370</v>
      </c>
      <c r="G180" s="132" t="s">
        <v>208</v>
      </c>
      <c r="H180" s="133">
        <v>9.8550000000000004</v>
      </c>
      <c r="I180" s="134">
        <v>255</v>
      </c>
      <c r="J180" s="134">
        <f>ROUND(I180*H180,2)</f>
        <v>2513.0300000000002</v>
      </c>
      <c r="K180" s="131" t="s">
        <v>31</v>
      </c>
      <c r="L180" s="31"/>
      <c r="M180" s="135" t="s">
        <v>31</v>
      </c>
      <c r="N180" s="136" t="s">
        <v>48</v>
      </c>
      <c r="O180" s="137">
        <v>0</v>
      </c>
      <c r="P180" s="137">
        <f>O180*H180</f>
        <v>0</v>
      </c>
      <c r="Q180" s="137">
        <v>3.2000000000000002E-3</v>
      </c>
      <c r="R180" s="137">
        <f>Q180*H180</f>
        <v>3.1536000000000002E-2</v>
      </c>
      <c r="S180" s="137">
        <v>0</v>
      </c>
      <c r="T180" s="138">
        <f>S180*H180</f>
        <v>0</v>
      </c>
      <c r="AR180" s="139" t="s">
        <v>209</v>
      </c>
      <c r="AT180" s="139" t="s">
        <v>205</v>
      </c>
      <c r="AU180" s="139" t="s">
        <v>86</v>
      </c>
      <c r="AY180" s="18" t="s">
        <v>203</v>
      </c>
      <c r="BE180" s="140">
        <f>IF(N180="základní",J180,0)</f>
        <v>2513.0300000000002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8" t="s">
        <v>84</v>
      </c>
      <c r="BK180" s="140">
        <f>ROUND(I180*H180,2)</f>
        <v>2513.0300000000002</v>
      </c>
      <c r="BL180" s="18" t="s">
        <v>209</v>
      </c>
      <c r="BM180" s="139" t="s">
        <v>531</v>
      </c>
    </row>
    <row r="181" spans="2:65" s="12" customFormat="1" ht="10.15">
      <c r="B181" s="141"/>
      <c r="D181" s="142" t="s">
        <v>211</v>
      </c>
      <c r="E181" s="143" t="s">
        <v>31</v>
      </c>
      <c r="F181" s="144" t="s">
        <v>526</v>
      </c>
      <c r="H181" s="145">
        <v>9.8550000000000004</v>
      </c>
      <c r="L181" s="141"/>
      <c r="M181" s="146"/>
      <c r="T181" s="147"/>
      <c r="AT181" s="143" t="s">
        <v>211</v>
      </c>
      <c r="AU181" s="143" t="s">
        <v>86</v>
      </c>
      <c r="AV181" s="12" t="s">
        <v>86</v>
      </c>
      <c r="AW181" s="12" t="s">
        <v>38</v>
      </c>
      <c r="AX181" s="12" t="s">
        <v>84</v>
      </c>
      <c r="AY181" s="143" t="s">
        <v>203</v>
      </c>
    </row>
    <row r="182" spans="2:65" s="1" customFormat="1" ht="44.25" customHeight="1">
      <c r="B182" s="31"/>
      <c r="C182" s="129" t="s">
        <v>364</v>
      </c>
      <c r="D182" s="129" t="s">
        <v>205</v>
      </c>
      <c r="E182" s="130" t="s">
        <v>374</v>
      </c>
      <c r="F182" s="131" t="s">
        <v>375</v>
      </c>
      <c r="G182" s="132" t="s">
        <v>251</v>
      </c>
      <c r="H182" s="133">
        <v>0.41</v>
      </c>
      <c r="I182" s="134">
        <v>39000</v>
      </c>
      <c r="J182" s="134">
        <f>ROUND(I182*H182,2)</f>
        <v>15990</v>
      </c>
      <c r="K182" s="131" t="s">
        <v>31</v>
      </c>
      <c r="L182" s="31"/>
      <c r="M182" s="135" t="s">
        <v>31</v>
      </c>
      <c r="N182" s="136" t="s">
        <v>48</v>
      </c>
      <c r="O182" s="137">
        <v>0</v>
      </c>
      <c r="P182" s="137">
        <f>O182*H182</f>
        <v>0</v>
      </c>
      <c r="Q182" s="137">
        <v>1.0555522399999997</v>
      </c>
      <c r="R182" s="137">
        <f>Q182*H182</f>
        <v>0.43277641839999986</v>
      </c>
      <c r="S182" s="137">
        <v>0</v>
      </c>
      <c r="T182" s="138">
        <f>S182*H182</f>
        <v>0</v>
      </c>
      <c r="AR182" s="139" t="s">
        <v>209</v>
      </c>
      <c r="AT182" s="139" t="s">
        <v>205</v>
      </c>
      <c r="AU182" s="139" t="s">
        <v>86</v>
      </c>
      <c r="AY182" s="18" t="s">
        <v>203</v>
      </c>
      <c r="BE182" s="140">
        <f>IF(N182="základní",J182,0)</f>
        <v>15990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8" t="s">
        <v>84</v>
      </c>
      <c r="BK182" s="140">
        <f>ROUND(I182*H182,2)</f>
        <v>15990</v>
      </c>
      <c r="BL182" s="18" t="s">
        <v>209</v>
      </c>
      <c r="BM182" s="139" t="s">
        <v>532</v>
      </c>
    </row>
    <row r="183" spans="2:65" s="14" customFormat="1" ht="10.15">
      <c r="B183" s="160"/>
      <c r="D183" s="142" t="s">
        <v>211</v>
      </c>
      <c r="E183" s="161" t="s">
        <v>31</v>
      </c>
      <c r="F183" s="162" t="s">
        <v>377</v>
      </c>
      <c r="H183" s="161" t="s">
        <v>31</v>
      </c>
      <c r="L183" s="160"/>
      <c r="M183" s="163"/>
      <c r="T183" s="164"/>
      <c r="AT183" s="161" t="s">
        <v>211</v>
      </c>
      <c r="AU183" s="161" t="s">
        <v>86</v>
      </c>
      <c r="AV183" s="14" t="s">
        <v>84</v>
      </c>
      <c r="AW183" s="14" t="s">
        <v>38</v>
      </c>
      <c r="AX183" s="14" t="s">
        <v>77</v>
      </c>
      <c r="AY183" s="161" t="s">
        <v>203</v>
      </c>
    </row>
    <row r="184" spans="2:65" s="14" customFormat="1" ht="10.15">
      <c r="B184" s="160"/>
      <c r="D184" s="142" t="s">
        <v>211</v>
      </c>
      <c r="E184" s="161" t="s">
        <v>31</v>
      </c>
      <c r="F184" s="162" t="s">
        <v>378</v>
      </c>
      <c r="H184" s="161" t="s">
        <v>31</v>
      </c>
      <c r="L184" s="160"/>
      <c r="M184" s="163"/>
      <c r="T184" s="164"/>
      <c r="AT184" s="161" t="s">
        <v>211</v>
      </c>
      <c r="AU184" s="161" t="s">
        <v>86</v>
      </c>
      <c r="AV184" s="14" t="s">
        <v>84</v>
      </c>
      <c r="AW184" s="14" t="s">
        <v>38</v>
      </c>
      <c r="AX184" s="14" t="s">
        <v>77</v>
      </c>
      <c r="AY184" s="161" t="s">
        <v>203</v>
      </c>
    </row>
    <row r="185" spans="2:65" s="12" customFormat="1" ht="10.15">
      <c r="B185" s="141"/>
      <c r="D185" s="142" t="s">
        <v>211</v>
      </c>
      <c r="E185" s="143" t="s">
        <v>31</v>
      </c>
      <c r="F185" s="144" t="s">
        <v>533</v>
      </c>
      <c r="H185" s="145">
        <v>0.41</v>
      </c>
      <c r="L185" s="141"/>
      <c r="M185" s="146"/>
      <c r="T185" s="147"/>
      <c r="AT185" s="143" t="s">
        <v>211</v>
      </c>
      <c r="AU185" s="143" t="s">
        <v>86</v>
      </c>
      <c r="AV185" s="12" t="s">
        <v>86</v>
      </c>
      <c r="AW185" s="12" t="s">
        <v>38</v>
      </c>
      <c r="AX185" s="12" t="s">
        <v>84</v>
      </c>
      <c r="AY185" s="143" t="s">
        <v>203</v>
      </c>
    </row>
    <row r="186" spans="2:65" s="11" customFormat="1" ht="22.8" customHeight="1">
      <c r="B186" s="118"/>
      <c r="D186" s="119" t="s">
        <v>76</v>
      </c>
      <c r="E186" s="127" t="s">
        <v>279</v>
      </c>
      <c r="F186" s="127" t="s">
        <v>380</v>
      </c>
      <c r="J186" s="128">
        <f>BK186</f>
        <v>11302.4</v>
      </c>
      <c r="L186" s="118"/>
      <c r="M186" s="122"/>
      <c r="P186" s="123">
        <f>SUM(P187:P192)</f>
        <v>0</v>
      </c>
      <c r="R186" s="123">
        <f>SUM(R187:R192)</f>
        <v>0</v>
      </c>
      <c r="T186" s="124">
        <f>SUM(T187:T192)</f>
        <v>0</v>
      </c>
      <c r="AR186" s="119" t="s">
        <v>84</v>
      </c>
      <c r="AT186" s="125" t="s">
        <v>76</v>
      </c>
      <c r="AU186" s="125" t="s">
        <v>84</v>
      </c>
      <c r="AY186" s="119" t="s">
        <v>203</v>
      </c>
      <c r="BK186" s="126">
        <f>SUM(BK187:BK192)</f>
        <v>11302.4</v>
      </c>
    </row>
    <row r="187" spans="2:65" s="1" customFormat="1" ht="24.2" customHeight="1">
      <c r="B187" s="31"/>
      <c r="C187" s="129" t="s">
        <v>368</v>
      </c>
      <c r="D187" s="129" t="s">
        <v>205</v>
      </c>
      <c r="E187" s="130" t="s">
        <v>382</v>
      </c>
      <c r="F187" s="131" t="s">
        <v>534</v>
      </c>
      <c r="G187" s="132" t="s">
        <v>208</v>
      </c>
      <c r="H187" s="133">
        <v>45.6</v>
      </c>
      <c r="I187" s="134">
        <v>89</v>
      </c>
      <c r="J187" s="134">
        <f>ROUND(I187*H187,2)</f>
        <v>4058.4</v>
      </c>
      <c r="K187" s="131" t="s">
        <v>31</v>
      </c>
      <c r="L187" s="31"/>
      <c r="M187" s="135" t="s">
        <v>31</v>
      </c>
      <c r="N187" s="136" t="s">
        <v>48</v>
      </c>
      <c r="O187" s="137">
        <v>0</v>
      </c>
      <c r="P187" s="137">
        <f>O187*H187</f>
        <v>0</v>
      </c>
      <c r="Q187" s="137">
        <v>0</v>
      </c>
      <c r="R187" s="137">
        <f>Q187*H187</f>
        <v>0</v>
      </c>
      <c r="S187" s="137">
        <v>0</v>
      </c>
      <c r="T187" s="138">
        <f>S187*H187</f>
        <v>0</v>
      </c>
      <c r="AR187" s="139" t="s">
        <v>209</v>
      </c>
      <c r="AT187" s="139" t="s">
        <v>205</v>
      </c>
      <c r="AU187" s="139" t="s">
        <v>86</v>
      </c>
      <c r="AY187" s="18" t="s">
        <v>203</v>
      </c>
      <c r="BE187" s="140">
        <f>IF(N187="základní",J187,0)</f>
        <v>4058.4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8" t="s">
        <v>84</v>
      </c>
      <c r="BK187" s="140">
        <f>ROUND(I187*H187,2)</f>
        <v>4058.4</v>
      </c>
      <c r="BL187" s="18" t="s">
        <v>209</v>
      </c>
      <c r="BM187" s="139" t="s">
        <v>535</v>
      </c>
    </row>
    <row r="188" spans="2:65" s="12" customFormat="1" ht="10.15">
      <c r="B188" s="141"/>
      <c r="D188" s="142" t="s">
        <v>211</v>
      </c>
      <c r="E188" s="143" t="s">
        <v>31</v>
      </c>
      <c r="F188" s="144" t="s">
        <v>536</v>
      </c>
      <c r="H188" s="145">
        <v>45.6</v>
      </c>
      <c r="L188" s="141"/>
      <c r="M188" s="146"/>
      <c r="T188" s="147"/>
      <c r="AT188" s="143" t="s">
        <v>211</v>
      </c>
      <c r="AU188" s="143" t="s">
        <v>86</v>
      </c>
      <c r="AV188" s="12" t="s">
        <v>86</v>
      </c>
      <c r="AW188" s="12" t="s">
        <v>38</v>
      </c>
      <c r="AX188" s="12" t="s">
        <v>84</v>
      </c>
      <c r="AY188" s="143" t="s">
        <v>203</v>
      </c>
    </row>
    <row r="189" spans="2:65" s="1" customFormat="1" ht="24.2" customHeight="1">
      <c r="B189" s="31"/>
      <c r="C189" s="129" t="s">
        <v>373</v>
      </c>
      <c r="D189" s="129" t="s">
        <v>205</v>
      </c>
      <c r="E189" s="130" t="s">
        <v>387</v>
      </c>
      <c r="F189" s="131" t="s">
        <v>537</v>
      </c>
      <c r="G189" s="132" t="s">
        <v>208</v>
      </c>
      <c r="H189" s="133">
        <v>912</v>
      </c>
      <c r="I189" s="134">
        <v>3.5</v>
      </c>
      <c r="J189" s="134">
        <f>ROUND(I189*H189,2)</f>
        <v>3192</v>
      </c>
      <c r="K189" s="131" t="s">
        <v>31</v>
      </c>
      <c r="L189" s="31"/>
      <c r="M189" s="135" t="s">
        <v>31</v>
      </c>
      <c r="N189" s="136" t="s">
        <v>48</v>
      </c>
      <c r="O189" s="137">
        <v>0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209</v>
      </c>
      <c r="AT189" s="139" t="s">
        <v>205</v>
      </c>
      <c r="AU189" s="139" t="s">
        <v>86</v>
      </c>
      <c r="AY189" s="18" t="s">
        <v>203</v>
      </c>
      <c r="BE189" s="140">
        <f>IF(N189="základní",J189,0)</f>
        <v>3192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8" t="s">
        <v>84</v>
      </c>
      <c r="BK189" s="140">
        <f>ROUND(I189*H189,2)</f>
        <v>3192</v>
      </c>
      <c r="BL189" s="18" t="s">
        <v>209</v>
      </c>
      <c r="BM189" s="139" t="s">
        <v>538</v>
      </c>
    </row>
    <row r="190" spans="2:65" s="12" customFormat="1" ht="10.15">
      <c r="B190" s="141"/>
      <c r="D190" s="142" t="s">
        <v>211</v>
      </c>
      <c r="E190" s="143" t="s">
        <v>31</v>
      </c>
      <c r="F190" s="144" t="s">
        <v>539</v>
      </c>
      <c r="H190" s="145">
        <v>912</v>
      </c>
      <c r="L190" s="141"/>
      <c r="M190" s="146"/>
      <c r="T190" s="147"/>
      <c r="AT190" s="143" t="s">
        <v>211</v>
      </c>
      <c r="AU190" s="143" t="s">
        <v>86</v>
      </c>
      <c r="AV190" s="12" t="s">
        <v>86</v>
      </c>
      <c r="AW190" s="12" t="s">
        <v>38</v>
      </c>
      <c r="AX190" s="12" t="s">
        <v>84</v>
      </c>
      <c r="AY190" s="143" t="s">
        <v>203</v>
      </c>
    </row>
    <row r="191" spans="2:65" s="1" customFormat="1" ht="33" customHeight="1">
      <c r="B191" s="31"/>
      <c r="C191" s="129" t="s">
        <v>381</v>
      </c>
      <c r="D191" s="129" t="s">
        <v>205</v>
      </c>
      <c r="E191" s="130" t="s">
        <v>392</v>
      </c>
      <c r="F191" s="131" t="s">
        <v>393</v>
      </c>
      <c r="G191" s="132" t="s">
        <v>215</v>
      </c>
      <c r="H191" s="133">
        <v>1</v>
      </c>
      <c r="I191" s="134">
        <v>2000</v>
      </c>
      <c r="J191" s="134">
        <f>ROUND(I191*H191,2)</f>
        <v>2000</v>
      </c>
      <c r="K191" s="131" t="s">
        <v>31</v>
      </c>
      <c r="L191" s="31"/>
      <c r="M191" s="135" t="s">
        <v>31</v>
      </c>
      <c r="N191" s="136" t="s">
        <v>48</v>
      </c>
      <c r="O191" s="137">
        <v>0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209</v>
      </c>
      <c r="AT191" s="139" t="s">
        <v>205</v>
      </c>
      <c r="AU191" s="139" t="s">
        <v>86</v>
      </c>
      <c r="AY191" s="18" t="s">
        <v>203</v>
      </c>
      <c r="BE191" s="140">
        <f>IF(N191="základní",J191,0)</f>
        <v>2000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8" t="s">
        <v>84</v>
      </c>
      <c r="BK191" s="140">
        <f>ROUND(I191*H191,2)</f>
        <v>2000</v>
      </c>
      <c r="BL191" s="18" t="s">
        <v>209</v>
      </c>
      <c r="BM191" s="139" t="s">
        <v>540</v>
      </c>
    </row>
    <row r="192" spans="2:65" s="1" customFormat="1" ht="24.2" customHeight="1">
      <c r="B192" s="31"/>
      <c r="C192" s="129" t="s">
        <v>386</v>
      </c>
      <c r="D192" s="129" t="s">
        <v>205</v>
      </c>
      <c r="E192" s="130" t="s">
        <v>396</v>
      </c>
      <c r="F192" s="131" t="s">
        <v>541</v>
      </c>
      <c r="G192" s="132" t="s">
        <v>208</v>
      </c>
      <c r="H192" s="133">
        <v>45.6</v>
      </c>
      <c r="I192" s="134">
        <v>45</v>
      </c>
      <c r="J192" s="134">
        <f>ROUND(I192*H192,2)</f>
        <v>2052</v>
      </c>
      <c r="K192" s="131" t="s">
        <v>31</v>
      </c>
      <c r="L192" s="31"/>
      <c r="M192" s="135" t="s">
        <v>31</v>
      </c>
      <c r="N192" s="136" t="s">
        <v>48</v>
      </c>
      <c r="O192" s="137">
        <v>0</v>
      </c>
      <c r="P192" s="137">
        <f>O192*H192</f>
        <v>0</v>
      </c>
      <c r="Q192" s="137">
        <v>0</v>
      </c>
      <c r="R192" s="137">
        <f>Q192*H192</f>
        <v>0</v>
      </c>
      <c r="S192" s="137">
        <v>0</v>
      </c>
      <c r="T192" s="138">
        <f>S192*H192</f>
        <v>0</v>
      </c>
      <c r="AR192" s="139" t="s">
        <v>209</v>
      </c>
      <c r="AT192" s="139" t="s">
        <v>205</v>
      </c>
      <c r="AU192" s="139" t="s">
        <v>86</v>
      </c>
      <c r="AY192" s="18" t="s">
        <v>203</v>
      </c>
      <c r="BE192" s="140">
        <f>IF(N192="základní",J192,0)</f>
        <v>2052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8" t="s">
        <v>84</v>
      </c>
      <c r="BK192" s="140">
        <f>ROUND(I192*H192,2)</f>
        <v>2052</v>
      </c>
      <c r="BL192" s="18" t="s">
        <v>209</v>
      </c>
      <c r="BM192" s="139" t="s">
        <v>542</v>
      </c>
    </row>
    <row r="193" spans="2:65" s="11" customFormat="1" ht="22.8" customHeight="1">
      <c r="B193" s="118"/>
      <c r="D193" s="119" t="s">
        <v>76</v>
      </c>
      <c r="E193" s="127" t="s">
        <v>399</v>
      </c>
      <c r="F193" s="127" t="s">
        <v>400</v>
      </c>
      <c r="J193" s="128">
        <f>BK193</f>
        <v>49312.32</v>
      </c>
      <c r="L193" s="118"/>
      <c r="M193" s="122"/>
      <c r="P193" s="123">
        <f>P194</f>
        <v>0</v>
      </c>
      <c r="R193" s="123">
        <f>R194</f>
        <v>0</v>
      </c>
      <c r="T193" s="124">
        <f>T194</f>
        <v>0</v>
      </c>
      <c r="AR193" s="119" t="s">
        <v>84</v>
      </c>
      <c r="AT193" s="125" t="s">
        <v>76</v>
      </c>
      <c r="AU193" s="125" t="s">
        <v>84</v>
      </c>
      <c r="AY193" s="119" t="s">
        <v>203</v>
      </c>
      <c r="BK193" s="126">
        <f>BK194</f>
        <v>49312.32</v>
      </c>
    </row>
    <row r="194" spans="2:65" s="1" customFormat="1" ht="24.2" customHeight="1">
      <c r="B194" s="31"/>
      <c r="C194" s="129" t="s">
        <v>391</v>
      </c>
      <c r="D194" s="129" t="s">
        <v>205</v>
      </c>
      <c r="E194" s="130" t="s">
        <v>402</v>
      </c>
      <c r="F194" s="131" t="s">
        <v>403</v>
      </c>
      <c r="G194" s="132" t="s">
        <v>251</v>
      </c>
      <c r="H194" s="133">
        <v>159.072</v>
      </c>
      <c r="I194" s="134">
        <v>310</v>
      </c>
      <c r="J194" s="134">
        <f>ROUND(I194*H194,2)</f>
        <v>49312.32</v>
      </c>
      <c r="K194" s="131" t="s">
        <v>31</v>
      </c>
      <c r="L194" s="31"/>
      <c r="M194" s="135" t="s">
        <v>31</v>
      </c>
      <c r="N194" s="136" t="s">
        <v>48</v>
      </c>
      <c r="O194" s="137">
        <v>0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209</v>
      </c>
      <c r="AT194" s="139" t="s">
        <v>205</v>
      </c>
      <c r="AU194" s="139" t="s">
        <v>86</v>
      </c>
      <c r="AY194" s="18" t="s">
        <v>203</v>
      </c>
      <c r="BE194" s="140">
        <f>IF(N194="základní",J194,0)</f>
        <v>49312.32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8" t="s">
        <v>84</v>
      </c>
      <c r="BK194" s="140">
        <f>ROUND(I194*H194,2)</f>
        <v>49312.32</v>
      </c>
      <c r="BL194" s="18" t="s">
        <v>209</v>
      </c>
      <c r="BM194" s="139" t="s">
        <v>543</v>
      </c>
    </row>
    <row r="195" spans="2:65" s="11" customFormat="1" ht="25.9" customHeight="1">
      <c r="B195" s="118"/>
      <c r="D195" s="119" t="s">
        <v>76</v>
      </c>
      <c r="E195" s="120" t="s">
        <v>405</v>
      </c>
      <c r="F195" s="120" t="s">
        <v>405</v>
      </c>
      <c r="J195" s="121">
        <f>BK195</f>
        <v>760500</v>
      </c>
      <c r="L195" s="118"/>
      <c r="M195" s="122"/>
      <c r="P195" s="123">
        <f>P196</f>
        <v>0</v>
      </c>
      <c r="R195" s="123">
        <f>R196</f>
        <v>0</v>
      </c>
      <c r="T195" s="124">
        <f>T196</f>
        <v>0</v>
      </c>
      <c r="AR195" s="119" t="s">
        <v>86</v>
      </c>
      <c r="AT195" s="125" t="s">
        <v>76</v>
      </c>
      <c r="AU195" s="125" t="s">
        <v>77</v>
      </c>
      <c r="AY195" s="119" t="s">
        <v>203</v>
      </c>
      <c r="BK195" s="126">
        <f>BK196</f>
        <v>760500</v>
      </c>
    </row>
    <row r="196" spans="2:65" s="11" customFormat="1" ht="22.8" customHeight="1">
      <c r="B196" s="118"/>
      <c r="D196" s="119" t="s">
        <v>76</v>
      </c>
      <c r="E196" s="127" t="s">
        <v>406</v>
      </c>
      <c r="F196" s="127" t="s">
        <v>407</v>
      </c>
      <c r="J196" s="128">
        <f>BK196</f>
        <v>760500</v>
      </c>
      <c r="L196" s="118"/>
      <c r="M196" s="122"/>
      <c r="P196" s="123">
        <f>SUM(P197:P203)</f>
        <v>0</v>
      </c>
      <c r="R196" s="123">
        <f>SUM(R197:R203)</f>
        <v>0</v>
      </c>
      <c r="T196" s="124">
        <f>SUM(T197:T203)</f>
        <v>0</v>
      </c>
      <c r="AR196" s="119" t="s">
        <v>86</v>
      </c>
      <c r="AT196" s="125" t="s">
        <v>76</v>
      </c>
      <c r="AU196" s="125" t="s">
        <v>84</v>
      </c>
      <c r="AY196" s="119" t="s">
        <v>203</v>
      </c>
      <c r="BK196" s="126">
        <f>SUM(BK197:BK203)</f>
        <v>760500</v>
      </c>
    </row>
    <row r="197" spans="2:65" s="1" customFormat="1" ht="16.5" customHeight="1">
      <c r="B197" s="31"/>
      <c r="C197" s="129" t="s">
        <v>395</v>
      </c>
      <c r="D197" s="129" t="s">
        <v>205</v>
      </c>
      <c r="E197" s="130" t="s">
        <v>544</v>
      </c>
      <c r="F197" s="131" t="s">
        <v>545</v>
      </c>
      <c r="G197" s="132" t="s">
        <v>546</v>
      </c>
      <c r="H197" s="133">
        <v>1</v>
      </c>
      <c r="I197" s="134">
        <v>72000</v>
      </c>
      <c r="J197" s="134">
        <f>ROUND(I197*H197,2)</f>
        <v>72000</v>
      </c>
      <c r="K197" s="131" t="s">
        <v>31</v>
      </c>
      <c r="L197" s="31"/>
      <c r="M197" s="135" t="s">
        <v>31</v>
      </c>
      <c r="N197" s="136" t="s">
        <v>48</v>
      </c>
      <c r="O197" s="137">
        <v>0</v>
      </c>
      <c r="P197" s="137">
        <f>O197*H197</f>
        <v>0</v>
      </c>
      <c r="Q197" s="137">
        <v>0</v>
      </c>
      <c r="R197" s="137">
        <f>Q197*H197</f>
        <v>0</v>
      </c>
      <c r="S197" s="137">
        <v>0</v>
      </c>
      <c r="T197" s="138">
        <f>S197*H197</f>
        <v>0</v>
      </c>
      <c r="AR197" s="139" t="s">
        <v>325</v>
      </c>
      <c r="AT197" s="139" t="s">
        <v>205</v>
      </c>
      <c r="AU197" s="139" t="s">
        <v>86</v>
      </c>
      <c r="AY197" s="18" t="s">
        <v>203</v>
      </c>
      <c r="BE197" s="140">
        <f>IF(N197="základní",J197,0)</f>
        <v>72000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8" t="s">
        <v>84</v>
      </c>
      <c r="BK197" s="140">
        <f>ROUND(I197*H197,2)</f>
        <v>72000</v>
      </c>
      <c r="BL197" s="18" t="s">
        <v>325</v>
      </c>
      <c r="BM197" s="139" t="s">
        <v>547</v>
      </c>
    </row>
    <row r="198" spans="2:65" s="1" customFormat="1" ht="24.2" customHeight="1">
      <c r="B198" s="31"/>
      <c r="C198" s="129" t="s">
        <v>401</v>
      </c>
      <c r="D198" s="129" t="s">
        <v>205</v>
      </c>
      <c r="E198" s="130" t="s">
        <v>409</v>
      </c>
      <c r="F198" s="131" t="s">
        <v>410</v>
      </c>
      <c r="G198" s="132" t="s">
        <v>215</v>
      </c>
      <c r="H198" s="133">
        <v>81</v>
      </c>
      <c r="I198" s="134">
        <v>8500</v>
      </c>
      <c r="J198" s="134">
        <f>ROUND(I198*H198,2)</f>
        <v>688500</v>
      </c>
      <c r="K198" s="131" t="s">
        <v>31</v>
      </c>
      <c r="L198" s="31"/>
      <c r="M198" s="135" t="s">
        <v>31</v>
      </c>
      <c r="N198" s="136" t="s">
        <v>48</v>
      </c>
      <c r="O198" s="137">
        <v>0</v>
      </c>
      <c r="P198" s="137">
        <f>O198*H198</f>
        <v>0</v>
      </c>
      <c r="Q198" s="137">
        <v>0</v>
      </c>
      <c r="R198" s="137">
        <f>Q198*H198</f>
        <v>0</v>
      </c>
      <c r="S198" s="137">
        <v>0</v>
      </c>
      <c r="T198" s="138">
        <f>S198*H198</f>
        <v>0</v>
      </c>
      <c r="AR198" s="139" t="s">
        <v>325</v>
      </c>
      <c r="AT198" s="139" t="s">
        <v>205</v>
      </c>
      <c r="AU198" s="139" t="s">
        <v>86</v>
      </c>
      <c r="AY198" s="18" t="s">
        <v>203</v>
      </c>
      <c r="BE198" s="140">
        <f>IF(N198="základní",J198,0)</f>
        <v>688500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8" t="s">
        <v>84</v>
      </c>
      <c r="BK198" s="140">
        <f>ROUND(I198*H198,2)</f>
        <v>688500</v>
      </c>
      <c r="BL198" s="18" t="s">
        <v>325</v>
      </c>
      <c r="BM198" s="139" t="s">
        <v>548</v>
      </c>
    </row>
    <row r="199" spans="2:65" s="12" customFormat="1" ht="10.15">
      <c r="B199" s="141"/>
      <c r="D199" s="142" t="s">
        <v>211</v>
      </c>
      <c r="E199" s="143" t="s">
        <v>31</v>
      </c>
      <c r="F199" s="144" t="s">
        <v>549</v>
      </c>
      <c r="H199" s="145">
        <v>42</v>
      </c>
      <c r="L199" s="141"/>
      <c r="M199" s="146"/>
      <c r="T199" s="147"/>
      <c r="AT199" s="143" t="s">
        <v>211</v>
      </c>
      <c r="AU199" s="143" t="s">
        <v>86</v>
      </c>
      <c r="AV199" s="12" t="s">
        <v>86</v>
      </c>
      <c r="AW199" s="12" t="s">
        <v>38</v>
      </c>
      <c r="AX199" s="12" t="s">
        <v>77</v>
      </c>
      <c r="AY199" s="143" t="s">
        <v>203</v>
      </c>
    </row>
    <row r="200" spans="2:65" s="12" customFormat="1" ht="10.15">
      <c r="B200" s="141"/>
      <c r="D200" s="142" t="s">
        <v>211</v>
      </c>
      <c r="E200" s="143" t="s">
        <v>31</v>
      </c>
      <c r="F200" s="144" t="s">
        <v>550</v>
      </c>
      <c r="H200" s="145">
        <v>12</v>
      </c>
      <c r="L200" s="141"/>
      <c r="M200" s="146"/>
      <c r="T200" s="147"/>
      <c r="AT200" s="143" t="s">
        <v>211</v>
      </c>
      <c r="AU200" s="143" t="s">
        <v>86</v>
      </c>
      <c r="AV200" s="12" t="s">
        <v>86</v>
      </c>
      <c r="AW200" s="12" t="s">
        <v>38</v>
      </c>
      <c r="AX200" s="12" t="s">
        <v>77</v>
      </c>
      <c r="AY200" s="143" t="s">
        <v>203</v>
      </c>
    </row>
    <row r="201" spans="2:65" s="12" customFormat="1" ht="10.15">
      <c r="B201" s="141"/>
      <c r="D201" s="142" t="s">
        <v>211</v>
      </c>
      <c r="E201" s="143" t="s">
        <v>31</v>
      </c>
      <c r="F201" s="144" t="s">
        <v>551</v>
      </c>
      <c r="H201" s="145">
        <v>15</v>
      </c>
      <c r="L201" s="141"/>
      <c r="M201" s="146"/>
      <c r="T201" s="147"/>
      <c r="AT201" s="143" t="s">
        <v>211</v>
      </c>
      <c r="AU201" s="143" t="s">
        <v>86</v>
      </c>
      <c r="AV201" s="12" t="s">
        <v>86</v>
      </c>
      <c r="AW201" s="12" t="s">
        <v>38</v>
      </c>
      <c r="AX201" s="12" t="s">
        <v>77</v>
      </c>
      <c r="AY201" s="143" t="s">
        <v>203</v>
      </c>
    </row>
    <row r="202" spans="2:65" s="12" customFormat="1" ht="10.15">
      <c r="B202" s="141"/>
      <c r="D202" s="142" t="s">
        <v>211</v>
      </c>
      <c r="E202" s="143" t="s">
        <v>31</v>
      </c>
      <c r="F202" s="144" t="s">
        <v>550</v>
      </c>
      <c r="H202" s="145">
        <v>12</v>
      </c>
      <c r="L202" s="141"/>
      <c r="M202" s="146"/>
      <c r="T202" s="147"/>
      <c r="AT202" s="143" t="s">
        <v>211</v>
      </c>
      <c r="AU202" s="143" t="s">
        <v>86</v>
      </c>
      <c r="AV202" s="12" t="s">
        <v>86</v>
      </c>
      <c r="AW202" s="12" t="s">
        <v>38</v>
      </c>
      <c r="AX202" s="12" t="s">
        <v>77</v>
      </c>
      <c r="AY202" s="143" t="s">
        <v>203</v>
      </c>
    </row>
    <row r="203" spans="2:65" s="13" customFormat="1" ht="10.15">
      <c r="B203" s="151"/>
      <c r="D203" s="142" t="s">
        <v>211</v>
      </c>
      <c r="E203" s="152" t="s">
        <v>31</v>
      </c>
      <c r="F203" s="153" t="s">
        <v>230</v>
      </c>
      <c r="H203" s="154">
        <v>81</v>
      </c>
      <c r="L203" s="151"/>
      <c r="M203" s="157"/>
      <c r="N203" s="158"/>
      <c r="O203" s="158"/>
      <c r="P203" s="158"/>
      <c r="Q203" s="158"/>
      <c r="R203" s="158"/>
      <c r="S203" s="158"/>
      <c r="T203" s="159"/>
      <c r="AT203" s="152" t="s">
        <v>211</v>
      </c>
      <c r="AU203" s="152" t="s">
        <v>86</v>
      </c>
      <c r="AV203" s="13" t="s">
        <v>209</v>
      </c>
      <c r="AW203" s="13" t="s">
        <v>38</v>
      </c>
      <c r="AX203" s="13" t="s">
        <v>84</v>
      </c>
      <c r="AY203" s="152" t="s">
        <v>203</v>
      </c>
    </row>
    <row r="204" spans="2:65" s="1" customFormat="1" ht="6.95" customHeight="1"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31"/>
    </row>
  </sheetData>
  <sheetProtection algorithmName="SHA-512" hashValue="BpZHGpcefH+DTmXyQwRRvqTNCoZ3fw96RNck+2Hrom7qiDE7n3INpI2xcJagczNAKpyxwyxubdDkxaXz5HrxZQ==" saltValue="vHLwmXEypZwkx+Wz7VmudPAti4HugJqgPQG1HzWW5z3VPvYy/WuyV5bEF4LwDWPVWuUGlTQ8QOaujkITIJmaVg==" spinCount="100000" sheet="1" objects="1" scenarios="1" formatColumns="0" formatRows="0" autoFilter="0"/>
  <autoFilter ref="C93:K203" xr:uid="{00000000-0009-0000-0000-000006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108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471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552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-229411.21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ROUND((SUM(BE94:BE145)),  2)</f>
        <v>-229411.21</v>
      </c>
      <c r="I37" s="92">
        <v>0.21</v>
      </c>
      <c r="J37" s="81">
        <f>ROUND(((SUM(BE94:BE145))*I37),  2)</f>
        <v>-48176.35</v>
      </c>
      <c r="L37" s="31"/>
    </row>
    <row r="38" spans="2:12" s="1" customFormat="1" ht="14.45" customHeight="1">
      <c r="B38" s="31"/>
      <c r="E38" s="27" t="s">
        <v>49</v>
      </c>
      <c r="F38" s="81">
        <f>ROUND((SUM(BF94:BF145)),  2)</f>
        <v>0</v>
      </c>
      <c r="I38" s="92">
        <v>0.12</v>
      </c>
      <c r="J38" s="81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ROUND((SUM(BG94:BG145)),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ROUND((SUM(BH94:BH145)),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ROUND((SUM(BI94:BI145)),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-277587.56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471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ZBV-03a - méněpráce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-229411.21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-229411.21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-204504.12</v>
      </c>
      <c r="L69" s="106"/>
    </row>
    <row r="70" spans="2:47" s="9" customFormat="1" ht="19.899999999999999" customHeight="1">
      <c r="B70" s="106"/>
      <c r="D70" s="107" t="s">
        <v>235</v>
      </c>
      <c r="E70" s="108"/>
      <c r="F70" s="108"/>
      <c r="G70" s="108"/>
      <c r="H70" s="108"/>
      <c r="I70" s="108"/>
      <c r="J70" s="109">
        <f>J117</f>
        <v>-24907.09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471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ZBV-03a - méněpráce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-229411.21</v>
      </c>
      <c r="L94" s="31"/>
      <c r="M94" s="58"/>
      <c r="N94" s="49"/>
      <c r="O94" s="49"/>
      <c r="P94" s="115">
        <f>P95</f>
        <v>0</v>
      </c>
      <c r="Q94" s="49"/>
      <c r="R94" s="115">
        <f>R95</f>
        <v>-12.0099301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-229411.21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-229411.21</v>
      </c>
      <c r="L95" s="118"/>
      <c r="M95" s="122"/>
      <c r="P95" s="123">
        <f>P96+P117</f>
        <v>0</v>
      </c>
      <c r="R95" s="123">
        <f>R96+R117</f>
        <v>-12.0099301</v>
      </c>
      <c r="T95" s="124">
        <f>T96+T117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BK96+BK117</f>
        <v>-229411.21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-204504.12</v>
      </c>
      <c r="L96" s="118"/>
      <c r="M96" s="122"/>
      <c r="P96" s="123">
        <f>SUM(P97:P116)</f>
        <v>0</v>
      </c>
      <c r="R96" s="123">
        <f>SUM(R97:R116)</f>
        <v>-11.085688149999999</v>
      </c>
      <c r="T96" s="124">
        <f>SUM(T97:T116)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SUM(BK97:BK116)</f>
        <v>-204504.12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300</v>
      </c>
      <c r="F97" s="131" t="s">
        <v>301</v>
      </c>
      <c r="G97" s="132" t="s">
        <v>242</v>
      </c>
      <c r="H97" s="133">
        <v>-4</v>
      </c>
      <c r="I97" s="134">
        <v>7900</v>
      </c>
      <c r="J97" s="134">
        <f>ROUND(I97*H97,2)</f>
        <v>-31600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2.5018699999999998</v>
      </c>
      <c r="R97" s="137">
        <f>Q97*H97</f>
        <v>-10.007479999999999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-31600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-31600</v>
      </c>
      <c r="BL97" s="18" t="s">
        <v>209</v>
      </c>
      <c r="BM97" s="139" t="s">
        <v>553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554</v>
      </c>
      <c r="H98" s="145">
        <v>-44.536999999999999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555</v>
      </c>
      <c r="H99" s="145">
        <v>40.536999999999999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3" customFormat="1" ht="10.15">
      <c r="B100" s="151"/>
      <c r="D100" s="142" t="s">
        <v>211</v>
      </c>
      <c r="E100" s="152" t="s">
        <v>31</v>
      </c>
      <c r="F100" s="153" t="s">
        <v>230</v>
      </c>
      <c r="H100" s="154">
        <v>-4</v>
      </c>
      <c r="L100" s="151"/>
      <c r="M100" s="155"/>
      <c r="T100" s="156"/>
      <c r="AT100" s="152" t="s">
        <v>211</v>
      </c>
      <c r="AU100" s="152" t="s">
        <v>86</v>
      </c>
      <c r="AV100" s="13" t="s">
        <v>209</v>
      </c>
      <c r="AW100" s="13" t="s">
        <v>38</v>
      </c>
      <c r="AX100" s="13" t="s">
        <v>84</v>
      </c>
      <c r="AY100" s="152" t="s">
        <v>203</v>
      </c>
    </row>
    <row r="101" spans="2:65" s="1" customFormat="1" ht="16.5" customHeight="1">
      <c r="B101" s="31"/>
      <c r="C101" s="129" t="s">
        <v>86</v>
      </c>
      <c r="D101" s="129" t="s">
        <v>205</v>
      </c>
      <c r="E101" s="130" t="s">
        <v>311</v>
      </c>
      <c r="F101" s="131" t="s">
        <v>312</v>
      </c>
      <c r="G101" s="132" t="s">
        <v>208</v>
      </c>
      <c r="H101" s="133">
        <v>-115.30500000000001</v>
      </c>
      <c r="I101" s="134">
        <v>755</v>
      </c>
      <c r="J101" s="134">
        <f>ROUND(I101*H101,2)</f>
        <v>-87055.28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2.7499999999999998E-3</v>
      </c>
      <c r="R101" s="137">
        <f>Q101*H101</f>
        <v>-0.31708874999999997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-87055.28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-87055.28</v>
      </c>
      <c r="BL101" s="18" t="s">
        <v>209</v>
      </c>
      <c r="BM101" s="139" t="s">
        <v>556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557</v>
      </c>
      <c r="H102" s="145">
        <v>-115.30500000000001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77</v>
      </c>
      <c r="AY102" s="143" t="s">
        <v>203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229</v>
      </c>
      <c r="H103" s="145">
        <v>0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77</v>
      </c>
      <c r="AY103" s="143" t="s">
        <v>203</v>
      </c>
    </row>
    <row r="104" spans="2:65" s="13" customFormat="1" ht="10.15">
      <c r="B104" s="151"/>
      <c r="D104" s="142" t="s">
        <v>211</v>
      </c>
      <c r="E104" s="152" t="s">
        <v>31</v>
      </c>
      <c r="F104" s="153" t="s">
        <v>230</v>
      </c>
      <c r="H104" s="154">
        <v>-115.30500000000001</v>
      </c>
      <c r="L104" s="151"/>
      <c r="M104" s="155"/>
      <c r="T104" s="156"/>
      <c r="AT104" s="152" t="s">
        <v>211</v>
      </c>
      <c r="AU104" s="152" t="s">
        <v>86</v>
      </c>
      <c r="AV104" s="13" t="s">
        <v>209</v>
      </c>
      <c r="AW104" s="13" t="s">
        <v>38</v>
      </c>
      <c r="AX104" s="13" t="s">
        <v>84</v>
      </c>
      <c r="AY104" s="152" t="s">
        <v>203</v>
      </c>
    </row>
    <row r="105" spans="2:65" s="1" customFormat="1" ht="16.5" customHeight="1">
      <c r="B105" s="31"/>
      <c r="C105" s="129" t="s">
        <v>92</v>
      </c>
      <c r="D105" s="129" t="s">
        <v>205</v>
      </c>
      <c r="E105" s="130" t="s">
        <v>322</v>
      </c>
      <c r="F105" s="131" t="s">
        <v>323</v>
      </c>
      <c r="G105" s="132" t="s">
        <v>208</v>
      </c>
      <c r="H105" s="133">
        <v>-115.30500000000001</v>
      </c>
      <c r="I105" s="134">
        <v>378</v>
      </c>
      <c r="J105" s="134">
        <f>ROUND(I105*H105,2)</f>
        <v>-43585.29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-43585.29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-43585.29</v>
      </c>
      <c r="BL105" s="18" t="s">
        <v>209</v>
      </c>
      <c r="BM105" s="139" t="s">
        <v>558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557</v>
      </c>
      <c r="H106" s="145">
        <v>-115.30500000000001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229</v>
      </c>
      <c r="H107" s="145">
        <v>0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77</v>
      </c>
      <c r="AY107" s="143" t="s">
        <v>203</v>
      </c>
    </row>
    <row r="108" spans="2:65" s="13" customFormat="1" ht="10.15">
      <c r="B108" s="151"/>
      <c r="D108" s="142" t="s">
        <v>211</v>
      </c>
      <c r="E108" s="152" t="s">
        <v>31</v>
      </c>
      <c r="F108" s="153" t="s">
        <v>230</v>
      </c>
      <c r="H108" s="154">
        <v>-115.30500000000001</v>
      </c>
      <c r="L108" s="151"/>
      <c r="M108" s="155"/>
      <c r="T108" s="156"/>
      <c r="AT108" s="152" t="s">
        <v>211</v>
      </c>
      <c r="AU108" s="152" t="s">
        <v>86</v>
      </c>
      <c r="AV108" s="13" t="s">
        <v>209</v>
      </c>
      <c r="AW108" s="13" t="s">
        <v>38</v>
      </c>
      <c r="AX108" s="13" t="s">
        <v>84</v>
      </c>
      <c r="AY108" s="152" t="s">
        <v>203</v>
      </c>
    </row>
    <row r="109" spans="2:65" s="1" customFormat="1" ht="16.5" customHeight="1">
      <c r="B109" s="31"/>
      <c r="C109" s="129" t="s">
        <v>209</v>
      </c>
      <c r="D109" s="129" t="s">
        <v>205</v>
      </c>
      <c r="E109" s="130" t="s">
        <v>326</v>
      </c>
      <c r="F109" s="131" t="s">
        <v>327</v>
      </c>
      <c r="G109" s="132" t="s">
        <v>208</v>
      </c>
      <c r="H109" s="133">
        <v>-86.21</v>
      </c>
      <c r="I109" s="134">
        <v>255</v>
      </c>
      <c r="J109" s="134">
        <f>ROUND(I109*H109,2)</f>
        <v>-21983.55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2.5000000000000001E-3</v>
      </c>
      <c r="R109" s="137">
        <f>Q109*H109</f>
        <v>-0.21552499999999999</v>
      </c>
      <c r="S109" s="137">
        <v>0</v>
      </c>
      <c r="T109" s="138">
        <f>S109*H109</f>
        <v>0</v>
      </c>
      <c r="AR109" s="139" t="s">
        <v>209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-21983.55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-21983.55</v>
      </c>
      <c r="BL109" s="18" t="s">
        <v>209</v>
      </c>
      <c r="BM109" s="139" t="s">
        <v>559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560</v>
      </c>
      <c r="H110" s="145">
        <v>-86.21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229</v>
      </c>
      <c r="H111" s="145">
        <v>0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-86.21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24.2" customHeight="1">
      <c r="B113" s="31"/>
      <c r="C113" s="129" t="s">
        <v>258</v>
      </c>
      <c r="D113" s="129" t="s">
        <v>205</v>
      </c>
      <c r="E113" s="130" t="s">
        <v>333</v>
      </c>
      <c r="F113" s="131" t="s">
        <v>334</v>
      </c>
      <c r="G113" s="132" t="s">
        <v>251</v>
      </c>
      <c r="H113" s="133">
        <v>-0.52</v>
      </c>
      <c r="I113" s="134">
        <v>39000</v>
      </c>
      <c r="J113" s="134">
        <f>ROUND(I113*H113,2)</f>
        <v>-20280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1.04922</v>
      </c>
      <c r="R113" s="137">
        <f>Q113*H113</f>
        <v>-0.54559440000000003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-20280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-20280</v>
      </c>
      <c r="BL113" s="18" t="s">
        <v>209</v>
      </c>
      <c r="BM113" s="139" t="s">
        <v>561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562</v>
      </c>
      <c r="H114" s="145">
        <v>-5.79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563</v>
      </c>
      <c r="H115" s="145">
        <v>5.27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3" customFormat="1" ht="10.15">
      <c r="B116" s="151"/>
      <c r="D116" s="142" t="s">
        <v>211</v>
      </c>
      <c r="E116" s="152" t="s">
        <v>31</v>
      </c>
      <c r="F116" s="153" t="s">
        <v>230</v>
      </c>
      <c r="H116" s="154">
        <v>-0.52000000000000046</v>
      </c>
      <c r="L116" s="151"/>
      <c r="M116" s="155"/>
      <c r="T116" s="156"/>
      <c r="AT116" s="152" t="s">
        <v>211</v>
      </c>
      <c r="AU116" s="152" t="s">
        <v>86</v>
      </c>
      <c r="AV116" s="13" t="s">
        <v>209</v>
      </c>
      <c r="AW116" s="13" t="s">
        <v>38</v>
      </c>
      <c r="AX116" s="13" t="s">
        <v>84</v>
      </c>
      <c r="AY116" s="152" t="s">
        <v>203</v>
      </c>
    </row>
    <row r="117" spans="2:65" s="11" customFormat="1" ht="22.8" customHeight="1">
      <c r="B117" s="118"/>
      <c r="D117" s="119" t="s">
        <v>76</v>
      </c>
      <c r="E117" s="127" t="s">
        <v>209</v>
      </c>
      <c r="F117" s="127" t="s">
        <v>345</v>
      </c>
      <c r="J117" s="128">
        <f>BK117</f>
        <v>-24907.09</v>
      </c>
      <c r="L117" s="118"/>
      <c r="M117" s="122"/>
      <c r="P117" s="123">
        <f>SUM(P118:P145)</f>
        <v>0</v>
      </c>
      <c r="R117" s="123">
        <f>SUM(R118:R145)</f>
        <v>-0.92424194999999998</v>
      </c>
      <c r="T117" s="124">
        <f>SUM(T118:T145)</f>
        <v>0</v>
      </c>
      <c r="AR117" s="119" t="s">
        <v>84</v>
      </c>
      <c r="AT117" s="125" t="s">
        <v>76</v>
      </c>
      <c r="AU117" s="125" t="s">
        <v>84</v>
      </c>
      <c r="AY117" s="119" t="s">
        <v>203</v>
      </c>
      <c r="BK117" s="126">
        <f>SUM(BK118:BK145)</f>
        <v>-24907.09</v>
      </c>
    </row>
    <row r="118" spans="2:65" s="1" customFormat="1" ht="24.2" customHeight="1">
      <c r="B118" s="31"/>
      <c r="C118" s="129" t="s">
        <v>262</v>
      </c>
      <c r="D118" s="129" t="s">
        <v>205</v>
      </c>
      <c r="E118" s="130" t="s">
        <v>347</v>
      </c>
      <c r="F118" s="131" t="s">
        <v>348</v>
      </c>
      <c r="G118" s="132" t="s">
        <v>242</v>
      </c>
      <c r="H118" s="133">
        <v>-0.3</v>
      </c>
      <c r="I118" s="134">
        <v>7900</v>
      </c>
      <c r="J118" s="134">
        <f>ROUND(I118*H118,2)</f>
        <v>-2370</v>
      </c>
      <c r="K118" s="131" t="s">
        <v>31</v>
      </c>
      <c r="L118" s="31"/>
      <c r="M118" s="135" t="s">
        <v>31</v>
      </c>
      <c r="N118" s="136" t="s">
        <v>48</v>
      </c>
      <c r="O118" s="137">
        <v>0</v>
      </c>
      <c r="P118" s="137">
        <f>O118*H118</f>
        <v>0</v>
      </c>
      <c r="Q118" s="137">
        <v>2.5020099999999998</v>
      </c>
      <c r="R118" s="137">
        <f>Q118*H118</f>
        <v>-0.75060299999999991</v>
      </c>
      <c r="S118" s="137">
        <v>0</v>
      </c>
      <c r="T118" s="138">
        <f>S118*H118</f>
        <v>0</v>
      </c>
      <c r="AR118" s="139" t="s">
        <v>209</v>
      </c>
      <c r="AT118" s="139" t="s">
        <v>205</v>
      </c>
      <c r="AU118" s="139" t="s">
        <v>86</v>
      </c>
      <c r="AY118" s="18" t="s">
        <v>203</v>
      </c>
      <c r="BE118" s="140">
        <f>IF(N118="základní",J118,0)</f>
        <v>-2370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84</v>
      </c>
      <c r="BK118" s="140">
        <f>ROUND(I118*H118,2)</f>
        <v>-2370</v>
      </c>
      <c r="BL118" s="18" t="s">
        <v>209</v>
      </c>
      <c r="BM118" s="139" t="s">
        <v>564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565</v>
      </c>
      <c r="H119" s="145">
        <v>-3.42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566</v>
      </c>
      <c r="H120" s="145">
        <v>3.12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3" customFormat="1" ht="10.15">
      <c r="B121" s="151"/>
      <c r="D121" s="142" t="s">
        <v>211</v>
      </c>
      <c r="E121" s="152" t="s">
        <v>31</v>
      </c>
      <c r="F121" s="153" t="s">
        <v>230</v>
      </c>
      <c r="H121" s="154">
        <v>-0.29999999999999982</v>
      </c>
      <c r="L121" s="151"/>
      <c r="M121" s="155"/>
      <c r="T121" s="156"/>
      <c r="AT121" s="152" t="s">
        <v>211</v>
      </c>
      <c r="AU121" s="152" t="s">
        <v>86</v>
      </c>
      <c r="AV121" s="13" t="s">
        <v>209</v>
      </c>
      <c r="AW121" s="13" t="s">
        <v>38</v>
      </c>
      <c r="AX121" s="13" t="s">
        <v>84</v>
      </c>
      <c r="AY121" s="152" t="s">
        <v>203</v>
      </c>
    </row>
    <row r="122" spans="2:65" s="1" customFormat="1" ht="21.75" customHeight="1">
      <c r="B122" s="31"/>
      <c r="C122" s="129" t="s">
        <v>267</v>
      </c>
      <c r="D122" s="129" t="s">
        <v>205</v>
      </c>
      <c r="E122" s="130" t="s">
        <v>352</v>
      </c>
      <c r="F122" s="131" t="s">
        <v>353</v>
      </c>
      <c r="G122" s="132" t="s">
        <v>208</v>
      </c>
      <c r="H122" s="133">
        <v>-18.254999999999999</v>
      </c>
      <c r="I122" s="134">
        <v>622</v>
      </c>
      <c r="J122" s="134">
        <f>ROUND(I122*H122,2)</f>
        <v>-11354.61</v>
      </c>
      <c r="K122" s="131" t="s">
        <v>31</v>
      </c>
      <c r="L122" s="31"/>
      <c r="M122" s="135" t="s">
        <v>31</v>
      </c>
      <c r="N122" s="136" t="s">
        <v>48</v>
      </c>
      <c r="O122" s="137">
        <v>0</v>
      </c>
      <c r="P122" s="137">
        <f>O122*H122</f>
        <v>0</v>
      </c>
      <c r="Q122" s="137">
        <v>5.3299999999999997E-3</v>
      </c>
      <c r="R122" s="137">
        <f>Q122*H122</f>
        <v>-9.7299149999999987E-2</v>
      </c>
      <c r="S122" s="137">
        <v>0</v>
      </c>
      <c r="T122" s="138">
        <f>S122*H122</f>
        <v>0</v>
      </c>
      <c r="AR122" s="139" t="s">
        <v>209</v>
      </c>
      <c r="AT122" s="139" t="s">
        <v>205</v>
      </c>
      <c r="AU122" s="139" t="s">
        <v>86</v>
      </c>
      <c r="AY122" s="18" t="s">
        <v>203</v>
      </c>
      <c r="BE122" s="140">
        <f>IF(N122="základní",J122,0)</f>
        <v>-11354.61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84</v>
      </c>
      <c r="BK122" s="140">
        <f>ROUND(I122*H122,2)</f>
        <v>-11354.61</v>
      </c>
      <c r="BL122" s="18" t="s">
        <v>209</v>
      </c>
      <c r="BM122" s="139" t="s">
        <v>567</v>
      </c>
    </row>
    <row r="123" spans="2:65" s="12" customFormat="1" ht="10.15">
      <c r="B123" s="141"/>
      <c r="D123" s="142" t="s">
        <v>211</v>
      </c>
      <c r="E123" s="143" t="s">
        <v>31</v>
      </c>
      <c r="F123" s="144" t="s">
        <v>568</v>
      </c>
      <c r="H123" s="145">
        <v>-18.254999999999999</v>
      </c>
      <c r="L123" s="141"/>
      <c r="M123" s="146"/>
      <c r="T123" s="147"/>
      <c r="AT123" s="143" t="s">
        <v>211</v>
      </c>
      <c r="AU123" s="143" t="s">
        <v>86</v>
      </c>
      <c r="AV123" s="12" t="s">
        <v>86</v>
      </c>
      <c r="AW123" s="12" t="s">
        <v>38</v>
      </c>
      <c r="AX123" s="12" t="s">
        <v>77</v>
      </c>
      <c r="AY123" s="143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229</v>
      </c>
      <c r="H124" s="145">
        <v>0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3" customFormat="1" ht="10.15">
      <c r="B125" s="151"/>
      <c r="D125" s="142" t="s">
        <v>211</v>
      </c>
      <c r="E125" s="152" t="s">
        <v>31</v>
      </c>
      <c r="F125" s="153" t="s">
        <v>230</v>
      </c>
      <c r="H125" s="154">
        <v>-18.254999999999999</v>
      </c>
      <c r="L125" s="151"/>
      <c r="M125" s="155"/>
      <c r="T125" s="156"/>
      <c r="AT125" s="152" t="s">
        <v>211</v>
      </c>
      <c r="AU125" s="152" t="s">
        <v>86</v>
      </c>
      <c r="AV125" s="13" t="s">
        <v>209</v>
      </c>
      <c r="AW125" s="13" t="s">
        <v>38</v>
      </c>
      <c r="AX125" s="13" t="s">
        <v>84</v>
      </c>
      <c r="AY125" s="152" t="s">
        <v>203</v>
      </c>
    </row>
    <row r="126" spans="2:65" s="1" customFormat="1" ht="24.2" customHeight="1">
      <c r="B126" s="31"/>
      <c r="C126" s="129" t="s">
        <v>272</v>
      </c>
      <c r="D126" s="129" t="s">
        <v>205</v>
      </c>
      <c r="E126" s="130" t="s">
        <v>357</v>
      </c>
      <c r="F126" s="131" t="s">
        <v>358</v>
      </c>
      <c r="G126" s="132" t="s">
        <v>208</v>
      </c>
      <c r="H126" s="133">
        <v>-18.254999999999999</v>
      </c>
      <c r="I126" s="134">
        <v>275</v>
      </c>
      <c r="J126" s="134">
        <f>ROUND(I126*H126,2)</f>
        <v>-5020.13</v>
      </c>
      <c r="K126" s="131" t="s">
        <v>31</v>
      </c>
      <c r="L126" s="31"/>
      <c r="M126" s="135" t="s">
        <v>31</v>
      </c>
      <c r="N126" s="136" t="s">
        <v>48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209</v>
      </c>
      <c r="AT126" s="139" t="s">
        <v>205</v>
      </c>
      <c r="AU126" s="139" t="s">
        <v>86</v>
      </c>
      <c r="AY126" s="18" t="s">
        <v>203</v>
      </c>
      <c r="BE126" s="140">
        <f>IF(N126="základní",J126,0)</f>
        <v>-5020.13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84</v>
      </c>
      <c r="BK126" s="140">
        <f>ROUND(I126*H126,2)</f>
        <v>-5020.13</v>
      </c>
      <c r="BL126" s="18" t="s">
        <v>209</v>
      </c>
      <c r="BM126" s="139" t="s">
        <v>569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568</v>
      </c>
      <c r="H127" s="145">
        <v>-18.254999999999999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77</v>
      </c>
      <c r="AY127" s="143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229</v>
      </c>
      <c r="H128" s="145">
        <v>0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3" customFormat="1" ht="10.15">
      <c r="B129" s="151"/>
      <c r="D129" s="142" t="s">
        <v>211</v>
      </c>
      <c r="E129" s="152" t="s">
        <v>31</v>
      </c>
      <c r="F129" s="153" t="s">
        <v>230</v>
      </c>
      <c r="H129" s="154">
        <v>-18.254999999999999</v>
      </c>
      <c r="L129" s="151"/>
      <c r="M129" s="155"/>
      <c r="T129" s="156"/>
      <c r="AT129" s="152" t="s">
        <v>211</v>
      </c>
      <c r="AU129" s="152" t="s">
        <v>86</v>
      </c>
      <c r="AV129" s="13" t="s">
        <v>209</v>
      </c>
      <c r="AW129" s="13" t="s">
        <v>38</v>
      </c>
      <c r="AX129" s="13" t="s">
        <v>84</v>
      </c>
      <c r="AY129" s="152" t="s">
        <v>203</v>
      </c>
    </row>
    <row r="130" spans="2:65" s="1" customFormat="1" ht="24.2" customHeight="1">
      <c r="B130" s="31"/>
      <c r="C130" s="129" t="s">
        <v>279</v>
      </c>
      <c r="D130" s="129" t="s">
        <v>205</v>
      </c>
      <c r="E130" s="130" t="s">
        <v>361</v>
      </c>
      <c r="F130" s="131" t="s">
        <v>362</v>
      </c>
      <c r="G130" s="132" t="s">
        <v>208</v>
      </c>
      <c r="H130" s="133">
        <v>-8.4</v>
      </c>
      <c r="I130" s="134">
        <v>206.8</v>
      </c>
      <c r="J130" s="134">
        <f>ROUND(I130*H130,2)</f>
        <v>-1737.12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8.0999999999999996E-4</v>
      </c>
      <c r="R130" s="137">
        <f>Q130*H130</f>
        <v>-6.8040000000000002E-3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-1737.12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-1737.12</v>
      </c>
      <c r="BL130" s="18" t="s">
        <v>209</v>
      </c>
      <c r="BM130" s="139" t="s">
        <v>570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571</v>
      </c>
      <c r="H131" s="145">
        <v>-8.4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77</v>
      </c>
      <c r="AY131" s="143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229</v>
      </c>
      <c r="H132" s="145">
        <v>0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3" customFormat="1" ht="10.15">
      <c r="B133" s="151"/>
      <c r="D133" s="142" t="s">
        <v>211</v>
      </c>
      <c r="E133" s="152" t="s">
        <v>31</v>
      </c>
      <c r="F133" s="153" t="s">
        <v>230</v>
      </c>
      <c r="H133" s="154">
        <v>-8.4</v>
      </c>
      <c r="L133" s="151"/>
      <c r="M133" s="155"/>
      <c r="T133" s="156"/>
      <c r="AT133" s="152" t="s">
        <v>211</v>
      </c>
      <c r="AU133" s="152" t="s">
        <v>86</v>
      </c>
      <c r="AV133" s="13" t="s">
        <v>209</v>
      </c>
      <c r="AW133" s="13" t="s">
        <v>38</v>
      </c>
      <c r="AX133" s="13" t="s">
        <v>84</v>
      </c>
      <c r="AY133" s="152" t="s">
        <v>203</v>
      </c>
    </row>
    <row r="134" spans="2:65" s="1" customFormat="1" ht="24.2" customHeight="1">
      <c r="B134" s="31"/>
      <c r="C134" s="129" t="s">
        <v>117</v>
      </c>
      <c r="D134" s="129" t="s">
        <v>205</v>
      </c>
      <c r="E134" s="130" t="s">
        <v>365</v>
      </c>
      <c r="F134" s="131" t="s">
        <v>366</v>
      </c>
      <c r="G134" s="132" t="s">
        <v>208</v>
      </c>
      <c r="H134" s="133">
        <v>-8.4</v>
      </c>
      <c r="I134" s="134">
        <v>60.5</v>
      </c>
      <c r="J134" s="134">
        <f>ROUND(I134*H134,2)</f>
        <v>-508.2</v>
      </c>
      <c r="K134" s="131" t="s">
        <v>31</v>
      </c>
      <c r="L134" s="31"/>
      <c r="M134" s="135" t="s">
        <v>31</v>
      </c>
      <c r="N134" s="136" t="s">
        <v>48</v>
      </c>
      <c r="O134" s="137">
        <v>0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209</v>
      </c>
      <c r="AT134" s="139" t="s">
        <v>205</v>
      </c>
      <c r="AU134" s="139" t="s">
        <v>86</v>
      </c>
      <c r="AY134" s="18" t="s">
        <v>203</v>
      </c>
      <c r="BE134" s="140">
        <f>IF(N134="základní",J134,0)</f>
        <v>-508.2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8" t="s">
        <v>84</v>
      </c>
      <c r="BK134" s="140">
        <f>ROUND(I134*H134,2)</f>
        <v>-508.2</v>
      </c>
      <c r="BL134" s="18" t="s">
        <v>209</v>
      </c>
      <c r="BM134" s="139" t="s">
        <v>572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571</v>
      </c>
      <c r="H135" s="145">
        <v>-8.4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229</v>
      </c>
      <c r="H136" s="145">
        <v>0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3" customFormat="1" ht="10.15">
      <c r="B137" s="151"/>
      <c r="D137" s="142" t="s">
        <v>211</v>
      </c>
      <c r="E137" s="152" t="s">
        <v>31</v>
      </c>
      <c r="F137" s="153" t="s">
        <v>230</v>
      </c>
      <c r="H137" s="154">
        <v>-8.4</v>
      </c>
      <c r="L137" s="151"/>
      <c r="M137" s="155"/>
      <c r="T137" s="156"/>
      <c r="AT137" s="152" t="s">
        <v>211</v>
      </c>
      <c r="AU137" s="152" t="s">
        <v>86</v>
      </c>
      <c r="AV137" s="13" t="s">
        <v>209</v>
      </c>
      <c r="AW137" s="13" t="s">
        <v>38</v>
      </c>
      <c r="AX137" s="13" t="s">
        <v>84</v>
      </c>
      <c r="AY137" s="152" t="s">
        <v>203</v>
      </c>
    </row>
    <row r="138" spans="2:65" s="1" customFormat="1" ht="16.5" customHeight="1">
      <c r="B138" s="31"/>
      <c r="C138" s="129" t="s">
        <v>123</v>
      </c>
      <c r="D138" s="129" t="s">
        <v>205</v>
      </c>
      <c r="E138" s="130" t="s">
        <v>369</v>
      </c>
      <c r="F138" s="131" t="s">
        <v>370</v>
      </c>
      <c r="G138" s="132" t="s">
        <v>208</v>
      </c>
      <c r="H138" s="133">
        <v>-9.8550000000000004</v>
      </c>
      <c r="I138" s="134">
        <v>255</v>
      </c>
      <c r="J138" s="134">
        <f>ROUND(I138*H138,2)</f>
        <v>-2513.0300000000002</v>
      </c>
      <c r="K138" s="131" t="s">
        <v>31</v>
      </c>
      <c r="L138" s="31"/>
      <c r="M138" s="135" t="s">
        <v>31</v>
      </c>
      <c r="N138" s="136" t="s">
        <v>48</v>
      </c>
      <c r="O138" s="137">
        <v>0</v>
      </c>
      <c r="P138" s="137">
        <f>O138*H138</f>
        <v>0</v>
      </c>
      <c r="Q138" s="137">
        <v>3.2000000000000002E-3</v>
      </c>
      <c r="R138" s="137">
        <f>Q138*H138</f>
        <v>-3.1536000000000002E-2</v>
      </c>
      <c r="S138" s="137">
        <v>0</v>
      </c>
      <c r="T138" s="138">
        <f>S138*H138</f>
        <v>0</v>
      </c>
      <c r="AR138" s="139" t="s">
        <v>209</v>
      </c>
      <c r="AT138" s="139" t="s">
        <v>205</v>
      </c>
      <c r="AU138" s="139" t="s">
        <v>86</v>
      </c>
      <c r="AY138" s="18" t="s">
        <v>203</v>
      </c>
      <c r="BE138" s="140">
        <f>IF(N138="základní",J138,0)</f>
        <v>-2513.0300000000002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8" t="s">
        <v>84</v>
      </c>
      <c r="BK138" s="140">
        <f>ROUND(I138*H138,2)</f>
        <v>-2513.0300000000002</v>
      </c>
      <c r="BL138" s="18" t="s">
        <v>209</v>
      </c>
      <c r="BM138" s="139" t="s">
        <v>573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574</v>
      </c>
      <c r="H139" s="145">
        <v>-9.8550000000000004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229</v>
      </c>
      <c r="H140" s="145">
        <v>0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77</v>
      </c>
      <c r="AY140" s="143" t="s">
        <v>203</v>
      </c>
    </row>
    <row r="141" spans="2:65" s="13" customFormat="1" ht="10.15">
      <c r="B141" s="151"/>
      <c r="D141" s="142" t="s">
        <v>211</v>
      </c>
      <c r="E141" s="152" t="s">
        <v>31</v>
      </c>
      <c r="F141" s="153" t="s">
        <v>230</v>
      </c>
      <c r="H141" s="154">
        <v>-9.8550000000000004</v>
      </c>
      <c r="L141" s="151"/>
      <c r="M141" s="155"/>
      <c r="T141" s="156"/>
      <c r="AT141" s="152" t="s">
        <v>211</v>
      </c>
      <c r="AU141" s="152" t="s">
        <v>86</v>
      </c>
      <c r="AV141" s="13" t="s">
        <v>209</v>
      </c>
      <c r="AW141" s="13" t="s">
        <v>38</v>
      </c>
      <c r="AX141" s="13" t="s">
        <v>84</v>
      </c>
      <c r="AY141" s="152" t="s">
        <v>203</v>
      </c>
    </row>
    <row r="142" spans="2:65" s="1" customFormat="1" ht="44.25" customHeight="1">
      <c r="B142" s="31"/>
      <c r="C142" s="129" t="s">
        <v>8</v>
      </c>
      <c r="D142" s="129" t="s">
        <v>205</v>
      </c>
      <c r="E142" s="130" t="s">
        <v>374</v>
      </c>
      <c r="F142" s="131" t="s">
        <v>375</v>
      </c>
      <c r="G142" s="132" t="s">
        <v>251</v>
      </c>
      <c r="H142" s="133">
        <v>-3.5999999999999997E-2</v>
      </c>
      <c r="I142" s="134">
        <v>39000</v>
      </c>
      <c r="J142" s="134">
        <f>ROUND(I142*H142,2)</f>
        <v>-1404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1.05555</v>
      </c>
      <c r="R142" s="137">
        <f>Q142*H142</f>
        <v>-3.7999799999999993E-2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-1404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-1404</v>
      </c>
      <c r="BL142" s="18" t="s">
        <v>209</v>
      </c>
      <c r="BM142" s="139" t="s">
        <v>575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576</v>
      </c>
      <c r="H143" s="145">
        <v>-0.41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577</v>
      </c>
      <c r="H144" s="145">
        <v>0.374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51" s="13" customFormat="1" ht="10.15">
      <c r="B145" s="151"/>
      <c r="D145" s="142" t="s">
        <v>211</v>
      </c>
      <c r="E145" s="152" t="s">
        <v>31</v>
      </c>
      <c r="F145" s="153" t="s">
        <v>230</v>
      </c>
      <c r="H145" s="154">
        <v>-3.5999999999999983E-2</v>
      </c>
      <c r="L145" s="151"/>
      <c r="M145" s="157"/>
      <c r="N145" s="158"/>
      <c r="O145" s="158"/>
      <c r="P145" s="158"/>
      <c r="Q145" s="158"/>
      <c r="R145" s="158"/>
      <c r="S145" s="158"/>
      <c r="T145" s="159"/>
      <c r="AT145" s="152" t="s">
        <v>211</v>
      </c>
      <c r="AU145" s="152" t="s">
        <v>86</v>
      </c>
      <c r="AV145" s="13" t="s">
        <v>209</v>
      </c>
      <c r="AW145" s="13" t="s">
        <v>38</v>
      </c>
      <c r="AX145" s="13" t="s">
        <v>84</v>
      </c>
      <c r="AY145" s="152" t="s">
        <v>203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FgLFvYC++X0Lj2RZu961qXLj4j5wXpboUcrvBclOVYwMEVmVUZ/thrJfavUPuong+xbTzZMQ+rEcm61qL2QtoQ==" saltValue="eIRaXK70CGMkOy/Qpy3ciRvVrznTC68rFPUyj7ornXpY4sUH3UKKk3YqpAbx0LPHnbb+aRHIAWgJNTwUf4p7Fg==" spinCount="100000" sheet="1" objects="1" scenarios="1" formatColumns="0" formatRows="0" autoFilter="0"/>
  <autoFilter ref="C93:K145" xr:uid="{00000000-0009-0000-0000-000007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110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471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578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351561.13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ROUND((SUM(BE94:BE110)),  2)</f>
        <v>351561.13</v>
      </c>
      <c r="I37" s="92">
        <v>0.21</v>
      </c>
      <c r="J37" s="81">
        <f>ROUND(((SUM(BE94:BE110))*I37),  2)</f>
        <v>73827.839999999997</v>
      </c>
      <c r="L37" s="31"/>
    </row>
    <row r="38" spans="2:12" s="1" customFormat="1" ht="14.45" customHeight="1">
      <c r="B38" s="31"/>
      <c r="E38" s="27" t="s">
        <v>49</v>
      </c>
      <c r="F38" s="81">
        <f>ROUND((SUM(BF94:BF110)),  2)</f>
        <v>0</v>
      </c>
      <c r="I38" s="92">
        <v>0.12</v>
      </c>
      <c r="J38" s="81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ROUND((SUM(BG94:BG110)),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ROUND((SUM(BH94:BH110)),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ROUND((SUM(BI94:BI110)),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425388.97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471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ZBV-03b - vícepráce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351561.13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351561.13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220970</v>
      </c>
      <c r="L69" s="106"/>
    </row>
    <row r="70" spans="2:47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J103</f>
        <v>130591.13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471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ZBV-03b - vícepráce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351561.13</v>
      </c>
      <c r="L94" s="31"/>
      <c r="M94" s="58"/>
      <c r="N94" s="49"/>
      <c r="O94" s="49"/>
      <c r="P94" s="115">
        <f>P95</f>
        <v>79.598526000000007</v>
      </c>
      <c r="Q94" s="49"/>
      <c r="R94" s="115">
        <f>R95</f>
        <v>29.205679999999997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351561.13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351561.13</v>
      </c>
      <c r="L95" s="118"/>
      <c r="M95" s="122"/>
      <c r="P95" s="123">
        <f>P96+P103</f>
        <v>79.598526000000007</v>
      </c>
      <c r="R95" s="123">
        <f>R96+R103</f>
        <v>29.205679999999997</v>
      </c>
      <c r="T95" s="124">
        <f>T96+T103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BK96+BK103</f>
        <v>351561.13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220970</v>
      </c>
      <c r="L96" s="118"/>
      <c r="M96" s="122"/>
      <c r="P96" s="123">
        <f>SUM(P97:P102)</f>
        <v>14.504</v>
      </c>
      <c r="R96" s="123">
        <f>SUM(R97:R102)</f>
        <v>29.205679999999997</v>
      </c>
      <c r="T96" s="124">
        <f>SUM(T97:T102)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SUM(BK97:BK102)</f>
        <v>220970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444</v>
      </c>
      <c r="F97" s="131" t="s">
        <v>445</v>
      </c>
      <c r="G97" s="132" t="s">
        <v>215</v>
      </c>
      <c r="H97" s="133">
        <v>6</v>
      </c>
      <c r="I97" s="134">
        <v>1490</v>
      </c>
      <c r="J97" s="134">
        <f>ROUND(I97*H97,2)</f>
        <v>8940</v>
      </c>
      <c r="K97" s="131" t="s">
        <v>446</v>
      </c>
      <c r="L97" s="31"/>
      <c r="M97" s="135" t="s">
        <v>31</v>
      </c>
      <c r="N97" s="136" t="s">
        <v>48</v>
      </c>
      <c r="O97" s="137">
        <v>1.224</v>
      </c>
      <c r="P97" s="137">
        <f>O97*H97</f>
        <v>7.3439999999999994</v>
      </c>
      <c r="Q97" s="137">
        <v>0.10753</v>
      </c>
      <c r="R97" s="137">
        <f>Q97*H97</f>
        <v>0.64517999999999998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8940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8940</v>
      </c>
      <c r="BL97" s="18" t="s">
        <v>209</v>
      </c>
      <c r="BM97" s="139" t="s">
        <v>579</v>
      </c>
    </row>
    <row r="98" spans="2:65" s="1" customFormat="1" ht="10.15">
      <c r="B98" s="31"/>
      <c r="D98" s="171" t="s">
        <v>448</v>
      </c>
      <c r="F98" s="172" t="s">
        <v>449</v>
      </c>
      <c r="L98" s="31"/>
      <c r="M98" s="173"/>
      <c r="T98" s="52"/>
      <c r="AT98" s="18" t="s">
        <v>448</v>
      </c>
      <c r="AU98" s="18" t="s">
        <v>86</v>
      </c>
    </row>
    <row r="99" spans="2:65" s="1" customFormat="1" ht="16.5" customHeight="1">
      <c r="B99" s="31"/>
      <c r="C99" s="174" t="s">
        <v>86</v>
      </c>
      <c r="D99" s="174" t="s">
        <v>450</v>
      </c>
      <c r="E99" s="175" t="s">
        <v>451</v>
      </c>
      <c r="F99" s="176" t="s">
        <v>452</v>
      </c>
      <c r="G99" s="177" t="s">
        <v>242</v>
      </c>
      <c r="H99" s="178">
        <v>5.2</v>
      </c>
      <c r="I99" s="179">
        <v>20400</v>
      </c>
      <c r="J99" s="179">
        <f>ROUND(I99*H99,2)</f>
        <v>106080</v>
      </c>
      <c r="K99" s="176" t="s">
        <v>446</v>
      </c>
      <c r="L99" s="180"/>
      <c r="M99" s="181" t="s">
        <v>31</v>
      </c>
      <c r="N99" s="182" t="s">
        <v>48</v>
      </c>
      <c r="O99" s="137">
        <v>0</v>
      </c>
      <c r="P99" s="137">
        <f>O99*H99</f>
        <v>0</v>
      </c>
      <c r="Q99" s="137">
        <v>2.4</v>
      </c>
      <c r="R99" s="137">
        <f>Q99*H99</f>
        <v>12.48</v>
      </c>
      <c r="S99" s="137">
        <v>0</v>
      </c>
      <c r="T99" s="138">
        <f>S99*H99</f>
        <v>0</v>
      </c>
      <c r="AR99" s="139" t="s">
        <v>272</v>
      </c>
      <c r="AT99" s="139" t="s">
        <v>450</v>
      </c>
      <c r="AU99" s="139" t="s">
        <v>86</v>
      </c>
      <c r="AY99" s="18" t="s">
        <v>203</v>
      </c>
      <c r="BE99" s="140">
        <f>IF(N99="základní",J99,0)</f>
        <v>106080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106080</v>
      </c>
      <c r="BL99" s="18" t="s">
        <v>209</v>
      </c>
      <c r="BM99" s="139" t="s">
        <v>580</v>
      </c>
    </row>
    <row r="100" spans="2:65" s="1" customFormat="1" ht="16.5" customHeight="1">
      <c r="B100" s="31"/>
      <c r="C100" s="174" t="s">
        <v>209</v>
      </c>
      <c r="D100" s="174" t="s">
        <v>450</v>
      </c>
      <c r="E100" s="175" t="s">
        <v>458</v>
      </c>
      <c r="F100" s="176" t="s">
        <v>459</v>
      </c>
      <c r="G100" s="177" t="s">
        <v>242</v>
      </c>
      <c r="H100" s="178">
        <v>6</v>
      </c>
      <c r="I100" s="179">
        <v>16200</v>
      </c>
      <c r="J100" s="179">
        <f>ROUND(I100*H100,2)</f>
        <v>97200</v>
      </c>
      <c r="K100" s="176" t="s">
        <v>446</v>
      </c>
      <c r="L100" s="180"/>
      <c r="M100" s="181" t="s">
        <v>31</v>
      </c>
      <c r="N100" s="182" t="s">
        <v>48</v>
      </c>
      <c r="O100" s="137">
        <v>0</v>
      </c>
      <c r="P100" s="137">
        <f>O100*H100</f>
        <v>0</v>
      </c>
      <c r="Q100" s="137">
        <v>2.57</v>
      </c>
      <c r="R100" s="137">
        <f>Q100*H100</f>
        <v>15.419999999999998</v>
      </c>
      <c r="S100" s="137">
        <v>0</v>
      </c>
      <c r="T100" s="138">
        <f>S100*H100</f>
        <v>0</v>
      </c>
      <c r="AR100" s="139" t="s">
        <v>272</v>
      </c>
      <c r="AT100" s="139" t="s">
        <v>450</v>
      </c>
      <c r="AU100" s="139" t="s">
        <v>86</v>
      </c>
      <c r="AY100" s="18" t="s">
        <v>203</v>
      </c>
      <c r="BE100" s="140">
        <f>IF(N100="základní",J100,0)</f>
        <v>97200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97200</v>
      </c>
      <c r="BL100" s="18" t="s">
        <v>209</v>
      </c>
      <c r="BM100" s="139" t="s">
        <v>581</v>
      </c>
    </row>
    <row r="101" spans="2:65" s="1" customFormat="1" ht="24.2" customHeight="1">
      <c r="B101" s="31"/>
      <c r="C101" s="129" t="s">
        <v>92</v>
      </c>
      <c r="D101" s="129" t="s">
        <v>205</v>
      </c>
      <c r="E101" s="130" t="s">
        <v>454</v>
      </c>
      <c r="F101" s="131" t="s">
        <v>455</v>
      </c>
      <c r="G101" s="132" t="s">
        <v>215</v>
      </c>
      <c r="H101" s="133">
        <v>5</v>
      </c>
      <c r="I101" s="134">
        <v>1750</v>
      </c>
      <c r="J101" s="134">
        <f>ROUND(I101*H101,2)</f>
        <v>8750</v>
      </c>
      <c r="K101" s="131" t="s">
        <v>446</v>
      </c>
      <c r="L101" s="31"/>
      <c r="M101" s="135" t="s">
        <v>31</v>
      </c>
      <c r="N101" s="136" t="s">
        <v>48</v>
      </c>
      <c r="O101" s="137">
        <v>1.4319999999999999</v>
      </c>
      <c r="P101" s="137">
        <f>O101*H101</f>
        <v>7.16</v>
      </c>
      <c r="Q101" s="137">
        <v>0.13209999999999997</v>
      </c>
      <c r="R101" s="137">
        <f>Q101*H101</f>
        <v>0.66049999999999986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8750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8750</v>
      </c>
      <c r="BL101" s="18" t="s">
        <v>209</v>
      </c>
      <c r="BM101" s="139" t="s">
        <v>582</v>
      </c>
    </row>
    <row r="102" spans="2:65" s="1" customFormat="1" ht="10.15">
      <c r="B102" s="31"/>
      <c r="D102" s="171" t="s">
        <v>448</v>
      </c>
      <c r="F102" s="172" t="s">
        <v>457</v>
      </c>
      <c r="L102" s="31"/>
      <c r="M102" s="173"/>
      <c r="T102" s="52"/>
      <c r="AT102" s="18" t="s">
        <v>448</v>
      </c>
      <c r="AU102" s="18" t="s">
        <v>86</v>
      </c>
    </row>
    <row r="103" spans="2:65" s="11" customFormat="1" ht="22.8" customHeight="1">
      <c r="B103" s="118"/>
      <c r="D103" s="119" t="s">
        <v>76</v>
      </c>
      <c r="E103" s="127" t="s">
        <v>399</v>
      </c>
      <c r="F103" s="127" t="s">
        <v>400</v>
      </c>
      <c r="J103" s="128">
        <f>BK103</f>
        <v>130591.13</v>
      </c>
      <c r="L103" s="118"/>
      <c r="M103" s="122"/>
      <c r="P103" s="123">
        <f>SUM(P104:P110)</f>
        <v>65.094526000000002</v>
      </c>
      <c r="R103" s="123">
        <f>SUM(R104:R110)</f>
        <v>0</v>
      </c>
      <c r="T103" s="124">
        <f>SUM(T104:T110)</f>
        <v>0</v>
      </c>
      <c r="AR103" s="119" t="s">
        <v>84</v>
      </c>
      <c r="AT103" s="125" t="s">
        <v>76</v>
      </c>
      <c r="AU103" s="125" t="s">
        <v>84</v>
      </c>
      <c r="AY103" s="119" t="s">
        <v>203</v>
      </c>
      <c r="BK103" s="126">
        <f>SUM(BK104:BK110)</f>
        <v>130591.13</v>
      </c>
    </row>
    <row r="104" spans="2:65" s="1" customFormat="1" ht="44.25" customHeight="1">
      <c r="B104" s="31"/>
      <c r="C104" s="129" t="s">
        <v>258</v>
      </c>
      <c r="D104" s="129" t="s">
        <v>205</v>
      </c>
      <c r="E104" s="130" t="s">
        <v>461</v>
      </c>
      <c r="F104" s="131" t="s">
        <v>462</v>
      </c>
      <c r="G104" s="132" t="s">
        <v>251</v>
      </c>
      <c r="H104" s="133">
        <v>29.206</v>
      </c>
      <c r="I104" s="134">
        <v>564</v>
      </c>
      <c r="J104" s="134">
        <f>ROUND(I104*H104,2)</f>
        <v>16472.18</v>
      </c>
      <c r="K104" s="131" t="s">
        <v>446</v>
      </c>
      <c r="L104" s="31"/>
      <c r="M104" s="135" t="s">
        <v>31</v>
      </c>
      <c r="N104" s="136" t="s">
        <v>48</v>
      </c>
      <c r="O104" s="137">
        <v>0.47199999999999998</v>
      </c>
      <c r="P104" s="137">
        <f>O104*H104</f>
        <v>13.785231999999999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16472.18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16472.18</v>
      </c>
      <c r="BL104" s="18" t="s">
        <v>209</v>
      </c>
      <c r="BM104" s="139" t="s">
        <v>583</v>
      </c>
    </row>
    <row r="105" spans="2:65" s="1" customFormat="1" ht="10.15">
      <c r="B105" s="31"/>
      <c r="D105" s="171" t="s">
        <v>448</v>
      </c>
      <c r="F105" s="172" t="s">
        <v>464</v>
      </c>
      <c r="L105" s="31"/>
      <c r="M105" s="173"/>
      <c r="T105" s="52"/>
      <c r="AT105" s="18" t="s">
        <v>448</v>
      </c>
      <c r="AU105" s="18" t="s">
        <v>86</v>
      </c>
    </row>
    <row r="106" spans="2:65" s="1" customFormat="1" ht="49.05" customHeight="1">
      <c r="B106" s="31"/>
      <c r="C106" s="129" t="s">
        <v>262</v>
      </c>
      <c r="D106" s="129" t="s">
        <v>205</v>
      </c>
      <c r="E106" s="130" t="s">
        <v>465</v>
      </c>
      <c r="F106" s="131" t="s">
        <v>466</v>
      </c>
      <c r="G106" s="132" t="s">
        <v>251</v>
      </c>
      <c r="H106" s="133">
        <v>884.64300000000003</v>
      </c>
      <c r="I106" s="134">
        <v>129</v>
      </c>
      <c r="J106" s="134">
        <f>ROUND(I106*H106,2)</f>
        <v>114118.95</v>
      </c>
      <c r="K106" s="131" t="s">
        <v>446</v>
      </c>
      <c r="L106" s="31"/>
      <c r="M106" s="135" t="s">
        <v>31</v>
      </c>
      <c r="N106" s="136" t="s">
        <v>48</v>
      </c>
      <c r="O106" s="137">
        <v>5.800000000000001E-2</v>
      </c>
      <c r="P106" s="137">
        <f>O106*H106</f>
        <v>51.309294000000008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209</v>
      </c>
      <c r="AT106" s="139" t="s">
        <v>205</v>
      </c>
      <c r="AU106" s="139" t="s">
        <v>86</v>
      </c>
      <c r="AY106" s="18" t="s">
        <v>203</v>
      </c>
      <c r="BE106" s="140">
        <f>IF(N106="základní",J106,0)</f>
        <v>114118.95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84</v>
      </c>
      <c r="BK106" s="140">
        <f>ROUND(I106*H106,2)</f>
        <v>114118.95</v>
      </c>
      <c r="BL106" s="18" t="s">
        <v>209</v>
      </c>
      <c r="BM106" s="139" t="s">
        <v>584</v>
      </c>
    </row>
    <row r="107" spans="2:65" s="1" customFormat="1" ht="10.15">
      <c r="B107" s="31"/>
      <c r="D107" s="171" t="s">
        <v>448</v>
      </c>
      <c r="F107" s="172" t="s">
        <v>468</v>
      </c>
      <c r="L107" s="31"/>
      <c r="M107" s="173"/>
      <c r="T107" s="52"/>
      <c r="AT107" s="18" t="s">
        <v>448</v>
      </c>
      <c r="AU107" s="18" t="s">
        <v>86</v>
      </c>
    </row>
    <row r="108" spans="2:65" s="14" customFormat="1" ht="10.15">
      <c r="B108" s="160"/>
      <c r="D108" s="142" t="s">
        <v>211</v>
      </c>
      <c r="E108" s="161" t="s">
        <v>31</v>
      </c>
      <c r="F108" s="162" t="s">
        <v>469</v>
      </c>
      <c r="H108" s="161" t="s">
        <v>31</v>
      </c>
      <c r="L108" s="160"/>
      <c r="M108" s="163"/>
      <c r="T108" s="164"/>
      <c r="AT108" s="161" t="s">
        <v>211</v>
      </c>
      <c r="AU108" s="161" t="s">
        <v>86</v>
      </c>
      <c r="AV108" s="14" t="s">
        <v>84</v>
      </c>
      <c r="AW108" s="14" t="s">
        <v>38</v>
      </c>
      <c r="AX108" s="14" t="s">
        <v>77</v>
      </c>
      <c r="AY108" s="161" t="s">
        <v>203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585</v>
      </c>
      <c r="H109" s="145">
        <v>884.64300000000003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77</v>
      </c>
      <c r="AY109" s="143" t="s">
        <v>203</v>
      </c>
    </row>
    <row r="110" spans="2:65" s="13" customFormat="1" ht="10.15">
      <c r="B110" s="151"/>
      <c r="D110" s="142" t="s">
        <v>211</v>
      </c>
      <c r="E110" s="152" t="s">
        <v>31</v>
      </c>
      <c r="F110" s="153" t="s">
        <v>230</v>
      </c>
      <c r="H110" s="154">
        <v>884.64300000000003</v>
      </c>
      <c r="L110" s="151"/>
      <c r="M110" s="157"/>
      <c r="N110" s="158"/>
      <c r="O110" s="158"/>
      <c r="P110" s="158"/>
      <c r="Q110" s="158"/>
      <c r="R110" s="158"/>
      <c r="S110" s="158"/>
      <c r="T110" s="159"/>
      <c r="AT110" s="152" t="s">
        <v>211</v>
      </c>
      <c r="AU110" s="152" t="s">
        <v>86</v>
      </c>
      <c r="AV110" s="13" t="s">
        <v>209</v>
      </c>
      <c r="AW110" s="13" t="s">
        <v>38</v>
      </c>
      <c r="AX110" s="13" t="s">
        <v>84</v>
      </c>
      <c r="AY110" s="152" t="s">
        <v>203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tiJGMUXtL+/UPYw6WIvkj5ZKm1VfAEthds2H2frfJyh2Aa10frCBJNQRu9BB31OnbJMsyVCRaW1BZdrrhQGxhw==" saltValue="wQkYZFMYtMOYXExYRnayELTrFs3OvDfUYZxM//3KSrRufv/1Th0iMtJIC/UH0+9ZJS0Re0DZo4lT+VBVVrmWVQ==" spinCount="100000" sheet="1" objects="1" scenarios="1" formatColumns="0" formatRows="0" autoFilter="0"/>
  <autoFilter ref="C93:K110" xr:uid="{00000000-0009-0000-0000-000008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800-000000000000}"/>
    <hyperlink ref="F102" r:id="rId2" xr:uid="{00000000-0004-0000-0800-000001000000}"/>
    <hyperlink ref="F105" r:id="rId3" xr:uid="{00000000-0004-0000-0800-000002000000}"/>
    <hyperlink ref="F107" r:id="rId4" xr:uid="{00000000-0004-0000-08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BM19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112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179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586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992020.21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ROUND((SUM(BE94:BE192)),  2)</f>
        <v>992020.21</v>
      </c>
      <c r="I35" s="92">
        <v>0.21</v>
      </c>
      <c r="J35" s="81">
        <f>ROUND(((SUM(BE94:BE192))*I35),  2)</f>
        <v>208324.24</v>
      </c>
      <c r="L35" s="31"/>
    </row>
    <row r="36" spans="2:12" s="1" customFormat="1" ht="14.45" customHeight="1">
      <c r="B36" s="31"/>
      <c r="E36" s="27" t="s">
        <v>49</v>
      </c>
      <c r="F36" s="81">
        <f>ROUND((SUM(BF94:BF192)),  2)</f>
        <v>0</v>
      </c>
      <c r="I36" s="92">
        <v>0.12</v>
      </c>
      <c r="J36" s="81">
        <f>ROUND(((SUM(BF94:BF192))*I36),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ROUND((SUM(BG94:BG192)),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ROUND((SUM(BH94:BH192)),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ROUND((SUM(BI94:BI192)),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1200344.45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179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09 - KOLUMBÁRIUM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992020.21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J95</f>
        <v>372520.20999999996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J96</f>
        <v>17303.41</v>
      </c>
      <c r="L65" s="106"/>
    </row>
    <row r="66" spans="2:12" s="9" customFormat="1" ht="19.899999999999999" customHeight="1">
      <c r="B66" s="106"/>
      <c r="D66" s="107" t="s">
        <v>233</v>
      </c>
      <c r="E66" s="108"/>
      <c r="F66" s="108"/>
      <c r="G66" s="108"/>
      <c r="H66" s="108"/>
      <c r="I66" s="108"/>
      <c r="J66" s="109">
        <f>J109</f>
        <v>55468.3</v>
      </c>
      <c r="L66" s="106"/>
    </row>
    <row r="67" spans="2:12" s="9" customFormat="1" ht="19.899999999999999" customHeight="1">
      <c r="B67" s="106"/>
      <c r="D67" s="107" t="s">
        <v>234</v>
      </c>
      <c r="E67" s="108"/>
      <c r="F67" s="108"/>
      <c r="G67" s="108"/>
      <c r="H67" s="108"/>
      <c r="I67" s="108"/>
      <c r="J67" s="109">
        <f>J129</f>
        <v>248160.15</v>
      </c>
      <c r="L67" s="106"/>
    </row>
    <row r="68" spans="2:12" s="9" customFormat="1" ht="19.899999999999999" customHeight="1">
      <c r="B68" s="106"/>
      <c r="D68" s="107" t="s">
        <v>235</v>
      </c>
      <c r="E68" s="108"/>
      <c r="F68" s="108"/>
      <c r="G68" s="108"/>
      <c r="H68" s="108"/>
      <c r="I68" s="108"/>
      <c r="J68" s="109">
        <f>J160</f>
        <v>27364.79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J178</f>
        <v>5203.2</v>
      </c>
      <c r="L69" s="106"/>
    </row>
    <row r="70" spans="2:12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J185</f>
        <v>19020.36</v>
      </c>
      <c r="L70" s="106"/>
    </row>
    <row r="71" spans="2:12" s="8" customFormat="1" ht="24.95" customHeight="1">
      <c r="B71" s="102"/>
      <c r="D71" s="103" t="s">
        <v>238</v>
      </c>
      <c r="E71" s="104"/>
      <c r="F71" s="104"/>
      <c r="G71" s="104"/>
      <c r="H71" s="104"/>
      <c r="I71" s="104"/>
      <c r="J71" s="105">
        <f>J187</f>
        <v>619500</v>
      </c>
      <c r="L71" s="102"/>
    </row>
    <row r="72" spans="2:12" s="9" customFormat="1" ht="19.899999999999999" customHeight="1">
      <c r="B72" s="106"/>
      <c r="D72" s="107" t="s">
        <v>239</v>
      </c>
      <c r="E72" s="108"/>
      <c r="F72" s="108"/>
      <c r="G72" s="108"/>
      <c r="H72" s="108"/>
      <c r="I72" s="108"/>
      <c r="J72" s="109">
        <f>J188</f>
        <v>619500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188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09" t="str">
        <f>E7</f>
        <v>ÚPRAVY HŘBITOVA KBELY- ETAPA1</v>
      </c>
      <c r="F82" s="310"/>
      <c r="G82" s="310"/>
      <c r="H82" s="310"/>
      <c r="L82" s="31"/>
    </row>
    <row r="83" spans="2:63" ht="12" customHeight="1">
      <c r="B83" s="21"/>
      <c r="C83" s="27" t="s">
        <v>178</v>
      </c>
      <c r="L83" s="21"/>
    </row>
    <row r="84" spans="2:63" s="1" customFormat="1" ht="16.5" customHeight="1">
      <c r="B84" s="31"/>
      <c r="E84" s="309" t="s">
        <v>179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180</v>
      </c>
      <c r="L85" s="31"/>
    </row>
    <row r="86" spans="2:63" s="1" customFormat="1" ht="16.5" customHeight="1">
      <c r="B86" s="31"/>
      <c r="E86" s="292" t="str">
        <f>E11</f>
        <v>09 - KOLUMBÁRIUM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992020.21</v>
      </c>
      <c r="L94" s="31"/>
      <c r="M94" s="58"/>
      <c r="N94" s="49"/>
      <c r="O94" s="49"/>
      <c r="P94" s="115">
        <f>P95+P187</f>
        <v>0</v>
      </c>
      <c r="Q94" s="49"/>
      <c r="R94" s="115">
        <f>R95+R187</f>
        <v>61.355657353915198</v>
      </c>
      <c r="S94" s="49"/>
      <c r="T94" s="116">
        <f>T95+T187</f>
        <v>0</v>
      </c>
      <c r="AT94" s="18" t="s">
        <v>76</v>
      </c>
      <c r="AU94" s="18" t="s">
        <v>185</v>
      </c>
      <c r="BK94" s="117">
        <f>BK95+BK187</f>
        <v>992020.21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372520.20999999996</v>
      </c>
      <c r="L95" s="118"/>
      <c r="M95" s="122"/>
      <c r="P95" s="123">
        <f>P96+P109+P129+P160+P178+P185</f>
        <v>0</v>
      </c>
      <c r="R95" s="123">
        <f>R96+R109+R129+R160+R178+R185</f>
        <v>61.355657353915198</v>
      </c>
      <c r="T95" s="124">
        <f>T96+T109+T129+T160+T178+T185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BK96+BK109+BK129+BK160+BK178+BK185</f>
        <v>372520.20999999996</v>
      </c>
    </row>
    <row r="96" spans="2:63" s="11" customFormat="1" ht="22.8" customHeight="1">
      <c r="B96" s="118"/>
      <c r="D96" s="119" t="s">
        <v>76</v>
      </c>
      <c r="E96" s="127" t="s">
        <v>84</v>
      </c>
      <c r="F96" s="127" t="s">
        <v>204</v>
      </c>
      <c r="J96" s="128">
        <f>BK96</f>
        <v>17303.41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SUM(BK97:BK108)</f>
        <v>17303.41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240</v>
      </c>
      <c r="F97" s="131" t="s">
        <v>241</v>
      </c>
      <c r="G97" s="132" t="s">
        <v>242</v>
      </c>
      <c r="H97" s="133">
        <v>12.625999999999999</v>
      </c>
      <c r="I97" s="134">
        <v>632.1</v>
      </c>
      <c r="J97" s="134">
        <f>ROUND(I97*H97,2)</f>
        <v>7980.89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7980.89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7980.89</v>
      </c>
      <c r="BL97" s="18" t="s">
        <v>209</v>
      </c>
      <c r="BM97" s="139" t="s">
        <v>587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588</v>
      </c>
      <c r="H98" s="145">
        <v>12.625999999999999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84</v>
      </c>
      <c r="AY98" s="143" t="s">
        <v>203</v>
      </c>
    </row>
    <row r="99" spans="2:65" s="1" customFormat="1" ht="37.799999999999997" customHeight="1">
      <c r="B99" s="31"/>
      <c r="C99" s="129" t="s">
        <v>86</v>
      </c>
      <c r="D99" s="129" t="s">
        <v>205</v>
      </c>
      <c r="E99" s="130" t="s">
        <v>245</v>
      </c>
      <c r="F99" s="131" t="s">
        <v>246</v>
      </c>
      <c r="G99" s="132" t="s">
        <v>242</v>
      </c>
      <c r="H99" s="133">
        <v>6.7110000000000003</v>
      </c>
      <c r="I99" s="134">
        <v>301.56</v>
      </c>
      <c r="J99" s="134">
        <f>ROUND(I99*H99,2)</f>
        <v>2023.77</v>
      </c>
      <c r="K99" s="131" t="s">
        <v>31</v>
      </c>
      <c r="L99" s="31"/>
      <c r="M99" s="135" t="s">
        <v>31</v>
      </c>
      <c r="N99" s="136" t="s">
        <v>48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209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2023.77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2023.77</v>
      </c>
      <c r="BL99" s="18" t="s">
        <v>209</v>
      </c>
      <c r="BM99" s="139" t="s">
        <v>589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590</v>
      </c>
      <c r="H100" s="145">
        <v>6.7110000000000003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84</v>
      </c>
      <c r="AY100" s="143" t="s">
        <v>203</v>
      </c>
    </row>
    <row r="101" spans="2:65" s="1" customFormat="1" ht="24.2" customHeight="1">
      <c r="B101" s="31"/>
      <c r="C101" s="129" t="s">
        <v>92</v>
      </c>
      <c r="D101" s="129" t="s">
        <v>205</v>
      </c>
      <c r="E101" s="130" t="s">
        <v>249</v>
      </c>
      <c r="F101" s="131" t="s">
        <v>250</v>
      </c>
      <c r="G101" s="132" t="s">
        <v>251</v>
      </c>
      <c r="H101" s="133">
        <v>11.409000000000001</v>
      </c>
      <c r="I101" s="134">
        <v>342</v>
      </c>
      <c r="J101" s="134">
        <f>ROUND(I101*H101,2)</f>
        <v>3901.88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3901.88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3901.88</v>
      </c>
      <c r="BL101" s="18" t="s">
        <v>209</v>
      </c>
      <c r="BM101" s="139" t="s">
        <v>591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592</v>
      </c>
      <c r="H102" s="145">
        <v>11.409000000000001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84</v>
      </c>
      <c r="AY102" s="143" t="s">
        <v>203</v>
      </c>
    </row>
    <row r="103" spans="2:65" s="1" customFormat="1" ht="24.2" customHeight="1">
      <c r="B103" s="31"/>
      <c r="C103" s="129" t="s">
        <v>209</v>
      </c>
      <c r="D103" s="129" t="s">
        <v>205</v>
      </c>
      <c r="E103" s="130" t="s">
        <v>254</v>
      </c>
      <c r="F103" s="131" t="s">
        <v>255</v>
      </c>
      <c r="G103" s="132" t="s">
        <v>242</v>
      </c>
      <c r="H103" s="133">
        <v>5.915</v>
      </c>
      <c r="I103" s="134">
        <v>257</v>
      </c>
      <c r="J103" s="134">
        <f>ROUND(I103*H103,2)</f>
        <v>1520.16</v>
      </c>
      <c r="K103" s="131" t="s">
        <v>31</v>
      </c>
      <c r="L103" s="31"/>
      <c r="M103" s="135" t="s">
        <v>31</v>
      </c>
      <c r="N103" s="136" t="s">
        <v>48</v>
      </c>
      <c r="O103" s="137">
        <v>0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209</v>
      </c>
      <c r="AT103" s="139" t="s">
        <v>205</v>
      </c>
      <c r="AU103" s="139" t="s">
        <v>86</v>
      </c>
      <c r="AY103" s="18" t="s">
        <v>203</v>
      </c>
      <c r="BE103" s="140">
        <f>IF(N103="základní",J103,0)</f>
        <v>1520.16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84</v>
      </c>
      <c r="BK103" s="140">
        <f>ROUND(I103*H103,2)</f>
        <v>1520.16</v>
      </c>
      <c r="BL103" s="18" t="s">
        <v>209</v>
      </c>
      <c r="BM103" s="139" t="s">
        <v>593</v>
      </c>
    </row>
    <row r="104" spans="2:65" s="12" customFormat="1" ht="10.15">
      <c r="B104" s="141"/>
      <c r="D104" s="142" t="s">
        <v>211</v>
      </c>
      <c r="E104" s="143" t="s">
        <v>31</v>
      </c>
      <c r="F104" s="144" t="s">
        <v>594</v>
      </c>
      <c r="H104" s="145">
        <v>5.915</v>
      </c>
      <c r="L104" s="141"/>
      <c r="M104" s="146"/>
      <c r="T104" s="147"/>
      <c r="AT104" s="143" t="s">
        <v>211</v>
      </c>
      <c r="AU104" s="143" t="s">
        <v>86</v>
      </c>
      <c r="AV104" s="12" t="s">
        <v>86</v>
      </c>
      <c r="AW104" s="12" t="s">
        <v>38</v>
      </c>
      <c r="AX104" s="12" t="s">
        <v>84</v>
      </c>
      <c r="AY104" s="143" t="s">
        <v>203</v>
      </c>
    </row>
    <row r="105" spans="2:65" s="1" customFormat="1" ht="33" customHeight="1">
      <c r="B105" s="31"/>
      <c r="C105" s="129" t="s">
        <v>258</v>
      </c>
      <c r="D105" s="129" t="s">
        <v>205</v>
      </c>
      <c r="E105" s="130" t="s">
        <v>263</v>
      </c>
      <c r="F105" s="131" t="s">
        <v>264</v>
      </c>
      <c r="G105" s="132" t="s">
        <v>242</v>
      </c>
      <c r="H105" s="133">
        <v>5.915</v>
      </c>
      <c r="I105" s="134">
        <v>150</v>
      </c>
      <c r="J105" s="134">
        <f>ROUND(I105*H105,2)</f>
        <v>887.25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887.25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887.25</v>
      </c>
      <c r="BL105" s="18" t="s">
        <v>209</v>
      </c>
      <c r="BM105" s="139" t="s">
        <v>595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596</v>
      </c>
      <c r="H106" s="145">
        <v>5.915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84</v>
      </c>
      <c r="AY106" s="143" t="s">
        <v>203</v>
      </c>
    </row>
    <row r="107" spans="2:65" s="1" customFormat="1" ht="24.2" customHeight="1">
      <c r="B107" s="31"/>
      <c r="C107" s="129" t="s">
        <v>262</v>
      </c>
      <c r="D107" s="129" t="s">
        <v>205</v>
      </c>
      <c r="E107" s="130" t="s">
        <v>259</v>
      </c>
      <c r="F107" s="131" t="s">
        <v>481</v>
      </c>
      <c r="G107" s="132" t="s">
        <v>242</v>
      </c>
      <c r="H107" s="133">
        <v>5.915</v>
      </c>
      <c r="I107" s="134">
        <v>167.28</v>
      </c>
      <c r="J107" s="134">
        <f>ROUND(I107*H107,2)</f>
        <v>989.46</v>
      </c>
      <c r="K107" s="131" t="s">
        <v>31</v>
      </c>
      <c r="L107" s="31"/>
      <c r="M107" s="135" t="s">
        <v>31</v>
      </c>
      <c r="N107" s="136" t="s">
        <v>48</v>
      </c>
      <c r="O107" s="137">
        <v>0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209</v>
      </c>
      <c r="AT107" s="139" t="s">
        <v>205</v>
      </c>
      <c r="AU107" s="139" t="s">
        <v>86</v>
      </c>
      <c r="AY107" s="18" t="s">
        <v>203</v>
      </c>
      <c r="BE107" s="140">
        <f>IF(N107="základní",J107,0)</f>
        <v>989.46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84</v>
      </c>
      <c r="BK107" s="140">
        <f>ROUND(I107*H107,2)</f>
        <v>989.46</v>
      </c>
      <c r="BL107" s="18" t="s">
        <v>209</v>
      </c>
      <c r="BM107" s="139" t="s">
        <v>597</v>
      </c>
    </row>
    <row r="108" spans="2:65" s="12" customFormat="1" ht="10.15">
      <c r="B108" s="141"/>
      <c r="D108" s="142" t="s">
        <v>211</v>
      </c>
      <c r="E108" s="143" t="s">
        <v>31</v>
      </c>
      <c r="F108" s="144" t="s">
        <v>596</v>
      </c>
      <c r="H108" s="145">
        <v>5.915</v>
      </c>
      <c r="L108" s="141"/>
      <c r="M108" s="146"/>
      <c r="T108" s="147"/>
      <c r="AT108" s="143" t="s">
        <v>211</v>
      </c>
      <c r="AU108" s="143" t="s">
        <v>86</v>
      </c>
      <c r="AV108" s="12" t="s">
        <v>86</v>
      </c>
      <c r="AW108" s="12" t="s">
        <v>38</v>
      </c>
      <c r="AX108" s="12" t="s">
        <v>84</v>
      </c>
      <c r="AY108" s="143" t="s">
        <v>203</v>
      </c>
    </row>
    <row r="109" spans="2:65" s="11" customFormat="1" ht="22.8" customHeight="1">
      <c r="B109" s="118"/>
      <c r="D109" s="119" t="s">
        <v>76</v>
      </c>
      <c r="E109" s="127" t="s">
        <v>86</v>
      </c>
      <c r="F109" s="127" t="s">
        <v>266</v>
      </c>
      <c r="J109" s="128">
        <f>BK109</f>
        <v>55468.3</v>
      </c>
      <c r="L109" s="118"/>
      <c r="M109" s="122"/>
      <c r="P109" s="123">
        <f>SUM(P110:P128)</f>
        <v>0</v>
      </c>
      <c r="R109" s="123">
        <f>SUM(R110:R128)</f>
        <v>18.137618152955199</v>
      </c>
      <c r="T109" s="124">
        <f>SUM(T110:T128)</f>
        <v>0</v>
      </c>
      <c r="AR109" s="119" t="s">
        <v>84</v>
      </c>
      <c r="AT109" s="125" t="s">
        <v>76</v>
      </c>
      <c r="AU109" s="125" t="s">
        <v>84</v>
      </c>
      <c r="AY109" s="119" t="s">
        <v>203</v>
      </c>
      <c r="BK109" s="126">
        <f>SUM(BK110:BK128)</f>
        <v>55468.3</v>
      </c>
    </row>
    <row r="110" spans="2:65" s="1" customFormat="1" ht="21.75" customHeight="1">
      <c r="B110" s="31"/>
      <c r="C110" s="129" t="s">
        <v>267</v>
      </c>
      <c r="D110" s="129" t="s">
        <v>205</v>
      </c>
      <c r="E110" s="130" t="s">
        <v>268</v>
      </c>
      <c r="F110" s="131" t="s">
        <v>269</v>
      </c>
      <c r="G110" s="132" t="s">
        <v>242</v>
      </c>
      <c r="H110" s="133">
        <v>2.9119999999999999</v>
      </c>
      <c r="I110" s="134">
        <v>4201.47</v>
      </c>
      <c r="J110" s="134">
        <f>ROUND(I110*H110,2)</f>
        <v>12234.68</v>
      </c>
      <c r="K110" s="131" t="s">
        <v>31</v>
      </c>
      <c r="L110" s="31"/>
      <c r="M110" s="135" t="s">
        <v>31</v>
      </c>
      <c r="N110" s="136" t="s">
        <v>48</v>
      </c>
      <c r="O110" s="137">
        <v>0</v>
      </c>
      <c r="P110" s="137">
        <f>O110*H110</f>
        <v>0</v>
      </c>
      <c r="Q110" s="137">
        <v>2.5018722040000001</v>
      </c>
      <c r="R110" s="137">
        <f>Q110*H110</f>
        <v>7.2854518580479999</v>
      </c>
      <c r="S110" s="137">
        <v>0</v>
      </c>
      <c r="T110" s="138">
        <f>S110*H110</f>
        <v>0</v>
      </c>
      <c r="AR110" s="139" t="s">
        <v>209</v>
      </c>
      <c r="AT110" s="139" t="s">
        <v>205</v>
      </c>
      <c r="AU110" s="139" t="s">
        <v>86</v>
      </c>
      <c r="AY110" s="18" t="s">
        <v>203</v>
      </c>
      <c r="BE110" s="140">
        <f>IF(N110="základní",J110,0)</f>
        <v>12234.68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12234.68</v>
      </c>
      <c r="BL110" s="18" t="s">
        <v>209</v>
      </c>
      <c r="BM110" s="139" t="s">
        <v>598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599</v>
      </c>
      <c r="H111" s="145">
        <v>2.9119999999999999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2.9119999999999999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16.5" customHeight="1">
      <c r="B113" s="31"/>
      <c r="C113" s="129" t="s">
        <v>272</v>
      </c>
      <c r="D113" s="129" t="s">
        <v>205</v>
      </c>
      <c r="E113" s="130" t="s">
        <v>273</v>
      </c>
      <c r="F113" s="131" t="s">
        <v>274</v>
      </c>
      <c r="G113" s="132" t="s">
        <v>251</v>
      </c>
      <c r="H113" s="133">
        <v>0.17599999999999996</v>
      </c>
      <c r="I113" s="134">
        <v>38976.620000000003</v>
      </c>
      <c r="J113" s="134">
        <f>ROUND(I113*H113,2)</f>
        <v>6859.89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1.0627727796999997</v>
      </c>
      <c r="R113" s="137">
        <f>Q113*H113</f>
        <v>0.18704800922719991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6859.89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6859.89</v>
      </c>
      <c r="BL113" s="18" t="s">
        <v>209</v>
      </c>
      <c r="BM113" s="139" t="s">
        <v>600</v>
      </c>
    </row>
    <row r="114" spans="2:65" s="14" customFormat="1" ht="10.15">
      <c r="B114" s="160"/>
      <c r="D114" s="142" t="s">
        <v>211</v>
      </c>
      <c r="E114" s="161" t="s">
        <v>31</v>
      </c>
      <c r="F114" s="162" t="s">
        <v>276</v>
      </c>
      <c r="H114" s="161" t="s">
        <v>31</v>
      </c>
      <c r="L114" s="160"/>
      <c r="M114" s="163"/>
      <c r="T114" s="164"/>
      <c r="AT114" s="161" t="s">
        <v>211</v>
      </c>
      <c r="AU114" s="161" t="s">
        <v>86</v>
      </c>
      <c r="AV114" s="14" t="s">
        <v>84</v>
      </c>
      <c r="AW114" s="14" t="s">
        <v>38</v>
      </c>
      <c r="AX114" s="14" t="s">
        <v>77</v>
      </c>
      <c r="AY114" s="161" t="s">
        <v>203</v>
      </c>
    </row>
    <row r="115" spans="2:65" s="14" customFormat="1" ht="10.15">
      <c r="B115" s="160"/>
      <c r="D115" s="142" t="s">
        <v>211</v>
      </c>
      <c r="E115" s="161" t="s">
        <v>31</v>
      </c>
      <c r="F115" s="162" t="s">
        <v>277</v>
      </c>
      <c r="H115" s="161" t="s">
        <v>31</v>
      </c>
      <c r="L115" s="160"/>
      <c r="M115" s="163"/>
      <c r="T115" s="164"/>
      <c r="AT115" s="161" t="s">
        <v>211</v>
      </c>
      <c r="AU115" s="161" t="s">
        <v>86</v>
      </c>
      <c r="AV115" s="14" t="s">
        <v>84</v>
      </c>
      <c r="AW115" s="14" t="s">
        <v>38</v>
      </c>
      <c r="AX115" s="14" t="s">
        <v>77</v>
      </c>
      <c r="AY115" s="161" t="s">
        <v>203</v>
      </c>
    </row>
    <row r="116" spans="2:65" s="12" customFormat="1" ht="10.15">
      <c r="B116" s="141"/>
      <c r="D116" s="142" t="s">
        <v>211</v>
      </c>
      <c r="E116" s="143" t="s">
        <v>31</v>
      </c>
      <c r="F116" s="144" t="s">
        <v>601</v>
      </c>
      <c r="H116" s="145">
        <v>0.17599999999999996</v>
      </c>
      <c r="L116" s="141"/>
      <c r="M116" s="146"/>
      <c r="T116" s="147"/>
      <c r="AT116" s="143" t="s">
        <v>211</v>
      </c>
      <c r="AU116" s="143" t="s">
        <v>86</v>
      </c>
      <c r="AV116" s="12" t="s">
        <v>86</v>
      </c>
      <c r="AW116" s="12" t="s">
        <v>38</v>
      </c>
      <c r="AX116" s="12" t="s">
        <v>84</v>
      </c>
      <c r="AY116" s="143" t="s">
        <v>203</v>
      </c>
    </row>
    <row r="117" spans="2:65" s="1" customFormat="1" ht="21.75" customHeight="1">
      <c r="B117" s="31"/>
      <c r="C117" s="129" t="s">
        <v>279</v>
      </c>
      <c r="D117" s="129" t="s">
        <v>205</v>
      </c>
      <c r="E117" s="130" t="s">
        <v>280</v>
      </c>
      <c r="F117" s="131" t="s">
        <v>281</v>
      </c>
      <c r="G117" s="132" t="s">
        <v>242</v>
      </c>
      <c r="H117" s="133">
        <v>1.456</v>
      </c>
      <c r="I117" s="134">
        <v>4376.57</v>
      </c>
      <c r="J117" s="134">
        <f>ROUND(I117*H117,2)</f>
        <v>6372.29</v>
      </c>
      <c r="K117" s="131" t="s">
        <v>31</v>
      </c>
      <c r="L117" s="31"/>
      <c r="M117" s="135" t="s">
        <v>31</v>
      </c>
      <c r="N117" s="136" t="s">
        <v>48</v>
      </c>
      <c r="O117" s="137">
        <v>0</v>
      </c>
      <c r="P117" s="137">
        <f>O117*H117</f>
        <v>0</v>
      </c>
      <c r="Q117" s="137">
        <v>2.5018699999999998</v>
      </c>
      <c r="R117" s="137">
        <f>Q117*H117</f>
        <v>3.6427227199999996</v>
      </c>
      <c r="S117" s="137">
        <v>0</v>
      </c>
      <c r="T117" s="138">
        <f>S117*H117</f>
        <v>0</v>
      </c>
      <c r="AR117" s="139" t="s">
        <v>209</v>
      </c>
      <c r="AT117" s="139" t="s">
        <v>205</v>
      </c>
      <c r="AU117" s="139" t="s">
        <v>86</v>
      </c>
      <c r="AY117" s="18" t="s">
        <v>203</v>
      </c>
      <c r="BE117" s="140">
        <f>IF(N117="základní",J117,0)</f>
        <v>6372.29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84</v>
      </c>
      <c r="BK117" s="140">
        <f>ROUND(I117*H117,2)</f>
        <v>6372.29</v>
      </c>
      <c r="BL117" s="18" t="s">
        <v>209</v>
      </c>
      <c r="BM117" s="139" t="s">
        <v>602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603</v>
      </c>
      <c r="H118" s="145">
        <v>1.456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84</v>
      </c>
      <c r="AY118" s="143" t="s">
        <v>203</v>
      </c>
    </row>
    <row r="119" spans="2:65" s="1" customFormat="1" ht="16.5" customHeight="1">
      <c r="B119" s="31"/>
      <c r="C119" s="129" t="s">
        <v>117</v>
      </c>
      <c r="D119" s="129" t="s">
        <v>205</v>
      </c>
      <c r="E119" s="130" t="s">
        <v>284</v>
      </c>
      <c r="F119" s="131" t="s">
        <v>285</v>
      </c>
      <c r="G119" s="132" t="s">
        <v>251</v>
      </c>
      <c r="H119" s="133">
        <v>0.14599999999999999</v>
      </c>
      <c r="I119" s="134">
        <v>39000</v>
      </c>
      <c r="J119" s="134">
        <f>ROUND(I119*H119,2)</f>
        <v>5694</v>
      </c>
      <c r="K119" s="131" t="s">
        <v>31</v>
      </c>
      <c r="L119" s="31"/>
      <c r="M119" s="135" t="s">
        <v>31</v>
      </c>
      <c r="N119" s="136" t="s">
        <v>48</v>
      </c>
      <c r="O119" s="137">
        <v>0</v>
      </c>
      <c r="P119" s="137">
        <f>O119*H119</f>
        <v>0</v>
      </c>
      <c r="Q119" s="137">
        <v>1.0606199999999999</v>
      </c>
      <c r="R119" s="137">
        <f>Q119*H119</f>
        <v>0.15485051999999996</v>
      </c>
      <c r="S119" s="137">
        <v>0</v>
      </c>
      <c r="T119" s="138">
        <f>S119*H119</f>
        <v>0</v>
      </c>
      <c r="AR119" s="139" t="s">
        <v>209</v>
      </c>
      <c r="AT119" s="139" t="s">
        <v>205</v>
      </c>
      <c r="AU119" s="139" t="s">
        <v>86</v>
      </c>
      <c r="AY119" s="18" t="s">
        <v>203</v>
      </c>
      <c r="BE119" s="140">
        <f>IF(N119="základní",J119,0)</f>
        <v>5694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8" t="s">
        <v>84</v>
      </c>
      <c r="BK119" s="140">
        <f>ROUND(I119*H119,2)</f>
        <v>5694</v>
      </c>
      <c r="BL119" s="18" t="s">
        <v>209</v>
      </c>
      <c r="BM119" s="139" t="s">
        <v>604</v>
      </c>
    </row>
    <row r="120" spans="2:65" s="14" customFormat="1" ht="10.15">
      <c r="B120" s="160"/>
      <c r="D120" s="142" t="s">
        <v>211</v>
      </c>
      <c r="E120" s="161" t="s">
        <v>31</v>
      </c>
      <c r="F120" s="162" t="s">
        <v>287</v>
      </c>
      <c r="H120" s="161" t="s">
        <v>31</v>
      </c>
      <c r="L120" s="160"/>
      <c r="M120" s="163"/>
      <c r="T120" s="164"/>
      <c r="AT120" s="161" t="s">
        <v>211</v>
      </c>
      <c r="AU120" s="161" t="s">
        <v>86</v>
      </c>
      <c r="AV120" s="14" t="s">
        <v>84</v>
      </c>
      <c r="AW120" s="14" t="s">
        <v>38</v>
      </c>
      <c r="AX120" s="14" t="s">
        <v>77</v>
      </c>
      <c r="AY120" s="161" t="s">
        <v>203</v>
      </c>
    </row>
    <row r="121" spans="2:65" s="14" customFormat="1" ht="10.15">
      <c r="B121" s="160"/>
      <c r="D121" s="142" t="s">
        <v>211</v>
      </c>
      <c r="E121" s="161" t="s">
        <v>31</v>
      </c>
      <c r="F121" s="162" t="s">
        <v>288</v>
      </c>
      <c r="H121" s="161" t="s">
        <v>31</v>
      </c>
      <c r="L121" s="160"/>
      <c r="M121" s="163"/>
      <c r="T121" s="164"/>
      <c r="AT121" s="161" t="s">
        <v>211</v>
      </c>
      <c r="AU121" s="161" t="s">
        <v>86</v>
      </c>
      <c r="AV121" s="14" t="s">
        <v>84</v>
      </c>
      <c r="AW121" s="14" t="s">
        <v>38</v>
      </c>
      <c r="AX121" s="14" t="s">
        <v>77</v>
      </c>
      <c r="AY121" s="161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605</v>
      </c>
      <c r="H122" s="145">
        <v>0.14599999999999999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84</v>
      </c>
      <c r="AY122" s="143" t="s">
        <v>203</v>
      </c>
    </row>
    <row r="123" spans="2:65" s="1" customFormat="1" ht="24.2" customHeight="1">
      <c r="B123" s="31"/>
      <c r="C123" s="129" t="s">
        <v>123</v>
      </c>
      <c r="D123" s="129" t="s">
        <v>205</v>
      </c>
      <c r="E123" s="130" t="s">
        <v>290</v>
      </c>
      <c r="F123" s="131" t="s">
        <v>492</v>
      </c>
      <c r="G123" s="132" t="s">
        <v>208</v>
      </c>
      <c r="H123" s="133">
        <v>9.1</v>
      </c>
      <c r="I123" s="134">
        <v>1968.29</v>
      </c>
      <c r="J123" s="134">
        <f>ROUND(I123*H123,2)</f>
        <v>17911.439999999999</v>
      </c>
      <c r="K123" s="131" t="s">
        <v>31</v>
      </c>
      <c r="L123" s="31"/>
      <c r="M123" s="135" t="s">
        <v>31</v>
      </c>
      <c r="N123" s="136" t="s">
        <v>48</v>
      </c>
      <c r="O123" s="137">
        <v>0</v>
      </c>
      <c r="P123" s="137">
        <f>O123*H123</f>
        <v>0</v>
      </c>
      <c r="Q123" s="137">
        <v>0.73558274000000001</v>
      </c>
      <c r="R123" s="137">
        <f>Q123*H123</f>
        <v>6.6938029339999998</v>
      </c>
      <c r="S123" s="137">
        <v>0</v>
      </c>
      <c r="T123" s="138">
        <f>S123*H123</f>
        <v>0</v>
      </c>
      <c r="AR123" s="139" t="s">
        <v>209</v>
      </c>
      <c r="AT123" s="139" t="s">
        <v>205</v>
      </c>
      <c r="AU123" s="139" t="s">
        <v>86</v>
      </c>
      <c r="AY123" s="18" t="s">
        <v>203</v>
      </c>
      <c r="BE123" s="140">
        <f>IF(N123="základní",J123,0)</f>
        <v>17911.439999999999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84</v>
      </c>
      <c r="BK123" s="140">
        <f>ROUND(I123*H123,2)</f>
        <v>17911.439999999999</v>
      </c>
      <c r="BL123" s="18" t="s">
        <v>209</v>
      </c>
      <c r="BM123" s="139" t="s">
        <v>606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607</v>
      </c>
      <c r="H124" s="145">
        <v>9.1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84</v>
      </c>
      <c r="AY124" s="143" t="s">
        <v>203</v>
      </c>
    </row>
    <row r="125" spans="2:65" s="1" customFormat="1" ht="33" customHeight="1">
      <c r="B125" s="31"/>
      <c r="C125" s="129" t="s">
        <v>8</v>
      </c>
      <c r="D125" s="129" t="s">
        <v>205</v>
      </c>
      <c r="E125" s="130" t="s">
        <v>294</v>
      </c>
      <c r="F125" s="131" t="s">
        <v>295</v>
      </c>
      <c r="G125" s="132" t="s">
        <v>251</v>
      </c>
      <c r="H125" s="133">
        <v>0.16400000000000003</v>
      </c>
      <c r="I125" s="134">
        <v>39000</v>
      </c>
      <c r="J125" s="134">
        <f>ROUND(I125*H125,2)</f>
        <v>6396</v>
      </c>
      <c r="K125" s="131" t="s">
        <v>31</v>
      </c>
      <c r="L125" s="31"/>
      <c r="M125" s="135" t="s">
        <v>31</v>
      </c>
      <c r="N125" s="136" t="s">
        <v>48</v>
      </c>
      <c r="O125" s="137">
        <v>0</v>
      </c>
      <c r="P125" s="137">
        <f>O125*H125</f>
        <v>0</v>
      </c>
      <c r="Q125" s="137">
        <v>1.05940312</v>
      </c>
      <c r="R125" s="137">
        <f>Q125*H125</f>
        <v>0.17374211168000003</v>
      </c>
      <c r="S125" s="137">
        <v>0</v>
      </c>
      <c r="T125" s="138">
        <f>S125*H125</f>
        <v>0</v>
      </c>
      <c r="AR125" s="139" t="s">
        <v>209</v>
      </c>
      <c r="AT125" s="139" t="s">
        <v>205</v>
      </c>
      <c r="AU125" s="139" t="s">
        <v>86</v>
      </c>
      <c r="AY125" s="18" t="s">
        <v>203</v>
      </c>
      <c r="BE125" s="140">
        <f>IF(N125="základní",J125,0)</f>
        <v>6396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8" t="s">
        <v>84</v>
      </c>
      <c r="BK125" s="140">
        <f>ROUND(I125*H125,2)</f>
        <v>6396</v>
      </c>
      <c r="BL125" s="18" t="s">
        <v>209</v>
      </c>
      <c r="BM125" s="139" t="s">
        <v>608</v>
      </c>
    </row>
    <row r="126" spans="2:65" s="14" customFormat="1" ht="10.15">
      <c r="B126" s="160"/>
      <c r="D126" s="142" t="s">
        <v>211</v>
      </c>
      <c r="E126" s="161" t="s">
        <v>31</v>
      </c>
      <c r="F126" s="162" t="s">
        <v>287</v>
      </c>
      <c r="H126" s="161" t="s">
        <v>31</v>
      </c>
      <c r="L126" s="160"/>
      <c r="M126" s="163"/>
      <c r="T126" s="164"/>
      <c r="AT126" s="161" t="s">
        <v>211</v>
      </c>
      <c r="AU126" s="161" t="s">
        <v>86</v>
      </c>
      <c r="AV126" s="14" t="s">
        <v>84</v>
      </c>
      <c r="AW126" s="14" t="s">
        <v>38</v>
      </c>
      <c r="AX126" s="14" t="s">
        <v>77</v>
      </c>
      <c r="AY126" s="161" t="s">
        <v>203</v>
      </c>
    </row>
    <row r="127" spans="2:65" s="14" customFormat="1" ht="10.15">
      <c r="B127" s="160"/>
      <c r="D127" s="142" t="s">
        <v>211</v>
      </c>
      <c r="E127" s="161" t="s">
        <v>31</v>
      </c>
      <c r="F127" s="162" t="s">
        <v>297</v>
      </c>
      <c r="H127" s="161" t="s">
        <v>31</v>
      </c>
      <c r="L127" s="160"/>
      <c r="M127" s="163"/>
      <c r="T127" s="164"/>
      <c r="AT127" s="161" t="s">
        <v>211</v>
      </c>
      <c r="AU127" s="161" t="s">
        <v>86</v>
      </c>
      <c r="AV127" s="14" t="s">
        <v>84</v>
      </c>
      <c r="AW127" s="14" t="s">
        <v>38</v>
      </c>
      <c r="AX127" s="14" t="s">
        <v>77</v>
      </c>
      <c r="AY127" s="161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609</v>
      </c>
      <c r="H128" s="145">
        <v>0.16400000000000003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84</v>
      </c>
      <c r="AY128" s="143" t="s">
        <v>203</v>
      </c>
    </row>
    <row r="129" spans="2:65" s="11" customFormat="1" ht="22.8" customHeight="1">
      <c r="B129" s="118"/>
      <c r="D129" s="119" t="s">
        <v>76</v>
      </c>
      <c r="E129" s="127" t="s">
        <v>92</v>
      </c>
      <c r="F129" s="127" t="s">
        <v>299</v>
      </c>
      <c r="J129" s="128">
        <f>BK129</f>
        <v>248160.15</v>
      </c>
      <c r="L129" s="118"/>
      <c r="M129" s="122"/>
      <c r="P129" s="123">
        <f>SUM(P130:P159)</f>
        <v>0</v>
      </c>
      <c r="R129" s="123">
        <f>SUM(R130:R159)</f>
        <v>39.568592977599998</v>
      </c>
      <c r="T129" s="124">
        <f>SUM(T130:T159)</f>
        <v>0</v>
      </c>
      <c r="AR129" s="119" t="s">
        <v>84</v>
      </c>
      <c r="AT129" s="125" t="s">
        <v>76</v>
      </c>
      <c r="AU129" s="125" t="s">
        <v>84</v>
      </c>
      <c r="AY129" s="119" t="s">
        <v>203</v>
      </c>
      <c r="BK129" s="126">
        <f>SUM(BK130:BK159)</f>
        <v>248160.15</v>
      </c>
    </row>
    <row r="130" spans="2:65" s="1" customFormat="1" ht="24.2" customHeight="1">
      <c r="B130" s="31"/>
      <c r="C130" s="129" t="s">
        <v>134</v>
      </c>
      <c r="D130" s="129" t="s">
        <v>205</v>
      </c>
      <c r="E130" s="130" t="s">
        <v>300</v>
      </c>
      <c r="F130" s="131" t="s">
        <v>301</v>
      </c>
      <c r="G130" s="132" t="s">
        <v>242</v>
      </c>
      <c r="H130" s="133">
        <v>14.858000000000001</v>
      </c>
      <c r="I130" s="134">
        <v>7900</v>
      </c>
      <c r="J130" s="134">
        <f>ROUND(I130*H130,2)</f>
        <v>117378.2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2.5018699999999998</v>
      </c>
      <c r="R130" s="137">
        <f>Q130*H130</f>
        <v>37.172784459999995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117378.2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117378.2</v>
      </c>
      <c r="BL130" s="18" t="s">
        <v>209</v>
      </c>
      <c r="BM130" s="139" t="s">
        <v>610</v>
      </c>
    </row>
    <row r="131" spans="2:65" s="14" customFormat="1" ht="10.15">
      <c r="B131" s="160"/>
      <c r="D131" s="142" t="s">
        <v>211</v>
      </c>
      <c r="E131" s="161" t="s">
        <v>31</v>
      </c>
      <c r="F131" s="162" t="s">
        <v>303</v>
      </c>
      <c r="H131" s="161" t="s">
        <v>31</v>
      </c>
      <c r="L131" s="160"/>
      <c r="M131" s="163"/>
      <c r="T131" s="164"/>
      <c r="AT131" s="161" t="s">
        <v>211</v>
      </c>
      <c r="AU131" s="161" t="s">
        <v>86</v>
      </c>
      <c r="AV131" s="14" t="s">
        <v>84</v>
      </c>
      <c r="AW131" s="14" t="s">
        <v>38</v>
      </c>
      <c r="AX131" s="14" t="s">
        <v>77</v>
      </c>
      <c r="AY131" s="161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611</v>
      </c>
      <c r="H132" s="145">
        <v>10.282999999999999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4" customFormat="1" ht="10.15">
      <c r="B133" s="160"/>
      <c r="D133" s="142" t="s">
        <v>211</v>
      </c>
      <c r="E133" s="161" t="s">
        <v>31</v>
      </c>
      <c r="F133" s="162" t="s">
        <v>305</v>
      </c>
      <c r="H133" s="161" t="s">
        <v>31</v>
      </c>
      <c r="L133" s="160"/>
      <c r="M133" s="163"/>
      <c r="T133" s="164"/>
      <c r="AT133" s="161" t="s">
        <v>211</v>
      </c>
      <c r="AU133" s="161" t="s">
        <v>86</v>
      </c>
      <c r="AV133" s="14" t="s">
        <v>84</v>
      </c>
      <c r="AW133" s="14" t="s">
        <v>38</v>
      </c>
      <c r="AX133" s="14" t="s">
        <v>77</v>
      </c>
      <c r="AY133" s="161" t="s">
        <v>203</v>
      </c>
    </row>
    <row r="134" spans="2:65" s="12" customFormat="1" ht="10.15">
      <c r="B134" s="141"/>
      <c r="D134" s="142" t="s">
        <v>211</v>
      </c>
      <c r="E134" s="143" t="s">
        <v>31</v>
      </c>
      <c r="F134" s="144" t="s">
        <v>612</v>
      </c>
      <c r="H134" s="145">
        <v>5.0250000000000004</v>
      </c>
      <c r="L134" s="141"/>
      <c r="M134" s="146"/>
      <c r="T134" s="147"/>
      <c r="AT134" s="143" t="s">
        <v>211</v>
      </c>
      <c r="AU134" s="143" t="s">
        <v>86</v>
      </c>
      <c r="AV134" s="12" t="s">
        <v>86</v>
      </c>
      <c r="AW134" s="12" t="s">
        <v>38</v>
      </c>
      <c r="AX134" s="12" t="s">
        <v>77</v>
      </c>
      <c r="AY134" s="143" t="s">
        <v>203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613</v>
      </c>
      <c r="H135" s="145">
        <v>-0.45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3" customFormat="1" ht="10.15">
      <c r="B136" s="151"/>
      <c r="D136" s="142" t="s">
        <v>211</v>
      </c>
      <c r="E136" s="152" t="s">
        <v>31</v>
      </c>
      <c r="F136" s="153" t="s">
        <v>230</v>
      </c>
      <c r="H136" s="154">
        <v>14.858000000000001</v>
      </c>
      <c r="L136" s="151"/>
      <c r="M136" s="155"/>
      <c r="T136" s="156"/>
      <c r="AT136" s="152" t="s">
        <v>211</v>
      </c>
      <c r="AU136" s="152" t="s">
        <v>86</v>
      </c>
      <c r="AV136" s="13" t="s">
        <v>209</v>
      </c>
      <c r="AW136" s="13" t="s">
        <v>38</v>
      </c>
      <c r="AX136" s="13" t="s">
        <v>84</v>
      </c>
      <c r="AY136" s="152" t="s">
        <v>203</v>
      </c>
    </row>
    <row r="137" spans="2:65" s="1" customFormat="1" ht="16.5" customHeight="1">
      <c r="B137" s="31"/>
      <c r="C137" s="129" t="s">
        <v>310</v>
      </c>
      <c r="D137" s="129" t="s">
        <v>205</v>
      </c>
      <c r="E137" s="130" t="s">
        <v>311</v>
      </c>
      <c r="F137" s="131" t="s">
        <v>312</v>
      </c>
      <c r="G137" s="132" t="s">
        <v>208</v>
      </c>
      <c r="H137" s="133">
        <v>37.82</v>
      </c>
      <c r="I137" s="134">
        <v>755</v>
      </c>
      <c r="J137" s="134">
        <f>ROUND(I137*H137,2)</f>
        <v>28554.1</v>
      </c>
      <c r="K137" s="131" t="s">
        <v>31</v>
      </c>
      <c r="L137" s="31"/>
      <c r="M137" s="135" t="s">
        <v>31</v>
      </c>
      <c r="N137" s="136" t="s">
        <v>48</v>
      </c>
      <c r="O137" s="137">
        <v>0</v>
      </c>
      <c r="P137" s="137">
        <f>O137*H137</f>
        <v>0</v>
      </c>
      <c r="Q137" s="137">
        <v>2.7499999999999998E-3</v>
      </c>
      <c r="R137" s="137">
        <f>Q137*H137</f>
        <v>0.104005</v>
      </c>
      <c r="S137" s="137">
        <v>0</v>
      </c>
      <c r="T137" s="138">
        <f>S137*H137</f>
        <v>0</v>
      </c>
      <c r="AR137" s="139" t="s">
        <v>209</v>
      </c>
      <c r="AT137" s="139" t="s">
        <v>205</v>
      </c>
      <c r="AU137" s="139" t="s">
        <v>86</v>
      </c>
      <c r="AY137" s="18" t="s">
        <v>203</v>
      </c>
      <c r="BE137" s="140">
        <f>IF(N137="základní",J137,0)</f>
        <v>28554.1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8" t="s">
        <v>84</v>
      </c>
      <c r="BK137" s="140">
        <f>ROUND(I137*H137,2)</f>
        <v>28554.1</v>
      </c>
      <c r="BL137" s="18" t="s">
        <v>209</v>
      </c>
      <c r="BM137" s="139" t="s">
        <v>614</v>
      </c>
    </row>
    <row r="138" spans="2:65" s="14" customFormat="1" ht="10.15">
      <c r="B138" s="160"/>
      <c r="D138" s="142" t="s">
        <v>211</v>
      </c>
      <c r="E138" s="161" t="s">
        <v>31</v>
      </c>
      <c r="F138" s="162" t="s">
        <v>303</v>
      </c>
      <c r="H138" s="161" t="s">
        <v>31</v>
      </c>
      <c r="L138" s="160"/>
      <c r="M138" s="163"/>
      <c r="T138" s="164"/>
      <c r="AT138" s="161" t="s">
        <v>211</v>
      </c>
      <c r="AU138" s="161" t="s">
        <v>86</v>
      </c>
      <c r="AV138" s="14" t="s">
        <v>84</v>
      </c>
      <c r="AW138" s="14" t="s">
        <v>38</v>
      </c>
      <c r="AX138" s="14" t="s">
        <v>77</v>
      </c>
      <c r="AY138" s="161" t="s">
        <v>203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615</v>
      </c>
      <c r="H139" s="145">
        <v>16.82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4" customFormat="1" ht="10.15">
      <c r="B140" s="160"/>
      <c r="D140" s="142" t="s">
        <v>211</v>
      </c>
      <c r="E140" s="161" t="s">
        <v>31</v>
      </c>
      <c r="F140" s="162" t="s">
        <v>305</v>
      </c>
      <c r="H140" s="161" t="s">
        <v>31</v>
      </c>
      <c r="L140" s="160"/>
      <c r="M140" s="163"/>
      <c r="T140" s="164"/>
      <c r="AT140" s="161" t="s">
        <v>211</v>
      </c>
      <c r="AU140" s="161" t="s">
        <v>86</v>
      </c>
      <c r="AV140" s="14" t="s">
        <v>84</v>
      </c>
      <c r="AW140" s="14" t="s">
        <v>38</v>
      </c>
      <c r="AX140" s="14" t="s">
        <v>77</v>
      </c>
      <c r="AY140" s="161" t="s">
        <v>203</v>
      </c>
    </row>
    <row r="141" spans="2:65" s="12" customFormat="1" ht="10.15">
      <c r="B141" s="141"/>
      <c r="D141" s="142" t="s">
        <v>211</v>
      </c>
      <c r="E141" s="143" t="s">
        <v>31</v>
      </c>
      <c r="F141" s="144" t="s">
        <v>616</v>
      </c>
      <c r="H141" s="145">
        <v>21</v>
      </c>
      <c r="L141" s="141"/>
      <c r="M141" s="146"/>
      <c r="T141" s="147"/>
      <c r="AT141" s="143" t="s">
        <v>211</v>
      </c>
      <c r="AU141" s="143" t="s">
        <v>86</v>
      </c>
      <c r="AV141" s="12" t="s">
        <v>86</v>
      </c>
      <c r="AW141" s="12" t="s">
        <v>38</v>
      </c>
      <c r="AX141" s="12" t="s">
        <v>77</v>
      </c>
      <c r="AY141" s="143" t="s">
        <v>203</v>
      </c>
    </row>
    <row r="142" spans="2:65" s="13" customFormat="1" ht="10.15">
      <c r="B142" s="151"/>
      <c r="D142" s="142" t="s">
        <v>211</v>
      </c>
      <c r="E142" s="152" t="s">
        <v>31</v>
      </c>
      <c r="F142" s="153" t="s">
        <v>230</v>
      </c>
      <c r="H142" s="154">
        <v>37.82</v>
      </c>
      <c r="L142" s="151"/>
      <c r="M142" s="155"/>
      <c r="T142" s="156"/>
      <c r="AT142" s="152" t="s">
        <v>211</v>
      </c>
      <c r="AU142" s="152" t="s">
        <v>86</v>
      </c>
      <c r="AV142" s="13" t="s">
        <v>209</v>
      </c>
      <c r="AW142" s="13" t="s">
        <v>38</v>
      </c>
      <c r="AX142" s="13" t="s">
        <v>84</v>
      </c>
      <c r="AY142" s="152" t="s">
        <v>203</v>
      </c>
    </row>
    <row r="143" spans="2:65" s="1" customFormat="1" ht="16.5" customHeight="1">
      <c r="B143" s="31"/>
      <c r="C143" s="129" t="s">
        <v>321</v>
      </c>
      <c r="D143" s="129" t="s">
        <v>205</v>
      </c>
      <c r="E143" s="130" t="s">
        <v>322</v>
      </c>
      <c r="F143" s="131" t="s">
        <v>323</v>
      </c>
      <c r="G143" s="132" t="s">
        <v>208</v>
      </c>
      <c r="H143" s="133">
        <v>37.82</v>
      </c>
      <c r="I143" s="134">
        <v>378</v>
      </c>
      <c r="J143" s="134">
        <f>ROUND(I143*H143,2)</f>
        <v>14295.96</v>
      </c>
      <c r="K143" s="131" t="s">
        <v>31</v>
      </c>
      <c r="L143" s="31"/>
      <c r="M143" s="135" t="s">
        <v>31</v>
      </c>
      <c r="N143" s="136" t="s">
        <v>48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209</v>
      </c>
      <c r="AT143" s="139" t="s">
        <v>205</v>
      </c>
      <c r="AU143" s="139" t="s">
        <v>86</v>
      </c>
      <c r="AY143" s="18" t="s">
        <v>203</v>
      </c>
      <c r="BE143" s="140">
        <f>IF(N143="základní",J143,0)</f>
        <v>14295.96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8" t="s">
        <v>84</v>
      </c>
      <c r="BK143" s="140">
        <f>ROUND(I143*H143,2)</f>
        <v>14295.96</v>
      </c>
      <c r="BL143" s="18" t="s">
        <v>209</v>
      </c>
      <c r="BM143" s="139" t="s">
        <v>617</v>
      </c>
    </row>
    <row r="144" spans="2:65" s="1" customFormat="1" ht="16.5" customHeight="1">
      <c r="B144" s="31"/>
      <c r="C144" s="129" t="s">
        <v>325</v>
      </c>
      <c r="D144" s="129" t="s">
        <v>205</v>
      </c>
      <c r="E144" s="130" t="s">
        <v>326</v>
      </c>
      <c r="F144" s="131" t="s">
        <v>327</v>
      </c>
      <c r="G144" s="132" t="s">
        <v>208</v>
      </c>
      <c r="H144" s="133">
        <v>24.878</v>
      </c>
      <c r="I144" s="134">
        <v>255</v>
      </c>
      <c r="J144" s="134">
        <f>ROUND(I144*H144,2)</f>
        <v>6343.89</v>
      </c>
      <c r="K144" s="131" t="s">
        <v>31</v>
      </c>
      <c r="L144" s="31"/>
      <c r="M144" s="135" t="s">
        <v>31</v>
      </c>
      <c r="N144" s="136" t="s">
        <v>48</v>
      </c>
      <c r="O144" s="137">
        <v>0</v>
      </c>
      <c r="P144" s="137">
        <f>O144*H144</f>
        <v>0</v>
      </c>
      <c r="Q144" s="137">
        <v>2.5000000000000001E-3</v>
      </c>
      <c r="R144" s="137">
        <f>Q144*H144</f>
        <v>6.2195E-2</v>
      </c>
      <c r="S144" s="137">
        <v>0</v>
      </c>
      <c r="T144" s="138">
        <f>S144*H144</f>
        <v>0</v>
      </c>
      <c r="AR144" s="139" t="s">
        <v>209</v>
      </c>
      <c r="AT144" s="139" t="s">
        <v>205</v>
      </c>
      <c r="AU144" s="139" t="s">
        <v>86</v>
      </c>
      <c r="AY144" s="18" t="s">
        <v>203</v>
      </c>
      <c r="BE144" s="140">
        <f>IF(N144="základní",J144,0)</f>
        <v>6343.89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8" t="s">
        <v>84</v>
      </c>
      <c r="BK144" s="140">
        <f>ROUND(I144*H144,2)</f>
        <v>6343.89</v>
      </c>
      <c r="BL144" s="18" t="s">
        <v>209</v>
      </c>
      <c r="BM144" s="139" t="s">
        <v>618</v>
      </c>
    </row>
    <row r="145" spans="2:65" s="12" customFormat="1" ht="10.15">
      <c r="B145" s="141"/>
      <c r="D145" s="142" t="s">
        <v>211</v>
      </c>
      <c r="E145" s="143" t="s">
        <v>31</v>
      </c>
      <c r="F145" s="144" t="s">
        <v>619</v>
      </c>
      <c r="H145" s="145">
        <v>19.565000000000001</v>
      </c>
      <c r="L145" s="141"/>
      <c r="M145" s="146"/>
      <c r="T145" s="147"/>
      <c r="AT145" s="143" t="s">
        <v>211</v>
      </c>
      <c r="AU145" s="143" t="s">
        <v>86</v>
      </c>
      <c r="AV145" s="12" t="s">
        <v>86</v>
      </c>
      <c r="AW145" s="12" t="s">
        <v>38</v>
      </c>
      <c r="AX145" s="12" t="s">
        <v>77</v>
      </c>
      <c r="AY145" s="143" t="s">
        <v>203</v>
      </c>
    </row>
    <row r="146" spans="2:65" s="12" customFormat="1" ht="10.15">
      <c r="B146" s="141"/>
      <c r="D146" s="142" t="s">
        <v>211</v>
      </c>
      <c r="E146" s="143" t="s">
        <v>31</v>
      </c>
      <c r="F146" s="144" t="s">
        <v>620</v>
      </c>
      <c r="H146" s="145">
        <v>18.2</v>
      </c>
      <c r="L146" s="141"/>
      <c r="M146" s="146"/>
      <c r="T146" s="147"/>
      <c r="AT146" s="143" t="s">
        <v>211</v>
      </c>
      <c r="AU146" s="143" t="s">
        <v>86</v>
      </c>
      <c r="AV146" s="12" t="s">
        <v>86</v>
      </c>
      <c r="AW146" s="12" t="s">
        <v>38</v>
      </c>
      <c r="AX146" s="12" t="s">
        <v>77</v>
      </c>
      <c r="AY146" s="143" t="s">
        <v>203</v>
      </c>
    </row>
    <row r="147" spans="2:65" s="12" customFormat="1" ht="10.15">
      <c r="B147" s="141"/>
      <c r="D147" s="142" t="s">
        <v>211</v>
      </c>
      <c r="E147" s="143" t="s">
        <v>31</v>
      </c>
      <c r="F147" s="144" t="s">
        <v>621</v>
      </c>
      <c r="H147" s="145">
        <v>4.3</v>
      </c>
      <c r="L147" s="141"/>
      <c r="M147" s="146"/>
      <c r="T147" s="147"/>
      <c r="AT147" s="143" t="s">
        <v>211</v>
      </c>
      <c r="AU147" s="143" t="s">
        <v>86</v>
      </c>
      <c r="AV147" s="12" t="s">
        <v>86</v>
      </c>
      <c r="AW147" s="12" t="s">
        <v>38</v>
      </c>
      <c r="AX147" s="12" t="s">
        <v>77</v>
      </c>
      <c r="AY147" s="143" t="s">
        <v>203</v>
      </c>
    </row>
    <row r="148" spans="2:65" s="12" customFormat="1" ht="10.15">
      <c r="B148" s="141"/>
      <c r="D148" s="142" t="s">
        <v>211</v>
      </c>
      <c r="E148" s="143" t="s">
        <v>31</v>
      </c>
      <c r="F148" s="144" t="s">
        <v>622</v>
      </c>
      <c r="H148" s="145">
        <v>6.3E-2</v>
      </c>
      <c r="L148" s="141"/>
      <c r="M148" s="146"/>
      <c r="T148" s="147"/>
      <c r="AT148" s="143" t="s">
        <v>211</v>
      </c>
      <c r="AU148" s="143" t="s">
        <v>86</v>
      </c>
      <c r="AV148" s="12" t="s">
        <v>86</v>
      </c>
      <c r="AW148" s="12" t="s">
        <v>38</v>
      </c>
      <c r="AX148" s="12" t="s">
        <v>77</v>
      </c>
      <c r="AY148" s="143" t="s">
        <v>203</v>
      </c>
    </row>
    <row r="149" spans="2:65" s="12" customFormat="1" ht="10.15">
      <c r="B149" s="141"/>
      <c r="D149" s="142" t="s">
        <v>211</v>
      </c>
      <c r="E149" s="143" t="s">
        <v>31</v>
      </c>
      <c r="F149" s="144" t="s">
        <v>623</v>
      </c>
      <c r="H149" s="145">
        <v>-17.25</v>
      </c>
      <c r="L149" s="141"/>
      <c r="M149" s="146"/>
      <c r="T149" s="147"/>
      <c r="AT149" s="143" t="s">
        <v>211</v>
      </c>
      <c r="AU149" s="143" t="s">
        <v>86</v>
      </c>
      <c r="AV149" s="12" t="s">
        <v>86</v>
      </c>
      <c r="AW149" s="12" t="s">
        <v>38</v>
      </c>
      <c r="AX149" s="12" t="s">
        <v>77</v>
      </c>
      <c r="AY149" s="143" t="s">
        <v>203</v>
      </c>
    </row>
    <row r="150" spans="2:65" s="13" customFormat="1" ht="10.15">
      <c r="B150" s="151"/>
      <c r="D150" s="142" t="s">
        <v>211</v>
      </c>
      <c r="E150" s="152" t="s">
        <v>31</v>
      </c>
      <c r="F150" s="153" t="s">
        <v>230</v>
      </c>
      <c r="H150" s="154">
        <v>24.878</v>
      </c>
      <c r="L150" s="151"/>
      <c r="M150" s="155"/>
      <c r="T150" s="156"/>
      <c r="AT150" s="152" t="s">
        <v>211</v>
      </c>
      <c r="AU150" s="152" t="s">
        <v>86</v>
      </c>
      <c r="AV150" s="13" t="s">
        <v>209</v>
      </c>
      <c r="AW150" s="13" t="s">
        <v>38</v>
      </c>
      <c r="AX150" s="13" t="s">
        <v>84</v>
      </c>
      <c r="AY150" s="152" t="s">
        <v>203</v>
      </c>
    </row>
    <row r="151" spans="2:65" s="1" customFormat="1" ht="24.2" customHeight="1">
      <c r="B151" s="31"/>
      <c r="C151" s="129" t="s">
        <v>332</v>
      </c>
      <c r="D151" s="129" t="s">
        <v>205</v>
      </c>
      <c r="E151" s="130" t="s">
        <v>333</v>
      </c>
      <c r="F151" s="131" t="s">
        <v>334</v>
      </c>
      <c r="G151" s="132" t="s">
        <v>251</v>
      </c>
      <c r="H151" s="133">
        <v>1.9319999999999999</v>
      </c>
      <c r="I151" s="134">
        <v>39000</v>
      </c>
      <c r="J151" s="134">
        <f>ROUND(I151*H151,2)</f>
        <v>75348</v>
      </c>
      <c r="K151" s="131" t="s">
        <v>31</v>
      </c>
      <c r="L151" s="31"/>
      <c r="M151" s="135" t="s">
        <v>31</v>
      </c>
      <c r="N151" s="136" t="s">
        <v>48</v>
      </c>
      <c r="O151" s="137">
        <v>0</v>
      </c>
      <c r="P151" s="137">
        <f>O151*H151</f>
        <v>0</v>
      </c>
      <c r="Q151" s="137">
        <v>1.0492218</v>
      </c>
      <c r="R151" s="137">
        <f>Q151*H151</f>
        <v>2.0270965176</v>
      </c>
      <c r="S151" s="137">
        <v>0</v>
      </c>
      <c r="T151" s="138">
        <f>S151*H151</f>
        <v>0</v>
      </c>
      <c r="AR151" s="139" t="s">
        <v>209</v>
      </c>
      <c r="AT151" s="139" t="s">
        <v>205</v>
      </c>
      <c r="AU151" s="139" t="s">
        <v>86</v>
      </c>
      <c r="AY151" s="18" t="s">
        <v>203</v>
      </c>
      <c r="BE151" s="140">
        <f>IF(N151="základní",J151,0)</f>
        <v>75348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8" t="s">
        <v>84</v>
      </c>
      <c r="BK151" s="140">
        <f>ROUND(I151*H151,2)</f>
        <v>75348</v>
      </c>
      <c r="BL151" s="18" t="s">
        <v>209</v>
      </c>
      <c r="BM151" s="139" t="s">
        <v>624</v>
      </c>
    </row>
    <row r="152" spans="2:65" s="14" customFormat="1" ht="10.15">
      <c r="B152" s="160"/>
      <c r="D152" s="142" t="s">
        <v>211</v>
      </c>
      <c r="E152" s="161" t="s">
        <v>31</v>
      </c>
      <c r="F152" s="162" t="s">
        <v>287</v>
      </c>
      <c r="H152" s="161" t="s">
        <v>31</v>
      </c>
      <c r="L152" s="160"/>
      <c r="M152" s="163"/>
      <c r="T152" s="164"/>
      <c r="AT152" s="161" t="s">
        <v>211</v>
      </c>
      <c r="AU152" s="161" t="s">
        <v>86</v>
      </c>
      <c r="AV152" s="14" t="s">
        <v>84</v>
      </c>
      <c r="AW152" s="14" t="s">
        <v>38</v>
      </c>
      <c r="AX152" s="14" t="s">
        <v>77</v>
      </c>
      <c r="AY152" s="161" t="s">
        <v>203</v>
      </c>
    </row>
    <row r="153" spans="2:65" s="14" customFormat="1" ht="10.15">
      <c r="B153" s="160"/>
      <c r="D153" s="142" t="s">
        <v>211</v>
      </c>
      <c r="E153" s="161" t="s">
        <v>31</v>
      </c>
      <c r="F153" s="162" t="s">
        <v>336</v>
      </c>
      <c r="H153" s="161" t="s">
        <v>31</v>
      </c>
      <c r="L153" s="160"/>
      <c r="M153" s="163"/>
      <c r="T153" s="164"/>
      <c r="AT153" s="161" t="s">
        <v>211</v>
      </c>
      <c r="AU153" s="161" t="s">
        <v>86</v>
      </c>
      <c r="AV153" s="14" t="s">
        <v>84</v>
      </c>
      <c r="AW153" s="14" t="s">
        <v>38</v>
      </c>
      <c r="AX153" s="14" t="s">
        <v>77</v>
      </c>
      <c r="AY153" s="161" t="s">
        <v>203</v>
      </c>
    </row>
    <row r="154" spans="2:65" s="12" customFormat="1" ht="10.15">
      <c r="B154" s="141"/>
      <c r="D154" s="142" t="s">
        <v>211</v>
      </c>
      <c r="E154" s="143" t="s">
        <v>31</v>
      </c>
      <c r="F154" s="144" t="s">
        <v>625</v>
      </c>
      <c r="H154" s="145">
        <v>14.858000000000001</v>
      </c>
      <c r="L154" s="141"/>
      <c r="M154" s="146"/>
      <c r="T154" s="147"/>
      <c r="AT154" s="143" t="s">
        <v>211</v>
      </c>
      <c r="AU154" s="143" t="s">
        <v>86</v>
      </c>
      <c r="AV154" s="12" t="s">
        <v>86</v>
      </c>
      <c r="AW154" s="12" t="s">
        <v>38</v>
      </c>
      <c r="AX154" s="12" t="s">
        <v>77</v>
      </c>
      <c r="AY154" s="143" t="s">
        <v>203</v>
      </c>
    </row>
    <row r="155" spans="2:65" s="15" customFormat="1" ht="10.15">
      <c r="B155" s="165"/>
      <c r="D155" s="142" t="s">
        <v>211</v>
      </c>
      <c r="E155" s="166" t="s">
        <v>31</v>
      </c>
      <c r="F155" s="167" t="s">
        <v>337</v>
      </c>
      <c r="H155" s="168">
        <v>14.858000000000001</v>
      </c>
      <c r="L155" s="165"/>
      <c r="M155" s="169"/>
      <c r="T155" s="170"/>
      <c r="AT155" s="166" t="s">
        <v>211</v>
      </c>
      <c r="AU155" s="166" t="s">
        <v>86</v>
      </c>
      <c r="AV155" s="15" t="s">
        <v>92</v>
      </c>
      <c r="AW155" s="15" t="s">
        <v>38</v>
      </c>
      <c r="AX155" s="15" t="s">
        <v>77</v>
      </c>
      <c r="AY155" s="166" t="s">
        <v>203</v>
      </c>
    </row>
    <row r="156" spans="2:65" s="12" customFormat="1" ht="10.15">
      <c r="B156" s="141"/>
      <c r="D156" s="142" t="s">
        <v>211</v>
      </c>
      <c r="E156" s="143" t="s">
        <v>31</v>
      </c>
      <c r="F156" s="144" t="s">
        <v>626</v>
      </c>
      <c r="H156" s="145">
        <v>1.9319999999999999</v>
      </c>
      <c r="L156" s="141"/>
      <c r="M156" s="146"/>
      <c r="T156" s="147"/>
      <c r="AT156" s="143" t="s">
        <v>211</v>
      </c>
      <c r="AU156" s="143" t="s">
        <v>86</v>
      </c>
      <c r="AV156" s="12" t="s">
        <v>86</v>
      </c>
      <c r="AW156" s="12" t="s">
        <v>38</v>
      </c>
      <c r="AX156" s="12" t="s">
        <v>84</v>
      </c>
      <c r="AY156" s="143" t="s">
        <v>203</v>
      </c>
    </row>
    <row r="157" spans="2:65" s="1" customFormat="1" ht="16.5" customHeight="1">
      <c r="B157" s="31"/>
      <c r="C157" s="129" t="s">
        <v>339</v>
      </c>
      <c r="D157" s="129" t="s">
        <v>205</v>
      </c>
      <c r="E157" s="130" t="s">
        <v>340</v>
      </c>
      <c r="F157" s="131" t="s">
        <v>341</v>
      </c>
      <c r="G157" s="132" t="s">
        <v>208</v>
      </c>
      <c r="H157" s="133">
        <v>4.8</v>
      </c>
      <c r="I157" s="134">
        <v>1300</v>
      </c>
      <c r="J157" s="134">
        <f>ROUND(I157*H157,2)</f>
        <v>6240</v>
      </c>
      <c r="K157" s="131" t="s">
        <v>31</v>
      </c>
      <c r="L157" s="31"/>
      <c r="M157" s="135" t="s">
        <v>31</v>
      </c>
      <c r="N157" s="136" t="s">
        <v>48</v>
      </c>
      <c r="O157" s="137">
        <v>0</v>
      </c>
      <c r="P157" s="137">
        <f>O157*H157</f>
        <v>0</v>
      </c>
      <c r="Q157" s="137">
        <v>4.2189999999999991E-2</v>
      </c>
      <c r="R157" s="137">
        <f>Q157*H157</f>
        <v>0.20251199999999994</v>
      </c>
      <c r="S157" s="137">
        <v>0</v>
      </c>
      <c r="T157" s="138">
        <f>S157*H157</f>
        <v>0</v>
      </c>
      <c r="AR157" s="139" t="s">
        <v>209</v>
      </c>
      <c r="AT157" s="139" t="s">
        <v>205</v>
      </c>
      <c r="AU157" s="139" t="s">
        <v>86</v>
      </c>
      <c r="AY157" s="18" t="s">
        <v>203</v>
      </c>
      <c r="BE157" s="140">
        <f>IF(N157="základní",J157,0)</f>
        <v>6240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8" t="s">
        <v>84</v>
      </c>
      <c r="BK157" s="140">
        <f>ROUND(I157*H157,2)</f>
        <v>6240</v>
      </c>
      <c r="BL157" s="18" t="s">
        <v>209</v>
      </c>
      <c r="BM157" s="139" t="s">
        <v>627</v>
      </c>
    </row>
    <row r="158" spans="2:65" s="14" customFormat="1" ht="10.15">
      <c r="B158" s="160"/>
      <c r="D158" s="142" t="s">
        <v>211</v>
      </c>
      <c r="E158" s="161" t="s">
        <v>31</v>
      </c>
      <c r="F158" s="162" t="s">
        <v>343</v>
      </c>
      <c r="H158" s="161" t="s">
        <v>31</v>
      </c>
      <c r="L158" s="160"/>
      <c r="M158" s="163"/>
      <c r="T158" s="164"/>
      <c r="AT158" s="161" t="s">
        <v>211</v>
      </c>
      <c r="AU158" s="161" t="s">
        <v>86</v>
      </c>
      <c r="AV158" s="14" t="s">
        <v>84</v>
      </c>
      <c r="AW158" s="14" t="s">
        <v>38</v>
      </c>
      <c r="AX158" s="14" t="s">
        <v>77</v>
      </c>
      <c r="AY158" s="161" t="s">
        <v>203</v>
      </c>
    </row>
    <row r="159" spans="2:65" s="12" customFormat="1" ht="10.15">
      <c r="B159" s="141"/>
      <c r="D159" s="142" t="s">
        <v>211</v>
      </c>
      <c r="E159" s="143" t="s">
        <v>31</v>
      </c>
      <c r="F159" s="144" t="s">
        <v>628</v>
      </c>
      <c r="H159" s="145">
        <v>4.8</v>
      </c>
      <c r="L159" s="141"/>
      <c r="M159" s="146"/>
      <c r="T159" s="147"/>
      <c r="AT159" s="143" t="s">
        <v>211</v>
      </c>
      <c r="AU159" s="143" t="s">
        <v>86</v>
      </c>
      <c r="AV159" s="12" t="s">
        <v>86</v>
      </c>
      <c r="AW159" s="12" t="s">
        <v>38</v>
      </c>
      <c r="AX159" s="12" t="s">
        <v>84</v>
      </c>
      <c r="AY159" s="143" t="s">
        <v>203</v>
      </c>
    </row>
    <row r="160" spans="2:65" s="11" customFormat="1" ht="22.8" customHeight="1">
      <c r="B160" s="118"/>
      <c r="D160" s="119" t="s">
        <v>76</v>
      </c>
      <c r="E160" s="127" t="s">
        <v>209</v>
      </c>
      <c r="F160" s="127" t="s">
        <v>345</v>
      </c>
      <c r="J160" s="128">
        <f>BK160</f>
        <v>27364.79</v>
      </c>
      <c r="L160" s="118"/>
      <c r="M160" s="122"/>
      <c r="P160" s="123">
        <f>SUM(P161:P177)</f>
        <v>0</v>
      </c>
      <c r="R160" s="123">
        <f>SUM(R161:R177)</f>
        <v>3.64944622336</v>
      </c>
      <c r="T160" s="124">
        <f>SUM(T161:T177)</f>
        <v>0</v>
      </c>
      <c r="AR160" s="119" t="s">
        <v>84</v>
      </c>
      <c r="AT160" s="125" t="s">
        <v>76</v>
      </c>
      <c r="AU160" s="125" t="s">
        <v>84</v>
      </c>
      <c r="AY160" s="119" t="s">
        <v>203</v>
      </c>
      <c r="BK160" s="126">
        <f>SUM(BK161:BK177)</f>
        <v>27364.79</v>
      </c>
    </row>
    <row r="161" spans="2:65" s="1" customFormat="1" ht="24.2" customHeight="1">
      <c r="B161" s="31"/>
      <c r="C161" s="129" t="s">
        <v>346</v>
      </c>
      <c r="D161" s="129" t="s">
        <v>205</v>
      </c>
      <c r="E161" s="130" t="s">
        <v>347</v>
      </c>
      <c r="F161" s="131" t="s">
        <v>348</v>
      </c>
      <c r="G161" s="132" t="s">
        <v>242</v>
      </c>
      <c r="H161" s="133">
        <v>1.365</v>
      </c>
      <c r="I161" s="134">
        <v>7900</v>
      </c>
      <c r="J161" s="134">
        <f>ROUND(I161*H161,2)</f>
        <v>10783.5</v>
      </c>
      <c r="K161" s="131" t="s">
        <v>31</v>
      </c>
      <c r="L161" s="31"/>
      <c r="M161" s="135" t="s">
        <v>31</v>
      </c>
      <c r="N161" s="136" t="s">
        <v>48</v>
      </c>
      <c r="O161" s="137">
        <v>0</v>
      </c>
      <c r="P161" s="137">
        <f>O161*H161</f>
        <v>0</v>
      </c>
      <c r="Q161" s="137">
        <v>2.5020099999999998</v>
      </c>
      <c r="R161" s="137">
        <f>Q161*H161</f>
        <v>3.4152436499999999</v>
      </c>
      <c r="S161" s="137">
        <v>0</v>
      </c>
      <c r="T161" s="138">
        <f>S161*H161</f>
        <v>0</v>
      </c>
      <c r="AR161" s="139" t="s">
        <v>209</v>
      </c>
      <c r="AT161" s="139" t="s">
        <v>205</v>
      </c>
      <c r="AU161" s="139" t="s">
        <v>86</v>
      </c>
      <c r="AY161" s="18" t="s">
        <v>203</v>
      </c>
      <c r="BE161" s="140">
        <f>IF(N161="základní",J161,0)</f>
        <v>10783.5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8" t="s">
        <v>84</v>
      </c>
      <c r="BK161" s="140">
        <f>ROUND(I161*H161,2)</f>
        <v>10783.5</v>
      </c>
      <c r="BL161" s="18" t="s">
        <v>209</v>
      </c>
      <c r="BM161" s="139" t="s">
        <v>629</v>
      </c>
    </row>
    <row r="162" spans="2:65" s="12" customFormat="1" ht="10.15">
      <c r="B162" s="141"/>
      <c r="D162" s="142" t="s">
        <v>211</v>
      </c>
      <c r="E162" s="143" t="s">
        <v>31</v>
      </c>
      <c r="F162" s="144" t="s">
        <v>630</v>
      </c>
      <c r="H162" s="145">
        <v>1.365</v>
      </c>
      <c r="L162" s="141"/>
      <c r="M162" s="146"/>
      <c r="T162" s="147"/>
      <c r="AT162" s="143" t="s">
        <v>211</v>
      </c>
      <c r="AU162" s="143" t="s">
        <v>86</v>
      </c>
      <c r="AV162" s="12" t="s">
        <v>86</v>
      </c>
      <c r="AW162" s="12" t="s">
        <v>38</v>
      </c>
      <c r="AX162" s="12" t="s">
        <v>84</v>
      </c>
      <c r="AY162" s="143" t="s">
        <v>203</v>
      </c>
    </row>
    <row r="163" spans="2:65" s="1" customFormat="1" ht="21.75" customHeight="1">
      <c r="B163" s="31"/>
      <c r="C163" s="129" t="s">
        <v>351</v>
      </c>
      <c r="D163" s="129" t="s">
        <v>205</v>
      </c>
      <c r="E163" s="130" t="s">
        <v>352</v>
      </c>
      <c r="F163" s="131" t="s">
        <v>353</v>
      </c>
      <c r="G163" s="132" t="s">
        <v>208</v>
      </c>
      <c r="H163" s="133">
        <v>8.7799999999999994</v>
      </c>
      <c r="I163" s="134">
        <v>622</v>
      </c>
      <c r="J163" s="134">
        <f>ROUND(I163*H163,2)</f>
        <v>5461.16</v>
      </c>
      <c r="K163" s="131" t="s">
        <v>31</v>
      </c>
      <c r="L163" s="31"/>
      <c r="M163" s="135" t="s">
        <v>31</v>
      </c>
      <c r="N163" s="136" t="s">
        <v>48</v>
      </c>
      <c r="O163" s="137">
        <v>0</v>
      </c>
      <c r="P163" s="137">
        <f>O163*H163</f>
        <v>0</v>
      </c>
      <c r="Q163" s="137">
        <v>5.3261999999999997E-3</v>
      </c>
      <c r="R163" s="137">
        <f>Q163*H163</f>
        <v>4.6764035999999995E-2</v>
      </c>
      <c r="S163" s="137">
        <v>0</v>
      </c>
      <c r="T163" s="138">
        <f>S163*H163</f>
        <v>0</v>
      </c>
      <c r="AR163" s="139" t="s">
        <v>209</v>
      </c>
      <c r="AT163" s="139" t="s">
        <v>205</v>
      </c>
      <c r="AU163" s="139" t="s">
        <v>86</v>
      </c>
      <c r="AY163" s="18" t="s">
        <v>203</v>
      </c>
      <c r="BE163" s="140">
        <f>IF(N163="základní",J163,0)</f>
        <v>5461.16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8" t="s">
        <v>84</v>
      </c>
      <c r="BK163" s="140">
        <f>ROUND(I163*H163,2)</f>
        <v>5461.16</v>
      </c>
      <c r="BL163" s="18" t="s">
        <v>209</v>
      </c>
      <c r="BM163" s="139" t="s">
        <v>631</v>
      </c>
    </row>
    <row r="164" spans="2:65" s="12" customFormat="1" ht="10.15">
      <c r="B164" s="141"/>
      <c r="D164" s="142" t="s">
        <v>211</v>
      </c>
      <c r="E164" s="143" t="s">
        <v>31</v>
      </c>
      <c r="F164" s="144" t="s">
        <v>632</v>
      </c>
      <c r="H164" s="145">
        <v>3.03</v>
      </c>
      <c r="L164" s="141"/>
      <c r="M164" s="146"/>
      <c r="T164" s="147"/>
      <c r="AT164" s="143" t="s">
        <v>211</v>
      </c>
      <c r="AU164" s="143" t="s">
        <v>86</v>
      </c>
      <c r="AV164" s="12" t="s">
        <v>86</v>
      </c>
      <c r="AW164" s="12" t="s">
        <v>38</v>
      </c>
      <c r="AX164" s="12" t="s">
        <v>77</v>
      </c>
      <c r="AY164" s="143" t="s">
        <v>203</v>
      </c>
    </row>
    <row r="165" spans="2:65" s="12" customFormat="1" ht="10.15">
      <c r="B165" s="141"/>
      <c r="D165" s="142" t="s">
        <v>211</v>
      </c>
      <c r="E165" s="143" t="s">
        <v>31</v>
      </c>
      <c r="F165" s="144" t="s">
        <v>633</v>
      </c>
      <c r="H165" s="145">
        <v>5.75</v>
      </c>
      <c r="L165" s="141"/>
      <c r="M165" s="146"/>
      <c r="T165" s="147"/>
      <c r="AT165" s="143" t="s">
        <v>211</v>
      </c>
      <c r="AU165" s="143" t="s">
        <v>86</v>
      </c>
      <c r="AV165" s="12" t="s">
        <v>86</v>
      </c>
      <c r="AW165" s="12" t="s">
        <v>38</v>
      </c>
      <c r="AX165" s="12" t="s">
        <v>77</v>
      </c>
      <c r="AY165" s="143" t="s">
        <v>203</v>
      </c>
    </row>
    <row r="166" spans="2:65" s="13" customFormat="1" ht="10.15">
      <c r="B166" s="151"/>
      <c r="D166" s="142" t="s">
        <v>211</v>
      </c>
      <c r="E166" s="152" t="s">
        <v>31</v>
      </c>
      <c r="F166" s="153" t="s">
        <v>230</v>
      </c>
      <c r="H166" s="154">
        <v>8.7799999999999994</v>
      </c>
      <c r="L166" s="151"/>
      <c r="M166" s="155"/>
      <c r="T166" s="156"/>
      <c r="AT166" s="152" t="s">
        <v>211</v>
      </c>
      <c r="AU166" s="152" t="s">
        <v>86</v>
      </c>
      <c r="AV166" s="13" t="s">
        <v>209</v>
      </c>
      <c r="AW166" s="13" t="s">
        <v>38</v>
      </c>
      <c r="AX166" s="13" t="s">
        <v>84</v>
      </c>
      <c r="AY166" s="152" t="s">
        <v>203</v>
      </c>
    </row>
    <row r="167" spans="2:65" s="1" customFormat="1" ht="24.2" customHeight="1">
      <c r="B167" s="31"/>
      <c r="C167" s="129" t="s">
        <v>7</v>
      </c>
      <c r="D167" s="129" t="s">
        <v>205</v>
      </c>
      <c r="E167" s="130" t="s">
        <v>357</v>
      </c>
      <c r="F167" s="131" t="s">
        <v>358</v>
      </c>
      <c r="G167" s="132" t="s">
        <v>208</v>
      </c>
      <c r="H167" s="133">
        <v>8.7799999999999994</v>
      </c>
      <c r="I167" s="134">
        <v>275</v>
      </c>
      <c r="J167" s="134">
        <f>ROUND(I167*H167,2)</f>
        <v>2414.5</v>
      </c>
      <c r="K167" s="131" t="s">
        <v>31</v>
      </c>
      <c r="L167" s="31"/>
      <c r="M167" s="135" t="s">
        <v>31</v>
      </c>
      <c r="N167" s="136" t="s">
        <v>48</v>
      </c>
      <c r="O167" s="137">
        <v>0</v>
      </c>
      <c r="P167" s="137">
        <f>O167*H167</f>
        <v>0</v>
      </c>
      <c r="Q167" s="137">
        <v>0</v>
      </c>
      <c r="R167" s="137">
        <f>Q167*H167</f>
        <v>0</v>
      </c>
      <c r="S167" s="137">
        <v>0</v>
      </c>
      <c r="T167" s="138">
        <f>S167*H167</f>
        <v>0</v>
      </c>
      <c r="AR167" s="139" t="s">
        <v>209</v>
      </c>
      <c r="AT167" s="139" t="s">
        <v>205</v>
      </c>
      <c r="AU167" s="139" t="s">
        <v>86</v>
      </c>
      <c r="AY167" s="18" t="s">
        <v>203</v>
      </c>
      <c r="BE167" s="140">
        <f>IF(N167="základní",J167,0)</f>
        <v>2414.5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8" t="s">
        <v>84</v>
      </c>
      <c r="BK167" s="140">
        <f>ROUND(I167*H167,2)</f>
        <v>2414.5</v>
      </c>
      <c r="BL167" s="18" t="s">
        <v>209</v>
      </c>
      <c r="BM167" s="139" t="s">
        <v>634</v>
      </c>
    </row>
    <row r="168" spans="2:65" s="1" customFormat="1" ht="24.2" customHeight="1">
      <c r="B168" s="31"/>
      <c r="C168" s="129" t="s">
        <v>360</v>
      </c>
      <c r="D168" s="129" t="s">
        <v>205</v>
      </c>
      <c r="E168" s="130" t="s">
        <v>361</v>
      </c>
      <c r="F168" s="131" t="s">
        <v>362</v>
      </c>
      <c r="G168" s="132" t="s">
        <v>208</v>
      </c>
      <c r="H168" s="133">
        <v>5.75</v>
      </c>
      <c r="I168" s="134">
        <v>206.8</v>
      </c>
      <c r="J168" s="134">
        <f>ROUND(I168*H168,2)</f>
        <v>1189.0999999999999</v>
      </c>
      <c r="K168" s="131" t="s">
        <v>31</v>
      </c>
      <c r="L168" s="31"/>
      <c r="M168" s="135" t="s">
        <v>31</v>
      </c>
      <c r="N168" s="136" t="s">
        <v>48</v>
      </c>
      <c r="O168" s="137">
        <v>0</v>
      </c>
      <c r="P168" s="137">
        <f>O168*H168</f>
        <v>0</v>
      </c>
      <c r="Q168" s="137">
        <v>8.0555999999999998E-4</v>
      </c>
      <c r="R168" s="137">
        <f>Q168*H168</f>
        <v>4.63197E-3</v>
      </c>
      <c r="S168" s="137">
        <v>0</v>
      </c>
      <c r="T168" s="138">
        <f>S168*H168</f>
        <v>0</v>
      </c>
      <c r="AR168" s="139" t="s">
        <v>209</v>
      </c>
      <c r="AT168" s="139" t="s">
        <v>205</v>
      </c>
      <c r="AU168" s="139" t="s">
        <v>86</v>
      </c>
      <c r="AY168" s="18" t="s">
        <v>203</v>
      </c>
      <c r="BE168" s="140">
        <f>IF(N168="základní",J168,0)</f>
        <v>1189.0999999999999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8" t="s">
        <v>84</v>
      </c>
      <c r="BK168" s="140">
        <f>ROUND(I168*H168,2)</f>
        <v>1189.0999999999999</v>
      </c>
      <c r="BL168" s="18" t="s">
        <v>209</v>
      </c>
      <c r="BM168" s="139" t="s">
        <v>635</v>
      </c>
    </row>
    <row r="169" spans="2:65" s="12" customFormat="1" ht="10.15">
      <c r="B169" s="141"/>
      <c r="D169" s="142" t="s">
        <v>211</v>
      </c>
      <c r="E169" s="143" t="s">
        <v>31</v>
      </c>
      <c r="F169" s="144" t="s">
        <v>633</v>
      </c>
      <c r="H169" s="145">
        <v>5.75</v>
      </c>
      <c r="L169" s="141"/>
      <c r="M169" s="146"/>
      <c r="T169" s="147"/>
      <c r="AT169" s="143" t="s">
        <v>211</v>
      </c>
      <c r="AU169" s="143" t="s">
        <v>86</v>
      </c>
      <c r="AV169" s="12" t="s">
        <v>86</v>
      </c>
      <c r="AW169" s="12" t="s">
        <v>38</v>
      </c>
      <c r="AX169" s="12" t="s">
        <v>84</v>
      </c>
      <c r="AY169" s="143" t="s">
        <v>203</v>
      </c>
    </row>
    <row r="170" spans="2:65" s="1" customFormat="1" ht="24.2" customHeight="1">
      <c r="B170" s="31"/>
      <c r="C170" s="129" t="s">
        <v>364</v>
      </c>
      <c r="D170" s="129" t="s">
        <v>205</v>
      </c>
      <c r="E170" s="130" t="s">
        <v>365</v>
      </c>
      <c r="F170" s="131" t="s">
        <v>366</v>
      </c>
      <c r="G170" s="132" t="s">
        <v>208</v>
      </c>
      <c r="H170" s="133">
        <v>5.75</v>
      </c>
      <c r="I170" s="134">
        <v>60.5</v>
      </c>
      <c r="J170" s="134">
        <f>ROUND(I170*H170,2)</f>
        <v>347.88</v>
      </c>
      <c r="K170" s="131" t="s">
        <v>31</v>
      </c>
      <c r="L170" s="31"/>
      <c r="M170" s="135" t="s">
        <v>31</v>
      </c>
      <c r="N170" s="136" t="s">
        <v>48</v>
      </c>
      <c r="O170" s="137">
        <v>0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209</v>
      </c>
      <c r="AT170" s="139" t="s">
        <v>205</v>
      </c>
      <c r="AU170" s="139" t="s">
        <v>86</v>
      </c>
      <c r="AY170" s="18" t="s">
        <v>203</v>
      </c>
      <c r="BE170" s="140">
        <f>IF(N170="základní",J170,0)</f>
        <v>347.88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8" t="s">
        <v>84</v>
      </c>
      <c r="BK170" s="140">
        <f>ROUND(I170*H170,2)</f>
        <v>347.88</v>
      </c>
      <c r="BL170" s="18" t="s">
        <v>209</v>
      </c>
      <c r="BM170" s="139" t="s">
        <v>636</v>
      </c>
    </row>
    <row r="171" spans="2:65" s="1" customFormat="1" ht="16.5" customHeight="1">
      <c r="B171" s="31"/>
      <c r="C171" s="129" t="s">
        <v>368</v>
      </c>
      <c r="D171" s="129" t="s">
        <v>205</v>
      </c>
      <c r="E171" s="130" t="s">
        <v>369</v>
      </c>
      <c r="F171" s="131" t="s">
        <v>370</v>
      </c>
      <c r="G171" s="132" t="s">
        <v>208</v>
      </c>
      <c r="H171" s="133">
        <v>3.03</v>
      </c>
      <c r="I171" s="134">
        <v>255</v>
      </c>
      <c r="J171" s="134">
        <f>ROUND(I171*H171,2)</f>
        <v>772.65</v>
      </c>
      <c r="K171" s="131" t="s">
        <v>31</v>
      </c>
      <c r="L171" s="31"/>
      <c r="M171" s="135" t="s">
        <v>31</v>
      </c>
      <c r="N171" s="136" t="s">
        <v>48</v>
      </c>
      <c r="O171" s="137">
        <v>0</v>
      </c>
      <c r="P171" s="137">
        <f>O171*H171</f>
        <v>0</v>
      </c>
      <c r="Q171" s="137">
        <v>3.2000000000000002E-3</v>
      </c>
      <c r="R171" s="137">
        <f>Q171*H171</f>
        <v>9.6959999999999998E-3</v>
      </c>
      <c r="S171" s="137">
        <v>0</v>
      </c>
      <c r="T171" s="138">
        <f>S171*H171</f>
        <v>0</v>
      </c>
      <c r="AR171" s="139" t="s">
        <v>209</v>
      </c>
      <c r="AT171" s="139" t="s">
        <v>205</v>
      </c>
      <c r="AU171" s="139" t="s">
        <v>86</v>
      </c>
      <c r="AY171" s="18" t="s">
        <v>203</v>
      </c>
      <c r="BE171" s="140">
        <f>IF(N171="základní",J171,0)</f>
        <v>772.65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8" t="s">
        <v>84</v>
      </c>
      <c r="BK171" s="140">
        <f>ROUND(I171*H171,2)</f>
        <v>772.65</v>
      </c>
      <c r="BL171" s="18" t="s">
        <v>209</v>
      </c>
      <c r="BM171" s="139" t="s">
        <v>637</v>
      </c>
    </row>
    <row r="172" spans="2:65" s="12" customFormat="1" ht="10.15">
      <c r="B172" s="141"/>
      <c r="D172" s="142" t="s">
        <v>211</v>
      </c>
      <c r="E172" s="143" t="s">
        <v>31</v>
      </c>
      <c r="F172" s="144" t="s">
        <v>632</v>
      </c>
      <c r="H172" s="145">
        <v>3.03</v>
      </c>
      <c r="L172" s="141"/>
      <c r="M172" s="146"/>
      <c r="T172" s="147"/>
      <c r="AT172" s="143" t="s">
        <v>211</v>
      </c>
      <c r="AU172" s="143" t="s">
        <v>86</v>
      </c>
      <c r="AV172" s="12" t="s">
        <v>86</v>
      </c>
      <c r="AW172" s="12" t="s">
        <v>38</v>
      </c>
      <c r="AX172" s="12" t="s">
        <v>84</v>
      </c>
      <c r="AY172" s="143" t="s">
        <v>203</v>
      </c>
    </row>
    <row r="173" spans="2:65" s="1" customFormat="1" ht="44.25" customHeight="1">
      <c r="B173" s="31"/>
      <c r="C173" s="129" t="s">
        <v>373</v>
      </c>
      <c r="D173" s="129" t="s">
        <v>205</v>
      </c>
      <c r="E173" s="130" t="s">
        <v>374</v>
      </c>
      <c r="F173" s="131" t="s">
        <v>375</v>
      </c>
      <c r="G173" s="132" t="s">
        <v>251</v>
      </c>
      <c r="H173" s="133">
        <v>0.16400000000000003</v>
      </c>
      <c r="I173" s="134">
        <v>39000</v>
      </c>
      <c r="J173" s="134">
        <f>ROUND(I173*H173,2)</f>
        <v>6396</v>
      </c>
      <c r="K173" s="131" t="s">
        <v>31</v>
      </c>
      <c r="L173" s="31"/>
      <c r="M173" s="135" t="s">
        <v>31</v>
      </c>
      <c r="N173" s="136" t="s">
        <v>48</v>
      </c>
      <c r="O173" s="137">
        <v>0</v>
      </c>
      <c r="P173" s="137">
        <f>O173*H173</f>
        <v>0</v>
      </c>
      <c r="Q173" s="137">
        <v>1.0555522399999997</v>
      </c>
      <c r="R173" s="137">
        <f>Q173*H173</f>
        <v>0.17311056736</v>
      </c>
      <c r="S173" s="137">
        <v>0</v>
      </c>
      <c r="T173" s="138">
        <f>S173*H173</f>
        <v>0</v>
      </c>
      <c r="AR173" s="139" t="s">
        <v>209</v>
      </c>
      <c r="AT173" s="139" t="s">
        <v>205</v>
      </c>
      <c r="AU173" s="139" t="s">
        <v>86</v>
      </c>
      <c r="AY173" s="18" t="s">
        <v>203</v>
      </c>
      <c r="BE173" s="140">
        <f>IF(N173="základní",J173,0)</f>
        <v>6396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8" t="s">
        <v>84</v>
      </c>
      <c r="BK173" s="140">
        <f>ROUND(I173*H173,2)</f>
        <v>6396</v>
      </c>
      <c r="BL173" s="18" t="s">
        <v>209</v>
      </c>
      <c r="BM173" s="139" t="s">
        <v>638</v>
      </c>
    </row>
    <row r="174" spans="2:65" s="14" customFormat="1" ht="10.15">
      <c r="B174" s="160"/>
      <c r="D174" s="142" t="s">
        <v>211</v>
      </c>
      <c r="E174" s="161" t="s">
        <v>31</v>
      </c>
      <c r="F174" s="162" t="s">
        <v>377</v>
      </c>
      <c r="H174" s="161" t="s">
        <v>31</v>
      </c>
      <c r="L174" s="160"/>
      <c r="M174" s="163"/>
      <c r="T174" s="164"/>
      <c r="AT174" s="161" t="s">
        <v>211</v>
      </c>
      <c r="AU174" s="161" t="s">
        <v>86</v>
      </c>
      <c r="AV174" s="14" t="s">
        <v>84</v>
      </c>
      <c r="AW174" s="14" t="s">
        <v>38</v>
      </c>
      <c r="AX174" s="14" t="s">
        <v>77</v>
      </c>
      <c r="AY174" s="161" t="s">
        <v>203</v>
      </c>
    </row>
    <row r="175" spans="2:65" s="14" customFormat="1" ht="10.15">
      <c r="B175" s="160"/>
      <c r="D175" s="142" t="s">
        <v>211</v>
      </c>
      <c r="E175" s="161" t="s">
        <v>31</v>
      </c>
      <c r="F175" s="162" t="s">
        <v>378</v>
      </c>
      <c r="H175" s="161" t="s">
        <v>31</v>
      </c>
      <c r="L175" s="160"/>
      <c r="M175" s="163"/>
      <c r="T175" s="164"/>
      <c r="AT175" s="161" t="s">
        <v>211</v>
      </c>
      <c r="AU175" s="161" t="s">
        <v>86</v>
      </c>
      <c r="AV175" s="14" t="s">
        <v>84</v>
      </c>
      <c r="AW175" s="14" t="s">
        <v>38</v>
      </c>
      <c r="AX175" s="14" t="s">
        <v>77</v>
      </c>
      <c r="AY175" s="161" t="s">
        <v>203</v>
      </c>
    </row>
    <row r="176" spans="2:65" s="12" customFormat="1" ht="10.15">
      <c r="B176" s="141"/>
      <c r="D176" s="142" t="s">
        <v>211</v>
      </c>
      <c r="E176" s="143" t="s">
        <v>31</v>
      </c>
      <c r="F176" s="144" t="s">
        <v>630</v>
      </c>
      <c r="H176" s="145">
        <v>1.365</v>
      </c>
      <c r="L176" s="141"/>
      <c r="M176" s="146"/>
      <c r="T176" s="147"/>
      <c r="AT176" s="143" t="s">
        <v>211</v>
      </c>
      <c r="AU176" s="143" t="s">
        <v>86</v>
      </c>
      <c r="AV176" s="12" t="s">
        <v>86</v>
      </c>
      <c r="AW176" s="12" t="s">
        <v>38</v>
      </c>
      <c r="AX176" s="12" t="s">
        <v>77</v>
      </c>
      <c r="AY176" s="143" t="s">
        <v>203</v>
      </c>
    </row>
    <row r="177" spans="2:65" s="12" customFormat="1" ht="10.15">
      <c r="B177" s="141"/>
      <c r="D177" s="142" t="s">
        <v>211</v>
      </c>
      <c r="E177" s="143" t="s">
        <v>31</v>
      </c>
      <c r="F177" s="144" t="s">
        <v>639</v>
      </c>
      <c r="H177" s="145">
        <v>0.16400000000000003</v>
      </c>
      <c r="L177" s="141"/>
      <c r="M177" s="146"/>
      <c r="T177" s="147"/>
      <c r="AT177" s="143" t="s">
        <v>211</v>
      </c>
      <c r="AU177" s="143" t="s">
        <v>86</v>
      </c>
      <c r="AV177" s="12" t="s">
        <v>86</v>
      </c>
      <c r="AW177" s="12" t="s">
        <v>38</v>
      </c>
      <c r="AX177" s="12" t="s">
        <v>84</v>
      </c>
      <c r="AY177" s="143" t="s">
        <v>203</v>
      </c>
    </row>
    <row r="178" spans="2:65" s="11" customFormat="1" ht="22.8" customHeight="1">
      <c r="B178" s="118"/>
      <c r="D178" s="119" t="s">
        <v>76</v>
      </c>
      <c r="E178" s="127" t="s">
        <v>279</v>
      </c>
      <c r="F178" s="127" t="s">
        <v>380</v>
      </c>
      <c r="J178" s="128">
        <f>BK178</f>
        <v>5203.2</v>
      </c>
      <c r="L178" s="118"/>
      <c r="M178" s="122"/>
      <c r="P178" s="123">
        <f>SUM(P179:P184)</f>
        <v>0</v>
      </c>
      <c r="R178" s="123">
        <f>SUM(R179:R184)</f>
        <v>0</v>
      </c>
      <c r="T178" s="124">
        <f>SUM(T179:T184)</f>
        <v>0</v>
      </c>
      <c r="AR178" s="119" t="s">
        <v>84</v>
      </c>
      <c r="AT178" s="125" t="s">
        <v>76</v>
      </c>
      <c r="AU178" s="125" t="s">
        <v>84</v>
      </c>
      <c r="AY178" s="119" t="s">
        <v>203</v>
      </c>
      <c r="BK178" s="126">
        <f>SUM(BK179:BK184)</f>
        <v>5203.2</v>
      </c>
    </row>
    <row r="179" spans="2:65" s="1" customFormat="1" ht="24.2" customHeight="1">
      <c r="B179" s="31"/>
      <c r="C179" s="129" t="s">
        <v>381</v>
      </c>
      <c r="D179" s="129" t="s">
        <v>205</v>
      </c>
      <c r="E179" s="130" t="s">
        <v>382</v>
      </c>
      <c r="F179" s="131" t="s">
        <v>534</v>
      </c>
      <c r="G179" s="132" t="s">
        <v>208</v>
      </c>
      <c r="H179" s="133">
        <v>18.2</v>
      </c>
      <c r="I179" s="134">
        <v>89</v>
      </c>
      <c r="J179" s="134">
        <f>ROUND(I179*H179,2)</f>
        <v>1619.8</v>
      </c>
      <c r="K179" s="131" t="s">
        <v>31</v>
      </c>
      <c r="L179" s="31"/>
      <c r="M179" s="135" t="s">
        <v>31</v>
      </c>
      <c r="N179" s="136" t="s">
        <v>48</v>
      </c>
      <c r="O179" s="137">
        <v>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AR179" s="139" t="s">
        <v>209</v>
      </c>
      <c r="AT179" s="139" t="s">
        <v>205</v>
      </c>
      <c r="AU179" s="139" t="s">
        <v>86</v>
      </c>
      <c r="AY179" s="18" t="s">
        <v>203</v>
      </c>
      <c r="BE179" s="140">
        <f>IF(N179="základní",J179,0)</f>
        <v>1619.8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8" t="s">
        <v>84</v>
      </c>
      <c r="BK179" s="140">
        <f>ROUND(I179*H179,2)</f>
        <v>1619.8</v>
      </c>
      <c r="BL179" s="18" t="s">
        <v>209</v>
      </c>
      <c r="BM179" s="139" t="s">
        <v>640</v>
      </c>
    </row>
    <row r="180" spans="2:65" s="12" customFormat="1" ht="10.15">
      <c r="B180" s="141"/>
      <c r="D180" s="142" t="s">
        <v>211</v>
      </c>
      <c r="E180" s="143" t="s">
        <v>31</v>
      </c>
      <c r="F180" s="144" t="s">
        <v>620</v>
      </c>
      <c r="H180" s="145">
        <v>18.2</v>
      </c>
      <c r="L180" s="141"/>
      <c r="M180" s="146"/>
      <c r="T180" s="147"/>
      <c r="AT180" s="143" t="s">
        <v>211</v>
      </c>
      <c r="AU180" s="143" t="s">
        <v>86</v>
      </c>
      <c r="AV180" s="12" t="s">
        <v>86</v>
      </c>
      <c r="AW180" s="12" t="s">
        <v>38</v>
      </c>
      <c r="AX180" s="12" t="s">
        <v>84</v>
      </c>
      <c r="AY180" s="143" t="s">
        <v>203</v>
      </c>
    </row>
    <row r="181" spans="2:65" s="1" customFormat="1" ht="24.2" customHeight="1">
      <c r="B181" s="31"/>
      <c r="C181" s="129" t="s">
        <v>386</v>
      </c>
      <c r="D181" s="129" t="s">
        <v>205</v>
      </c>
      <c r="E181" s="130" t="s">
        <v>387</v>
      </c>
      <c r="F181" s="131" t="s">
        <v>537</v>
      </c>
      <c r="G181" s="132" t="s">
        <v>208</v>
      </c>
      <c r="H181" s="133">
        <v>218.4</v>
      </c>
      <c r="I181" s="134">
        <v>3.5</v>
      </c>
      <c r="J181" s="134">
        <f>ROUND(I181*H181,2)</f>
        <v>764.4</v>
      </c>
      <c r="K181" s="131" t="s">
        <v>31</v>
      </c>
      <c r="L181" s="31"/>
      <c r="M181" s="135" t="s">
        <v>31</v>
      </c>
      <c r="N181" s="136" t="s">
        <v>48</v>
      </c>
      <c r="O181" s="137">
        <v>0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209</v>
      </c>
      <c r="AT181" s="139" t="s">
        <v>205</v>
      </c>
      <c r="AU181" s="139" t="s">
        <v>86</v>
      </c>
      <c r="AY181" s="18" t="s">
        <v>203</v>
      </c>
      <c r="BE181" s="140">
        <f>IF(N181="základní",J181,0)</f>
        <v>764.4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8" t="s">
        <v>84</v>
      </c>
      <c r="BK181" s="140">
        <f>ROUND(I181*H181,2)</f>
        <v>764.4</v>
      </c>
      <c r="BL181" s="18" t="s">
        <v>209</v>
      </c>
      <c r="BM181" s="139" t="s">
        <v>641</v>
      </c>
    </row>
    <row r="182" spans="2:65" s="12" customFormat="1" ht="10.15">
      <c r="B182" s="141"/>
      <c r="D182" s="142" t="s">
        <v>211</v>
      </c>
      <c r="E182" s="143" t="s">
        <v>31</v>
      </c>
      <c r="F182" s="144" t="s">
        <v>642</v>
      </c>
      <c r="H182" s="145">
        <v>218.4</v>
      </c>
      <c r="L182" s="141"/>
      <c r="M182" s="146"/>
      <c r="T182" s="147"/>
      <c r="AT182" s="143" t="s">
        <v>211</v>
      </c>
      <c r="AU182" s="143" t="s">
        <v>86</v>
      </c>
      <c r="AV182" s="12" t="s">
        <v>86</v>
      </c>
      <c r="AW182" s="12" t="s">
        <v>38</v>
      </c>
      <c r="AX182" s="12" t="s">
        <v>84</v>
      </c>
      <c r="AY182" s="143" t="s">
        <v>203</v>
      </c>
    </row>
    <row r="183" spans="2:65" s="1" customFormat="1" ht="33" customHeight="1">
      <c r="B183" s="31"/>
      <c r="C183" s="129" t="s">
        <v>391</v>
      </c>
      <c r="D183" s="129" t="s">
        <v>205</v>
      </c>
      <c r="E183" s="130" t="s">
        <v>392</v>
      </c>
      <c r="F183" s="131" t="s">
        <v>393</v>
      </c>
      <c r="G183" s="132" t="s">
        <v>215</v>
      </c>
      <c r="H183" s="133">
        <v>1</v>
      </c>
      <c r="I183" s="134">
        <v>2000</v>
      </c>
      <c r="J183" s="134">
        <f>ROUND(I183*H183,2)</f>
        <v>2000</v>
      </c>
      <c r="K183" s="131" t="s">
        <v>31</v>
      </c>
      <c r="L183" s="31"/>
      <c r="M183" s="135" t="s">
        <v>31</v>
      </c>
      <c r="N183" s="136" t="s">
        <v>48</v>
      </c>
      <c r="O183" s="137">
        <v>0</v>
      </c>
      <c r="P183" s="137">
        <f>O183*H183</f>
        <v>0</v>
      </c>
      <c r="Q183" s="137">
        <v>0</v>
      </c>
      <c r="R183" s="137">
        <f>Q183*H183</f>
        <v>0</v>
      </c>
      <c r="S183" s="137">
        <v>0</v>
      </c>
      <c r="T183" s="138">
        <f>S183*H183</f>
        <v>0</v>
      </c>
      <c r="AR183" s="139" t="s">
        <v>209</v>
      </c>
      <c r="AT183" s="139" t="s">
        <v>205</v>
      </c>
      <c r="AU183" s="139" t="s">
        <v>86</v>
      </c>
      <c r="AY183" s="18" t="s">
        <v>203</v>
      </c>
      <c r="BE183" s="140">
        <f>IF(N183="základní",J183,0)</f>
        <v>2000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8" t="s">
        <v>84</v>
      </c>
      <c r="BK183" s="140">
        <f>ROUND(I183*H183,2)</f>
        <v>2000</v>
      </c>
      <c r="BL183" s="18" t="s">
        <v>209</v>
      </c>
      <c r="BM183" s="139" t="s">
        <v>643</v>
      </c>
    </row>
    <row r="184" spans="2:65" s="1" customFormat="1" ht="24.2" customHeight="1">
      <c r="B184" s="31"/>
      <c r="C184" s="129" t="s">
        <v>395</v>
      </c>
      <c r="D184" s="129" t="s">
        <v>205</v>
      </c>
      <c r="E184" s="130" t="s">
        <v>396</v>
      </c>
      <c r="F184" s="131" t="s">
        <v>541</v>
      </c>
      <c r="G184" s="132" t="s">
        <v>208</v>
      </c>
      <c r="H184" s="133">
        <v>18.2</v>
      </c>
      <c r="I184" s="134">
        <v>45</v>
      </c>
      <c r="J184" s="134">
        <f>ROUND(I184*H184,2)</f>
        <v>819</v>
      </c>
      <c r="K184" s="131" t="s">
        <v>31</v>
      </c>
      <c r="L184" s="31"/>
      <c r="M184" s="135" t="s">
        <v>31</v>
      </c>
      <c r="N184" s="136" t="s">
        <v>48</v>
      </c>
      <c r="O184" s="137">
        <v>0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209</v>
      </c>
      <c r="AT184" s="139" t="s">
        <v>205</v>
      </c>
      <c r="AU184" s="139" t="s">
        <v>86</v>
      </c>
      <c r="AY184" s="18" t="s">
        <v>203</v>
      </c>
      <c r="BE184" s="140">
        <f>IF(N184="základní",J184,0)</f>
        <v>819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8" t="s">
        <v>84</v>
      </c>
      <c r="BK184" s="140">
        <f>ROUND(I184*H184,2)</f>
        <v>819</v>
      </c>
      <c r="BL184" s="18" t="s">
        <v>209</v>
      </c>
      <c r="BM184" s="139" t="s">
        <v>644</v>
      </c>
    </row>
    <row r="185" spans="2:65" s="11" customFormat="1" ht="22.8" customHeight="1">
      <c r="B185" s="118"/>
      <c r="D185" s="119" t="s">
        <v>76</v>
      </c>
      <c r="E185" s="127" t="s">
        <v>399</v>
      </c>
      <c r="F185" s="127" t="s">
        <v>400</v>
      </c>
      <c r="J185" s="128">
        <f>BK185</f>
        <v>19020.36</v>
      </c>
      <c r="L185" s="118"/>
      <c r="M185" s="122"/>
      <c r="P185" s="123">
        <f>P186</f>
        <v>0</v>
      </c>
      <c r="R185" s="123">
        <f>R186</f>
        <v>0</v>
      </c>
      <c r="T185" s="124">
        <f>T186</f>
        <v>0</v>
      </c>
      <c r="AR185" s="119" t="s">
        <v>84</v>
      </c>
      <c r="AT185" s="125" t="s">
        <v>76</v>
      </c>
      <c r="AU185" s="125" t="s">
        <v>84</v>
      </c>
      <c r="AY185" s="119" t="s">
        <v>203</v>
      </c>
      <c r="BK185" s="126">
        <f>BK186</f>
        <v>19020.36</v>
      </c>
    </row>
    <row r="186" spans="2:65" s="1" customFormat="1" ht="24.2" customHeight="1">
      <c r="B186" s="31"/>
      <c r="C186" s="129" t="s">
        <v>401</v>
      </c>
      <c r="D186" s="129" t="s">
        <v>205</v>
      </c>
      <c r="E186" s="130" t="s">
        <v>402</v>
      </c>
      <c r="F186" s="131" t="s">
        <v>403</v>
      </c>
      <c r="G186" s="132" t="s">
        <v>251</v>
      </c>
      <c r="H186" s="133">
        <v>61.356000000000002</v>
      </c>
      <c r="I186" s="134">
        <v>310</v>
      </c>
      <c r="J186" s="134">
        <f>ROUND(I186*H186,2)</f>
        <v>19020.36</v>
      </c>
      <c r="K186" s="131" t="s">
        <v>31</v>
      </c>
      <c r="L186" s="31"/>
      <c r="M186" s="135" t="s">
        <v>31</v>
      </c>
      <c r="N186" s="136" t="s">
        <v>48</v>
      </c>
      <c r="O186" s="137">
        <v>0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209</v>
      </c>
      <c r="AT186" s="139" t="s">
        <v>205</v>
      </c>
      <c r="AU186" s="139" t="s">
        <v>86</v>
      </c>
      <c r="AY186" s="18" t="s">
        <v>203</v>
      </c>
      <c r="BE186" s="140">
        <f>IF(N186="základní",J186,0)</f>
        <v>19020.36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8" t="s">
        <v>84</v>
      </c>
      <c r="BK186" s="140">
        <f>ROUND(I186*H186,2)</f>
        <v>19020.36</v>
      </c>
      <c r="BL186" s="18" t="s">
        <v>209</v>
      </c>
      <c r="BM186" s="139" t="s">
        <v>645</v>
      </c>
    </row>
    <row r="187" spans="2:65" s="11" customFormat="1" ht="25.9" customHeight="1">
      <c r="B187" s="118"/>
      <c r="D187" s="119" t="s">
        <v>76</v>
      </c>
      <c r="E187" s="120" t="s">
        <v>405</v>
      </c>
      <c r="F187" s="120" t="s">
        <v>405</v>
      </c>
      <c r="J187" s="121">
        <f>BK187</f>
        <v>619500</v>
      </c>
      <c r="L187" s="118"/>
      <c r="M187" s="122"/>
      <c r="P187" s="123">
        <f>P188</f>
        <v>0</v>
      </c>
      <c r="R187" s="123">
        <f>R188</f>
        <v>0</v>
      </c>
      <c r="T187" s="124">
        <f>T188</f>
        <v>0</v>
      </c>
      <c r="AR187" s="119" t="s">
        <v>86</v>
      </c>
      <c r="AT187" s="125" t="s">
        <v>76</v>
      </c>
      <c r="AU187" s="125" t="s">
        <v>77</v>
      </c>
      <c r="AY187" s="119" t="s">
        <v>203</v>
      </c>
      <c r="BK187" s="126">
        <f>BK188</f>
        <v>619500</v>
      </c>
    </row>
    <row r="188" spans="2:65" s="11" customFormat="1" ht="22.8" customHeight="1">
      <c r="B188" s="118"/>
      <c r="D188" s="119" t="s">
        <v>76</v>
      </c>
      <c r="E188" s="127" t="s">
        <v>406</v>
      </c>
      <c r="F188" s="127" t="s">
        <v>407</v>
      </c>
      <c r="J188" s="128">
        <f>BK188</f>
        <v>619500</v>
      </c>
      <c r="L188" s="118"/>
      <c r="M188" s="122"/>
      <c r="P188" s="123">
        <f>SUM(P189:P192)</f>
        <v>0</v>
      </c>
      <c r="R188" s="123">
        <f>SUM(R189:R192)</f>
        <v>0</v>
      </c>
      <c r="T188" s="124">
        <f>SUM(T189:T192)</f>
        <v>0</v>
      </c>
      <c r="AR188" s="119" t="s">
        <v>86</v>
      </c>
      <c r="AT188" s="125" t="s">
        <v>76</v>
      </c>
      <c r="AU188" s="125" t="s">
        <v>84</v>
      </c>
      <c r="AY188" s="119" t="s">
        <v>203</v>
      </c>
      <c r="BK188" s="126">
        <f>SUM(BK189:BK192)</f>
        <v>619500</v>
      </c>
    </row>
    <row r="189" spans="2:65" s="1" customFormat="1" ht="24.2" customHeight="1">
      <c r="B189" s="31"/>
      <c r="C189" s="129" t="s">
        <v>408</v>
      </c>
      <c r="D189" s="129" t="s">
        <v>205</v>
      </c>
      <c r="E189" s="130" t="s">
        <v>409</v>
      </c>
      <c r="F189" s="131" t="s">
        <v>410</v>
      </c>
      <c r="G189" s="132" t="s">
        <v>215</v>
      </c>
      <c r="H189" s="133">
        <v>39</v>
      </c>
      <c r="I189" s="134">
        <v>8500</v>
      </c>
      <c r="J189" s="134">
        <f>ROUND(I189*H189,2)</f>
        <v>331500</v>
      </c>
      <c r="K189" s="131" t="s">
        <v>31</v>
      </c>
      <c r="L189" s="31"/>
      <c r="M189" s="135" t="s">
        <v>31</v>
      </c>
      <c r="N189" s="136" t="s">
        <v>48</v>
      </c>
      <c r="O189" s="137">
        <v>0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325</v>
      </c>
      <c r="AT189" s="139" t="s">
        <v>205</v>
      </c>
      <c r="AU189" s="139" t="s">
        <v>86</v>
      </c>
      <c r="AY189" s="18" t="s">
        <v>203</v>
      </c>
      <c r="BE189" s="140">
        <f>IF(N189="základní",J189,0)</f>
        <v>331500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8" t="s">
        <v>84</v>
      </c>
      <c r="BK189" s="140">
        <f>ROUND(I189*H189,2)</f>
        <v>331500</v>
      </c>
      <c r="BL189" s="18" t="s">
        <v>325</v>
      </c>
      <c r="BM189" s="139" t="s">
        <v>646</v>
      </c>
    </row>
    <row r="190" spans="2:65" s="12" customFormat="1" ht="10.15">
      <c r="B190" s="141"/>
      <c r="D190" s="142" t="s">
        <v>211</v>
      </c>
      <c r="E190" s="143" t="s">
        <v>31</v>
      </c>
      <c r="F190" s="144" t="s">
        <v>647</v>
      </c>
      <c r="H190" s="145">
        <v>39</v>
      </c>
      <c r="L190" s="141"/>
      <c r="M190" s="146"/>
      <c r="T190" s="147"/>
      <c r="AT190" s="143" t="s">
        <v>211</v>
      </c>
      <c r="AU190" s="143" t="s">
        <v>86</v>
      </c>
      <c r="AV190" s="12" t="s">
        <v>86</v>
      </c>
      <c r="AW190" s="12" t="s">
        <v>38</v>
      </c>
      <c r="AX190" s="12" t="s">
        <v>84</v>
      </c>
      <c r="AY190" s="143" t="s">
        <v>203</v>
      </c>
    </row>
    <row r="191" spans="2:65" s="1" customFormat="1" ht="24.2" customHeight="1">
      <c r="B191" s="31"/>
      <c r="C191" s="129" t="s">
        <v>413</v>
      </c>
      <c r="D191" s="129" t="s">
        <v>205</v>
      </c>
      <c r="E191" s="130" t="s">
        <v>414</v>
      </c>
      <c r="F191" s="131" t="s">
        <v>415</v>
      </c>
      <c r="G191" s="132" t="s">
        <v>215</v>
      </c>
      <c r="H191" s="133">
        <v>30</v>
      </c>
      <c r="I191" s="134">
        <v>9600</v>
      </c>
      <c r="J191" s="134">
        <f>ROUND(I191*H191,2)</f>
        <v>288000</v>
      </c>
      <c r="K191" s="131" t="s">
        <v>31</v>
      </c>
      <c r="L191" s="31"/>
      <c r="M191" s="135" t="s">
        <v>31</v>
      </c>
      <c r="N191" s="136" t="s">
        <v>48</v>
      </c>
      <c r="O191" s="137">
        <v>0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325</v>
      </c>
      <c r="AT191" s="139" t="s">
        <v>205</v>
      </c>
      <c r="AU191" s="139" t="s">
        <v>86</v>
      </c>
      <c r="AY191" s="18" t="s">
        <v>203</v>
      </c>
      <c r="BE191" s="140">
        <f>IF(N191="základní",J191,0)</f>
        <v>288000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8" t="s">
        <v>84</v>
      </c>
      <c r="BK191" s="140">
        <f>ROUND(I191*H191,2)</f>
        <v>288000</v>
      </c>
      <c r="BL191" s="18" t="s">
        <v>325</v>
      </c>
      <c r="BM191" s="139" t="s">
        <v>648</v>
      </c>
    </row>
    <row r="192" spans="2:65" s="12" customFormat="1" ht="10.15">
      <c r="B192" s="141"/>
      <c r="D192" s="142" t="s">
        <v>211</v>
      </c>
      <c r="E192" s="143" t="s">
        <v>31</v>
      </c>
      <c r="F192" s="144" t="s">
        <v>649</v>
      </c>
      <c r="H192" s="145">
        <v>30</v>
      </c>
      <c r="L192" s="141"/>
      <c r="M192" s="148"/>
      <c r="N192" s="149"/>
      <c r="O192" s="149"/>
      <c r="P192" s="149"/>
      <c r="Q192" s="149"/>
      <c r="R192" s="149"/>
      <c r="S192" s="149"/>
      <c r="T192" s="150"/>
      <c r="AT192" s="143" t="s">
        <v>211</v>
      </c>
      <c r="AU192" s="143" t="s">
        <v>86</v>
      </c>
      <c r="AV192" s="12" t="s">
        <v>86</v>
      </c>
      <c r="AW192" s="12" t="s">
        <v>38</v>
      </c>
      <c r="AX192" s="12" t="s">
        <v>84</v>
      </c>
      <c r="AY192" s="143" t="s">
        <v>203</v>
      </c>
    </row>
    <row r="193" spans="2:12" s="1" customFormat="1" ht="6.95" customHeight="1"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31"/>
    </row>
  </sheetData>
  <sheetProtection algorithmName="SHA-512" hashValue="M7PPHo+1MmuqB3wMV9nL6z9geX71fMv7a176NHQGHaeYvnrNCDadvYOdcC/qlEvCnKF+/Ctr/ZnbbUMQa0ObfA==" saltValue="89Xnu9ElV78zIhEu+WVU9dTtk45pgH2FA2FeLzHAT1IbpX7mE8oL5DBR6dy0tfoJ0YBef+njkmlddlZadyMOzg==" spinCount="100000" sheet="1" objects="1" scenarios="1" formatColumns="0" formatRows="0" autoFilter="0"/>
  <autoFilter ref="C93:K192" xr:uid="{00000000-0009-0000-0000-000009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114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586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650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-86577.24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ROUND((SUM(BE94:BE145)),  2)</f>
        <v>-86577.24</v>
      </c>
      <c r="I37" s="92">
        <v>0.21</v>
      </c>
      <c r="J37" s="81">
        <f>ROUND(((SUM(BE94:BE145))*I37),  2)</f>
        <v>-18181.22</v>
      </c>
      <c r="L37" s="31"/>
    </row>
    <row r="38" spans="2:12" s="1" customFormat="1" ht="14.45" customHeight="1">
      <c r="B38" s="31"/>
      <c r="E38" s="27" t="s">
        <v>49</v>
      </c>
      <c r="F38" s="81">
        <f>ROUND((SUM(BF94:BF145)),  2)</f>
        <v>0</v>
      </c>
      <c r="I38" s="92">
        <v>0.12</v>
      </c>
      <c r="J38" s="81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ROUND((SUM(BG94:BG145)),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ROUND((SUM(BH94:BH145)),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ROUND((SUM(BI94:BI145)),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-104758.46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586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ZBV-04a - méněpráce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-86577.239999999991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-86577.239999999991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-75133.95</v>
      </c>
      <c r="L69" s="106"/>
    </row>
    <row r="70" spans="2:47" s="9" customFormat="1" ht="19.899999999999999" customHeight="1">
      <c r="B70" s="106"/>
      <c r="D70" s="107" t="s">
        <v>235</v>
      </c>
      <c r="E70" s="108"/>
      <c r="F70" s="108"/>
      <c r="G70" s="108"/>
      <c r="H70" s="108"/>
      <c r="I70" s="108"/>
      <c r="J70" s="109">
        <f>J117</f>
        <v>-11443.289999999999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586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ZBV-04a - méněpráce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-86577.239999999991</v>
      </c>
      <c r="L94" s="31"/>
      <c r="M94" s="58"/>
      <c r="N94" s="49"/>
      <c r="O94" s="49"/>
      <c r="P94" s="115">
        <f>P95</f>
        <v>0</v>
      </c>
      <c r="Q94" s="49"/>
      <c r="R94" s="115">
        <f>R95</f>
        <v>-5.7667557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-86577.239999999991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-86577.239999999991</v>
      </c>
      <c r="L95" s="118"/>
      <c r="M95" s="122"/>
      <c r="P95" s="123">
        <f>P96+P117</f>
        <v>0</v>
      </c>
      <c r="R95" s="123">
        <f>R96+R117</f>
        <v>-5.7667557</v>
      </c>
      <c r="T95" s="124">
        <f>T96+T117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BK96+BK117</f>
        <v>-86577.239999999991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-75133.95</v>
      </c>
      <c r="L96" s="118"/>
      <c r="M96" s="122"/>
      <c r="P96" s="123">
        <f>SUM(P97:P116)</f>
        <v>0</v>
      </c>
      <c r="R96" s="123">
        <f>SUM(R97:R116)</f>
        <v>-5.4427371999999998</v>
      </c>
      <c r="T96" s="124">
        <f>SUM(T97:T116)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SUM(BK97:BK116)</f>
        <v>-75133.95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300</v>
      </c>
      <c r="F97" s="131" t="s">
        <v>301</v>
      </c>
      <c r="G97" s="132" t="s">
        <v>242</v>
      </c>
      <c r="H97" s="133">
        <v>-2</v>
      </c>
      <c r="I97" s="134">
        <v>7900</v>
      </c>
      <c r="J97" s="134">
        <f>ROUND(I97*H97,2)</f>
        <v>-15800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2.5018699999999998</v>
      </c>
      <c r="R97" s="137">
        <f>Q97*H97</f>
        <v>-5.0037399999999996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-15800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-15800</v>
      </c>
      <c r="BL97" s="18" t="s">
        <v>209</v>
      </c>
      <c r="BM97" s="139" t="s">
        <v>651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652</v>
      </c>
      <c r="H98" s="145">
        <v>-14.858000000000001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653</v>
      </c>
      <c r="H99" s="145">
        <v>12.858000000000001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3" customFormat="1" ht="10.15">
      <c r="B100" s="151"/>
      <c r="D100" s="142" t="s">
        <v>211</v>
      </c>
      <c r="E100" s="152" t="s">
        <v>31</v>
      </c>
      <c r="F100" s="153" t="s">
        <v>230</v>
      </c>
      <c r="H100" s="154">
        <v>-2</v>
      </c>
      <c r="L100" s="151"/>
      <c r="M100" s="155"/>
      <c r="T100" s="156"/>
      <c r="AT100" s="152" t="s">
        <v>211</v>
      </c>
      <c r="AU100" s="152" t="s">
        <v>86</v>
      </c>
      <c r="AV100" s="13" t="s">
        <v>209</v>
      </c>
      <c r="AW100" s="13" t="s">
        <v>38</v>
      </c>
      <c r="AX100" s="13" t="s">
        <v>84</v>
      </c>
      <c r="AY100" s="152" t="s">
        <v>203</v>
      </c>
    </row>
    <row r="101" spans="2:65" s="1" customFormat="1" ht="16.5" customHeight="1">
      <c r="B101" s="31"/>
      <c r="C101" s="129" t="s">
        <v>86</v>
      </c>
      <c r="D101" s="129" t="s">
        <v>205</v>
      </c>
      <c r="E101" s="130" t="s">
        <v>311</v>
      </c>
      <c r="F101" s="131" t="s">
        <v>312</v>
      </c>
      <c r="G101" s="132" t="s">
        <v>208</v>
      </c>
      <c r="H101" s="133">
        <v>-37.82</v>
      </c>
      <c r="I101" s="134">
        <v>755</v>
      </c>
      <c r="J101" s="134">
        <f>ROUND(I101*H101,2)</f>
        <v>-28554.1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2.7499999999999998E-3</v>
      </c>
      <c r="R101" s="137">
        <f>Q101*H101</f>
        <v>-0.104005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-28554.1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-28554.1</v>
      </c>
      <c r="BL101" s="18" t="s">
        <v>209</v>
      </c>
      <c r="BM101" s="139" t="s">
        <v>654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655</v>
      </c>
      <c r="H102" s="145">
        <v>-37.82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77</v>
      </c>
      <c r="AY102" s="143" t="s">
        <v>203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229</v>
      </c>
      <c r="H103" s="145">
        <v>0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77</v>
      </c>
      <c r="AY103" s="143" t="s">
        <v>203</v>
      </c>
    </row>
    <row r="104" spans="2:65" s="13" customFormat="1" ht="10.15">
      <c r="B104" s="151"/>
      <c r="D104" s="142" t="s">
        <v>211</v>
      </c>
      <c r="E104" s="152" t="s">
        <v>31</v>
      </c>
      <c r="F104" s="153" t="s">
        <v>230</v>
      </c>
      <c r="H104" s="154">
        <v>-37.82</v>
      </c>
      <c r="L104" s="151"/>
      <c r="M104" s="155"/>
      <c r="T104" s="156"/>
      <c r="AT104" s="152" t="s">
        <v>211</v>
      </c>
      <c r="AU104" s="152" t="s">
        <v>86</v>
      </c>
      <c r="AV104" s="13" t="s">
        <v>209</v>
      </c>
      <c r="AW104" s="13" t="s">
        <v>38</v>
      </c>
      <c r="AX104" s="13" t="s">
        <v>84</v>
      </c>
      <c r="AY104" s="152" t="s">
        <v>203</v>
      </c>
    </row>
    <row r="105" spans="2:65" s="1" customFormat="1" ht="16.5" customHeight="1">
      <c r="B105" s="31"/>
      <c r="C105" s="129" t="s">
        <v>92</v>
      </c>
      <c r="D105" s="129" t="s">
        <v>205</v>
      </c>
      <c r="E105" s="130" t="s">
        <v>322</v>
      </c>
      <c r="F105" s="131" t="s">
        <v>323</v>
      </c>
      <c r="G105" s="132" t="s">
        <v>208</v>
      </c>
      <c r="H105" s="133">
        <v>-37.82</v>
      </c>
      <c r="I105" s="134">
        <v>378</v>
      </c>
      <c r="J105" s="134">
        <f>ROUND(I105*H105,2)</f>
        <v>-14295.96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-14295.96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-14295.96</v>
      </c>
      <c r="BL105" s="18" t="s">
        <v>209</v>
      </c>
      <c r="BM105" s="139" t="s">
        <v>656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655</v>
      </c>
      <c r="H106" s="145">
        <v>-37.82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229</v>
      </c>
      <c r="H107" s="145">
        <v>0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77</v>
      </c>
      <c r="AY107" s="143" t="s">
        <v>203</v>
      </c>
    </row>
    <row r="108" spans="2:65" s="13" customFormat="1" ht="10.15">
      <c r="B108" s="151"/>
      <c r="D108" s="142" t="s">
        <v>211</v>
      </c>
      <c r="E108" s="152" t="s">
        <v>31</v>
      </c>
      <c r="F108" s="153" t="s">
        <v>230</v>
      </c>
      <c r="H108" s="154">
        <v>-37.82</v>
      </c>
      <c r="L108" s="151"/>
      <c r="M108" s="155"/>
      <c r="T108" s="156"/>
      <c r="AT108" s="152" t="s">
        <v>211</v>
      </c>
      <c r="AU108" s="152" t="s">
        <v>86</v>
      </c>
      <c r="AV108" s="13" t="s">
        <v>209</v>
      </c>
      <c r="AW108" s="13" t="s">
        <v>38</v>
      </c>
      <c r="AX108" s="13" t="s">
        <v>84</v>
      </c>
      <c r="AY108" s="152" t="s">
        <v>203</v>
      </c>
    </row>
    <row r="109" spans="2:65" s="1" customFormat="1" ht="16.5" customHeight="1">
      <c r="B109" s="31"/>
      <c r="C109" s="129" t="s">
        <v>209</v>
      </c>
      <c r="D109" s="129" t="s">
        <v>205</v>
      </c>
      <c r="E109" s="130" t="s">
        <v>326</v>
      </c>
      <c r="F109" s="131" t="s">
        <v>327</v>
      </c>
      <c r="G109" s="132" t="s">
        <v>208</v>
      </c>
      <c r="H109" s="133">
        <v>-24.878</v>
      </c>
      <c r="I109" s="134">
        <v>255</v>
      </c>
      <c r="J109" s="134">
        <f>ROUND(I109*H109,2)</f>
        <v>-6343.89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2.5000000000000001E-3</v>
      </c>
      <c r="R109" s="137">
        <f>Q109*H109</f>
        <v>-6.2195E-2</v>
      </c>
      <c r="S109" s="137">
        <v>0</v>
      </c>
      <c r="T109" s="138">
        <f>S109*H109</f>
        <v>0</v>
      </c>
      <c r="AR109" s="139" t="s">
        <v>209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-6343.89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-6343.89</v>
      </c>
      <c r="BL109" s="18" t="s">
        <v>209</v>
      </c>
      <c r="BM109" s="139" t="s">
        <v>657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658</v>
      </c>
      <c r="H110" s="145">
        <v>-24.878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229</v>
      </c>
      <c r="H111" s="145">
        <v>0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-24.878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24.2" customHeight="1">
      <c r="B113" s="31"/>
      <c r="C113" s="129" t="s">
        <v>258</v>
      </c>
      <c r="D113" s="129" t="s">
        <v>205</v>
      </c>
      <c r="E113" s="130" t="s">
        <v>333</v>
      </c>
      <c r="F113" s="131" t="s">
        <v>334</v>
      </c>
      <c r="G113" s="132" t="s">
        <v>251</v>
      </c>
      <c r="H113" s="133">
        <v>-0.26</v>
      </c>
      <c r="I113" s="134">
        <v>39000</v>
      </c>
      <c r="J113" s="134">
        <f>ROUND(I113*H113,2)</f>
        <v>-10140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1.04922</v>
      </c>
      <c r="R113" s="137">
        <f>Q113*H113</f>
        <v>-0.27279720000000002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-10140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-10140</v>
      </c>
      <c r="BL113" s="18" t="s">
        <v>209</v>
      </c>
      <c r="BM113" s="139" t="s">
        <v>659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660</v>
      </c>
      <c r="H114" s="145">
        <v>-1.9319999999999999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661</v>
      </c>
      <c r="H115" s="145">
        <v>1.6719999999999999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3" customFormat="1" ht="10.15">
      <c r="B116" s="151"/>
      <c r="D116" s="142" t="s">
        <v>211</v>
      </c>
      <c r="E116" s="152" t="s">
        <v>31</v>
      </c>
      <c r="F116" s="153" t="s">
        <v>230</v>
      </c>
      <c r="H116" s="154">
        <v>-0.26</v>
      </c>
      <c r="L116" s="151"/>
      <c r="M116" s="155"/>
      <c r="T116" s="156"/>
      <c r="AT116" s="152" t="s">
        <v>211</v>
      </c>
      <c r="AU116" s="152" t="s">
        <v>86</v>
      </c>
      <c r="AV116" s="13" t="s">
        <v>209</v>
      </c>
      <c r="AW116" s="13" t="s">
        <v>38</v>
      </c>
      <c r="AX116" s="13" t="s">
        <v>84</v>
      </c>
      <c r="AY116" s="152" t="s">
        <v>203</v>
      </c>
    </row>
    <row r="117" spans="2:65" s="11" customFormat="1" ht="22.8" customHeight="1">
      <c r="B117" s="118"/>
      <c r="D117" s="119" t="s">
        <v>76</v>
      </c>
      <c r="E117" s="127" t="s">
        <v>209</v>
      </c>
      <c r="F117" s="127" t="s">
        <v>345</v>
      </c>
      <c r="J117" s="128">
        <f>BK117</f>
        <v>-11443.289999999999</v>
      </c>
      <c r="L117" s="118"/>
      <c r="M117" s="122"/>
      <c r="P117" s="123">
        <f>SUM(P118:P145)</f>
        <v>0</v>
      </c>
      <c r="R117" s="123">
        <f>SUM(R118:R145)</f>
        <v>-0.32401849999999999</v>
      </c>
      <c r="T117" s="124">
        <f>SUM(T118:T145)</f>
        <v>0</v>
      </c>
      <c r="AR117" s="119" t="s">
        <v>84</v>
      </c>
      <c r="AT117" s="125" t="s">
        <v>76</v>
      </c>
      <c r="AU117" s="125" t="s">
        <v>84</v>
      </c>
      <c r="AY117" s="119" t="s">
        <v>203</v>
      </c>
      <c r="BK117" s="126">
        <f>SUM(BK118:BK145)</f>
        <v>-11443.289999999999</v>
      </c>
    </row>
    <row r="118" spans="2:65" s="1" customFormat="1" ht="24.2" customHeight="1">
      <c r="B118" s="31"/>
      <c r="C118" s="129" t="s">
        <v>262</v>
      </c>
      <c r="D118" s="129" t="s">
        <v>205</v>
      </c>
      <c r="E118" s="130" t="s">
        <v>347</v>
      </c>
      <c r="F118" s="131" t="s">
        <v>348</v>
      </c>
      <c r="G118" s="132" t="s">
        <v>242</v>
      </c>
      <c r="H118" s="133">
        <v>-0.1</v>
      </c>
      <c r="I118" s="134">
        <v>7900</v>
      </c>
      <c r="J118" s="134">
        <f>ROUND(I118*H118,2)</f>
        <v>-790</v>
      </c>
      <c r="K118" s="131" t="s">
        <v>31</v>
      </c>
      <c r="L118" s="31"/>
      <c r="M118" s="135" t="s">
        <v>31</v>
      </c>
      <c r="N118" s="136" t="s">
        <v>48</v>
      </c>
      <c r="O118" s="137">
        <v>0</v>
      </c>
      <c r="P118" s="137">
        <f>O118*H118</f>
        <v>0</v>
      </c>
      <c r="Q118" s="137">
        <v>2.5020099999999998</v>
      </c>
      <c r="R118" s="137">
        <f>Q118*H118</f>
        <v>-0.25020100000000001</v>
      </c>
      <c r="S118" s="137">
        <v>0</v>
      </c>
      <c r="T118" s="138">
        <f>S118*H118</f>
        <v>0</v>
      </c>
      <c r="AR118" s="139" t="s">
        <v>209</v>
      </c>
      <c r="AT118" s="139" t="s">
        <v>205</v>
      </c>
      <c r="AU118" s="139" t="s">
        <v>86</v>
      </c>
      <c r="AY118" s="18" t="s">
        <v>203</v>
      </c>
      <c r="BE118" s="140">
        <f>IF(N118="základní",J118,0)</f>
        <v>-790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84</v>
      </c>
      <c r="BK118" s="140">
        <f>ROUND(I118*H118,2)</f>
        <v>-790</v>
      </c>
      <c r="BL118" s="18" t="s">
        <v>209</v>
      </c>
      <c r="BM118" s="139" t="s">
        <v>662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663</v>
      </c>
      <c r="H119" s="145">
        <v>-1.365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664</v>
      </c>
      <c r="H120" s="145">
        <v>1.2649999999999999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3" customFormat="1" ht="10.15">
      <c r="B121" s="151"/>
      <c r="D121" s="142" t="s">
        <v>211</v>
      </c>
      <c r="E121" s="152" t="s">
        <v>31</v>
      </c>
      <c r="F121" s="153" t="s">
        <v>230</v>
      </c>
      <c r="H121" s="154">
        <v>-0.1000000000000001</v>
      </c>
      <c r="L121" s="151"/>
      <c r="M121" s="155"/>
      <c r="T121" s="156"/>
      <c r="AT121" s="152" t="s">
        <v>211</v>
      </c>
      <c r="AU121" s="152" t="s">
        <v>86</v>
      </c>
      <c r="AV121" s="13" t="s">
        <v>209</v>
      </c>
      <c r="AW121" s="13" t="s">
        <v>38</v>
      </c>
      <c r="AX121" s="13" t="s">
        <v>84</v>
      </c>
      <c r="AY121" s="152" t="s">
        <v>203</v>
      </c>
    </row>
    <row r="122" spans="2:65" s="1" customFormat="1" ht="21.75" customHeight="1">
      <c r="B122" s="31"/>
      <c r="C122" s="129" t="s">
        <v>267</v>
      </c>
      <c r="D122" s="129" t="s">
        <v>205</v>
      </c>
      <c r="E122" s="130" t="s">
        <v>352</v>
      </c>
      <c r="F122" s="131" t="s">
        <v>353</v>
      </c>
      <c r="G122" s="132" t="s">
        <v>208</v>
      </c>
      <c r="H122" s="133">
        <v>-8.7799999999999994</v>
      </c>
      <c r="I122" s="134">
        <v>622</v>
      </c>
      <c r="J122" s="134">
        <f>ROUND(I122*H122,2)</f>
        <v>-5461.16</v>
      </c>
      <c r="K122" s="131" t="s">
        <v>31</v>
      </c>
      <c r="L122" s="31"/>
      <c r="M122" s="135" t="s">
        <v>31</v>
      </c>
      <c r="N122" s="136" t="s">
        <v>48</v>
      </c>
      <c r="O122" s="137">
        <v>0</v>
      </c>
      <c r="P122" s="137">
        <f>O122*H122</f>
        <v>0</v>
      </c>
      <c r="Q122" s="137">
        <v>5.3299999999999997E-3</v>
      </c>
      <c r="R122" s="137">
        <f>Q122*H122</f>
        <v>-4.6797399999999996E-2</v>
      </c>
      <c r="S122" s="137">
        <v>0</v>
      </c>
      <c r="T122" s="138">
        <f>S122*H122</f>
        <v>0</v>
      </c>
      <c r="AR122" s="139" t="s">
        <v>209</v>
      </c>
      <c r="AT122" s="139" t="s">
        <v>205</v>
      </c>
      <c r="AU122" s="139" t="s">
        <v>86</v>
      </c>
      <c r="AY122" s="18" t="s">
        <v>203</v>
      </c>
      <c r="BE122" s="140">
        <f>IF(N122="základní",J122,0)</f>
        <v>-5461.16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84</v>
      </c>
      <c r="BK122" s="140">
        <f>ROUND(I122*H122,2)</f>
        <v>-5461.16</v>
      </c>
      <c r="BL122" s="18" t="s">
        <v>209</v>
      </c>
      <c r="BM122" s="139" t="s">
        <v>665</v>
      </c>
    </row>
    <row r="123" spans="2:65" s="12" customFormat="1" ht="10.15">
      <c r="B123" s="141"/>
      <c r="D123" s="142" t="s">
        <v>211</v>
      </c>
      <c r="E123" s="143" t="s">
        <v>31</v>
      </c>
      <c r="F123" s="144" t="s">
        <v>666</v>
      </c>
      <c r="H123" s="145">
        <v>-8.7799999999999994</v>
      </c>
      <c r="L123" s="141"/>
      <c r="M123" s="146"/>
      <c r="T123" s="147"/>
      <c r="AT123" s="143" t="s">
        <v>211</v>
      </c>
      <c r="AU123" s="143" t="s">
        <v>86</v>
      </c>
      <c r="AV123" s="12" t="s">
        <v>86</v>
      </c>
      <c r="AW123" s="12" t="s">
        <v>38</v>
      </c>
      <c r="AX123" s="12" t="s">
        <v>77</v>
      </c>
      <c r="AY123" s="143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229</v>
      </c>
      <c r="H124" s="145">
        <v>0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3" customFormat="1" ht="10.15">
      <c r="B125" s="151"/>
      <c r="D125" s="142" t="s">
        <v>211</v>
      </c>
      <c r="E125" s="152" t="s">
        <v>31</v>
      </c>
      <c r="F125" s="153" t="s">
        <v>230</v>
      </c>
      <c r="H125" s="154">
        <v>-8.7799999999999994</v>
      </c>
      <c r="L125" s="151"/>
      <c r="M125" s="155"/>
      <c r="T125" s="156"/>
      <c r="AT125" s="152" t="s">
        <v>211</v>
      </c>
      <c r="AU125" s="152" t="s">
        <v>86</v>
      </c>
      <c r="AV125" s="13" t="s">
        <v>209</v>
      </c>
      <c r="AW125" s="13" t="s">
        <v>38</v>
      </c>
      <c r="AX125" s="13" t="s">
        <v>84</v>
      </c>
      <c r="AY125" s="152" t="s">
        <v>203</v>
      </c>
    </row>
    <row r="126" spans="2:65" s="1" customFormat="1" ht="24.2" customHeight="1">
      <c r="B126" s="31"/>
      <c r="C126" s="129" t="s">
        <v>272</v>
      </c>
      <c r="D126" s="129" t="s">
        <v>205</v>
      </c>
      <c r="E126" s="130" t="s">
        <v>357</v>
      </c>
      <c r="F126" s="131" t="s">
        <v>358</v>
      </c>
      <c r="G126" s="132" t="s">
        <v>208</v>
      </c>
      <c r="H126" s="133">
        <v>-8.7799999999999994</v>
      </c>
      <c r="I126" s="134">
        <v>275</v>
      </c>
      <c r="J126" s="134">
        <f>ROUND(I126*H126,2)</f>
        <v>-2414.5</v>
      </c>
      <c r="K126" s="131" t="s">
        <v>31</v>
      </c>
      <c r="L126" s="31"/>
      <c r="M126" s="135" t="s">
        <v>31</v>
      </c>
      <c r="N126" s="136" t="s">
        <v>48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209</v>
      </c>
      <c r="AT126" s="139" t="s">
        <v>205</v>
      </c>
      <c r="AU126" s="139" t="s">
        <v>86</v>
      </c>
      <c r="AY126" s="18" t="s">
        <v>203</v>
      </c>
      <c r="BE126" s="140">
        <f>IF(N126="základní",J126,0)</f>
        <v>-2414.5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84</v>
      </c>
      <c r="BK126" s="140">
        <f>ROUND(I126*H126,2)</f>
        <v>-2414.5</v>
      </c>
      <c r="BL126" s="18" t="s">
        <v>209</v>
      </c>
      <c r="BM126" s="139" t="s">
        <v>667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666</v>
      </c>
      <c r="H127" s="145">
        <v>-8.7799999999999994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77</v>
      </c>
      <c r="AY127" s="143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229</v>
      </c>
      <c r="H128" s="145">
        <v>0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3" customFormat="1" ht="10.15">
      <c r="B129" s="151"/>
      <c r="D129" s="142" t="s">
        <v>211</v>
      </c>
      <c r="E129" s="152" t="s">
        <v>31</v>
      </c>
      <c r="F129" s="153" t="s">
        <v>230</v>
      </c>
      <c r="H129" s="154">
        <v>-8.7799999999999994</v>
      </c>
      <c r="L129" s="151"/>
      <c r="M129" s="155"/>
      <c r="T129" s="156"/>
      <c r="AT129" s="152" t="s">
        <v>211</v>
      </c>
      <c r="AU129" s="152" t="s">
        <v>86</v>
      </c>
      <c r="AV129" s="13" t="s">
        <v>209</v>
      </c>
      <c r="AW129" s="13" t="s">
        <v>38</v>
      </c>
      <c r="AX129" s="13" t="s">
        <v>84</v>
      </c>
      <c r="AY129" s="152" t="s">
        <v>203</v>
      </c>
    </row>
    <row r="130" spans="2:65" s="1" customFormat="1" ht="24.2" customHeight="1">
      <c r="B130" s="31"/>
      <c r="C130" s="129" t="s">
        <v>279</v>
      </c>
      <c r="D130" s="129" t="s">
        <v>205</v>
      </c>
      <c r="E130" s="130" t="s">
        <v>361</v>
      </c>
      <c r="F130" s="131" t="s">
        <v>362</v>
      </c>
      <c r="G130" s="132" t="s">
        <v>208</v>
      </c>
      <c r="H130" s="133">
        <v>-5.75</v>
      </c>
      <c r="I130" s="134">
        <v>206.8</v>
      </c>
      <c r="J130" s="134">
        <f>ROUND(I130*H130,2)</f>
        <v>-1189.0999999999999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8.0999999999999996E-4</v>
      </c>
      <c r="R130" s="137">
        <f>Q130*H130</f>
        <v>-4.6575000000000002E-3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-1189.0999999999999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-1189.0999999999999</v>
      </c>
      <c r="BL130" s="18" t="s">
        <v>209</v>
      </c>
      <c r="BM130" s="139" t="s">
        <v>668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669</v>
      </c>
      <c r="H131" s="145">
        <v>-5.75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77</v>
      </c>
      <c r="AY131" s="143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229</v>
      </c>
      <c r="H132" s="145">
        <v>0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3" customFormat="1" ht="10.15">
      <c r="B133" s="151"/>
      <c r="D133" s="142" t="s">
        <v>211</v>
      </c>
      <c r="E133" s="152" t="s">
        <v>31</v>
      </c>
      <c r="F133" s="153" t="s">
        <v>230</v>
      </c>
      <c r="H133" s="154">
        <v>-5.75</v>
      </c>
      <c r="L133" s="151"/>
      <c r="M133" s="155"/>
      <c r="T133" s="156"/>
      <c r="AT133" s="152" t="s">
        <v>211</v>
      </c>
      <c r="AU133" s="152" t="s">
        <v>86</v>
      </c>
      <c r="AV133" s="13" t="s">
        <v>209</v>
      </c>
      <c r="AW133" s="13" t="s">
        <v>38</v>
      </c>
      <c r="AX133" s="13" t="s">
        <v>84</v>
      </c>
      <c r="AY133" s="152" t="s">
        <v>203</v>
      </c>
    </row>
    <row r="134" spans="2:65" s="1" customFormat="1" ht="24.2" customHeight="1">
      <c r="B134" s="31"/>
      <c r="C134" s="129" t="s">
        <v>117</v>
      </c>
      <c r="D134" s="129" t="s">
        <v>205</v>
      </c>
      <c r="E134" s="130" t="s">
        <v>365</v>
      </c>
      <c r="F134" s="131" t="s">
        <v>366</v>
      </c>
      <c r="G134" s="132" t="s">
        <v>208</v>
      </c>
      <c r="H134" s="133">
        <v>-5.75</v>
      </c>
      <c r="I134" s="134">
        <v>60.5</v>
      </c>
      <c r="J134" s="134">
        <f>ROUND(I134*H134,2)</f>
        <v>-347.88</v>
      </c>
      <c r="K134" s="131" t="s">
        <v>31</v>
      </c>
      <c r="L134" s="31"/>
      <c r="M134" s="135" t="s">
        <v>31</v>
      </c>
      <c r="N134" s="136" t="s">
        <v>48</v>
      </c>
      <c r="O134" s="137">
        <v>0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209</v>
      </c>
      <c r="AT134" s="139" t="s">
        <v>205</v>
      </c>
      <c r="AU134" s="139" t="s">
        <v>86</v>
      </c>
      <c r="AY134" s="18" t="s">
        <v>203</v>
      </c>
      <c r="BE134" s="140">
        <f>IF(N134="základní",J134,0)</f>
        <v>-347.88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8" t="s">
        <v>84</v>
      </c>
      <c r="BK134" s="140">
        <f>ROUND(I134*H134,2)</f>
        <v>-347.88</v>
      </c>
      <c r="BL134" s="18" t="s">
        <v>209</v>
      </c>
      <c r="BM134" s="139" t="s">
        <v>670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669</v>
      </c>
      <c r="H135" s="145">
        <v>-5.75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229</v>
      </c>
      <c r="H136" s="145">
        <v>0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3" customFormat="1" ht="10.15">
      <c r="B137" s="151"/>
      <c r="D137" s="142" t="s">
        <v>211</v>
      </c>
      <c r="E137" s="152" t="s">
        <v>31</v>
      </c>
      <c r="F137" s="153" t="s">
        <v>230</v>
      </c>
      <c r="H137" s="154">
        <v>-5.75</v>
      </c>
      <c r="L137" s="151"/>
      <c r="M137" s="155"/>
      <c r="T137" s="156"/>
      <c r="AT137" s="152" t="s">
        <v>211</v>
      </c>
      <c r="AU137" s="152" t="s">
        <v>86</v>
      </c>
      <c r="AV137" s="13" t="s">
        <v>209</v>
      </c>
      <c r="AW137" s="13" t="s">
        <v>38</v>
      </c>
      <c r="AX137" s="13" t="s">
        <v>84</v>
      </c>
      <c r="AY137" s="152" t="s">
        <v>203</v>
      </c>
    </row>
    <row r="138" spans="2:65" s="1" customFormat="1" ht="16.5" customHeight="1">
      <c r="B138" s="31"/>
      <c r="C138" s="129" t="s">
        <v>123</v>
      </c>
      <c r="D138" s="129" t="s">
        <v>205</v>
      </c>
      <c r="E138" s="130" t="s">
        <v>369</v>
      </c>
      <c r="F138" s="131" t="s">
        <v>370</v>
      </c>
      <c r="G138" s="132" t="s">
        <v>208</v>
      </c>
      <c r="H138" s="133">
        <v>-3.03</v>
      </c>
      <c r="I138" s="134">
        <v>255</v>
      </c>
      <c r="J138" s="134">
        <f>ROUND(I138*H138,2)</f>
        <v>-772.65</v>
      </c>
      <c r="K138" s="131" t="s">
        <v>31</v>
      </c>
      <c r="L138" s="31"/>
      <c r="M138" s="135" t="s">
        <v>31</v>
      </c>
      <c r="N138" s="136" t="s">
        <v>48</v>
      </c>
      <c r="O138" s="137">
        <v>0</v>
      </c>
      <c r="P138" s="137">
        <f>O138*H138</f>
        <v>0</v>
      </c>
      <c r="Q138" s="137">
        <v>3.2000000000000002E-3</v>
      </c>
      <c r="R138" s="137">
        <f>Q138*H138</f>
        <v>-9.6959999999999998E-3</v>
      </c>
      <c r="S138" s="137">
        <v>0</v>
      </c>
      <c r="T138" s="138">
        <f>S138*H138</f>
        <v>0</v>
      </c>
      <c r="AR138" s="139" t="s">
        <v>209</v>
      </c>
      <c r="AT138" s="139" t="s">
        <v>205</v>
      </c>
      <c r="AU138" s="139" t="s">
        <v>86</v>
      </c>
      <c r="AY138" s="18" t="s">
        <v>203</v>
      </c>
      <c r="BE138" s="140">
        <f>IF(N138="základní",J138,0)</f>
        <v>-772.65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8" t="s">
        <v>84</v>
      </c>
      <c r="BK138" s="140">
        <f>ROUND(I138*H138,2)</f>
        <v>-772.65</v>
      </c>
      <c r="BL138" s="18" t="s">
        <v>209</v>
      </c>
      <c r="BM138" s="139" t="s">
        <v>671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672</v>
      </c>
      <c r="H139" s="145">
        <v>-3.03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229</v>
      </c>
      <c r="H140" s="145">
        <v>0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77</v>
      </c>
      <c r="AY140" s="143" t="s">
        <v>203</v>
      </c>
    </row>
    <row r="141" spans="2:65" s="13" customFormat="1" ht="10.15">
      <c r="B141" s="151"/>
      <c r="D141" s="142" t="s">
        <v>211</v>
      </c>
      <c r="E141" s="152" t="s">
        <v>31</v>
      </c>
      <c r="F141" s="153" t="s">
        <v>230</v>
      </c>
      <c r="H141" s="154">
        <v>-3.03</v>
      </c>
      <c r="L141" s="151"/>
      <c r="M141" s="155"/>
      <c r="T141" s="156"/>
      <c r="AT141" s="152" t="s">
        <v>211</v>
      </c>
      <c r="AU141" s="152" t="s">
        <v>86</v>
      </c>
      <c r="AV141" s="13" t="s">
        <v>209</v>
      </c>
      <c r="AW141" s="13" t="s">
        <v>38</v>
      </c>
      <c r="AX141" s="13" t="s">
        <v>84</v>
      </c>
      <c r="AY141" s="152" t="s">
        <v>203</v>
      </c>
    </row>
    <row r="142" spans="2:65" s="1" customFormat="1" ht="44.25" customHeight="1">
      <c r="B142" s="31"/>
      <c r="C142" s="129" t="s">
        <v>8</v>
      </c>
      <c r="D142" s="129" t="s">
        <v>205</v>
      </c>
      <c r="E142" s="130" t="s">
        <v>374</v>
      </c>
      <c r="F142" s="131" t="s">
        <v>375</v>
      </c>
      <c r="G142" s="132" t="s">
        <v>251</v>
      </c>
      <c r="H142" s="133">
        <v>-1.2E-2</v>
      </c>
      <c r="I142" s="134">
        <v>39000</v>
      </c>
      <c r="J142" s="134">
        <f>ROUND(I142*H142,2)</f>
        <v>-468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1.05555</v>
      </c>
      <c r="R142" s="137">
        <f>Q142*H142</f>
        <v>-1.26666E-2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-468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-468</v>
      </c>
      <c r="BL142" s="18" t="s">
        <v>209</v>
      </c>
      <c r="BM142" s="139" t="s">
        <v>673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674</v>
      </c>
      <c r="H143" s="145">
        <v>-0.16400000000000003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675</v>
      </c>
      <c r="H144" s="145">
        <v>0.152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51" s="13" customFormat="1" ht="10.15">
      <c r="B145" s="151"/>
      <c r="D145" s="142" t="s">
        <v>211</v>
      </c>
      <c r="E145" s="152" t="s">
        <v>31</v>
      </c>
      <c r="F145" s="153" t="s">
        <v>230</v>
      </c>
      <c r="H145" s="154">
        <v>-1.2000000000000011E-2</v>
      </c>
      <c r="L145" s="151"/>
      <c r="M145" s="157"/>
      <c r="N145" s="158"/>
      <c r="O145" s="158"/>
      <c r="P145" s="158"/>
      <c r="Q145" s="158"/>
      <c r="R145" s="158"/>
      <c r="S145" s="158"/>
      <c r="T145" s="159"/>
      <c r="AT145" s="152" t="s">
        <v>211</v>
      </c>
      <c r="AU145" s="152" t="s">
        <v>86</v>
      </c>
      <c r="AV145" s="13" t="s">
        <v>209</v>
      </c>
      <c r="AW145" s="13" t="s">
        <v>38</v>
      </c>
      <c r="AX145" s="13" t="s">
        <v>84</v>
      </c>
      <c r="AY145" s="152" t="s">
        <v>203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F15gZGctagaGxoG/Upkn2ApblWkNP3ebmE0lCrkeVpdrEJeYNlFzo8yDPDspMNqn8R6KuQSpC5FLFwpOAUDdsg==" saltValue="j6EldvgP9+n+iV9wvF/dqiCci2cq9Y5km6xgCVsEFpB3X8E00R7cqnORboFLhnucxDqNdsUoZ/a7YXNxG1KrtQ==" spinCount="100000" sheet="1" objects="1" scenarios="1" formatColumns="0" formatRows="0" autoFilter="0"/>
  <autoFilter ref="C93:K145" xr:uid="{00000000-0009-0000-0000-00000A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BM112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116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586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676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163046.12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ROUND((SUM(BE94:BE111)),  2)</f>
        <v>163046.12</v>
      </c>
      <c r="I37" s="92">
        <v>0.21</v>
      </c>
      <c r="J37" s="81">
        <f>ROUND(((SUM(BE94:BE111))*I37),  2)</f>
        <v>34239.69</v>
      </c>
      <c r="L37" s="31"/>
    </row>
    <row r="38" spans="2:12" s="1" customFormat="1" ht="14.45" customHeight="1">
      <c r="B38" s="31"/>
      <c r="E38" s="27" t="s">
        <v>49</v>
      </c>
      <c r="F38" s="81">
        <f>ROUND((SUM(BF94:BF111)),  2)</f>
        <v>0</v>
      </c>
      <c r="I38" s="92">
        <v>0.12</v>
      </c>
      <c r="J38" s="81">
        <f>ROUND(((SUM(BF94:BF111))*I38),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ROUND((SUM(BG94:BG111)),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ROUND((SUM(BH94:BH111)),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ROUND((SUM(BI94:BI111)),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197285.81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586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ZBV-04b - vícepráce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163046.12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163046.12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103390</v>
      </c>
      <c r="L69" s="106"/>
    </row>
    <row r="70" spans="2:47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J104</f>
        <v>59656.12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586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ZBV-04b - vícepráce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163046.12</v>
      </c>
      <c r="L94" s="31"/>
      <c r="M94" s="58"/>
      <c r="N94" s="49"/>
      <c r="O94" s="49"/>
      <c r="P94" s="115">
        <f>P95</f>
        <v>36.521990000000002</v>
      </c>
      <c r="Q94" s="49"/>
      <c r="R94" s="115">
        <f>R95</f>
        <v>13.533360000000027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163046.12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163046.12</v>
      </c>
      <c r="L95" s="118"/>
      <c r="M95" s="122"/>
      <c r="P95" s="123">
        <f>P96+P104</f>
        <v>36.521990000000002</v>
      </c>
      <c r="R95" s="123">
        <f>R96+R104</f>
        <v>13.533360000000027</v>
      </c>
      <c r="T95" s="124">
        <f>T96+T104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BK96+BK104</f>
        <v>163046.12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103390</v>
      </c>
      <c r="L96" s="118"/>
      <c r="M96" s="122"/>
      <c r="P96" s="123">
        <f>SUM(P97:P103)</f>
        <v>6.7439999999999998</v>
      </c>
      <c r="R96" s="123">
        <f>SUM(R97:R103)</f>
        <v>13.533360000000027</v>
      </c>
      <c r="T96" s="124">
        <f>SUM(T97:T103)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SUM(BK97:BK103)</f>
        <v>103390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444</v>
      </c>
      <c r="F97" s="131" t="s">
        <v>445</v>
      </c>
      <c r="G97" s="132" t="s">
        <v>215</v>
      </c>
      <c r="H97" s="133">
        <v>2</v>
      </c>
      <c r="I97" s="134">
        <v>1490</v>
      </c>
      <c r="J97" s="134">
        <f>ROUND(I97*H97,2)</f>
        <v>2980</v>
      </c>
      <c r="K97" s="131" t="s">
        <v>446</v>
      </c>
      <c r="L97" s="31"/>
      <c r="M97" s="135" t="s">
        <v>31</v>
      </c>
      <c r="N97" s="136" t="s">
        <v>48</v>
      </c>
      <c r="O97" s="137">
        <v>1.224</v>
      </c>
      <c r="P97" s="137">
        <f>O97*H97</f>
        <v>2.448</v>
      </c>
      <c r="Q97" s="137">
        <v>0.10753</v>
      </c>
      <c r="R97" s="137">
        <f>Q97*H97</f>
        <v>0.21506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2980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2980</v>
      </c>
      <c r="BL97" s="18" t="s">
        <v>209</v>
      </c>
      <c r="BM97" s="139" t="s">
        <v>677</v>
      </c>
    </row>
    <row r="98" spans="2:65" s="1" customFormat="1" ht="10.15">
      <c r="B98" s="31"/>
      <c r="D98" s="171" t="s">
        <v>448</v>
      </c>
      <c r="F98" s="172" t="s">
        <v>449</v>
      </c>
      <c r="L98" s="31"/>
      <c r="M98" s="173"/>
      <c r="T98" s="52"/>
      <c r="AT98" s="18" t="s">
        <v>448</v>
      </c>
      <c r="AU98" s="18" t="s">
        <v>86</v>
      </c>
    </row>
    <row r="99" spans="2:65" s="1" customFormat="1" ht="16.5" customHeight="1">
      <c r="B99" s="31"/>
      <c r="C99" s="174" t="s">
        <v>86</v>
      </c>
      <c r="D99" s="174" t="s">
        <v>450</v>
      </c>
      <c r="E99" s="175" t="s">
        <v>451</v>
      </c>
      <c r="F99" s="176" t="s">
        <v>452</v>
      </c>
      <c r="G99" s="177" t="s">
        <v>242</v>
      </c>
      <c r="H99" s="178">
        <v>2.6</v>
      </c>
      <c r="I99" s="179">
        <v>20400</v>
      </c>
      <c r="J99" s="179">
        <f>ROUND(I99*H99,2)</f>
        <v>53040</v>
      </c>
      <c r="K99" s="176" t="s">
        <v>446</v>
      </c>
      <c r="L99" s="180"/>
      <c r="M99" s="181" t="s">
        <v>31</v>
      </c>
      <c r="N99" s="182" t="s">
        <v>48</v>
      </c>
      <c r="O99" s="137">
        <v>0</v>
      </c>
      <c r="P99" s="137">
        <f>O99*H99</f>
        <v>0</v>
      </c>
      <c r="Q99" s="137">
        <v>2.4</v>
      </c>
      <c r="R99" s="137">
        <f>Q99*H99</f>
        <v>6.24</v>
      </c>
      <c r="S99" s="137">
        <v>0</v>
      </c>
      <c r="T99" s="138">
        <f>S99*H99</f>
        <v>0</v>
      </c>
      <c r="AR99" s="139" t="s">
        <v>272</v>
      </c>
      <c r="AT99" s="139" t="s">
        <v>450</v>
      </c>
      <c r="AU99" s="139" t="s">
        <v>86</v>
      </c>
      <c r="AY99" s="18" t="s">
        <v>203</v>
      </c>
      <c r="BE99" s="140">
        <f>IF(N99="základní",J99,0)</f>
        <v>53040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53040</v>
      </c>
      <c r="BL99" s="18" t="s">
        <v>209</v>
      </c>
      <c r="BM99" s="139" t="s">
        <v>678</v>
      </c>
    </row>
    <row r="100" spans="2:65" s="1" customFormat="1" ht="24.2" customHeight="1">
      <c r="B100" s="31"/>
      <c r="C100" s="129" t="s">
        <v>92</v>
      </c>
      <c r="D100" s="129" t="s">
        <v>205</v>
      </c>
      <c r="E100" s="130" t="s">
        <v>454</v>
      </c>
      <c r="F100" s="131" t="s">
        <v>455</v>
      </c>
      <c r="G100" s="132" t="s">
        <v>215</v>
      </c>
      <c r="H100" s="133">
        <v>3</v>
      </c>
      <c r="I100" s="134">
        <v>1750</v>
      </c>
      <c r="J100" s="134">
        <f>ROUND(I100*H100,2)</f>
        <v>5250</v>
      </c>
      <c r="K100" s="131" t="s">
        <v>446</v>
      </c>
      <c r="L100" s="31"/>
      <c r="M100" s="135" t="s">
        <v>31</v>
      </c>
      <c r="N100" s="136" t="s">
        <v>48</v>
      </c>
      <c r="O100" s="137">
        <v>1.4319999999999999</v>
      </c>
      <c r="P100" s="137">
        <f>O100*H100</f>
        <v>4.2959999999999994</v>
      </c>
      <c r="Q100" s="137">
        <v>0.13209999999999997</v>
      </c>
      <c r="R100" s="137">
        <f>Q100*H100</f>
        <v>0.39629999999999987</v>
      </c>
      <c r="S100" s="137">
        <v>0</v>
      </c>
      <c r="T100" s="138">
        <f>S100*H100</f>
        <v>0</v>
      </c>
      <c r="AR100" s="139" t="s">
        <v>209</v>
      </c>
      <c r="AT100" s="139" t="s">
        <v>205</v>
      </c>
      <c r="AU100" s="139" t="s">
        <v>86</v>
      </c>
      <c r="AY100" s="18" t="s">
        <v>203</v>
      </c>
      <c r="BE100" s="140">
        <f>IF(N100="základní",J100,0)</f>
        <v>5250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5250</v>
      </c>
      <c r="BL100" s="18" t="s">
        <v>209</v>
      </c>
      <c r="BM100" s="139" t="s">
        <v>679</v>
      </c>
    </row>
    <row r="101" spans="2:65" s="1" customFormat="1" ht="10.15">
      <c r="B101" s="31"/>
      <c r="D101" s="171" t="s">
        <v>448</v>
      </c>
      <c r="F101" s="172" t="s">
        <v>457</v>
      </c>
      <c r="L101" s="31"/>
      <c r="M101" s="173"/>
      <c r="T101" s="52"/>
      <c r="AT101" s="18" t="s">
        <v>448</v>
      </c>
      <c r="AU101" s="18" t="s">
        <v>86</v>
      </c>
    </row>
    <row r="102" spans="2:65" s="1" customFormat="1" ht="16.5" customHeight="1">
      <c r="B102" s="31"/>
      <c r="C102" s="174" t="s">
        <v>209</v>
      </c>
      <c r="D102" s="174" t="s">
        <v>450</v>
      </c>
      <c r="E102" s="175" t="s">
        <v>458</v>
      </c>
      <c r="F102" s="176" t="s">
        <v>459</v>
      </c>
      <c r="G102" s="177" t="s">
        <v>242</v>
      </c>
      <c r="H102" s="178">
        <v>1.6000000000000099</v>
      </c>
      <c r="I102" s="179">
        <v>16200</v>
      </c>
      <c r="J102" s="179">
        <f>ROUND(I102*H102,2)</f>
        <v>25920</v>
      </c>
      <c r="K102" s="176" t="s">
        <v>446</v>
      </c>
      <c r="L102" s="180"/>
      <c r="M102" s="181" t="s">
        <v>31</v>
      </c>
      <c r="N102" s="182" t="s">
        <v>48</v>
      </c>
      <c r="O102" s="137">
        <v>0</v>
      </c>
      <c r="P102" s="137">
        <f>O102*H102</f>
        <v>0</v>
      </c>
      <c r="Q102" s="137">
        <v>2.57</v>
      </c>
      <c r="R102" s="137">
        <f>Q102*H102</f>
        <v>4.112000000000025</v>
      </c>
      <c r="S102" s="137">
        <v>0</v>
      </c>
      <c r="T102" s="138">
        <f>S102*H102</f>
        <v>0</v>
      </c>
      <c r="AR102" s="139" t="s">
        <v>272</v>
      </c>
      <c r="AT102" s="139" t="s">
        <v>450</v>
      </c>
      <c r="AU102" s="139" t="s">
        <v>86</v>
      </c>
      <c r="AY102" s="18" t="s">
        <v>203</v>
      </c>
      <c r="BE102" s="140">
        <f>IF(N102="základní",J102,0)</f>
        <v>25920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25920</v>
      </c>
      <c r="BL102" s="18" t="s">
        <v>209</v>
      </c>
      <c r="BM102" s="139" t="s">
        <v>680</v>
      </c>
    </row>
    <row r="103" spans="2:65" s="1" customFormat="1" ht="16.5" customHeight="1">
      <c r="B103" s="31"/>
      <c r="C103" s="174" t="s">
        <v>267</v>
      </c>
      <c r="D103" s="174" t="s">
        <v>450</v>
      </c>
      <c r="E103" s="175" t="s">
        <v>458</v>
      </c>
      <c r="F103" s="176" t="s">
        <v>459</v>
      </c>
      <c r="G103" s="177" t="s">
        <v>242</v>
      </c>
      <c r="H103" s="178">
        <v>1</v>
      </c>
      <c r="I103" s="179">
        <v>16200</v>
      </c>
      <c r="J103" s="179">
        <f>ROUND(I103*H103,2)</f>
        <v>16200</v>
      </c>
      <c r="K103" s="176" t="s">
        <v>446</v>
      </c>
      <c r="L103" s="180"/>
      <c r="M103" s="181" t="s">
        <v>31</v>
      </c>
      <c r="N103" s="182" t="s">
        <v>48</v>
      </c>
      <c r="O103" s="137">
        <v>0</v>
      </c>
      <c r="P103" s="137">
        <f>O103*H103</f>
        <v>0</v>
      </c>
      <c r="Q103" s="137">
        <v>2.57</v>
      </c>
      <c r="R103" s="137">
        <f>Q103*H103</f>
        <v>2.57</v>
      </c>
      <c r="S103" s="137">
        <v>0</v>
      </c>
      <c r="T103" s="138">
        <f>S103*H103</f>
        <v>0</v>
      </c>
      <c r="AR103" s="139" t="s">
        <v>272</v>
      </c>
      <c r="AT103" s="139" t="s">
        <v>450</v>
      </c>
      <c r="AU103" s="139" t="s">
        <v>86</v>
      </c>
      <c r="AY103" s="18" t="s">
        <v>203</v>
      </c>
      <c r="BE103" s="140">
        <f>IF(N103="základní",J103,0)</f>
        <v>16200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84</v>
      </c>
      <c r="BK103" s="140">
        <f>ROUND(I103*H103,2)</f>
        <v>16200</v>
      </c>
      <c r="BL103" s="18" t="s">
        <v>209</v>
      </c>
      <c r="BM103" s="139" t="s">
        <v>681</v>
      </c>
    </row>
    <row r="104" spans="2:65" s="11" customFormat="1" ht="22.8" customHeight="1">
      <c r="B104" s="118"/>
      <c r="D104" s="119" t="s">
        <v>76</v>
      </c>
      <c r="E104" s="127" t="s">
        <v>399</v>
      </c>
      <c r="F104" s="127" t="s">
        <v>400</v>
      </c>
      <c r="J104" s="128">
        <f>BK104</f>
        <v>59656.12</v>
      </c>
      <c r="L104" s="118"/>
      <c r="M104" s="122"/>
      <c r="P104" s="123">
        <f>SUM(P105:P111)</f>
        <v>29.777990000000003</v>
      </c>
      <c r="R104" s="123">
        <f>SUM(R105:R111)</f>
        <v>0</v>
      </c>
      <c r="T104" s="124">
        <f>SUM(T105:T111)</f>
        <v>0</v>
      </c>
      <c r="AR104" s="119" t="s">
        <v>84</v>
      </c>
      <c r="AT104" s="125" t="s">
        <v>76</v>
      </c>
      <c r="AU104" s="125" t="s">
        <v>84</v>
      </c>
      <c r="AY104" s="119" t="s">
        <v>203</v>
      </c>
      <c r="BK104" s="126">
        <f>SUM(BK105:BK111)</f>
        <v>59656.12</v>
      </c>
    </row>
    <row r="105" spans="2:65" s="1" customFormat="1" ht="44.25" customHeight="1">
      <c r="B105" s="31"/>
      <c r="C105" s="129" t="s">
        <v>258</v>
      </c>
      <c r="D105" s="129" t="s">
        <v>205</v>
      </c>
      <c r="E105" s="130" t="s">
        <v>461</v>
      </c>
      <c r="F105" s="131" t="s">
        <v>462</v>
      </c>
      <c r="G105" s="132" t="s">
        <v>251</v>
      </c>
      <c r="H105" s="133">
        <v>13.532999999999999</v>
      </c>
      <c r="I105" s="134">
        <v>564</v>
      </c>
      <c r="J105" s="134">
        <f>ROUND(I105*H105,2)</f>
        <v>7632.61</v>
      </c>
      <c r="K105" s="131" t="s">
        <v>446</v>
      </c>
      <c r="L105" s="31"/>
      <c r="M105" s="135" t="s">
        <v>31</v>
      </c>
      <c r="N105" s="136" t="s">
        <v>48</v>
      </c>
      <c r="O105" s="137">
        <v>0.47199999999999998</v>
      </c>
      <c r="P105" s="137">
        <f>O105*H105</f>
        <v>6.3875759999999993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7632.61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7632.61</v>
      </c>
      <c r="BL105" s="18" t="s">
        <v>209</v>
      </c>
      <c r="BM105" s="139" t="s">
        <v>682</v>
      </c>
    </row>
    <row r="106" spans="2:65" s="1" customFormat="1" ht="10.15">
      <c r="B106" s="31"/>
      <c r="D106" s="171" t="s">
        <v>448</v>
      </c>
      <c r="F106" s="172" t="s">
        <v>464</v>
      </c>
      <c r="L106" s="31"/>
      <c r="M106" s="173"/>
      <c r="T106" s="52"/>
      <c r="AT106" s="18" t="s">
        <v>448</v>
      </c>
      <c r="AU106" s="18" t="s">
        <v>86</v>
      </c>
    </row>
    <row r="107" spans="2:65" s="1" customFormat="1" ht="49.05" customHeight="1">
      <c r="B107" s="31"/>
      <c r="C107" s="129" t="s">
        <v>262</v>
      </c>
      <c r="D107" s="129" t="s">
        <v>205</v>
      </c>
      <c r="E107" s="130" t="s">
        <v>465</v>
      </c>
      <c r="F107" s="131" t="s">
        <v>466</v>
      </c>
      <c r="G107" s="132" t="s">
        <v>251</v>
      </c>
      <c r="H107" s="133">
        <v>403.28300000000002</v>
      </c>
      <c r="I107" s="134">
        <v>129</v>
      </c>
      <c r="J107" s="134">
        <f>ROUND(I107*H107,2)</f>
        <v>52023.51</v>
      </c>
      <c r="K107" s="131" t="s">
        <v>446</v>
      </c>
      <c r="L107" s="31"/>
      <c r="M107" s="135" t="s">
        <v>31</v>
      </c>
      <c r="N107" s="136" t="s">
        <v>48</v>
      </c>
      <c r="O107" s="137">
        <v>5.800000000000001E-2</v>
      </c>
      <c r="P107" s="137">
        <f>O107*H107</f>
        <v>23.390414000000003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209</v>
      </c>
      <c r="AT107" s="139" t="s">
        <v>205</v>
      </c>
      <c r="AU107" s="139" t="s">
        <v>86</v>
      </c>
      <c r="AY107" s="18" t="s">
        <v>203</v>
      </c>
      <c r="BE107" s="140">
        <f>IF(N107="základní",J107,0)</f>
        <v>52023.51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84</v>
      </c>
      <c r="BK107" s="140">
        <f>ROUND(I107*H107,2)</f>
        <v>52023.51</v>
      </c>
      <c r="BL107" s="18" t="s">
        <v>209</v>
      </c>
      <c r="BM107" s="139" t="s">
        <v>683</v>
      </c>
    </row>
    <row r="108" spans="2:65" s="1" customFormat="1" ht="10.15">
      <c r="B108" s="31"/>
      <c r="D108" s="171" t="s">
        <v>448</v>
      </c>
      <c r="F108" s="172" t="s">
        <v>468</v>
      </c>
      <c r="L108" s="31"/>
      <c r="M108" s="173"/>
      <c r="T108" s="52"/>
      <c r="AT108" s="18" t="s">
        <v>448</v>
      </c>
      <c r="AU108" s="18" t="s">
        <v>86</v>
      </c>
    </row>
    <row r="109" spans="2:65" s="14" customFormat="1" ht="10.15">
      <c r="B109" s="160"/>
      <c r="D109" s="142" t="s">
        <v>211</v>
      </c>
      <c r="E109" s="161" t="s">
        <v>31</v>
      </c>
      <c r="F109" s="162" t="s">
        <v>469</v>
      </c>
      <c r="H109" s="161" t="s">
        <v>31</v>
      </c>
      <c r="L109" s="160"/>
      <c r="M109" s="163"/>
      <c r="T109" s="164"/>
      <c r="AT109" s="161" t="s">
        <v>211</v>
      </c>
      <c r="AU109" s="161" t="s">
        <v>86</v>
      </c>
      <c r="AV109" s="14" t="s">
        <v>84</v>
      </c>
      <c r="AW109" s="14" t="s">
        <v>38</v>
      </c>
      <c r="AX109" s="14" t="s">
        <v>77</v>
      </c>
      <c r="AY109" s="161" t="s">
        <v>203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684</v>
      </c>
      <c r="H110" s="145">
        <v>403.28300000000002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3" customFormat="1" ht="10.15">
      <c r="B111" s="151"/>
      <c r="D111" s="142" t="s">
        <v>211</v>
      </c>
      <c r="E111" s="152" t="s">
        <v>31</v>
      </c>
      <c r="F111" s="153" t="s">
        <v>230</v>
      </c>
      <c r="H111" s="154">
        <v>403.28300000000002</v>
      </c>
      <c r="L111" s="151"/>
      <c r="M111" s="157"/>
      <c r="N111" s="158"/>
      <c r="O111" s="158"/>
      <c r="P111" s="158"/>
      <c r="Q111" s="158"/>
      <c r="R111" s="158"/>
      <c r="S111" s="158"/>
      <c r="T111" s="159"/>
      <c r="AT111" s="152" t="s">
        <v>211</v>
      </c>
      <c r="AU111" s="152" t="s">
        <v>86</v>
      </c>
      <c r="AV111" s="13" t="s">
        <v>209</v>
      </c>
      <c r="AW111" s="13" t="s">
        <v>38</v>
      </c>
      <c r="AX111" s="13" t="s">
        <v>84</v>
      </c>
      <c r="AY111" s="152" t="s">
        <v>203</v>
      </c>
    </row>
    <row r="112" spans="2:65" s="1" customFormat="1" ht="6.95" customHeight="1"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31"/>
    </row>
  </sheetData>
  <sheetProtection algorithmName="SHA-512" hashValue="ca62hK1/NN42MbNRRPvDFP573O6o4+imWQ5PoUPbQX/R7lQEW5luOqMtDAzKv3TuFp6t9kyKgvFlHz2MwmVt5Q==" saltValue="vaQ/PGLIho7UsniH7bSdFqXCtpzP0FuAcpP8XzoHSETynSdOZemkDZGteS9QYa2/9d3Xdl788MrQ7W42z6DOSg==" spinCount="100000" sheet="1" objects="1" scenarios="1" formatColumns="0" formatRows="0" autoFilter="0"/>
  <autoFilter ref="C93:K111" xr:uid="{00000000-0009-0000-0000-00000B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B00-000000000000}"/>
    <hyperlink ref="F101" r:id="rId2" xr:uid="{00000000-0004-0000-0B00-000001000000}"/>
    <hyperlink ref="F106" r:id="rId3" xr:uid="{00000000-0004-0000-0B00-000002000000}"/>
    <hyperlink ref="F108" r:id="rId4" xr:uid="{00000000-0004-0000-0B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BM20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118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179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685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1003855.27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ROUND((SUM(BE94:BE202)),  2)</f>
        <v>1003855.27</v>
      </c>
      <c r="I35" s="92">
        <v>0.21</v>
      </c>
      <c r="J35" s="81">
        <f>ROUND(((SUM(BE94:BE202))*I35),  2)</f>
        <v>210809.61</v>
      </c>
      <c r="L35" s="31"/>
    </row>
    <row r="36" spans="2:12" s="1" customFormat="1" ht="14.45" customHeight="1">
      <c r="B36" s="31"/>
      <c r="E36" s="27" t="s">
        <v>49</v>
      </c>
      <c r="F36" s="81">
        <f>ROUND((SUM(BF94:BF202)),  2)</f>
        <v>0</v>
      </c>
      <c r="I36" s="92">
        <v>0.12</v>
      </c>
      <c r="J36" s="81">
        <f>ROUND(((SUM(BF94:BF202))*I36),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ROUND((SUM(BG94:BG202)),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ROUND((SUM(BH94:BH202)),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ROUND((SUM(BI94:BI202)),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1214664.8799999999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179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10 - KOLUMBÁRIUM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1003855.27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J95</f>
        <v>419755.27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J96</f>
        <v>19646.010000000002</v>
      </c>
      <c r="L65" s="106"/>
    </row>
    <row r="66" spans="2:12" s="9" customFormat="1" ht="19.899999999999999" customHeight="1">
      <c r="B66" s="106"/>
      <c r="D66" s="107" t="s">
        <v>233</v>
      </c>
      <c r="E66" s="108"/>
      <c r="F66" s="108"/>
      <c r="G66" s="108"/>
      <c r="H66" s="108"/>
      <c r="I66" s="108"/>
      <c r="J66" s="109">
        <f>J109</f>
        <v>67213.73000000001</v>
      </c>
      <c r="L66" s="106"/>
    </row>
    <row r="67" spans="2:12" s="9" customFormat="1" ht="19.899999999999999" customHeight="1">
      <c r="B67" s="106"/>
      <c r="D67" s="107" t="s">
        <v>234</v>
      </c>
      <c r="E67" s="108"/>
      <c r="F67" s="108"/>
      <c r="G67" s="108"/>
      <c r="H67" s="108"/>
      <c r="I67" s="108"/>
      <c r="J67" s="109">
        <f>J131</f>
        <v>269607.30000000005</v>
      </c>
      <c r="L67" s="106"/>
    </row>
    <row r="68" spans="2:12" s="9" customFormat="1" ht="19.899999999999999" customHeight="1">
      <c r="B68" s="106"/>
      <c r="D68" s="107" t="s">
        <v>235</v>
      </c>
      <c r="E68" s="108"/>
      <c r="F68" s="108"/>
      <c r="G68" s="108"/>
      <c r="H68" s="108"/>
      <c r="I68" s="108"/>
      <c r="J68" s="109">
        <f>J166</f>
        <v>33739.17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J186</f>
        <v>9161.6</v>
      </c>
      <c r="L69" s="106"/>
    </row>
    <row r="70" spans="2:12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J193</f>
        <v>20387.46</v>
      </c>
      <c r="L70" s="106"/>
    </row>
    <row r="71" spans="2:12" s="8" customFormat="1" ht="24.95" customHeight="1">
      <c r="B71" s="102"/>
      <c r="D71" s="103" t="s">
        <v>238</v>
      </c>
      <c r="E71" s="104"/>
      <c r="F71" s="104"/>
      <c r="G71" s="104"/>
      <c r="H71" s="104"/>
      <c r="I71" s="104"/>
      <c r="J71" s="105">
        <f>J195</f>
        <v>584100</v>
      </c>
      <c r="L71" s="102"/>
    </row>
    <row r="72" spans="2:12" s="9" customFormat="1" ht="19.899999999999999" customHeight="1">
      <c r="B72" s="106"/>
      <c r="D72" s="107" t="s">
        <v>239</v>
      </c>
      <c r="E72" s="108"/>
      <c r="F72" s="108"/>
      <c r="G72" s="108"/>
      <c r="H72" s="108"/>
      <c r="I72" s="108"/>
      <c r="J72" s="109">
        <f>J196</f>
        <v>584100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188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09" t="str">
        <f>E7</f>
        <v>ÚPRAVY HŘBITOVA KBELY- ETAPA1</v>
      </c>
      <c r="F82" s="310"/>
      <c r="G82" s="310"/>
      <c r="H82" s="310"/>
      <c r="L82" s="31"/>
    </row>
    <row r="83" spans="2:63" ht="12" customHeight="1">
      <c r="B83" s="21"/>
      <c r="C83" s="27" t="s">
        <v>178</v>
      </c>
      <c r="L83" s="21"/>
    </row>
    <row r="84" spans="2:63" s="1" customFormat="1" ht="16.5" customHeight="1">
      <c r="B84" s="31"/>
      <c r="E84" s="309" t="s">
        <v>179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180</v>
      </c>
      <c r="L85" s="31"/>
    </row>
    <row r="86" spans="2:63" s="1" customFormat="1" ht="16.5" customHeight="1">
      <c r="B86" s="31"/>
      <c r="E86" s="292" t="str">
        <f>E11</f>
        <v>10 - KOLUMBÁRIUM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1003855.27</v>
      </c>
      <c r="L94" s="31"/>
      <c r="M94" s="58"/>
      <c r="N94" s="49"/>
      <c r="O94" s="49"/>
      <c r="P94" s="115">
        <f>P95+P195</f>
        <v>0</v>
      </c>
      <c r="Q94" s="49"/>
      <c r="R94" s="115">
        <f>R95+R195</f>
        <v>65.765725240170894</v>
      </c>
      <c r="S94" s="49"/>
      <c r="T94" s="116">
        <f>T95+T195</f>
        <v>0</v>
      </c>
      <c r="AT94" s="18" t="s">
        <v>76</v>
      </c>
      <c r="AU94" s="18" t="s">
        <v>185</v>
      </c>
      <c r="BK94" s="117">
        <f>BK95+BK195</f>
        <v>1003855.27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419755.27</v>
      </c>
      <c r="L95" s="118"/>
      <c r="M95" s="122"/>
      <c r="P95" s="123">
        <f>P96+P109+P131+P166+P186+P193</f>
        <v>0</v>
      </c>
      <c r="R95" s="123">
        <f>R96+R109+R131+R166+R186+R193</f>
        <v>65.765725240170894</v>
      </c>
      <c r="T95" s="124">
        <f>T96+T109+T131+T166+T186+T193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BK96+BK109+BK131+BK166+BK186+BK193</f>
        <v>419755.27</v>
      </c>
    </row>
    <row r="96" spans="2:63" s="11" customFormat="1" ht="22.8" customHeight="1">
      <c r="B96" s="118"/>
      <c r="D96" s="119" t="s">
        <v>76</v>
      </c>
      <c r="E96" s="127" t="s">
        <v>84</v>
      </c>
      <c r="F96" s="127" t="s">
        <v>204</v>
      </c>
      <c r="J96" s="128">
        <f>BK96</f>
        <v>19646.010000000002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SUM(BK97:BK108)</f>
        <v>19646.010000000002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240</v>
      </c>
      <c r="F97" s="131" t="s">
        <v>241</v>
      </c>
      <c r="G97" s="132" t="s">
        <v>242</v>
      </c>
      <c r="H97" s="133">
        <v>14.49</v>
      </c>
      <c r="I97" s="134">
        <v>632.1</v>
      </c>
      <c r="J97" s="134">
        <f>ROUND(I97*H97,2)</f>
        <v>9159.1299999999992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9159.1299999999992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9159.1299999999992</v>
      </c>
      <c r="BL97" s="18" t="s">
        <v>209</v>
      </c>
      <c r="BM97" s="139" t="s">
        <v>686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687</v>
      </c>
      <c r="H98" s="145">
        <v>14.49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84</v>
      </c>
      <c r="AY98" s="143" t="s">
        <v>203</v>
      </c>
    </row>
    <row r="99" spans="2:65" s="1" customFormat="1" ht="37.799999999999997" customHeight="1">
      <c r="B99" s="31"/>
      <c r="C99" s="129" t="s">
        <v>86</v>
      </c>
      <c r="D99" s="129" t="s">
        <v>205</v>
      </c>
      <c r="E99" s="130" t="s">
        <v>245</v>
      </c>
      <c r="F99" s="131" t="s">
        <v>246</v>
      </c>
      <c r="G99" s="132" t="s">
        <v>242</v>
      </c>
      <c r="H99" s="133">
        <v>7.0149999999999997</v>
      </c>
      <c r="I99" s="134">
        <v>301.56</v>
      </c>
      <c r="J99" s="134">
        <f>ROUND(I99*H99,2)</f>
        <v>2115.44</v>
      </c>
      <c r="K99" s="131" t="s">
        <v>31</v>
      </c>
      <c r="L99" s="31"/>
      <c r="M99" s="135" t="s">
        <v>31</v>
      </c>
      <c r="N99" s="136" t="s">
        <v>48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209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2115.44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2115.44</v>
      </c>
      <c r="BL99" s="18" t="s">
        <v>209</v>
      </c>
      <c r="BM99" s="139" t="s">
        <v>688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689</v>
      </c>
      <c r="H100" s="145">
        <v>7.0149999999999997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84</v>
      </c>
      <c r="AY100" s="143" t="s">
        <v>203</v>
      </c>
    </row>
    <row r="101" spans="2:65" s="1" customFormat="1" ht="24.2" customHeight="1">
      <c r="B101" s="31"/>
      <c r="C101" s="129" t="s">
        <v>92</v>
      </c>
      <c r="D101" s="129" t="s">
        <v>205</v>
      </c>
      <c r="E101" s="130" t="s">
        <v>249</v>
      </c>
      <c r="F101" s="131" t="s">
        <v>250</v>
      </c>
      <c r="G101" s="132" t="s">
        <v>251</v>
      </c>
      <c r="H101" s="133">
        <v>11.926</v>
      </c>
      <c r="I101" s="134">
        <v>342</v>
      </c>
      <c r="J101" s="134">
        <f>ROUND(I101*H101,2)</f>
        <v>4078.69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4078.69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4078.69</v>
      </c>
      <c r="BL101" s="18" t="s">
        <v>209</v>
      </c>
      <c r="BM101" s="139" t="s">
        <v>690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691</v>
      </c>
      <c r="H102" s="145">
        <v>11.926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84</v>
      </c>
      <c r="AY102" s="143" t="s">
        <v>203</v>
      </c>
    </row>
    <row r="103" spans="2:65" s="1" customFormat="1" ht="24.2" customHeight="1">
      <c r="B103" s="31"/>
      <c r="C103" s="129" t="s">
        <v>209</v>
      </c>
      <c r="D103" s="129" t="s">
        <v>205</v>
      </c>
      <c r="E103" s="130" t="s">
        <v>254</v>
      </c>
      <c r="F103" s="131" t="s">
        <v>255</v>
      </c>
      <c r="G103" s="132" t="s">
        <v>242</v>
      </c>
      <c r="H103" s="133">
        <v>7.4749999999999996</v>
      </c>
      <c r="I103" s="134">
        <v>257</v>
      </c>
      <c r="J103" s="134">
        <f>ROUND(I103*H103,2)</f>
        <v>1921.08</v>
      </c>
      <c r="K103" s="131" t="s">
        <v>31</v>
      </c>
      <c r="L103" s="31"/>
      <c r="M103" s="135" t="s">
        <v>31</v>
      </c>
      <c r="N103" s="136" t="s">
        <v>48</v>
      </c>
      <c r="O103" s="137">
        <v>0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209</v>
      </c>
      <c r="AT103" s="139" t="s">
        <v>205</v>
      </c>
      <c r="AU103" s="139" t="s">
        <v>86</v>
      </c>
      <c r="AY103" s="18" t="s">
        <v>203</v>
      </c>
      <c r="BE103" s="140">
        <f>IF(N103="základní",J103,0)</f>
        <v>1921.08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84</v>
      </c>
      <c r="BK103" s="140">
        <f>ROUND(I103*H103,2)</f>
        <v>1921.08</v>
      </c>
      <c r="BL103" s="18" t="s">
        <v>209</v>
      </c>
      <c r="BM103" s="139" t="s">
        <v>692</v>
      </c>
    </row>
    <row r="104" spans="2:65" s="12" customFormat="1" ht="10.15">
      <c r="B104" s="141"/>
      <c r="D104" s="142" t="s">
        <v>211</v>
      </c>
      <c r="E104" s="143" t="s">
        <v>31</v>
      </c>
      <c r="F104" s="144" t="s">
        <v>693</v>
      </c>
      <c r="H104" s="145">
        <v>7.4749999999999996</v>
      </c>
      <c r="L104" s="141"/>
      <c r="M104" s="146"/>
      <c r="T104" s="147"/>
      <c r="AT104" s="143" t="s">
        <v>211</v>
      </c>
      <c r="AU104" s="143" t="s">
        <v>86</v>
      </c>
      <c r="AV104" s="12" t="s">
        <v>86</v>
      </c>
      <c r="AW104" s="12" t="s">
        <v>38</v>
      </c>
      <c r="AX104" s="12" t="s">
        <v>84</v>
      </c>
      <c r="AY104" s="143" t="s">
        <v>203</v>
      </c>
    </row>
    <row r="105" spans="2:65" s="1" customFormat="1" ht="24.2" customHeight="1">
      <c r="B105" s="31"/>
      <c r="C105" s="129" t="s">
        <v>258</v>
      </c>
      <c r="D105" s="129" t="s">
        <v>205</v>
      </c>
      <c r="E105" s="130" t="s">
        <v>259</v>
      </c>
      <c r="F105" s="131" t="s">
        <v>481</v>
      </c>
      <c r="G105" s="132" t="s">
        <v>242</v>
      </c>
      <c r="H105" s="133">
        <v>7.4749999999999996</v>
      </c>
      <c r="I105" s="134">
        <v>167.28</v>
      </c>
      <c r="J105" s="134">
        <f>ROUND(I105*H105,2)</f>
        <v>1250.42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1250.42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1250.42</v>
      </c>
      <c r="BL105" s="18" t="s">
        <v>209</v>
      </c>
      <c r="BM105" s="139" t="s">
        <v>694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695</v>
      </c>
      <c r="H106" s="145">
        <v>7.4749999999999996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84</v>
      </c>
      <c r="AY106" s="143" t="s">
        <v>203</v>
      </c>
    </row>
    <row r="107" spans="2:65" s="1" customFormat="1" ht="33" customHeight="1">
      <c r="B107" s="31"/>
      <c r="C107" s="129" t="s">
        <v>262</v>
      </c>
      <c r="D107" s="129" t="s">
        <v>205</v>
      </c>
      <c r="E107" s="130" t="s">
        <v>263</v>
      </c>
      <c r="F107" s="131" t="s">
        <v>264</v>
      </c>
      <c r="G107" s="132" t="s">
        <v>242</v>
      </c>
      <c r="H107" s="133">
        <v>7.4749999999999996</v>
      </c>
      <c r="I107" s="134">
        <v>150</v>
      </c>
      <c r="J107" s="134">
        <f>ROUND(I107*H107,2)</f>
        <v>1121.25</v>
      </c>
      <c r="K107" s="131" t="s">
        <v>31</v>
      </c>
      <c r="L107" s="31"/>
      <c r="M107" s="135" t="s">
        <v>31</v>
      </c>
      <c r="N107" s="136" t="s">
        <v>48</v>
      </c>
      <c r="O107" s="137">
        <v>0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209</v>
      </c>
      <c r="AT107" s="139" t="s">
        <v>205</v>
      </c>
      <c r="AU107" s="139" t="s">
        <v>86</v>
      </c>
      <c r="AY107" s="18" t="s">
        <v>203</v>
      </c>
      <c r="BE107" s="140">
        <f>IF(N107="základní",J107,0)</f>
        <v>1121.25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84</v>
      </c>
      <c r="BK107" s="140">
        <f>ROUND(I107*H107,2)</f>
        <v>1121.25</v>
      </c>
      <c r="BL107" s="18" t="s">
        <v>209</v>
      </c>
      <c r="BM107" s="139" t="s">
        <v>696</v>
      </c>
    </row>
    <row r="108" spans="2:65" s="12" customFormat="1" ht="10.15">
      <c r="B108" s="141"/>
      <c r="D108" s="142" t="s">
        <v>211</v>
      </c>
      <c r="E108" s="143" t="s">
        <v>31</v>
      </c>
      <c r="F108" s="144" t="s">
        <v>695</v>
      </c>
      <c r="H108" s="145">
        <v>7.4749999999999996</v>
      </c>
      <c r="L108" s="141"/>
      <c r="M108" s="146"/>
      <c r="T108" s="147"/>
      <c r="AT108" s="143" t="s">
        <v>211</v>
      </c>
      <c r="AU108" s="143" t="s">
        <v>86</v>
      </c>
      <c r="AV108" s="12" t="s">
        <v>86</v>
      </c>
      <c r="AW108" s="12" t="s">
        <v>38</v>
      </c>
      <c r="AX108" s="12" t="s">
        <v>84</v>
      </c>
      <c r="AY108" s="143" t="s">
        <v>203</v>
      </c>
    </row>
    <row r="109" spans="2:65" s="11" customFormat="1" ht="22.8" customHeight="1">
      <c r="B109" s="118"/>
      <c r="D109" s="119" t="s">
        <v>76</v>
      </c>
      <c r="E109" s="127" t="s">
        <v>86</v>
      </c>
      <c r="F109" s="127" t="s">
        <v>266</v>
      </c>
      <c r="J109" s="128">
        <f>BK109</f>
        <v>67213.73000000001</v>
      </c>
      <c r="L109" s="118"/>
      <c r="M109" s="122"/>
      <c r="P109" s="123">
        <f>SUM(P110:P130)</f>
        <v>0</v>
      </c>
      <c r="R109" s="123">
        <f>SUM(R110:R130)</f>
        <v>20.766303225930905</v>
      </c>
      <c r="T109" s="124">
        <f>SUM(T110:T130)</f>
        <v>0</v>
      </c>
      <c r="AR109" s="119" t="s">
        <v>84</v>
      </c>
      <c r="AT109" s="125" t="s">
        <v>76</v>
      </c>
      <c r="AU109" s="125" t="s">
        <v>84</v>
      </c>
      <c r="AY109" s="119" t="s">
        <v>203</v>
      </c>
      <c r="BK109" s="126">
        <f>SUM(BK110:BK130)</f>
        <v>67213.73000000001</v>
      </c>
    </row>
    <row r="110" spans="2:65" s="1" customFormat="1" ht="21.75" customHeight="1">
      <c r="B110" s="31"/>
      <c r="C110" s="129" t="s">
        <v>267</v>
      </c>
      <c r="D110" s="129" t="s">
        <v>205</v>
      </c>
      <c r="E110" s="130" t="s">
        <v>268</v>
      </c>
      <c r="F110" s="131" t="s">
        <v>269</v>
      </c>
      <c r="G110" s="132" t="s">
        <v>242</v>
      </c>
      <c r="H110" s="133">
        <v>2.6240000000000001</v>
      </c>
      <c r="I110" s="134">
        <v>4201.47</v>
      </c>
      <c r="J110" s="134">
        <f>ROUND(I110*H110,2)</f>
        <v>11024.66</v>
      </c>
      <c r="K110" s="131" t="s">
        <v>31</v>
      </c>
      <c r="L110" s="31"/>
      <c r="M110" s="135" t="s">
        <v>31</v>
      </c>
      <c r="N110" s="136" t="s">
        <v>48</v>
      </c>
      <c r="O110" s="137">
        <v>0</v>
      </c>
      <c r="P110" s="137">
        <f>O110*H110</f>
        <v>0</v>
      </c>
      <c r="Q110" s="137">
        <v>2.5018722040000001</v>
      </c>
      <c r="R110" s="137">
        <f>Q110*H110</f>
        <v>6.5649126632960009</v>
      </c>
      <c r="S110" s="137">
        <v>0</v>
      </c>
      <c r="T110" s="138">
        <f>S110*H110</f>
        <v>0</v>
      </c>
      <c r="AR110" s="139" t="s">
        <v>209</v>
      </c>
      <c r="AT110" s="139" t="s">
        <v>205</v>
      </c>
      <c r="AU110" s="139" t="s">
        <v>86</v>
      </c>
      <c r="AY110" s="18" t="s">
        <v>203</v>
      </c>
      <c r="BE110" s="140">
        <f>IF(N110="základní",J110,0)</f>
        <v>11024.66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11024.66</v>
      </c>
      <c r="BL110" s="18" t="s">
        <v>209</v>
      </c>
      <c r="BM110" s="139" t="s">
        <v>697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698</v>
      </c>
      <c r="H111" s="145">
        <v>2.6240000000000001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2.6240000000000001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16.5" customHeight="1">
      <c r="B113" s="31"/>
      <c r="C113" s="129" t="s">
        <v>272</v>
      </c>
      <c r="D113" s="129" t="s">
        <v>205</v>
      </c>
      <c r="E113" s="130" t="s">
        <v>273</v>
      </c>
      <c r="F113" s="131" t="s">
        <v>274</v>
      </c>
      <c r="G113" s="132" t="s">
        <v>251</v>
      </c>
      <c r="H113" s="133">
        <v>0.217</v>
      </c>
      <c r="I113" s="134">
        <v>38976.620000000003</v>
      </c>
      <c r="J113" s="134">
        <f>ROUND(I113*H113,2)</f>
        <v>8457.93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1.0627727796999997</v>
      </c>
      <c r="R113" s="137">
        <f>Q113*H113</f>
        <v>0.23062169319489995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8457.93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8457.93</v>
      </c>
      <c r="BL113" s="18" t="s">
        <v>209</v>
      </c>
      <c r="BM113" s="139" t="s">
        <v>699</v>
      </c>
    </row>
    <row r="114" spans="2:65" s="14" customFormat="1" ht="10.15">
      <c r="B114" s="160"/>
      <c r="D114" s="142" t="s">
        <v>211</v>
      </c>
      <c r="E114" s="161" t="s">
        <v>31</v>
      </c>
      <c r="F114" s="162" t="s">
        <v>276</v>
      </c>
      <c r="H114" s="161" t="s">
        <v>31</v>
      </c>
      <c r="L114" s="160"/>
      <c r="M114" s="163"/>
      <c r="T114" s="164"/>
      <c r="AT114" s="161" t="s">
        <v>211</v>
      </c>
      <c r="AU114" s="161" t="s">
        <v>86</v>
      </c>
      <c r="AV114" s="14" t="s">
        <v>84</v>
      </c>
      <c r="AW114" s="14" t="s">
        <v>38</v>
      </c>
      <c r="AX114" s="14" t="s">
        <v>77</v>
      </c>
      <c r="AY114" s="161" t="s">
        <v>203</v>
      </c>
    </row>
    <row r="115" spans="2:65" s="14" customFormat="1" ht="10.15">
      <c r="B115" s="160"/>
      <c r="D115" s="142" t="s">
        <v>211</v>
      </c>
      <c r="E115" s="161" t="s">
        <v>31</v>
      </c>
      <c r="F115" s="162" t="s">
        <v>277</v>
      </c>
      <c r="H115" s="161" t="s">
        <v>31</v>
      </c>
      <c r="L115" s="160"/>
      <c r="M115" s="163"/>
      <c r="T115" s="164"/>
      <c r="AT115" s="161" t="s">
        <v>211</v>
      </c>
      <c r="AU115" s="161" t="s">
        <v>86</v>
      </c>
      <c r="AV115" s="14" t="s">
        <v>84</v>
      </c>
      <c r="AW115" s="14" t="s">
        <v>38</v>
      </c>
      <c r="AX115" s="14" t="s">
        <v>77</v>
      </c>
      <c r="AY115" s="161" t="s">
        <v>203</v>
      </c>
    </row>
    <row r="116" spans="2:65" s="12" customFormat="1" ht="10.15">
      <c r="B116" s="141"/>
      <c r="D116" s="142" t="s">
        <v>211</v>
      </c>
      <c r="E116" s="143" t="s">
        <v>31</v>
      </c>
      <c r="F116" s="144" t="s">
        <v>700</v>
      </c>
      <c r="H116" s="145">
        <v>0.217</v>
      </c>
      <c r="L116" s="141"/>
      <c r="M116" s="146"/>
      <c r="T116" s="147"/>
      <c r="AT116" s="143" t="s">
        <v>211</v>
      </c>
      <c r="AU116" s="143" t="s">
        <v>86</v>
      </c>
      <c r="AV116" s="12" t="s">
        <v>86</v>
      </c>
      <c r="AW116" s="12" t="s">
        <v>38</v>
      </c>
      <c r="AX116" s="12" t="s">
        <v>84</v>
      </c>
      <c r="AY116" s="143" t="s">
        <v>203</v>
      </c>
    </row>
    <row r="117" spans="2:65" s="1" customFormat="1" ht="21.75" customHeight="1">
      <c r="B117" s="31"/>
      <c r="C117" s="129" t="s">
        <v>279</v>
      </c>
      <c r="D117" s="129" t="s">
        <v>205</v>
      </c>
      <c r="E117" s="130" t="s">
        <v>280</v>
      </c>
      <c r="F117" s="131" t="s">
        <v>281</v>
      </c>
      <c r="G117" s="132" t="s">
        <v>242</v>
      </c>
      <c r="H117" s="133">
        <v>1.7920000000000003</v>
      </c>
      <c r="I117" s="134">
        <v>4376.57</v>
      </c>
      <c r="J117" s="134">
        <f>ROUND(I117*H117,2)</f>
        <v>7842.81</v>
      </c>
      <c r="K117" s="131" t="s">
        <v>31</v>
      </c>
      <c r="L117" s="31"/>
      <c r="M117" s="135" t="s">
        <v>31</v>
      </c>
      <c r="N117" s="136" t="s">
        <v>48</v>
      </c>
      <c r="O117" s="137">
        <v>0</v>
      </c>
      <c r="P117" s="137">
        <f>O117*H117</f>
        <v>0</v>
      </c>
      <c r="Q117" s="137">
        <v>2.5018699999999998</v>
      </c>
      <c r="R117" s="137">
        <f>Q117*H117</f>
        <v>4.4833510400000005</v>
      </c>
      <c r="S117" s="137">
        <v>0</v>
      </c>
      <c r="T117" s="138">
        <f>S117*H117</f>
        <v>0</v>
      </c>
      <c r="AR117" s="139" t="s">
        <v>209</v>
      </c>
      <c r="AT117" s="139" t="s">
        <v>205</v>
      </c>
      <c r="AU117" s="139" t="s">
        <v>86</v>
      </c>
      <c r="AY117" s="18" t="s">
        <v>203</v>
      </c>
      <c r="BE117" s="140">
        <f>IF(N117="základní",J117,0)</f>
        <v>7842.81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84</v>
      </c>
      <c r="BK117" s="140">
        <f>ROUND(I117*H117,2)</f>
        <v>7842.81</v>
      </c>
      <c r="BL117" s="18" t="s">
        <v>209</v>
      </c>
      <c r="BM117" s="139" t="s">
        <v>701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702</v>
      </c>
      <c r="H118" s="145">
        <v>1.7920000000000003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84</v>
      </c>
      <c r="AY118" s="143" t="s">
        <v>203</v>
      </c>
    </row>
    <row r="119" spans="2:65" s="1" customFormat="1" ht="16.5" customHeight="1">
      <c r="B119" s="31"/>
      <c r="C119" s="129" t="s">
        <v>117</v>
      </c>
      <c r="D119" s="129" t="s">
        <v>205</v>
      </c>
      <c r="E119" s="130" t="s">
        <v>284</v>
      </c>
      <c r="F119" s="131" t="s">
        <v>285</v>
      </c>
      <c r="G119" s="132" t="s">
        <v>251</v>
      </c>
      <c r="H119" s="133">
        <v>0.17899999999999999</v>
      </c>
      <c r="I119" s="134">
        <v>39000</v>
      </c>
      <c r="J119" s="134">
        <f>ROUND(I119*H119,2)</f>
        <v>6981</v>
      </c>
      <c r="K119" s="131" t="s">
        <v>31</v>
      </c>
      <c r="L119" s="31"/>
      <c r="M119" s="135" t="s">
        <v>31</v>
      </c>
      <c r="N119" s="136" t="s">
        <v>48</v>
      </c>
      <c r="O119" s="137">
        <v>0</v>
      </c>
      <c r="P119" s="137">
        <f>O119*H119</f>
        <v>0</v>
      </c>
      <c r="Q119" s="137">
        <v>1.0606199999999999</v>
      </c>
      <c r="R119" s="137">
        <f>Q119*H119</f>
        <v>0.18985097999999997</v>
      </c>
      <c r="S119" s="137">
        <v>0</v>
      </c>
      <c r="T119" s="138">
        <f>S119*H119</f>
        <v>0</v>
      </c>
      <c r="AR119" s="139" t="s">
        <v>209</v>
      </c>
      <c r="AT119" s="139" t="s">
        <v>205</v>
      </c>
      <c r="AU119" s="139" t="s">
        <v>86</v>
      </c>
      <c r="AY119" s="18" t="s">
        <v>203</v>
      </c>
      <c r="BE119" s="140">
        <f>IF(N119="základní",J119,0)</f>
        <v>6981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8" t="s">
        <v>84</v>
      </c>
      <c r="BK119" s="140">
        <f>ROUND(I119*H119,2)</f>
        <v>6981</v>
      </c>
      <c r="BL119" s="18" t="s">
        <v>209</v>
      </c>
      <c r="BM119" s="139" t="s">
        <v>703</v>
      </c>
    </row>
    <row r="120" spans="2:65" s="14" customFormat="1" ht="10.15">
      <c r="B120" s="160"/>
      <c r="D120" s="142" t="s">
        <v>211</v>
      </c>
      <c r="E120" s="161" t="s">
        <v>31</v>
      </c>
      <c r="F120" s="162" t="s">
        <v>287</v>
      </c>
      <c r="H120" s="161" t="s">
        <v>31</v>
      </c>
      <c r="L120" s="160"/>
      <c r="M120" s="163"/>
      <c r="T120" s="164"/>
      <c r="AT120" s="161" t="s">
        <v>211</v>
      </c>
      <c r="AU120" s="161" t="s">
        <v>86</v>
      </c>
      <c r="AV120" s="14" t="s">
        <v>84</v>
      </c>
      <c r="AW120" s="14" t="s">
        <v>38</v>
      </c>
      <c r="AX120" s="14" t="s">
        <v>77</v>
      </c>
      <c r="AY120" s="161" t="s">
        <v>203</v>
      </c>
    </row>
    <row r="121" spans="2:65" s="14" customFormat="1" ht="10.15">
      <c r="B121" s="160"/>
      <c r="D121" s="142" t="s">
        <v>211</v>
      </c>
      <c r="E121" s="161" t="s">
        <v>31</v>
      </c>
      <c r="F121" s="162" t="s">
        <v>288</v>
      </c>
      <c r="H121" s="161" t="s">
        <v>31</v>
      </c>
      <c r="L121" s="160"/>
      <c r="M121" s="163"/>
      <c r="T121" s="164"/>
      <c r="AT121" s="161" t="s">
        <v>211</v>
      </c>
      <c r="AU121" s="161" t="s">
        <v>86</v>
      </c>
      <c r="AV121" s="14" t="s">
        <v>84</v>
      </c>
      <c r="AW121" s="14" t="s">
        <v>38</v>
      </c>
      <c r="AX121" s="14" t="s">
        <v>77</v>
      </c>
      <c r="AY121" s="161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704</v>
      </c>
      <c r="H122" s="145">
        <v>1.7920000000000003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77</v>
      </c>
      <c r="AY122" s="143" t="s">
        <v>203</v>
      </c>
    </row>
    <row r="123" spans="2:65" s="15" customFormat="1" ht="10.15">
      <c r="B123" s="165"/>
      <c r="D123" s="142" t="s">
        <v>211</v>
      </c>
      <c r="E123" s="166" t="s">
        <v>31</v>
      </c>
      <c r="F123" s="167" t="s">
        <v>337</v>
      </c>
      <c r="H123" s="168">
        <v>1.7920000000000003</v>
      </c>
      <c r="L123" s="165"/>
      <c r="M123" s="169"/>
      <c r="T123" s="170"/>
      <c r="AT123" s="166" t="s">
        <v>211</v>
      </c>
      <c r="AU123" s="166" t="s">
        <v>86</v>
      </c>
      <c r="AV123" s="15" t="s">
        <v>92</v>
      </c>
      <c r="AW123" s="15" t="s">
        <v>38</v>
      </c>
      <c r="AX123" s="15" t="s">
        <v>77</v>
      </c>
      <c r="AY123" s="166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705</v>
      </c>
      <c r="H124" s="145">
        <v>0.17899999999999999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84</v>
      </c>
      <c r="AY124" s="143" t="s">
        <v>203</v>
      </c>
    </row>
    <row r="125" spans="2:65" s="1" customFormat="1" ht="24.2" customHeight="1">
      <c r="B125" s="31"/>
      <c r="C125" s="129" t="s">
        <v>123</v>
      </c>
      <c r="D125" s="129" t="s">
        <v>205</v>
      </c>
      <c r="E125" s="130" t="s">
        <v>290</v>
      </c>
      <c r="F125" s="131" t="s">
        <v>492</v>
      </c>
      <c r="G125" s="132" t="s">
        <v>208</v>
      </c>
      <c r="H125" s="133">
        <v>12.32</v>
      </c>
      <c r="I125" s="134">
        <v>1968.29</v>
      </c>
      <c r="J125" s="134">
        <f>ROUND(I125*H125,2)</f>
        <v>24249.33</v>
      </c>
      <c r="K125" s="131" t="s">
        <v>31</v>
      </c>
      <c r="L125" s="31"/>
      <c r="M125" s="135" t="s">
        <v>31</v>
      </c>
      <c r="N125" s="136" t="s">
        <v>48</v>
      </c>
      <c r="O125" s="137">
        <v>0</v>
      </c>
      <c r="P125" s="137">
        <f>O125*H125</f>
        <v>0</v>
      </c>
      <c r="Q125" s="137">
        <v>0.73558274000000001</v>
      </c>
      <c r="R125" s="137">
        <f>Q125*H125</f>
        <v>9.0623793568000011</v>
      </c>
      <c r="S125" s="137">
        <v>0</v>
      </c>
      <c r="T125" s="138">
        <f>S125*H125</f>
        <v>0</v>
      </c>
      <c r="AR125" s="139" t="s">
        <v>209</v>
      </c>
      <c r="AT125" s="139" t="s">
        <v>205</v>
      </c>
      <c r="AU125" s="139" t="s">
        <v>86</v>
      </c>
      <c r="AY125" s="18" t="s">
        <v>203</v>
      </c>
      <c r="BE125" s="140">
        <f>IF(N125="základní",J125,0)</f>
        <v>24249.33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8" t="s">
        <v>84</v>
      </c>
      <c r="BK125" s="140">
        <f>ROUND(I125*H125,2)</f>
        <v>24249.33</v>
      </c>
      <c r="BL125" s="18" t="s">
        <v>209</v>
      </c>
      <c r="BM125" s="139" t="s">
        <v>706</v>
      </c>
    </row>
    <row r="126" spans="2:65" s="12" customFormat="1" ht="10.15">
      <c r="B126" s="141"/>
      <c r="D126" s="142" t="s">
        <v>211</v>
      </c>
      <c r="E126" s="143" t="s">
        <v>31</v>
      </c>
      <c r="F126" s="144" t="s">
        <v>707</v>
      </c>
      <c r="H126" s="145">
        <v>12.32</v>
      </c>
      <c r="L126" s="141"/>
      <c r="M126" s="146"/>
      <c r="T126" s="147"/>
      <c r="AT126" s="143" t="s">
        <v>211</v>
      </c>
      <c r="AU126" s="143" t="s">
        <v>86</v>
      </c>
      <c r="AV126" s="12" t="s">
        <v>86</v>
      </c>
      <c r="AW126" s="12" t="s">
        <v>38</v>
      </c>
      <c r="AX126" s="12" t="s">
        <v>84</v>
      </c>
      <c r="AY126" s="143" t="s">
        <v>203</v>
      </c>
    </row>
    <row r="127" spans="2:65" s="1" customFormat="1" ht="33" customHeight="1">
      <c r="B127" s="31"/>
      <c r="C127" s="129" t="s">
        <v>8</v>
      </c>
      <c r="D127" s="129" t="s">
        <v>205</v>
      </c>
      <c r="E127" s="130" t="s">
        <v>294</v>
      </c>
      <c r="F127" s="131" t="s">
        <v>295</v>
      </c>
      <c r="G127" s="132" t="s">
        <v>251</v>
      </c>
      <c r="H127" s="133">
        <v>0.222</v>
      </c>
      <c r="I127" s="134">
        <v>39000</v>
      </c>
      <c r="J127" s="134">
        <f>ROUND(I127*H127,2)</f>
        <v>8658</v>
      </c>
      <c r="K127" s="131" t="s">
        <v>31</v>
      </c>
      <c r="L127" s="31"/>
      <c r="M127" s="135" t="s">
        <v>31</v>
      </c>
      <c r="N127" s="136" t="s">
        <v>48</v>
      </c>
      <c r="O127" s="137">
        <v>0</v>
      </c>
      <c r="P127" s="137">
        <f>O127*H127</f>
        <v>0</v>
      </c>
      <c r="Q127" s="137">
        <v>1.05940312</v>
      </c>
      <c r="R127" s="137">
        <f>Q127*H127</f>
        <v>0.23518749264000002</v>
      </c>
      <c r="S127" s="137">
        <v>0</v>
      </c>
      <c r="T127" s="138">
        <f>S127*H127</f>
        <v>0</v>
      </c>
      <c r="AR127" s="139" t="s">
        <v>209</v>
      </c>
      <c r="AT127" s="139" t="s">
        <v>205</v>
      </c>
      <c r="AU127" s="139" t="s">
        <v>86</v>
      </c>
      <c r="AY127" s="18" t="s">
        <v>203</v>
      </c>
      <c r="BE127" s="140">
        <f>IF(N127="základní",J127,0)</f>
        <v>8658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8" t="s">
        <v>84</v>
      </c>
      <c r="BK127" s="140">
        <f>ROUND(I127*H127,2)</f>
        <v>8658</v>
      </c>
      <c r="BL127" s="18" t="s">
        <v>209</v>
      </c>
      <c r="BM127" s="139" t="s">
        <v>708</v>
      </c>
    </row>
    <row r="128" spans="2:65" s="14" customFormat="1" ht="10.15">
      <c r="B128" s="160"/>
      <c r="D128" s="142" t="s">
        <v>211</v>
      </c>
      <c r="E128" s="161" t="s">
        <v>31</v>
      </c>
      <c r="F128" s="162" t="s">
        <v>287</v>
      </c>
      <c r="H128" s="161" t="s">
        <v>31</v>
      </c>
      <c r="L128" s="160"/>
      <c r="M128" s="163"/>
      <c r="T128" s="164"/>
      <c r="AT128" s="161" t="s">
        <v>211</v>
      </c>
      <c r="AU128" s="161" t="s">
        <v>86</v>
      </c>
      <c r="AV128" s="14" t="s">
        <v>84</v>
      </c>
      <c r="AW128" s="14" t="s">
        <v>38</v>
      </c>
      <c r="AX128" s="14" t="s">
        <v>77</v>
      </c>
      <c r="AY128" s="161" t="s">
        <v>203</v>
      </c>
    </row>
    <row r="129" spans="2:65" s="14" customFormat="1" ht="10.15">
      <c r="B129" s="160"/>
      <c r="D129" s="142" t="s">
        <v>211</v>
      </c>
      <c r="E129" s="161" t="s">
        <v>31</v>
      </c>
      <c r="F129" s="162" t="s">
        <v>297</v>
      </c>
      <c r="H129" s="161" t="s">
        <v>31</v>
      </c>
      <c r="L129" s="160"/>
      <c r="M129" s="163"/>
      <c r="T129" s="164"/>
      <c r="AT129" s="161" t="s">
        <v>211</v>
      </c>
      <c r="AU129" s="161" t="s">
        <v>86</v>
      </c>
      <c r="AV129" s="14" t="s">
        <v>84</v>
      </c>
      <c r="AW129" s="14" t="s">
        <v>38</v>
      </c>
      <c r="AX129" s="14" t="s">
        <v>77</v>
      </c>
      <c r="AY129" s="161" t="s">
        <v>203</v>
      </c>
    </row>
    <row r="130" spans="2:65" s="12" customFormat="1" ht="10.15">
      <c r="B130" s="141"/>
      <c r="D130" s="142" t="s">
        <v>211</v>
      </c>
      <c r="E130" s="143" t="s">
        <v>31</v>
      </c>
      <c r="F130" s="144" t="s">
        <v>709</v>
      </c>
      <c r="H130" s="145">
        <v>0.222</v>
      </c>
      <c r="L130" s="141"/>
      <c r="M130" s="146"/>
      <c r="T130" s="147"/>
      <c r="AT130" s="143" t="s">
        <v>211</v>
      </c>
      <c r="AU130" s="143" t="s">
        <v>86</v>
      </c>
      <c r="AV130" s="12" t="s">
        <v>86</v>
      </c>
      <c r="AW130" s="12" t="s">
        <v>38</v>
      </c>
      <c r="AX130" s="12" t="s">
        <v>84</v>
      </c>
      <c r="AY130" s="143" t="s">
        <v>203</v>
      </c>
    </row>
    <row r="131" spans="2:65" s="11" customFormat="1" ht="22.8" customHeight="1">
      <c r="B131" s="118"/>
      <c r="D131" s="119" t="s">
        <v>76</v>
      </c>
      <c r="E131" s="127" t="s">
        <v>92</v>
      </c>
      <c r="F131" s="127" t="s">
        <v>299</v>
      </c>
      <c r="J131" s="128">
        <f>BK131</f>
        <v>269607.30000000005</v>
      </c>
      <c r="L131" s="118"/>
      <c r="M131" s="122"/>
      <c r="P131" s="123">
        <f>SUM(P132:P165)</f>
        <v>0</v>
      </c>
      <c r="R131" s="123">
        <f>SUM(R132:R165)</f>
        <v>40.412218561799996</v>
      </c>
      <c r="T131" s="124">
        <f>SUM(T132:T165)</f>
        <v>0</v>
      </c>
      <c r="AR131" s="119" t="s">
        <v>84</v>
      </c>
      <c r="AT131" s="125" t="s">
        <v>76</v>
      </c>
      <c r="AU131" s="125" t="s">
        <v>84</v>
      </c>
      <c r="AY131" s="119" t="s">
        <v>203</v>
      </c>
      <c r="BK131" s="126">
        <f>SUM(BK132:BK165)</f>
        <v>269607.30000000005</v>
      </c>
    </row>
    <row r="132" spans="2:65" s="1" customFormat="1" ht="24.2" customHeight="1">
      <c r="B132" s="31"/>
      <c r="C132" s="129" t="s">
        <v>134</v>
      </c>
      <c r="D132" s="129" t="s">
        <v>205</v>
      </c>
      <c r="E132" s="130" t="s">
        <v>300</v>
      </c>
      <c r="F132" s="131" t="s">
        <v>301</v>
      </c>
      <c r="G132" s="132" t="s">
        <v>242</v>
      </c>
      <c r="H132" s="133">
        <v>15.009</v>
      </c>
      <c r="I132" s="134">
        <v>7900</v>
      </c>
      <c r="J132" s="134">
        <f>ROUND(I132*H132,2)</f>
        <v>118571.1</v>
      </c>
      <c r="K132" s="131" t="s">
        <v>31</v>
      </c>
      <c r="L132" s="31"/>
      <c r="M132" s="135" t="s">
        <v>31</v>
      </c>
      <c r="N132" s="136" t="s">
        <v>48</v>
      </c>
      <c r="O132" s="137">
        <v>0</v>
      </c>
      <c r="P132" s="137">
        <f>O132*H132</f>
        <v>0</v>
      </c>
      <c r="Q132" s="137">
        <v>2.5018699999999998</v>
      </c>
      <c r="R132" s="137">
        <f>Q132*H132</f>
        <v>37.550566830000001</v>
      </c>
      <c r="S132" s="137">
        <v>0</v>
      </c>
      <c r="T132" s="138">
        <f>S132*H132</f>
        <v>0</v>
      </c>
      <c r="AR132" s="139" t="s">
        <v>209</v>
      </c>
      <c r="AT132" s="139" t="s">
        <v>205</v>
      </c>
      <c r="AU132" s="139" t="s">
        <v>86</v>
      </c>
      <c r="AY132" s="18" t="s">
        <v>203</v>
      </c>
      <c r="BE132" s="140">
        <f>IF(N132="základní",J132,0)</f>
        <v>118571.1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8" t="s">
        <v>84</v>
      </c>
      <c r="BK132" s="140">
        <f>ROUND(I132*H132,2)</f>
        <v>118571.1</v>
      </c>
      <c r="BL132" s="18" t="s">
        <v>209</v>
      </c>
      <c r="BM132" s="139" t="s">
        <v>710</v>
      </c>
    </row>
    <row r="133" spans="2:65" s="14" customFormat="1" ht="10.15">
      <c r="B133" s="160"/>
      <c r="D133" s="142" t="s">
        <v>211</v>
      </c>
      <c r="E133" s="161" t="s">
        <v>31</v>
      </c>
      <c r="F133" s="162" t="s">
        <v>303</v>
      </c>
      <c r="H133" s="161" t="s">
        <v>31</v>
      </c>
      <c r="L133" s="160"/>
      <c r="M133" s="163"/>
      <c r="T133" s="164"/>
      <c r="AT133" s="161" t="s">
        <v>211</v>
      </c>
      <c r="AU133" s="161" t="s">
        <v>86</v>
      </c>
      <c r="AV133" s="14" t="s">
        <v>84</v>
      </c>
      <c r="AW133" s="14" t="s">
        <v>38</v>
      </c>
      <c r="AX133" s="14" t="s">
        <v>77</v>
      </c>
      <c r="AY133" s="161" t="s">
        <v>203</v>
      </c>
    </row>
    <row r="134" spans="2:65" s="12" customFormat="1" ht="10.15">
      <c r="B134" s="141"/>
      <c r="D134" s="142" t="s">
        <v>211</v>
      </c>
      <c r="E134" s="143" t="s">
        <v>31</v>
      </c>
      <c r="F134" s="144" t="s">
        <v>711</v>
      </c>
      <c r="H134" s="145">
        <v>4.4800000000000004</v>
      </c>
      <c r="L134" s="141"/>
      <c r="M134" s="146"/>
      <c r="T134" s="147"/>
      <c r="AT134" s="143" t="s">
        <v>211</v>
      </c>
      <c r="AU134" s="143" t="s">
        <v>86</v>
      </c>
      <c r="AV134" s="12" t="s">
        <v>86</v>
      </c>
      <c r="AW134" s="12" t="s">
        <v>38</v>
      </c>
      <c r="AX134" s="12" t="s">
        <v>77</v>
      </c>
      <c r="AY134" s="143" t="s">
        <v>203</v>
      </c>
    </row>
    <row r="135" spans="2:65" s="14" customFormat="1" ht="10.15">
      <c r="B135" s="160"/>
      <c r="D135" s="142" t="s">
        <v>211</v>
      </c>
      <c r="E135" s="161" t="s">
        <v>31</v>
      </c>
      <c r="F135" s="162" t="s">
        <v>305</v>
      </c>
      <c r="H135" s="161" t="s">
        <v>31</v>
      </c>
      <c r="L135" s="160"/>
      <c r="M135" s="163"/>
      <c r="T135" s="164"/>
      <c r="AT135" s="161" t="s">
        <v>211</v>
      </c>
      <c r="AU135" s="161" t="s">
        <v>86</v>
      </c>
      <c r="AV135" s="14" t="s">
        <v>84</v>
      </c>
      <c r="AW135" s="14" t="s">
        <v>38</v>
      </c>
      <c r="AX135" s="14" t="s">
        <v>77</v>
      </c>
      <c r="AY135" s="161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712</v>
      </c>
      <c r="H136" s="145">
        <v>11.223000000000001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2" customFormat="1" ht="10.15">
      <c r="B137" s="141"/>
      <c r="D137" s="142" t="s">
        <v>211</v>
      </c>
      <c r="E137" s="143" t="s">
        <v>31</v>
      </c>
      <c r="F137" s="144" t="s">
        <v>713</v>
      </c>
      <c r="H137" s="145">
        <v>1.2749999999999999</v>
      </c>
      <c r="L137" s="141"/>
      <c r="M137" s="146"/>
      <c r="T137" s="147"/>
      <c r="AT137" s="143" t="s">
        <v>211</v>
      </c>
      <c r="AU137" s="143" t="s">
        <v>86</v>
      </c>
      <c r="AV137" s="12" t="s">
        <v>86</v>
      </c>
      <c r="AW137" s="12" t="s">
        <v>38</v>
      </c>
      <c r="AX137" s="12" t="s">
        <v>77</v>
      </c>
      <c r="AY137" s="143" t="s">
        <v>203</v>
      </c>
    </row>
    <row r="138" spans="2:65" s="12" customFormat="1" ht="10.15">
      <c r="B138" s="141"/>
      <c r="D138" s="142" t="s">
        <v>211</v>
      </c>
      <c r="E138" s="143" t="s">
        <v>31</v>
      </c>
      <c r="F138" s="144" t="s">
        <v>714</v>
      </c>
      <c r="H138" s="145">
        <v>-1.9690000000000001</v>
      </c>
      <c r="L138" s="141"/>
      <c r="M138" s="146"/>
      <c r="T138" s="147"/>
      <c r="AT138" s="143" t="s">
        <v>211</v>
      </c>
      <c r="AU138" s="143" t="s">
        <v>86</v>
      </c>
      <c r="AV138" s="12" t="s">
        <v>86</v>
      </c>
      <c r="AW138" s="12" t="s">
        <v>38</v>
      </c>
      <c r="AX138" s="12" t="s">
        <v>77</v>
      </c>
      <c r="AY138" s="143" t="s">
        <v>203</v>
      </c>
    </row>
    <row r="139" spans="2:65" s="13" customFormat="1" ht="10.15">
      <c r="B139" s="151"/>
      <c r="D139" s="142" t="s">
        <v>211</v>
      </c>
      <c r="E139" s="152" t="s">
        <v>31</v>
      </c>
      <c r="F139" s="153" t="s">
        <v>230</v>
      </c>
      <c r="H139" s="154">
        <v>15.009000000000002</v>
      </c>
      <c r="L139" s="151"/>
      <c r="M139" s="155"/>
      <c r="T139" s="156"/>
      <c r="AT139" s="152" t="s">
        <v>211</v>
      </c>
      <c r="AU139" s="152" t="s">
        <v>86</v>
      </c>
      <c r="AV139" s="13" t="s">
        <v>209</v>
      </c>
      <c r="AW139" s="13" t="s">
        <v>38</v>
      </c>
      <c r="AX139" s="13" t="s">
        <v>84</v>
      </c>
      <c r="AY139" s="152" t="s">
        <v>203</v>
      </c>
    </row>
    <row r="140" spans="2:65" s="1" customFormat="1" ht="16.5" customHeight="1">
      <c r="B140" s="31"/>
      <c r="C140" s="129" t="s">
        <v>310</v>
      </c>
      <c r="D140" s="129" t="s">
        <v>205</v>
      </c>
      <c r="E140" s="130" t="s">
        <v>311</v>
      </c>
      <c r="F140" s="131" t="s">
        <v>312</v>
      </c>
      <c r="G140" s="132" t="s">
        <v>208</v>
      </c>
      <c r="H140" s="133">
        <v>40.65</v>
      </c>
      <c r="I140" s="134">
        <v>755</v>
      </c>
      <c r="J140" s="134">
        <f>ROUND(I140*H140,2)</f>
        <v>30690.75</v>
      </c>
      <c r="K140" s="131" t="s">
        <v>31</v>
      </c>
      <c r="L140" s="31"/>
      <c r="M140" s="135" t="s">
        <v>31</v>
      </c>
      <c r="N140" s="136" t="s">
        <v>48</v>
      </c>
      <c r="O140" s="137">
        <v>0</v>
      </c>
      <c r="P140" s="137">
        <f>O140*H140</f>
        <v>0</v>
      </c>
      <c r="Q140" s="137">
        <v>2.7499999999999998E-3</v>
      </c>
      <c r="R140" s="137">
        <f>Q140*H140</f>
        <v>0.11178749999999998</v>
      </c>
      <c r="S140" s="137">
        <v>0</v>
      </c>
      <c r="T140" s="138">
        <f>S140*H140</f>
        <v>0</v>
      </c>
      <c r="AR140" s="139" t="s">
        <v>209</v>
      </c>
      <c r="AT140" s="139" t="s">
        <v>205</v>
      </c>
      <c r="AU140" s="139" t="s">
        <v>86</v>
      </c>
      <c r="AY140" s="18" t="s">
        <v>203</v>
      </c>
      <c r="BE140" s="140">
        <f>IF(N140="základní",J140,0)</f>
        <v>30690.75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8" t="s">
        <v>84</v>
      </c>
      <c r="BK140" s="140">
        <f>ROUND(I140*H140,2)</f>
        <v>30690.75</v>
      </c>
      <c r="BL140" s="18" t="s">
        <v>209</v>
      </c>
      <c r="BM140" s="139" t="s">
        <v>715</v>
      </c>
    </row>
    <row r="141" spans="2:65" s="14" customFormat="1" ht="10.15">
      <c r="B141" s="160"/>
      <c r="D141" s="142" t="s">
        <v>211</v>
      </c>
      <c r="E141" s="161" t="s">
        <v>31</v>
      </c>
      <c r="F141" s="162" t="s">
        <v>303</v>
      </c>
      <c r="H141" s="161" t="s">
        <v>31</v>
      </c>
      <c r="L141" s="160"/>
      <c r="M141" s="163"/>
      <c r="T141" s="164"/>
      <c r="AT141" s="161" t="s">
        <v>211</v>
      </c>
      <c r="AU141" s="161" t="s">
        <v>86</v>
      </c>
      <c r="AV141" s="14" t="s">
        <v>84</v>
      </c>
      <c r="AW141" s="14" t="s">
        <v>38</v>
      </c>
      <c r="AX141" s="14" t="s">
        <v>77</v>
      </c>
      <c r="AY141" s="161" t="s">
        <v>203</v>
      </c>
    </row>
    <row r="142" spans="2:65" s="12" customFormat="1" ht="10.15">
      <c r="B142" s="141"/>
      <c r="D142" s="142" t="s">
        <v>211</v>
      </c>
      <c r="E142" s="143" t="s">
        <v>31</v>
      </c>
      <c r="F142" s="144" t="s">
        <v>716</v>
      </c>
      <c r="H142" s="145">
        <v>6.8</v>
      </c>
      <c r="L142" s="141"/>
      <c r="M142" s="146"/>
      <c r="T142" s="147"/>
      <c r="AT142" s="143" t="s">
        <v>211</v>
      </c>
      <c r="AU142" s="143" t="s">
        <v>86</v>
      </c>
      <c r="AV142" s="12" t="s">
        <v>86</v>
      </c>
      <c r="AW142" s="12" t="s">
        <v>38</v>
      </c>
      <c r="AX142" s="12" t="s">
        <v>77</v>
      </c>
      <c r="AY142" s="143" t="s">
        <v>203</v>
      </c>
    </row>
    <row r="143" spans="2:65" s="14" customFormat="1" ht="10.15">
      <c r="B143" s="160"/>
      <c r="D143" s="142" t="s">
        <v>211</v>
      </c>
      <c r="E143" s="161" t="s">
        <v>31</v>
      </c>
      <c r="F143" s="162" t="s">
        <v>305</v>
      </c>
      <c r="H143" s="161" t="s">
        <v>31</v>
      </c>
      <c r="L143" s="160"/>
      <c r="M143" s="163"/>
      <c r="T143" s="164"/>
      <c r="AT143" s="161" t="s">
        <v>211</v>
      </c>
      <c r="AU143" s="161" t="s">
        <v>86</v>
      </c>
      <c r="AV143" s="14" t="s">
        <v>84</v>
      </c>
      <c r="AW143" s="14" t="s">
        <v>38</v>
      </c>
      <c r="AX143" s="14" t="s">
        <v>77</v>
      </c>
      <c r="AY143" s="161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717</v>
      </c>
      <c r="H144" s="145">
        <v>15.574999999999999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65" s="12" customFormat="1" ht="10.15">
      <c r="B145" s="141"/>
      <c r="D145" s="142" t="s">
        <v>211</v>
      </c>
      <c r="E145" s="143" t="s">
        <v>31</v>
      </c>
      <c r="F145" s="144" t="s">
        <v>718</v>
      </c>
      <c r="H145" s="145">
        <v>6.5750000000000002</v>
      </c>
      <c r="L145" s="141"/>
      <c r="M145" s="146"/>
      <c r="T145" s="147"/>
      <c r="AT145" s="143" t="s">
        <v>211</v>
      </c>
      <c r="AU145" s="143" t="s">
        <v>86</v>
      </c>
      <c r="AV145" s="12" t="s">
        <v>86</v>
      </c>
      <c r="AW145" s="12" t="s">
        <v>38</v>
      </c>
      <c r="AX145" s="12" t="s">
        <v>77</v>
      </c>
      <c r="AY145" s="143" t="s">
        <v>203</v>
      </c>
    </row>
    <row r="146" spans="2:65" s="12" customFormat="1" ht="10.15">
      <c r="B146" s="141"/>
      <c r="D146" s="142" t="s">
        <v>211</v>
      </c>
      <c r="E146" s="143" t="s">
        <v>31</v>
      </c>
      <c r="F146" s="144" t="s">
        <v>719</v>
      </c>
      <c r="H146" s="145">
        <v>1.7250000000000001</v>
      </c>
      <c r="L146" s="141"/>
      <c r="M146" s="146"/>
      <c r="T146" s="147"/>
      <c r="AT146" s="143" t="s">
        <v>211</v>
      </c>
      <c r="AU146" s="143" t="s">
        <v>86</v>
      </c>
      <c r="AV146" s="12" t="s">
        <v>86</v>
      </c>
      <c r="AW146" s="12" t="s">
        <v>38</v>
      </c>
      <c r="AX146" s="12" t="s">
        <v>77</v>
      </c>
      <c r="AY146" s="143" t="s">
        <v>203</v>
      </c>
    </row>
    <row r="147" spans="2:65" s="12" customFormat="1" ht="10.15">
      <c r="B147" s="141"/>
      <c r="D147" s="142" t="s">
        <v>211</v>
      </c>
      <c r="E147" s="143" t="s">
        <v>31</v>
      </c>
      <c r="F147" s="144" t="s">
        <v>720</v>
      </c>
      <c r="H147" s="145">
        <v>9.9749999999999996</v>
      </c>
      <c r="L147" s="141"/>
      <c r="M147" s="146"/>
      <c r="T147" s="147"/>
      <c r="AT147" s="143" t="s">
        <v>211</v>
      </c>
      <c r="AU147" s="143" t="s">
        <v>86</v>
      </c>
      <c r="AV147" s="12" t="s">
        <v>86</v>
      </c>
      <c r="AW147" s="12" t="s">
        <v>38</v>
      </c>
      <c r="AX147" s="12" t="s">
        <v>77</v>
      </c>
      <c r="AY147" s="143" t="s">
        <v>203</v>
      </c>
    </row>
    <row r="148" spans="2:65" s="13" customFormat="1" ht="10.15">
      <c r="B148" s="151"/>
      <c r="D148" s="142" t="s">
        <v>211</v>
      </c>
      <c r="E148" s="152" t="s">
        <v>31</v>
      </c>
      <c r="F148" s="153" t="s">
        <v>230</v>
      </c>
      <c r="H148" s="154">
        <v>40.65</v>
      </c>
      <c r="L148" s="151"/>
      <c r="M148" s="155"/>
      <c r="T148" s="156"/>
      <c r="AT148" s="152" t="s">
        <v>211</v>
      </c>
      <c r="AU148" s="152" t="s">
        <v>86</v>
      </c>
      <c r="AV148" s="13" t="s">
        <v>209</v>
      </c>
      <c r="AW148" s="13" t="s">
        <v>38</v>
      </c>
      <c r="AX148" s="13" t="s">
        <v>84</v>
      </c>
      <c r="AY148" s="152" t="s">
        <v>203</v>
      </c>
    </row>
    <row r="149" spans="2:65" s="1" customFormat="1" ht="16.5" customHeight="1">
      <c r="B149" s="31"/>
      <c r="C149" s="129" t="s">
        <v>321</v>
      </c>
      <c r="D149" s="129" t="s">
        <v>205</v>
      </c>
      <c r="E149" s="130" t="s">
        <v>322</v>
      </c>
      <c r="F149" s="131" t="s">
        <v>323</v>
      </c>
      <c r="G149" s="132" t="s">
        <v>208</v>
      </c>
      <c r="H149" s="133">
        <v>40.65</v>
      </c>
      <c r="I149" s="134">
        <v>378</v>
      </c>
      <c r="J149" s="134">
        <f>ROUND(I149*H149,2)</f>
        <v>15365.7</v>
      </c>
      <c r="K149" s="131" t="s">
        <v>31</v>
      </c>
      <c r="L149" s="31"/>
      <c r="M149" s="135" t="s">
        <v>31</v>
      </c>
      <c r="N149" s="136" t="s">
        <v>48</v>
      </c>
      <c r="O149" s="137">
        <v>0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209</v>
      </c>
      <c r="AT149" s="139" t="s">
        <v>205</v>
      </c>
      <c r="AU149" s="139" t="s">
        <v>86</v>
      </c>
      <c r="AY149" s="18" t="s">
        <v>203</v>
      </c>
      <c r="BE149" s="140">
        <f>IF(N149="základní",J149,0)</f>
        <v>15365.7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8" t="s">
        <v>84</v>
      </c>
      <c r="BK149" s="140">
        <f>ROUND(I149*H149,2)</f>
        <v>15365.7</v>
      </c>
      <c r="BL149" s="18" t="s">
        <v>209</v>
      </c>
      <c r="BM149" s="139" t="s">
        <v>721</v>
      </c>
    </row>
    <row r="150" spans="2:65" s="1" customFormat="1" ht="16.5" customHeight="1">
      <c r="B150" s="31"/>
      <c r="C150" s="129" t="s">
        <v>325</v>
      </c>
      <c r="D150" s="129" t="s">
        <v>205</v>
      </c>
      <c r="E150" s="130" t="s">
        <v>326</v>
      </c>
      <c r="F150" s="131" t="s">
        <v>327</v>
      </c>
      <c r="G150" s="132" t="s">
        <v>208</v>
      </c>
      <c r="H150" s="133">
        <v>40.65</v>
      </c>
      <c r="I150" s="134">
        <v>255</v>
      </c>
      <c r="J150" s="134">
        <f>ROUND(I150*H150,2)</f>
        <v>10365.75</v>
      </c>
      <c r="K150" s="131" t="s">
        <v>31</v>
      </c>
      <c r="L150" s="31"/>
      <c r="M150" s="135" t="s">
        <v>31</v>
      </c>
      <c r="N150" s="136" t="s">
        <v>48</v>
      </c>
      <c r="O150" s="137">
        <v>0</v>
      </c>
      <c r="P150" s="137">
        <f>O150*H150</f>
        <v>0</v>
      </c>
      <c r="Q150" s="137">
        <v>2.5000000000000001E-3</v>
      </c>
      <c r="R150" s="137">
        <f>Q150*H150</f>
        <v>0.10162499999999999</v>
      </c>
      <c r="S150" s="137">
        <v>0</v>
      </c>
      <c r="T150" s="138">
        <f>S150*H150</f>
        <v>0</v>
      </c>
      <c r="AR150" s="139" t="s">
        <v>209</v>
      </c>
      <c r="AT150" s="139" t="s">
        <v>205</v>
      </c>
      <c r="AU150" s="139" t="s">
        <v>86</v>
      </c>
      <c r="AY150" s="18" t="s">
        <v>203</v>
      </c>
      <c r="BE150" s="140">
        <f>IF(N150="základní",J150,0)</f>
        <v>10365.75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8" t="s">
        <v>84</v>
      </c>
      <c r="BK150" s="140">
        <f>ROUND(I150*H150,2)</f>
        <v>10365.75</v>
      </c>
      <c r="BL150" s="18" t="s">
        <v>209</v>
      </c>
      <c r="BM150" s="139" t="s">
        <v>722</v>
      </c>
    </row>
    <row r="151" spans="2:65" s="12" customFormat="1" ht="10.15">
      <c r="B151" s="141"/>
      <c r="D151" s="142" t="s">
        <v>211</v>
      </c>
      <c r="E151" s="143" t="s">
        <v>31</v>
      </c>
      <c r="F151" s="144" t="s">
        <v>716</v>
      </c>
      <c r="H151" s="145">
        <v>6.8</v>
      </c>
      <c r="L151" s="141"/>
      <c r="M151" s="146"/>
      <c r="T151" s="147"/>
      <c r="AT151" s="143" t="s">
        <v>211</v>
      </c>
      <c r="AU151" s="143" t="s">
        <v>86</v>
      </c>
      <c r="AV151" s="12" t="s">
        <v>86</v>
      </c>
      <c r="AW151" s="12" t="s">
        <v>38</v>
      </c>
      <c r="AX151" s="12" t="s">
        <v>77</v>
      </c>
      <c r="AY151" s="143" t="s">
        <v>203</v>
      </c>
    </row>
    <row r="152" spans="2:65" s="12" customFormat="1" ht="10.15">
      <c r="B152" s="141"/>
      <c r="D152" s="142" t="s">
        <v>211</v>
      </c>
      <c r="E152" s="143" t="s">
        <v>31</v>
      </c>
      <c r="F152" s="144" t="s">
        <v>717</v>
      </c>
      <c r="H152" s="145">
        <v>15.574999999999999</v>
      </c>
      <c r="L152" s="141"/>
      <c r="M152" s="146"/>
      <c r="T152" s="147"/>
      <c r="AT152" s="143" t="s">
        <v>211</v>
      </c>
      <c r="AU152" s="143" t="s">
        <v>86</v>
      </c>
      <c r="AV152" s="12" t="s">
        <v>86</v>
      </c>
      <c r="AW152" s="12" t="s">
        <v>38</v>
      </c>
      <c r="AX152" s="12" t="s">
        <v>77</v>
      </c>
      <c r="AY152" s="143" t="s">
        <v>203</v>
      </c>
    </row>
    <row r="153" spans="2:65" s="12" customFormat="1" ht="10.15">
      <c r="B153" s="141"/>
      <c r="D153" s="142" t="s">
        <v>211</v>
      </c>
      <c r="E153" s="143" t="s">
        <v>31</v>
      </c>
      <c r="F153" s="144" t="s">
        <v>718</v>
      </c>
      <c r="H153" s="145">
        <v>6.5750000000000002</v>
      </c>
      <c r="L153" s="141"/>
      <c r="M153" s="146"/>
      <c r="T153" s="147"/>
      <c r="AT153" s="143" t="s">
        <v>211</v>
      </c>
      <c r="AU153" s="143" t="s">
        <v>86</v>
      </c>
      <c r="AV153" s="12" t="s">
        <v>86</v>
      </c>
      <c r="AW153" s="12" t="s">
        <v>38</v>
      </c>
      <c r="AX153" s="12" t="s">
        <v>77</v>
      </c>
      <c r="AY153" s="143" t="s">
        <v>203</v>
      </c>
    </row>
    <row r="154" spans="2:65" s="12" customFormat="1" ht="10.15">
      <c r="B154" s="141"/>
      <c r="D154" s="142" t="s">
        <v>211</v>
      </c>
      <c r="E154" s="143" t="s">
        <v>31</v>
      </c>
      <c r="F154" s="144" t="s">
        <v>719</v>
      </c>
      <c r="H154" s="145">
        <v>1.7250000000000001</v>
      </c>
      <c r="L154" s="141"/>
      <c r="M154" s="146"/>
      <c r="T154" s="147"/>
      <c r="AT154" s="143" t="s">
        <v>211</v>
      </c>
      <c r="AU154" s="143" t="s">
        <v>86</v>
      </c>
      <c r="AV154" s="12" t="s">
        <v>86</v>
      </c>
      <c r="AW154" s="12" t="s">
        <v>38</v>
      </c>
      <c r="AX154" s="12" t="s">
        <v>77</v>
      </c>
      <c r="AY154" s="143" t="s">
        <v>203</v>
      </c>
    </row>
    <row r="155" spans="2:65" s="12" customFormat="1" ht="10.15">
      <c r="B155" s="141"/>
      <c r="D155" s="142" t="s">
        <v>211</v>
      </c>
      <c r="E155" s="143" t="s">
        <v>31</v>
      </c>
      <c r="F155" s="144" t="s">
        <v>720</v>
      </c>
      <c r="H155" s="145">
        <v>9.9749999999999996</v>
      </c>
      <c r="L155" s="141"/>
      <c r="M155" s="146"/>
      <c r="T155" s="147"/>
      <c r="AT155" s="143" t="s">
        <v>211</v>
      </c>
      <c r="AU155" s="143" t="s">
        <v>86</v>
      </c>
      <c r="AV155" s="12" t="s">
        <v>86</v>
      </c>
      <c r="AW155" s="12" t="s">
        <v>38</v>
      </c>
      <c r="AX155" s="12" t="s">
        <v>77</v>
      </c>
      <c r="AY155" s="143" t="s">
        <v>203</v>
      </c>
    </row>
    <row r="156" spans="2:65" s="13" customFormat="1" ht="10.15">
      <c r="B156" s="151"/>
      <c r="D156" s="142" t="s">
        <v>211</v>
      </c>
      <c r="E156" s="152" t="s">
        <v>31</v>
      </c>
      <c r="F156" s="153" t="s">
        <v>230</v>
      </c>
      <c r="H156" s="154">
        <v>40.65</v>
      </c>
      <c r="L156" s="151"/>
      <c r="M156" s="155"/>
      <c r="T156" s="156"/>
      <c r="AT156" s="152" t="s">
        <v>211</v>
      </c>
      <c r="AU156" s="152" t="s">
        <v>86</v>
      </c>
      <c r="AV156" s="13" t="s">
        <v>209</v>
      </c>
      <c r="AW156" s="13" t="s">
        <v>38</v>
      </c>
      <c r="AX156" s="13" t="s">
        <v>84</v>
      </c>
      <c r="AY156" s="152" t="s">
        <v>203</v>
      </c>
    </row>
    <row r="157" spans="2:65" s="1" customFormat="1" ht="24.2" customHeight="1">
      <c r="B157" s="31"/>
      <c r="C157" s="129" t="s">
        <v>332</v>
      </c>
      <c r="D157" s="129" t="s">
        <v>205</v>
      </c>
      <c r="E157" s="130" t="s">
        <v>333</v>
      </c>
      <c r="F157" s="131" t="s">
        <v>334</v>
      </c>
      <c r="G157" s="132" t="s">
        <v>251</v>
      </c>
      <c r="H157" s="133">
        <v>1.9510000000000001</v>
      </c>
      <c r="I157" s="134">
        <v>39000</v>
      </c>
      <c r="J157" s="134">
        <f>ROUND(I157*H157,2)</f>
        <v>76089</v>
      </c>
      <c r="K157" s="131" t="s">
        <v>31</v>
      </c>
      <c r="L157" s="31"/>
      <c r="M157" s="135" t="s">
        <v>31</v>
      </c>
      <c r="N157" s="136" t="s">
        <v>48</v>
      </c>
      <c r="O157" s="137">
        <v>0</v>
      </c>
      <c r="P157" s="137">
        <f>O157*H157</f>
        <v>0</v>
      </c>
      <c r="Q157" s="137">
        <v>1.0492218</v>
      </c>
      <c r="R157" s="137">
        <f>Q157*H157</f>
        <v>2.0470317318000002</v>
      </c>
      <c r="S157" s="137">
        <v>0</v>
      </c>
      <c r="T157" s="138">
        <f>S157*H157</f>
        <v>0</v>
      </c>
      <c r="AR157" s="139" t="s">
        <v>209</v>
      </c>
      <c r="AT157" s="139" t="s">
        <v>205</v>
      </c>
      <c r="AU157" s="139" t="s">
        <v>86</v>
      </c>
      <c r="AY157" s="18" t="s">
        <v>203</v>
      </c>
      <c r="BE157" s="140">
        <f>IF(N157="základní",J157,0)</f>
        <v>76089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8" t="s">
        <v>84</v>
      </c>
      <c r="BK157" s="140">
        <f>ROUND(I157*H157,2)</f>
        <v>76089</v>
      </c>
      <c r="BL157" s="18" t="s">
        <v>209</v>
      </c>
      <c r="BM157" s="139" t="s">
        <v>723</v>
      </c>
    </row>
    <row r="158" spans="2:65" s="14" customFormat="1" ht="10.15">
      <c r="B158" s="160"/>
      <c r="D158" s="142" t="s">
        <v>211</v>
      </c>
      <c r="E158" s="161" t="s">
        <v>31</v>
      </c>
      <c r="F158" s="162" t="s">
        <v>287</v>
      </c>
      <c r="H158" s="161" t="s">
        <v>31</v>
      </c>
      <c r="L158" s="160"/>
      <c r="M158" s="163"/>
      <c r="T158" s="164"/>
      <c r="AT158" s="161" t="s">
        <v>211</v>
      </c>
      <c r="AU158" s="161" t="s">
        <v>86</v>
      </c>
      <c r="AV158" s="14" t="s">
        <v>84</v>
      </c>
      <c r="AW158" s="14" t="s">
        <v>38</v>
      </c>
      <c r="AX158" s="14" t="s">
        <v>77</v>
      </c>
      <c r="AY158" s="161" t="s">
        <v>203</v>
      </c>
    </row>
    <row r="159" spans="2:65" s="14" customFormat="1" ht="10.15">
      <c r="B159" s="160"/>
      <c r="D159" s="142" t="s">
        <v>211</v>
      </c>
      <c r="E159" s="161" t="s">
        <v>31</v>
      </c>
      <c r="F159" s="162" t="s">
        <v>336</v>
      </c>
      <c r="H159" s="161" t="s">
        <v>31</v>
      </c>
      <c r="L159" s="160"/>
      <c r="M159" s="163"/>
      <c r="T159" s="164"/>
      <c r="AT159" s="161" t="s">
        <v>211</v>
      </c>
      <c r="AU159" s="161" t="s">
        <v>86</v>
      </c>
      <c r="AV159" s="14" t="s">
        <v>84</v>
      </c>
      <c r="AW159" s="14" t="s">
        <v>38</v>
      </c>
      <c r="AX159" s="14" t="s">
        <v>77</v>
      </c>
      <c r="AY159" s="161" t="s">
        <v>203</v>
      </c>
    </row>
    <row r="160" spans="2:65" s="12" customFormat="1" ht="10.15">
      <c r="B160" s="141"/>
      <c r="D160" s="142" t="s">
        <v>211</v>
      </c>
      <c r="E160" s="143" t="s">
        <v>31</v>
      </c>
      <c r="F160" s="144" t="s">
        <v>724</v>
      </c>
      <c r="H160" s="145">
        <v>15.009</v>
      </c>
      <c r="L160" s="141"/>
      <c r="M160" s="146"/>
      <c r="T160" s="147"/>
      <c r="AT160" s="143" t="s">
        <v>211</v>
      </c>
      <c r="AU160" s="143" t="s">
        <v>86</v>
      </c>
      <c r="AV160" s="12" t="s">
        <v>86</v>
      </c>
      <c r="AW160" s="12" t="s">
        <v>38</v>
      </c>
      <c r="AX160" s="12" t="s">
        <v>77</v>
      </c>
      <c r="AY160" s="143" t="s">
        <v>203</v>
      </c>
    </row>
    <row r="161" spans="2:65" s="15" customFormat="1" ht="10.15">
      <c r="B161" s="165"/>
      <c r="D161" s="142" t="s">
        <v>211</v>
      </c>
      <c r="E161" s="166" t="s">
        <v>31</v>
      </c>
      <c r="F161" s="167" t="s">
        <v>337</v>
      </c>
      <c r="H161" s="168">
        <v>15.009</v>
      </c>
      <c r="L161" s="165"/>
      <c r="M161" s="169"/>
      <c r="T161" s="170"/>
      <c r="AT161" s="166" t="s">
        <v>211</v>
      </c>
      <c r="AU161" s="166" t="s">
        <v>86</v>
      </c>
      <c r="AV161" s="15" t="s">
        <v>92</v>
      </c>
      <c r="AW161" s="15" t="s">
        <v>38</v>
      </c>
      <c r="AX161" s="15" t="s">
        <v>77</v>
      </c>
      <c r="AY161" s="166" t="s">
        <v>203</v>
      </c>
    </row>
    <row r="162" spans="2:65" s="12" customFormat="1" ht="10.15">
      <c r="B162" s="141"/>
      <c r="D162" s="142" t="s">
        <v>211</v>
      </c>
      <c r="E162" s="143" t="s">
        <v>31</v>
      </c>
      <c r="F162" s="144" t="s">
        <v>725</v>
      </c>
      <c r="H162" s="145">
        <v>1.9510000000000001</v>
      </c>
      <c r="L162" s="141"/>
      <c r="M162" s="146"/>
      <c r="T162" s="147"/>
      <c r="AT162" s="143" t="s">
        <v>211</v>
      </c>
      <c r="AU162" s="143" t="s">
        <v>86</v>
      </c>
      <c r="AV162" s="12" t="s">
        <v>86</v>
      </c>
      <c r="AW162" s="12" t="s">
        <v>38</v>
      </c>
      <c r="AX162" s="12" t="s">
        <v>84</v>
      </c>
      <c r="AY162" s="143" t="s">
        <v>203</v>
      </c>
    </row>
    <row r="163" spans="2:65" s="1" customFormat="1" ht="16.5" customHeight="1">
      <c r="B163" s="31"/>
      <c r="C163" s="129" t="s">
        <v>339</v>
      </c>
      <c r="D163" s="129" t="s">
        <v>205</v>
      </c>
      <c r="E163" s="130" t="s">
        <v>340</v>
      </c>
      <c r="F163" s="131" t="s">
        <v>341</v>
      </c>
      <c r="G163" s="132" t="s">
        <v>208</v>
      </c>
      <c r="H163" s="133">
        <v>14.25</v>
      </c>
      <c r="I163" s="134">
        <v>1300</v>
      </c>
      <c r="J163" s="134">
        <f>ROUND(I163*H163,2)</f>
        <v>18525</v>
      </c>
      <c r="K163" s="131" t="s">
        <v>31</v>
      </c>
      <c r="L163" s="31"/>
      <c r="M163" s="135" t="s">
        <v>31</v>
      </c>
      <c r="N163" s="136" t="s">
        <v>48</v>
      </c>
      <c r="O163" s="137">
        <v>0</v>
      </c>
      <c r="P163" s="137">
        <f>O163*H163</f>
        <v>0</v>
      </c>
      <c r="Q163" s="137">
        <v>4.2189999999999991E-2</v>
      </c>
      <c r="R163" s="137">
        <f>Q163*H163</f>
        <v>0.60120749999999989</v>
      </c>
      <c r="S163" s="137">
        <v>0</v>
      </c>
      <c r="T163" s="138">
        <f>S163*H163</f>
        <v>0</v>
      </c>
      <c r="AR163" s="139" t="s">
        <v>209</v>
      </c>
      <c r="AT163" s="139" t="s">
        <v>205</v>
      </c>
      <c r="AU163" s="139" t="s">
        <v>86</v>
      </c>
      <c r="AY163" s="18" t="s">
        <v>203</v>
      </c>
      <c r="BE163" s="140">
        <f>IF(N163="základní",J163,0)</f>
        <v>18525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8" t="s">
        <v>84</v>
      </c>
      <c r="BK163" s="140">
        <f>ROUND(I163*H163,2)</f>
        <v>18525</v>
      </c>
      <c r="BL163" s="18" t="s">
        <v>209</v>
      </c>
      <c r="BM163" s="139" t="s">
        <v>726</v>
      </c>
    </row>
    <row r="164" spans="2:65" s="14" customFormat="1" ht="10.15">
      <c r="B164" s="160"/>
      <c r="D164" s="142" t="s">
        <v>211</v>
      </c>
      <c r="E164" s="161" t="s">
        <v>31</v>
      </c>
      <c r="F164" s="162" t="s">
        <v>343</v>
      </c>
      <c r="H164" s="161" t="s">
        <v>31</v>
      </c>
      <c r="L164" s="160"/>
      <c r="M164" s="163"/>
      <c r="T164" s="164"/>
      <c r="AT164" s="161" t="s">
        <v>211</v>
      </c>
      <c r="AU164" s="161" t="s">
        <v>86</v>
      </c>
      <c r="AV164" s="14" t="s">
        <v>84</v>
      </c>
      <c r="AW164" s="14" t="s">
        <v>38</v>
      </c>
      <c r="AX164" s="14" t="s">
        <v>77</v>
      </c>
      <c r="AY164" s="161" t="s">
        <v>203</v>
      </c>
    </row>
    <row r="165" spans="2:65" s="12" customFormat="1" ht="10.15">
      <c r="B165" s="141"/>
      <c r="D165" s="142" t="s">
        <v>211</v>
      </c>
      <c r="E165" s="143" t="s">
        <v>31</v>
      </c>
      <c r="F165" s="144" t="s">
        <v>727</v>
      </c>
      <c r="H165" s="145">
        <v>14.25</v>
      </c>
      <c r="L165" s="141"/>
      <c r="M165" s="146"/>
      <c r="T165" s="147"/>
      <c r="AT165" s="143" t="s">
        <v>211</v>
      </c>
      <c r="AU165" s="143" t="s">
        <v>86</v>
      </c>
      <c r="AV165" s="12" t="s">
        <v>86</v>
      </c>
      <c r="AW165" s="12" t="s">
        <v>38</v>
      </c>
      <c r="AX165" s="12" t="s">
        <v>84</v>
      </c>
      <c r="AY165" s="143" t="s">
        <v>203</v>
      </c>
    </row>
    <row r="166" spans="2:65" s="11" customFormat="1" ht="22.8" customHeight="1">
      <c r="B166" s="118"/>
      <c r="D166" s="119" t="s">
        <v>76</v>
      </c>
      <c r="E166" s="127" t="s">
        <v>209</v>
      </c>
      <c r="F166" s="127" t="s">
        <v>345</v>
      </c>
      <c r="J166" s="128">
        <f>BK166</f>
        <v>33739.17</v>
      </c>
      <c r="L166" s="118"/>
      <c r="M166" s="122"/>
      <c r="P166" s="123">
        <f>SUM(P167:P185)</f>
        <v>0</v>
      </c>
      <c r="R166" s="123">
        <f>SUM(R167:R185)</f>
        <v>4.5872034524400007</v>
      </c>
      <c r="T166" s="124">
        <f>SUM(T167:T185)</f>
        <v>0</v>
      </c>
      <c r="AR166" s="119" t="s">
        <v>84</v>
      </c>
      <c r="AT166" s="125" t="s">
        <v>76</v>
      </c>
      <c r="AU166" s="125" t="s">
        <v>84</v>
      </c>
      <c r="AY166" s="119" t="s">
        <v>203</v>
      </c>
      <c r="BK166" s="126">
        <f>SUM(BK167:BK185)</f>
        <v>33739.17</v>
      </c>
    </row>
    <row r="167" spans="2:65" s="1" customFormat="1" ht="24.2" customHeight="1">
      <c r="B167" s="31"/>
      <c r="C167" s="129" t="s">
        <v>346</v>
      </c>
      <c r="D167" s="129" t="s">
        <v>205</v>
      </c>
      <c r="E167" s="130" t="s">
        <v>347</v>
      </c>
      <c r="F167" s="131" t="s">
        <v>348</v>
      </c>
      <c r="G167" s="132" t="s">
        <v>242</v>
      </c>
      <c r="H167" s="133">
        <v>1.7130000000000003</v>
      </c>
      <c r="I167" s="134">
        <v>7900</v>
      </c>
      <c r="J167" s="134">
        <f>ROUND(I167*H167,2)</f>
        <v>13532.7</v>
      </c>
      <c r="K167" s="131" t="s">
        <v>31</v>
      </c>
      <c r="L167" s="31"/>
      <c r="M167" s="135" t="s">
        <v>31</v>
      </c>
      <c r="N167" s="136" t="s">
        <v>48</v>
      </c>
      <c r="O167" s="137">
        <v>0</v>
      </c>
      <c r="P167" s="137">
        <f>O167*H167</f>
        <v>0</v>
      </c>
      <c r="Q167" s="137">
        <v>2.5020099999999998</v>
      </c>
      <c r="R167" s="137">
        <f>Q167*H167</f>
        <v>4.2859431300000006</v>
      </c>
      <c r="S167" s="137">
        <v>0</v>
      </c>
      <c r="T167" s="138">
        <f>S167*H167</f>
        <v>0</v>
      </c>
      <c r="AR167" s="139" t="s">
        <v>209</v>
      </c>
      <c r="AT167" s="139" t="s">
        <v>205</v>
      </c>
      <c r="AU167" s="139" t="s">
        <v>86</v>
      </c>
      <c r="AY167" s="18" t="s">
        <v>203</v>
      </c>
      <c r="BE167" s="140">
        <f>IF(N167="základní",J167,0)</f>
        <v>13532.7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8" t="s">
        <v>84</v>
      </c>
      <c r="BK167" s="140">
        <f>ROUND(I167*H167,2)</f>
        <v>13532.7</v>
      </c>
      <c r="BL167" s="18" t="s">
        <v>209</v>
      </c>
      <c r="BM167" s="139" t="s">
        <v>728</v>
      </c>
    </row>
    <row r="168" spans="2:65" s="12" customFormat="1" ht="10.15">
      <c r="B168" s="141"/>
      <c r="D168" s="142" t="s">
        <v>211</v>
      </c>
      <c r="E168" s="143" t="s">
        <v>31</v>
      </c>
      <c r="F168" s="144" t="s">
        <v>729</v>
      </c>
      <c r="H168" s="145">
        <v>1.7130000000000003</v>
      </c>
      <c r="L168" s="141"/>
      <c r="M168" s="146"/>
      <c r="T168" s="147"/>
      <c r="AT168" s="143" t="s">
        <v>211</v>
      </c>
      <c r="AU168" s="143" t="s">
        <v>86</v>
      </c>
      <c r="AV168" s="12" t="s">
        <v>86</v>
      </c>
      <c r="AW168" s="12" t="s">
        <v>38</v>
      </c>
      <c r="AX168" s="12" t="s">
        <v>84</v>
      </c>
      <c r="AY168" s="143" t="s">
        <v>203</v>
      </c>
    </row>
    <row r="169" spans="2:65" s="1" customFormat="1" ht="21.75" customHeight="1">
      <c r="B169" s="31"/>
      <c r="C169" s="129" t="s">
        <v>351</v>
      </c>
      <c r="D169" s="129" t="s">
        <v>205</v>
      </c>
      <c r="E169" s="130" t="s">
        <v>352</v>
      </c>
      <c r="F169" s="131" t="s">
        <v>353</v>
      </c>
      <c r="G169" s="132" t="s">
        <v>208</v>
      </c>
      <c r="H169" s="133">
        <v>9.3249999999999993</v>
      </c>
      <c r="I169" s="134">
        <v>622</v>
      </c>
      <c r="J169" s="134">
        <f>ROUND(I169*H169,2)</f>
        <v>5800.15</v>
      </c>
      <c r="K169" s="131" t="s">
        <v>31</v>
      </c>
      <c r="L169" s="31"/>
      <c r="M169" s="135" t="s">
        <v>31</v>
      </c>
      <c r="N169" s="136" t="s">
        <v>48</v>
      </c>
      <c r="O169" s="137">
        <v>0</v>
      </c>
      <c r="P169" s="137">
        <f>O169*H169</f>
        <v>0</v>
      </c>
      <c r="Q169" s="137">
        <v>5.3261999999999997E-3</v>
      </c>
      <c r="R169" s="137">
        <f>Q169*H169</f>
        <v>4.9666814999999996E-2</v>
      </c>
      <c r="S169" s="137">
        <v>0</v>
      </c>
      <c r="T169" s="138">
        <f>S169*H169</f>
        <v>0</v>
      </c>
      <c r="AR169" s="139" t="s">
        <v>209</v>
      </c>
      <c r="AT169" s="139" t="s">
        <v>205</v>
      </c>
      <c r="AU169" s="139" t="s">
        <v>86</v>
      </c>
      <c r="AY169" s="18" t="s">
        <v>203</v>
      </c>
      <c r="BE169" s="140">
        <f>IF(N169="základní",J169,0)</f>
        <v>5800.15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8" t="s">
        <v>84</v>
      </c>
      <c r="BK169" s="140">
        <f>ROUND(I169*H169,2)</f>
        <v>5800.15</v>
      </c>
      <c r="BL169" s="18" t="s">
        <v>209</v>
      </c>
      <c r="BM169" s="139" t="s">
        <v>730</v>
      </c>
    </row>
    <row r="170" spans="2:65" s="12" customFormat="1" ht="10.15">
      <c r="B170" s="141"/>
      <c r="D170" s="142" t="s">
        <v>211</v>
      </c>
      <c r="E170" s="143" t="s">
        <v>31</v>
      </c>
      <c r="F170" s="144" t="s">
        <v>731</v>
      </c>
      <c r="H170" s="145">
        <v>3.9750000000000001</v>
      </c>
      <c r="L170" s="141"/>
      <c r="M170" s="146"/>
      <c r="T170" s="147"/>
      <c r="AT170" s="143" t="s">
        <v>211</v>
      </c>
      <c r="AU170" s="143" t="s">
        <v>86</v>
      </c>
      <c r="AV170" s="12" t="s">
        <v>86</v>
      </c>
      <c r="AW170" s="12" t="s">
        <v>38</v>
      </c>
      <c r="AX170" s="12" t="s">
        <v>77</v>
      </c>
      <c r="AY170" s="143" t="s">
        <v>203</v>
      </c>
    </row>
    <row r="171" spans="2:65" s="12" customFormat="1" ht="10.15">
      <c r="B171" s="141"/>
      <c r="D171" s="142" t="s">
        <v>211</v>
      </c>
      <c r="E171" s="143" t="s">
        <v>31</v>
      </c>
      <c r="F171" s="144" t="s">
        <v>732</v>
      </c>
      <c r="H171" s="145">
        <v>5.35</v>
      </c>
      <c r="L171" s="141"/>
      <c r="M171" s="146"/>
      <c r="T171" s="147"/>
      <c r="AT171" s="143" t="s">
        <v>211</v>
      </c>
      <c r="AU171" s="143" t="s">
        <v>86</v>
      </c>
      <c r="AV171" s="12" t="s">
        <v>86</v>
      </c>
      <c r="AW171" s="12" t="s">
        <v>38</v>
      </c>
      <c r="AX171" s="12" t="s">
        <v>77</v>
      </c>
      <c r="AY171" s="143" t="s">
        <v>203</v>
      </c>
    </row>
    <row r="172" spans="2:65" s="13" customFormat="1" ht="10.15">
      <c r="B172" s="151"/>
      <c r="D172" s="142" t="s">
        <v>211</v>
      </c>
      <c r="E172" s="152" t="s">
        <v>31</v>
      </c>
      <c r="F172" s="153" t="s">
        <v>230</v>
      </c>
      <c r="H172" s="154">
        <v>9.3249999999999993</v>
      </c>
      <c r="L172" s="151"/>
      <c r="M172" s="155"/>
      <c r="T172" s="156"/>
      <c r="AT172" s="152" t="s">
        <v>211</v>
      </c>
      <c r="AU172" s="152" t="s">
        <v>86</v>
      </c>
      <c r="AV172" s="13" t="s">
        <v>209</v>
      </c>
      <c r="AW172" s="13" t="s">
        <v>38</v>
      </c>
      <c r="AX172" s="13" t="s">
        <v>84</v>
      </c>
      <c r="AY172" s="152" t="s">
        <v>203</v>
      </c>
    </row>
    <row r="173" spans="2:65" s="1" customFormat="1" ht="24.2" customHeight="1">
      <c r="B173" s="31"/>
      <c r="C173" s="129" t="s">
        <v>7</v>
      </c>
      <c r="D173" s="129" t="s">
        <v>205</v>
      </c>
      <c r="E173" s="130" t="s">
        <v>357</v>
      </c>
      <c r="F173" s="131" t="s">
        <v>358</v>
      </c>
      <c r="G173" s="132" t="s">
        <v>208</v>
      </c>
      <c r="H173" s="133">
        <v>9.3249999999999993</v>
      </c>
      <c r="I173" s="134">
        <v>275</v>
      </c>
      <c r="J173" s="134">
        <f>ROUND(I173*H173,2)</f>
        <v>2564.38</v>
      </c>
      <c r="K173" s="131" t="s">
        <v>31</v>
      </c>
      <c r="L173" s="31"/>
      <c r="M173" s="135" t="s">
        <v>31</v>
      </c>
      <c r="N173" s="136" t="s">
        <v>48</v>
      </c>
      <c r="O173" s="137">
        <v>0</v>
      </c>
      <c r="P173" s="137">
        <f>O173*H173</f>
        <v>0</v>
      </c>
      <c r="Q173" s="137">
        <v>0</v>
      </c>
      <c r="R173" s="137">
        <f>Q173*H173</f>
        <v>0</v>
      </c>
      <c r="S173" s="137">
        <v>0</v>
      </c>
      <c r="T173" s="138">
        <f>S173*H173</f>
        <v>0</v>
      </c>
      <c r="AR173" s="139" t="s">
        <v>209</v>
      </c>
      <c r="AT173" s="139" t="s">
        <v>205</v>
      </c>
      <c r="AU173" s="139" t="s">
        <v>86</v>
      </c>
      <c r="AY173" s="18" t="s">
        <v>203</v>
      </c>
      <c r="BE173" s="140">
        <f>IF(N173="základní",J173,0)</f>
        <v>2564.38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8" t="s">
        <v>84</v>
      </c>
      <c r="BK173" s="140">
        <f>ROUND(I173*H173,2)</f>
        <v>2564.38</v>
      </c>
      <c r="BL173" s="18" t="s">
        <v>209</v>
      </c>
      <c r="BM173" s="139" t="s">
        <v>733</v>
      </c>
    </row>
    <row r="174" spans="2:65" s="1" customFormat="1" ht="24.2" customHeight="1">
      <c r="B174" s="31"/>
      <c r="C174" s="129" t="s">
        <v>360</v>
      </c>
      <c r="D174" s="129" t="s">
        <v>205</v>
      </c>
      <c r="E174" s="130" t="s">
        <v>361</v>
      </c>
      <c r="F174" s="131" t="s">
        <v>362</v>
      </c>
      <c r="G174" s="132" t="s">
        <v>208</v>
      </c>
      <c r="H174" s="133">
        <v>5.35</v>
      </c>
      <c r="I174" s="134">
        <v>206.8</v>
      </c>
      <c r="J174" s="134">
        <f>ROUND(I174*H174,2)</f>
        <v>1106.3800000000001</v>
      </c>
      <c r="K174" s="131" t="s">
        <v>31</v>
      </c>
      <c r="L174" s="31"/>
      <c r="M174" s="135" t="s">
        <v>31</v>
      </c>
      <c r="N174" s="136" t="s">
        <v>48</v>
      </c>
      <c r="O174" s="137">
        <v>0</v>
      </c>
      <c r="P174" s="137">
        <f>O174*H174</f>
        <v>0</v>
      </c>
      <c r="Q174" s="137">
        <v>8.0555999999999998E-4</v>
      </c>
      <c r="R174" s="137">
        <f>Q174*H174</f>
        <v>4.3097459999999997E-3</v>
      </c>
      <c r="S174" s="137">
        <v>0</v>
      </c>
      <c r="T174" s="138">
        <f>S174*H174</f>
        <v>0</v>
      </c>
      <c r="AR174" s="139" t="s">
        <v>209</v>
      </c>
      <c r="AT174" s="139" t="s">
        <v>205</v>
      </c>
      <c r="AU174" s="139" t="s">
        <v>86</v>
      </c>
      <c r="AY174" s="18" t="s">
        <v>203</v>
      </c>
      <c r="BE174" s="140">
        <f>IF(N174="základní",J174,0)</f>
        <v>1106.3800000000001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8" t="s">
        <v>84</v>
      </c>
      <c r="BK174" s="140">
        <f>ROUND(I174*H174,2)</f>
        <v>1106.3800000000001</v>
      </c>
      <c r="BL174" s="18" t="s">
        <v>209</v>
      </c>
      <c r="BM174" s="139" t="s">
        <v>734</v>
      </c>
    </row>
    <row r="175" spans="2:65" s="12" customFormat="1" ht="10.15">
      <c r="B175" s="141"/>
      <c r="D175" s="142" t="s">
        <v>211</v>
      </c>
      <c r="E175" s="143" t="s">
        <v>31</v>
      </c>
      <c r="F175" s="144" t="s">
        <v>732</v>
      </c>
      <c r="H175" s="145">
        <v>5.35</v>
      </c>
      <c r="L175" s="141"/>
      <c r="M175" s="146"/>
      <c r="T175" s="147"/>
      <c r="AT175" s="143" t="s">
        <v>211</v>
      </c>
      <c r="AU175" s="143" t="s">
        <v>86</v>
      </c>
      <c r="AV175" s="12" t="s">
        <v>86</v>
      </c>
      <c r="AW175" s="12" t="s">
        <v>38</v>
      </c>
      <c r="AX175" s="12" t="s">
        <v>84</v>
      </c>
      <c r="AY175" s="143" t="s">
        <v>203</v>
      </c>
    </row>
    <row r="176" spans="2:65" s="1" customFormat="1" ht="24.2" customHeight="1">
      <c r="B176" s="31"/>
      <c r="C176" s="129" t="s">
        <v>364</v>
      </c>
      <c r="D176" s="129" t="s">
        <v>205</v>
      </c>
      <c r="E176" s="130" t="s">
        <v>365</v>
      </c>
      <c r="F176" s="131" t="s">
        <v>366</v>
      </c>
      <c r="G176" s="132" t="s">
        <v>208</v>
      </c>
      <c r="H176" s="133">
        <v>5.35</v>
      </c>
      <c r="I176" s="134">
        <v>60.5</v>
      </c>
      <c r="J176" s="134">
        <f>ROUND(I176*H176,2)</f>
        <v>323.68</v>
      </c>
      <c r="K176" s="131" t="s">
        <v>31</v>
      </c>
      <c r="L176" s="31"/>
      <c r="M176" s="135" t="s">
        <v>31</v>
      </c>
      <c r="N176" s="136" t="s">
        <v>48</v>
      </c>
      <c r="O176" s="137">
        <v>0</v>
      </c>
      <c r="P176" s="137">
        <f>O176*H176</f>
        <v>0</v>
      </c>
      <c r="Q176" s="137">
        <v>0</v>
      </c>
      <c r="R176" s="137">
        <f>Q176*H176</f>
        <v>0</v>
      </c>
      <c r="S176" s="137">
        <v>0</v>
      </c>
      <c r="T176" s="138">
        <f>S176*H176</f>
        <v>0</v>
      </c>
      <c r="AR176" s="139" t="s">
        <v>209</v>
      </c>
      <c r="AT176" s="139" t="s">
        <v>205</v>
      </c>
      <c r="AU176" s="139" t="s">
        <v>86</v>
      </c>
      <c r="AY176" s="18" t="s">
        <v>203</v>
      </c>
      <c r="BE176" s="140">
        <f>IF(N176="základní",J176,0)</f>
        <v>323.68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8" t="s">
        <v>84</v>
      </c>
      <c r="BK176" s="140">
        <f>ROUND(I176*H176,2)</f>
        <v>323.68</v>
      </c>
      <c r="BL176" s="18" t="s">
        <v>209</v>
      </c>
      <c r="BM176" s="139" t="s">
        <v>735</v>
      </c>
    </row>
    <row r="177" spans="2:65" s="1" customFormat="1" ht="16.5" customHeight="1">
      <c r="B177" s="31"/>
      <c r="C177" s="129" t="s">
        <v>368</v>
      </c>
      <c r="D177" s="129" t="s">
        <v>205</v>
      </c>
      <c r="E177" s="130" t="s">
        <v>369</v>
      </c>
      <c r="F177" s="131" t="s">
        <v>370</v>
      </c>
      <c r="G177" s="132" t="s">
        <v>208</v>
      </c>
      <c r="H177" s="133">
        <v>9.3249999999999993</v>
      </c>
      <c r="I177" s="134">
        <v>255</v>
      </c>
      <c r="J177" s="134">
        <f>ROUND(I177*H177,2)</f>
        <v>2377.88</v>
      </c>
      <c r="K177" s="131" t="s">
        <v>31</v>
      </c>
      <c r="L177" s="31"/>
      <c r="M177" s="135" t="s">
        <v>31</v>
      </c>
      <c r="N177" s="136" t="s">
        <v>48</v>
      </c>
      <c r="O177" s="137">
        <v>0</v>
      </c>
      <c r="P177" s="137">
        <f>O177*H177</f>
        <v>0</v>
      </c>
      <c r="Q177" s="137">
        <v>3.2000000000000002E-3</v>
      </c>
      <c r="R177" s="137">
        <f>Q177*H177</f>
        <v>2.9839999999999998E-2</v>
      </c>
      <c r="S177" s="137">
        <v>0</v>
      </c>
      <c r="T177" s="138">
        <f>S177*H177</f>
        <v>0</v>
      </c>
      <c r="AR177" s="139" t="s">
        <v>209</v>
      </c>
      <c r="AT177" s="139" t="s">
        <v>205</v>
      </c>
      <c r="AU177" s="139" t="s">
        <v>86</v>
      </c>
      <c r="AY177" s="18" t="s">
        <v>203</v>
      </c>
      <c r="BE177" s="140">
        <f>IF(N177="základní",J177,0)</f>
        <v>2377.88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8" t="s">
        <v>84</v>
      </c>
      <c r="BK177" s="140">
        <f>ROUND(I177*H177,2)</f>
        <v>2377.88</v>
      </c>
      <c r="BL177" s="18" t="s">
        <v>209</v>
      </c>
      <c r="BM177" s="139" t="s">
        <v>736</v>
      </c>
    </row>
    <row r="178" spans="2:65" s="12" customFormat="1" ht="10.15">
      <c r="B178" s="141"/>
      <c r="D178" s="142" t="s">
        <v>211</v>
      </c>
      <c r="E178" s="143" t="s">
        <v>31</v>
      </c>
      <c r="F178" s="144" t="s">
        <v>731</v>
      </c>
      <c r="H178" s="145">
        <v>3.9750000000000001</v>
      </c>
      <c r="L178" s="141"/>
      <c r="M178" s="146"/>
      <c r="T178" s="147"/>
      <c r="AT178" s="143" t="s">
        <v>211</v>
      </c>
      <c r="AU178" s="143" t="s">
        <v>86</v>
      </c>
      <c r="AV178" s="12" t="s">
        <v>86</v>
      </c>
      <c r="AW178" s="12" t="s">
        <v>38</v>
      </c>
      <c r="AX178" s="12" t="s">
        <v>77</v>
      </c>
      <c r="AY178" s="143" t="s">
        <v>203</v>
      </c>
    </row>
    <row r="179" spans="2:65" s="12" customFormat="1" ht="10.15">
      <c r="B179" s="141"/>
      <c r="D179" s="142" t="s">
        <v>211</v>
      </c>
      <c r="E179" s="143" t="s">
        <v>31</v>
      </c>
      <c r="F179" s="144" t="s">
        <v>732</v>
      </c>
      <c r="H179" s="145">
        <v>5.35</v>
      </c>
      <c r="L179" s="141"/>
      <c r="M179" s="146"/>
      <c r="T179" s="147"/>
      <c r="AT179" s="143" t="s">
        <v>211</v>
      </c>
      <c r="AU179" s="143" t="s">
        <v>86</v>
      </c>
      <c r="AV179" s="12" t="s">
        <v>86</v>
      </c>
      <c r="AW179" s="12" t="s">
        <v>38</v>
      </c>
      <c r="AX179" s="12" t="s">
        <v>77</v>
      </c>
      <c r="AY179" s="143" t="s">
        <v>203</v>
      </c>
    </row>
    <row r="180" spans="2:65" s="13" customFormat="1" ht="10.15">
      <c r="B180" s="151"/>
      <c r="D180" s="142" t="s">
        <v>211</v>
      </c>
      <c r="E180" s="152" t="s">
        <v>31</v>
      </c>
      <c r="F180" s="153" t="s">
        <v>230</v>
      </c>
      <c r="H180" s="154">
        <v>9.3249999999999993</v>
      </c>
      <c r="L180" s="151"/>
      <c r="M180" s="155"/>
      <c r="T180" s="156"/>
      <c r="AT180" s="152" t="s">
        <v>211</v>
      </c>
      <c r="AU180" s="152" t="s">
        <v>86</v>
      </c>
      <c r="AV180" s="13" t="s">
        <v>209</v>
      </c>
      <c r="AW180" s="13" t="s">
        <v>38</v>
      </c>
      <c r="AX180" s="13" t="s">
        <v>84</v>
      </c>
      <c r="AY180" s="152" t="s">
        <v>203</v>
      </c>
    </row>
    <row r="181" spans="2:65" s="1" customFormat="1" ht="44.25" customHeight="1">
      <c r="B181" s="31"/>
      <c r="C181" s="129" t="s">
        <v>373</v>
      </c>
      <c r="D181" s="129" t="s">
        <v>205</v>
      </c>
      <c r="E181" s="130" t="s">
        <v>374</v>
      </c>
      <c r="F181" s="131" t="s">
        <v>375</v>
      </c>
      <c r="G181" s="132" t="s">
        <v>251</v>
      </c>
      <c r="H181" s="133">
        <v>0.20599999999999996</v>
      </c>
      <c r="I181" s="134">
        <v>39000</v>
      </c>
      <c r="J181" s="134">
        <f>ROUND(I181*H181,2)</f>
        <v>8034</v>
      </c>
      <c r="K181" s="131" t="s">
        <v>31</v>
      </c>
      <c r="L181" s="31"/>
      <c r="M181" s="135" t="s">
        <v>31</v>
      </c>
      <c r="N181" s="136" t="s">
        <v>48</v>
      </c>
      <c r="O181" s="137">
        <v>0</v>
      </c>
      <c r="P181" s="137">
        <f>O181*H181</f>
        <v>0</v>
      </c>
      <c r="Q181" s="137">
        <v>1.0555522399999997</v>
      </c>
      <c r="R181" s="137">
        <f>Q181*H181</f>
        <v>0.21744376143999988</v>
      </c>
      <c r="S181" s="137">
        <v>0</v>
      </c>
      <c r="T181" s="138">
        <f>S181*H181</f>
        <v>0</v>
      </c>
      <c r="AR181" s="139" t="s">
        <v>209</v>
      </c>
      <c r="AT181" s="139" t="s">
        <v>205</v>
      </c>
      <c r="AU181" s="139" t="s">
        <v>86</v>
      </c>
      <c r="AY181" s="18" t="s">
        <v>203</v>
      </c>
      <c r="BE181" s="140">
        <f>IF(N181="základní",J181,0)</f>
        <v>8034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8" t="s">
        <v>84</v>
      </c>
      <c r="BK181" s="140">
        <f>ROUND(I181*H181,2)</f>
        <v>8034</v>
      </c>
      <c r="BL181" s="18" t="s">
        <v>209</v>
      </c>
      <c r="BM181" s="139" t="s">
        <v>737</v>
      </c>
    </row>
    <row r="182" spans="2:65" s="14" customFormat="1" ht="10.15">
      <c r="B182" s="160"/>
      <c r="D182" s="142" t="s">
        <v>211</v>
      </c>
      <c r="E182" s="161" t="s">
        <v>31</v>
      </c>
      <c r="F182" s="162" t="s">
        <v>377</v>
      </c>
      <c r="H182" s="161" t="s">
        <v>31</v>
      </c>
      <c r="L182" s="160"/>
      <c r="M182" s="163"/>
      <c r="T182" s="164"/>
      <c r="AT182" s="161" t="s">
        <v>211</v>
      </c>
      <c r="AU182" s="161" t="s">
        <v>86</v>
      </c>
      <c r="AV182" s="14" t="s">
        <v>84</v>
      </c>
      <c r="AW182" s="14" t="s">
        <v>38</v>
      </c>
      <c r="AX182" s="14" t="s">
        <v>77</v>
      </c>
      <c r="AY182" s="161" t="s">
        <v>203</v>
      </c>
    </row>
    <row r="183" spans="2:65" s="14" customFormat="1" ht="10.15">
      <c r="B183" s="160"/>
      <c r="D183" s="142" t="s">
        <v>211</v>
      </c>
      <c r="E183" s="161" t="s">
        <v>31</v>
      </c>
      <c r="F183" s="162" t="s">
        <v>378</v>
      </c>
      <c r="H183" s="161" t="s">
        <v>31</v>
      </c>
      <c r="L183" s="160"/>
      <c r="M183" s="163"/>
      <c r="T183" s="164"/>
      <c r="AT183" s="161" t="s">
        <v>211</v>
      </c>
      <c r="AU183" s="161" t="s">
        <v>86</v>
      </c>
      <c r="AV183" s="14" t="s">
        <v>84</v>
      </c>
      <c r="AW183" s="14" t="s">
        <v>38</v>
      </c>
      <c r="AX183" s="14" t="s">
        <v>77</v>
      </c>
      <c r="AY183" s="161" t="s">
        <v>203</v>
      </c>
    </row>
    <row r="184" spans="2:65" s="12" customFormat="1" ht="10.15">
      <c r="B184" s="141"/>
      <c r="D184" s="142" t="s">
        <v>211</v>
      </c>
      <c r="E184" s="143" t="s">
        <v>31</v>
      </c>
      <c r="F184" s="144" t="s">
        <v>729</v>
      </c>
      <c r="H184" s="145">
        <v>1.7130000000000003</v>
      </c>
      <c r="L184" s="141"/>
      <c r="M184" s="146"/>
      <c r="T184" s="147"/>
      <c r="AT184" s="143" t="s">
        <v>211</v>
      </c>
      <c r="AU184" s="143" t="s">
        <v>86</v>
      </c>
      <c r="AV184" s="12" t="s">
        <v>86</v>
      </c>
      <c r="AW184" s="12" t="s">
        <v>38</v>
      </c>
      <c r="AX184" s="12" t="s">
        <v>77</v>
      </c>
      <c r="AY184" s="143" t="s">
        <v>203</v>
      </c>
    </row>
    <row r="185" spans="2:65" s="12" customFormat="1" ht="10.15">
      <c r="B185" s="141"/>
      <c r="D185" s="142" t="s">
        <v>211</v>
      </c>
      <c r="E185" s="143" t="s">
        <v>31</v>
      </c>
      <c r="F185" s="144" t="s">
        <v>738</v>
      </c>
      <c r="H185" s="145">
        <v>0.20599999999999996</v>
      </c>
      <c r="L185" s="141"/>
      <c r="M185" s="146"/>
      <c r="T185" s="147"/>
      <c r="AT185" s="143" t="s">
        <v>211</v>
      </c>
      <c r="AU185" s="143" t="s">
        <v>86</v>
      </c>
      <c r="AV185" s="12" t="s">
        <v>86</v>
      </c>
      <c r="AW185" s="12" t="s">
        <v>38</v>
      </c>
      <c r="AX185" s="12" t="s">
        <v>84</v>
      </c>
      <c r="AY185" s="143" t="s">
        <v>203</v>
      </c>
    </row>
    <row r="186" spans="2:65" s="11" customFormat="1" ht="22.8" customHeight="1">
      <c r="B186" s="118"/>
      <c r="D186" s="119" t="s">
        <v>76</v>
      </c>
      <c r="E186" s="127" t="s">
        <v>279</v>
      </c>
      <c r="F186" s="127" t="s">
        <v>380</v>
      </c>
      <c r="J186" s="128">
        <f>BK186</f>
        <v>9161.6</v>
      </c>
      <c r="L186" s="118"/>
      <c r="M186" s="122"/>
      <c r="P186" s="123">
        <f>SUM(P187:P192)</f>
        <v>0</v>
      </c>
      <c r="R186" s="123">
        <f>SUM(R187:R192)</f>
        <v>0</v>
      </c>
      <c r="T186" s="124">
        <f>SUM(T187:T192)</f>
        <v>0</v>
      </c>
      <c r="AR186" s="119" t="s">
        <v>84</v>
      </c>
      <c r="AT186" s="125" t="s">
        <v>76</v>
      </c>
      <c r="AU186" s="125" t="s">
        <v>84</v>
      </c>
      <c r="AY186" s="119" t="s">
        <v>203</v>
      </c>
      <c r="BK186" s="126">
        <f>SUM(BK187:BK192)</f>
        <v>9161.6</v>
      </c>
    </row>
    <row r="187" spans="2:65" s="1" customFormat="1" ht="24.2" customHeight="1">
      <c r="B187" s="31"/>
      <c r="C187" s="129" t="s">
        <v>381</v>
      </c>
      <c r="D187" s="129" t="s">
        <v>205</v>
      </c>
      <c r="E187" s="130" t="s">
        <v>382</v>
      </c>
      <c r="F187" s="131" t="s">
        <v>534</v>
      </c>
      <c r="G187" s="132" t="s">
        <v>208</v>
      </c>
      <c r="H187" s="133">
        <v>38.4</v>
      </c>
      <c r="I187" s="134">
        <v>89</v>
      </c>
      <c r="J187" s="134">
        <f>ROUND(I187*H187,2)</f>
        <v>3417.6</v>
      </c>
      <c r="K187" s="131" t="s">
        <v>31</v>
      </c>
      <c r="L187" s="31"/>
      <c r="M187" s="135" t="s">
        <v>31</v>
      </c>
      <c r="N187" s="136" t="s">
        <v>48</v>
      </c>
      <c r="O187" s="137">
        <v>0</v>
      </c>
      <c r="P187" s="137">
        <f>O187*H187</f>
        <v>0</v>
      </c>
      <c r="Q187" s="137">
        <v>0</v>
      </c>
      <c r="R187" s="137">
        <f>Q187*H187</f>
        <v>0</v>
      </c>
      <c r="S187" s="137">
        <v>0</v>
      </c>
      <c r="T187" s="138">
        <f>S187*H187</f>
        <v>0</v>
      </c>
      <c r="AR187" s="139" t="s">
        <v>209</v>
      </c>
      <c r="AT187" s="139" t="s">
        <v>205</v>
      </c>
      <c r="AU187" s="139" t="s">
        <v>86</v>
      </c>
      <c r="AY187" s="18" t="s">
        <v>203</v>
      </c>
      <c r="BE187" s="140">
        <f>IF(N187="základní",J187,0)</f>
        <v>3417.6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8" t="s">
        <v>84</v>
      </c>
      <c r="BK187" s="140">
        <f>ROUND(I187*H187,2)</f>
        <v>3417.6</v>
      </c>
      <c r="BL187" s="18" t="s">
        <v>209</v>
      </c>
      <c r="BM187" s="139" t="s">
        <v>739</v>
      </c>
    </row>
    <row r="188" spans="2:65" s="12" customFormat="1" ht="10.15">
      <c r="B188" s="141"/>
      <c r="D188" s="142" t="s">
        <v>211</v>
      </c>
      <c r="E188" s="143" t="s">
        <v>31</v>
      </c>
      <c r="F188" s="144" t="s">
        <v>740</v>
      </c>
      <c r="H188" s="145">
        <v>38.4</v>
      </c>
      <c r="L188" s="141"/>
      <c r="M188" s="146"/>
      <c r="T188" s="147"/>
      <c r="AT188" s="143" t="s">
        <v>211</v>
      </c>
      <c r="AU188" s="143" t="s">
        <v>86</v>
      </c>
      <c r="AV188" s="12" t="s">
        <v>86</v>
      </c>
      <c r="AW188" s="12" t="s">
        <v>38</v>
      </c>
      <c r="AX188" s="12" t="s">
        <v>84</v>
      </c>
      <c r="AY188" s="143" t="s">
        <v>203</v>
      </c>
    </row>
    <row r="189" spans="2:65" s="1" customFormat="1" ht="24.2" customHeight="1">
      <c r="B189" s="31"/>
      <c r="C189" s="129" t="s">
        <v>386</v>
      </c>
      <c r="D189" s="129" t="s">
        <v>205</v>
      </c>
      <c r="E189" s="130" t="s">
        <v>387</v>
      </c>
      <c r="F189" s="131" t="s">
        <v>537</v>
      </c>
      <c r="G189" s="132" t="s">
        <v>208</v>
      </c>
      <c r="H189" s="133">
        <v>576</v>
      </c>
      <c r="I189" s="134">
        <v>3.5</v>
      </c>
      <c r="J189" s="134">
        <f>ROUND(I189*H189,2)</f>
        <v>2016</v>
      </c>
      <c r="K189" s="131" t="s">
        <v>31</v>
      </c>
      <c r="L189" s="31"/>
      <c r="M189" s="135" t="s">
        <v>31</v>
      </c>
      <c r="N189" s="136" t="s">
        <v>48</v>
      </c>
      <c r="O189" s="137">
        <v>0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209</v>
      </c>
      <c r="AT189" s="139" t="s">
        <v>205</v>
      </c>
      <c r="AU189" s="139" t="s">
        <v>86</v>
      </c>
      <c r="AY189" s="18" t="s">
        <v>203</v>
      </c>
      <c r="BE189" s="140">
        <f>IF(N189="základní",J189,0)</f>
        <v>2016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8" t="s">
        <v>84</v>
      </c>
      <c r="BK189" s="140">
        <f>ROUND(I189*H189,2)</f>
        <v>2016</v>
      </c>
      <c r="BL189" s="18" t="s">
        <v>209</v>
      </c>
      <c r="BM189" s="139" t="s">
        <v>741</v>
      </c>
    </row>
    <row r="190" spans="2:65" s="12" customFormat="1" ht="10.15">
      <c r="B190" s="141"/>
      <c r="D190" s="142" t="s">
        <v>211</v>
      </c>
      <c r="E190" s="143" t="s">
        <v>31</v>
      </c>
      <c r="F190" s="144" t="s">
        <v>742</v>
      </c>
      <c r="H190" s="145">
        <v>576</v>
      </c>
      <c r="L190" s="141"/>
      <c r="M190" s="146"/>
      <c r="T190" s="147"/>
      <c r="AT190" s="143" t="s">
        <v>211</v>
      </c>
      <c r="AU190" s="143" t="s">
        <v>86</v>
      </c>
      <c r="AV190" s="12" t="s">
        <v>86</v>
      </c>
      <c r="AW190" s="12" t="s">
        <v>38</v>
      </c>
      <c r="AX190" s="12" t="s">
        <v>84</v>
      </c>
      <c r="AY190" s="143" t="s">
        <v>203</v>
      </c>
    </row>
    <row r="191" spans="2:65" s="1" customFormat="1" ht="33" customHeight="1">
      <c r="B191" s="31"/>
      <c r="C191" s="129" t="s">
        <v>391</v>
      </c>
      <c r="D191" s="129" t="s">
        <v>205</v>
      </c>
      <c r="E191" s="130" t="s">
        <v>392</v>
      </c>
      <c r="F191" s="131" t="s">
        <v>393</v>
      </c>
      <c r="G191" s="132" t="s">
        <v>215</v>
      </c>
      <c r="H191" s="133">
        <v>1</v>
      </c>
      <c r="I191" s="134">
        <v>2000</v>
      </c>
      <c r="J191" s="134">
        <f>ROUND(I191*H191,2)</f>
        <v>2000</v>
      </c>
      <c r="K191" s="131" t="s">
        <v>31</v>
      </c>
      <c r="L191" s="31"/>
      <c r="M191" s="135" t="s">
        <v>31</v>
      </c>
      <c r="N191" s="136" t="s">
        <v>48</v>
      </c>
      <c r="O191" s="137">
        <v>0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209</v>
      </c>
      <c r="AT191" s="139" t="s">
        <v>205</v>
      </c>
      <c r="AU191" s="139" t="s">
        <v>86</v>
      </c>
      <c r="AY191" s="18" t="s">
        <v>203</v>
      </c>
      <c r="BE191" s="140">
        <f>IF(N191="základní",J191,0)</f>
        <v>2000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8" t="s">
        <v>84</v>
      </c>
      <c r="BK191" s="140">
        <f>ROUND(I191*H191,2)</f>
        <v>2000</v>
      </c>
      <c r="BL191" s="18" t="s">
        <v>209</v>
      </c>
      <c r="BM191" s="139" t="s">
        <v>743</v>
      </c>
    </row>
    <row r="192" spans="2:65" s="1" customFormat="1" ht="24.2" customHeight="1">
      <c r="B192" s="31"/>
      <c r="C192" s="129" t="s">
        <v>395</v>
      </c>
      <c r="D192" s="129" t="s">
        <v>205</v>
      </c>
      <c r="E192" s="130" t="s">
        <v>396</v>
      </c>
      <c r="F192" s="131" t="s">
        <v>541</v>
      </c>
      <c r="G192" s="132" t="s">
        <v>208</v>
      </c>
      <c r="H192" s="133">
        <v>38.4</v>
      </c>
      <c r="I192" s="134">
        <v>45</v>
      </c>
      <c r="J192" s="134">
        <f>ROUND(I192*H192,2)</f>
        <v>1728</v>
      </c>
      <c r="K192" s="131" t="s">
        <v>31</v>
      </c>
      <c r="L192" s="31"/>
      <c r="M192" s="135" t="s">
        <v>31</v>
      </c>
      <c r="N192" s="136" t="s">
        <v>48</v>
      </c>
      <c r="O192" s="137">
        <v>0</v>
      </c>
      <c r="P192" s="137">
        <f>O192*H192</f>
        <v>0</v>
      </c>
      <c r="Q192" s="137">
        <v>0</v>
      </c>
      <c r="R192" s="137">
        <f>Q192*H192</f>
        <v>0</v>
      </c>
      <c r="S192" s="137">
        <v>0</v>
      </c>
      <c r="T192" s="138">
        <f>S192*H192</f>
        <v>0</v>
      </c>
      <c r="AR192" s="139" t="s">
        <v>209</v>
      </c>
      <c r="AT192" s="139" t="s">
        <v>205</v>
      </c>
      <c r="AU192" s="139" t="s">
        <v>86</v>
      </c>
      <c r="AY192" s="18" t="s">
        <v>203</v>
      </c>
      <c r="BE192" s="140">
        <f>IF(N192="základní",J192,0)</f>
        <v>1728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8" t="s">
        <v>84</v>
      </c>
      <c r="BK192" s="140">
        <f>ROUND(I192*H192,2)</f>
        <v>1728</v>
      </c>
      <c r="BL192" s="18" t="s">
        <v>209</v>
      </c>
      <c r="BM192" s="139" t="s">
        <v>744</v>
      </c>
    </row>
    <row r="193" spans="2:65" s="11" customFormat="1" ht="22.8" customHeight="1">
      <c r="B193" s="118"/>
      <c r="D193" s="119" t="s">
        <v>76</v>
      </c>
      <c r="E193" s="127" t="s">
        <v>399</v>
      </c>
      <c r="F193" s="127" t="s">
        <v>400</v>
      </c>
      <c r="J193" s="128">
        <f>BK193</f>
        <v>20387.46</v>
      </c>
      <c r="L193" s="118"/>
      <c r="M193" s="122"/>
      <c r="P193" s="123">
        <f>P194</f>
        <v>0</v>
      </c>
      <c r="R193" s="123">
        <f>R194</f>
        <v>0</v>
      </c>
      <c r="T193" s="124">
        <f>T194</f>
        <v>0</v>
      </c>
      <c r="AR193" s="119" t="s">
        <v>84</v>
      </c>
      <c r="AT193" s="125" t="s">
        <v>76</v>
      </c>
      <c r="AU193" s="125" t="s">
        <v>84</v>
      </c>
      <c r="AY193" s="119" t="s">
        <v>203</v>
      </c>
      <c r="BK193" s="126">
        <f>BK194</f>
        <v>20387.46</v>
      </c>
    </row>
    <row r="194" spans="2:65" s="1" customFormat="1" ht="24.2" customHeight="1">
      <c r="B194" s="31"/>
      <c r="C194" s="129" t="s">
        <v>401</v>
      </c>
      <c r="D194" s="129" t="s">
        <v>205</v>
      </c>
      <c r="E194" s="130" t="s">
        <v>402</v>
      </c>
      <c r="F194" s="131" t="s">
        <v>403</v>
      </c>
      <c r="G194" s="132" t="s">
        <v>251</v>
      </c>
      <c r="H194" s="133">
        <v>65.766000000000005</v>
      </c>
      <c r="I194" s="134">
        <v>310</v>
      </c>
      <c r="J194" s="134">
        <f>ROUND(I194*H194,2)</f>
        <v>20387.46</v>
      </c>
      <c r="K194" s="131" t="s">
        <v>31</v>
      </c>
      <c r="L194" s="31"/>
      <c r="M194" s="135" t="s">
        <v>31</v>
      </c>
      <c r="N194" s="136" t="s">
        <v>48</v>
      </c>
      <c r="O194" s="137">
        <v>0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209</v>
      </c>
      <c r="AT194" s="139" t="s">
        <v>205</v>
      </c>
      <c r="AU194" s="139" t="s">
        <v>86</v>
      </c>
      <c r="AY194" s="18" t="s">
        <v>203</v>
      </c>
      <c r="BE194" s="140">
        <f>IF(N194="základní",J194,0)</f>
        <v>20387.46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8" t="s">
        <v>84</v>
      </c>
      <c r="BK194" s="140">
        <f>ROUND(I194*H194,2)</f>
        <v>20387.46</v>
      </c>
      <c r="BL194" s="18" t="s">
        <v>209</v>
      </c>
      <c r="BM194" s="139" t="s">
        <v>745</v>
      </c>
    </row>
    <row r="195" spans="2:65" s="11" customFormat="1" ht="25.9" customHeight="1">
      <c r="B195" s="118"/>
      <c r="D195" s="119" t="s">
        <v>76</v>
      </c>
      <c r="E195" s="120" t="s">
        <v>405</v>
      </c>
      <c r="F195" s="120" t="s">
        <v>405</v>
      </c>
      <c r="J195" s="121">
        <f>BK195</f>
        <v>584100</v>
      </c>
      <c r="L195" s="118"/>
      <c r="M195" s="122"/>
      <c r="P195" s="123">
        <f>P196</f>
        <v>0</v>
      </c>
      <c r="R195" s="123">
        <f>R196</f>
        <v>0</v>
      </c>
      <c r="T195" s="124">
        <f>T196</f>
        <v>0</v>
      </c>
      <c r="AR195" s="119" t="s">
        <v>86</v>
      </c>
      <c r="AT195" s="125" t="s">
        <v>76</v>
      </c>
      <c r="AU195" s="125" t="s">
        <v>77</v>
      </c>
      <c r="AY195" s="119" t="s">
        <v>203</v>
      </c>
      <c r="BK195" s="126">
        <f>BK196</f>
        <v>584100</v>
      </c>
    </row>
    <row r="196" spans="2:65" s="11" customFormat="1" ht="22.8" customHeight="1">
      <c r="B196" s="118"/>
      <c r="D196" s="119" t="s">
        <v>76</v>
      </c>
      <c r="E196" s="127" t="s">
        <v>406</v>
      </c>
      <c r="F196" s="127" t="s">
        <v>407</v>
      </c>
      <c r="J196" s="128">
        <f>BK196</f>
        <v>584100</v>
      </c>
      <c r="L196" s="118"/>
      <c r="M196" s="122"/>
      <c r="P196" s="123">
        <f>SUM(P197:P202)</f>
        <v>0</v>
      </c>
      <c r="R196" s="123">
        <f>SUM(R197:R202)</f>
        <v>0</v>
      </c>
      <c r="T196" s="124">
        <f>SUM(T197:T202)</f>
        <v>0</v>
      </c>
      <c r="AR196" s="119" t="s">
        <v>86</v>
      </c>
      <c r="AT196" s="125" t="s">
        <v>76</v>
      </c>
      <c r="AU196" s="125" t="s">
        <v>84</v>
      </c>
      <c r="AY196" s="119" t="s">
        <v>203</v>
      </c>
      <c r="BK196" s="126">
        <f>SUM(BK197:BK202)</f>
        <v>584100</v>
      </c>
    </row>
    <row r="197" spans="2:65" s="1" customFormat="1" ht="24.2" customHeight="1">
      <c r="B197" s="31"/>
      <c r="C197" s="129" t="s">
        <v>408</v>
      </c>
      <c r="D197" s="129" t="s">
        <v>205</v>
      </c>
      <c r="E197" s="130" t="s">
        <v>409</v>
      </c>
      <c r="F197" s="131" t="s">
        <v>410</v>
      </c>
      <c r="G197" s="132" t="s">
        <v>215</v>
      </c>
      <c r="H197" s="133">
        <v>45</v>
      </c>
      <c r="I197" s="134">
        <v>8500</v>
      </c>
      <c r="J197" s="134">
        <f>ROUND(I197*H197,2)</f>
        <v>382500</v>
      </c>
      <c r="K197" s="131" t="s">
        <v>31</v>
      </c>
      <c r="L197" s="31"/>
      <c r="M197" s="135" t="s">
        <v>31</v>
      </c>
      <c r="N197" s="136" t="s">
        <v>48</v>
      </c>
      <c r="O197" s="137">
        <v>0</v>
      </c>
      <c r="P197" s="137">
        <f>O197*H197</f>
        <v>0</v>
      </c>
      <c r="Q197" s="137">
        <v>0</v>
      </c>
      <c r="R197" s="137">
        <f>Q197*H197</f>
        <v>0</v>
      </c>
      <c r="S197" s="137">
        <v>0</v>
      </c>
      <c r="T197" s="138">
        <f>S197*H197</f>
        <v>0</v>
      </c>
      <c r="AR197" s="139" t="s">
        <v>325</v>
      </c>
      <c r="AT197" s="139" t="s">
        <v>205</v>
      </c>
      <c r="AU197" s="139" t="s">
        <v>86</v>
      </c>
      <c r="AY197" s="18" t="s">
        <v>203</v>
      </c>
      <c r="BE197" s="140">
        <f>IF(N197="základní",J197,0)</f>
        <v>382500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8" t="s">
        <v>84</v>
      </c>
      <c r="BK197" s="140">
        <f>ROUND(I197*H197,2)</f>
        <v>382500</v>
      </c>
      <c r="BL197" s="18" t="s">
        <v>325</v>
      </c>
      <c r="BM197" s="139" t="s">
        <v>746</v>
      </c>
    </row>
    <row r="198" spans="2:65" s="12" customFormat="1" ht="10.15">
      <c r="B198" s="141"/>
      <c r="D198" s="142" t="s">
        <v>211</v>
      </c>
      <c r="E198" s="143" t="s">
        <v>31</v>
      </c>
      <c r="F198" s="144" t="s">
        <v>412</v>
      </c>
      <c r="H198" s="145">
        <v>27</v>
      </c>
      <c r="L198" s="141"/>
      <c r="M198" s="146"/>
      <c r="T198" s="147"/>
      <c r="AT198" s="143" t="s">
        <v>211</v>
      </c>
      <c r="AU198" s="143" t="s">
        <v>86</v>
      </c>
      <c r="AV198" s="12" t="s">
        <v>86</v>
      </c>
      <c r="AW198" s="12" t="s">
        <v>38</v>
      </c>
      <c r="AX198" s="12" t="s">
        <v>77</v>
      </c>
      <c r="AY198" s="143" t="s">
        <v>203</v>
      </c>
    </row>
    <row r="199" spans="2:65" s="12" customFormat="1" ht="10.15">
      <c r="B199" s="141"/>
      <c r="D199" s="142" t="s">
        <v>211</v>
      </c>
      <c r="E199" s="143" t="s">
        <v>31</v>
      </c>
      <c r="F199" s="144" t="s">
        <v>747</v>
      </c>
      <c r="H199" s="145">
        <v>18</v>
      </c>
      <c r="L199" s="141"/>
      <c r="M199" s="146"/>
      <c r="T199" s="147"/>
      <c r="AT199" s="143" t="s">
        <v>211</v>
      </c>
      <c r="AU199" s="143" t="s">
        <v>86</v>
      </c>
      <c r="AV199" s="12" t="s">
        <v>86</v>
      </c>
      <c r="AW199" s="12" t="s">
        <v>38</v>
      </c>
      <c r="AX199" s="12" t="s">
        <v>77</v>
      </c>
      <c r="AY199" s="143" t="s">
        <v>203</v>
      </c>
    </row>
    <row r="200" spans="2:65" s="13" customFormat="1" ht="10.15">
      <c r="B200" s="151"/>
      <c r="D200" s="142" t="s">
        <v>211</v>
      </c>
      <c r="E200" s="152" t="s">
        <v>31</v>
      </c>
      <c r="F200" s="153" t="s">
        <v>230</v>
      </c>
      <c r="H200" s="154">
        <v>45</v>
      </c>
      <c r="L200" s="151"/>
      <c r="M200" s="155"/>
      <c r="T200" s="156"/>
      <c r="AT200" s="152" t="s">
        <v>211</v>
      </c>
      <c r="AU200" s="152" t="s">
        <v>86</v>
      </c>
      <c r="AV200" s="13" t="s">
        <v>209</v>
      </c>
      <c r="AW200" s="13" t="s">
        <v>38</v>
      </c>
      <c r="AX200" s="13" t="s">
        <v>84</v>
      </c>
      <c r="AY200" s="152" t="s">
        <v>203</v>
      </c>
    </row>
    <row r="201" spans="2:65" s="1" customFormat="1" ht="24.2" customHeight="1">
      <c r="B201" s="31"/>
      <c r="C201" s="129" t="s">
        <v>413</v>
      </c>
      <c r="D201" s="129" t="s">
        <v>205</v>
      </c>
      <c r="E201" s="130" t="s">
        <v>414</v>
      </c>
      <c r="F201" s="131" t="s">
        <v>415</v>
      </c>
      <c r="G201" s="132" t="s">
        <v>215</v>
      </c>
      <c r="H201" s="133">
        <v>21</v>
      </c>
      <c r="I201" s="134">
        <v>9600</v>
      </c>
      <c r="J201" s="134">
        <f>ROUND(I201*H201,2)</f>
        <v>201600</v>
      </c>
      <c r="K201" s="131" t="s">
        <v>31</v>
      </c>
      <c r="L201" s="31"/>
      <c r="M201" s="135" t="s">
        <v>31</v>
      </c>
      <c r="N201" s="136" t="s">
        <v>48</v>
      </c>
      <c r="O201" s="137">
        <v>0</v>
      </c>
      <c r="P201" s="137">
        <f>O201*H201</f>
        <v>0</v>
      </c>
      <c r="Q201" s="137">
        <v>0</v>
      </c>
      <c r="R201" s="137">
        <f>Q201*H201</f>
        <v>0</v>
      </c>
      <c r="S201" s="137">
        <v>0</v>
      </c>
      <c r="T201" s="138">
        <f>S201*H201</f>
        <v>0</v>
      </c>
      <c r="AR201" s="139" t="s">
        <v>325</v>
      </c>
      <c r="AT201" s="139" t="s">
        <v>205</v>
      </c>
      <c r="AU201" s="139" t="s">
        <v>86</v>
      </c>
      <c r="AY201" s="18" t="s">
        <v>203</v>
      </c>
      <c r="BE201" s="140">
        <f>IF(N201="základní",J201,0)</f>
        <v>201600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8" t="s">
        <v>84</v>
      </c>
      <c r="BK201" s="140">
        <f>ROUND(I201*H201,2)</f>
        <v>201600</v>
      </c>
      <c r="BL201" s="18" t="s">
        <v>325</v>
      </c>
      <c r="BM201" s="139" t="s">
        <v>748</v>
      </c>
    </row>
    <row r="202" spans="2:65" s="12" customFormat="1" ht="10.15">
      <c r="B202" s="141"/>
      <c r="D202" s="142" t="s">
        <v>211</v>
      </c>
      <c r="E202" s="143" t="s">
        <v>31</v>
      </c>
      <c r="F202" s="144" t="s">
        <v>417</v>
      </c>
      <c r="H202" s="145">
        <v>21</v>
      </c>
      <c r="L202" s="141"/>
      <c r="M202" s="148"/>
      <c r="N202" s="149"/>
      <c r="O202" s="149"/>
      <c r="P202" s="149"/>
      <c r="Q202" s="149"/>
      <c r="R202" s="149"/>
      <c r="S202" s="149"/>
      <c r="T202" s="150"/>
      <c r="AT202" s="143" t="s">
        <v>211</v>
      </c>
      <c r="AU202" s="143" t="s">
        <v>86</v>
      </c>
      <c r="AV202" s="12" t="s">
        <v>86</v>
      </c>
      <c r="AW202" s="12" t="s">
        <v>38</v>
      </c>
      <c r="AX202" s="12" t="s">
        <v>84</v>
      </c>
      <c r="AY202" s="143" t="s">
        <v>203</v>
      </c>
    </row>
    <row r="203" spans="2:65" s="1" customFormat="1" ht="6.95" customHeight="1"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31"/>
    </row>
  </sheetData>
  <sheetProtection algorithmName="SHA-512" hashValue="r1UX+yCC5xQiNC4RcXgVfy3VmPJjgYMKuUklJVvfF7R2ERcaYBEDC9jVlqn3KqxADL/9fNpU5Gwg91YHs0pamg==" saltValue="IxPX/nPfXDG7grQIZameBrmJ0P/4O3xBMZCOcajq6GlocUufUfOdfr/ceP91VND9Ia+k+K4TeVH5cense6HBOA==" spinCount="100000" sheet="1" objects="1" scenarios="1" formatColumns="0" formatRows="0" autoFilter="0"/>
  <autoFilter ref="C93:K202" xr:uid="{00000000-0009-0000-0000-00000C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120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685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749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-90565.67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ROUND((SUM(BE94:BE145)),  2)</f>
        <v>-90565.67</v>
      </c>
      <c r="I37" s="92">
        <v>0.21</v>
      </c>
      <c r="J37" s="81">
        <f>ROUND(((SUM(BE94:BE145))*I37),  2)</f>
        <v>-19018.79</v>
      </c>
      <c r="L37" s="31"/>
    </row>
    <row r="38" spans="2:12" s="1" customFormat="1" ht="14.45" customHeight="1">
      <c r="B38" s="31"/>
      <c r="E38" s="27" t="s">
        <v>49</v>
      </c>
      <c r="F38" s="81">
        <f>ROUND((SUM(BF94:BF145)),  2)</f>
        <v>0</v>
      </c>
      <c r="I38" s="92">
        <v>0.12</v>
      </c>
      <c r="J38" s="81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ROUND((SUM(BG94:BG145)),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ROUND((SUM(BH94:BH145)),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ROUND((SUM(BI94:BI145)),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-109584.45999999999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685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ZBV-05a - méněpráce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-90565.67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-90565.67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-75877.2</v>
      </c>
      <c r="L69" s="106"/>
    </row>
    <row r="70" spans="2:47" s="9" customFormat="1" ht="19.899999999999999" customHeight="1">
      <c r="B70" s="106"/>
      <c r="D70" s="107" t="s">
        <v>235</v>
      </c>
      <c r="E70" s="108"/>
      <c r="F70" s="108"/>
      <c r="G70" s="108"/>
      <c r="H70" s="108"/>
      <c r="I70" s="108"/>
      <c r="J70" s="109">
        <f>J117</f>
        <v>-14688.470000000001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685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ZBV-05a - méněpráce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-90565.67</v>
      </c>
      <c r="L94" s="31"/>
      <c r="M94" s="58"/>
      <c r="N94" s="49"/>
      <c r="O94" s="49"/>
      <c r="P94" s="115">
        <f>P95</f>
        <v>0</v>
      </c>
      <c r="Q94" s="49"/>
      <c r="R94" s="115">
        <f>R95</f>
        <v>-4.780426349999999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-90565.67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-90565.67</v>
      </c>
      <c r="L95" s="118"/>
      <c r="M95" s="122"/>
      <c r="P95" s="123">
        <f>P96+P117</f>
        <v>0</v>
      </c>
      <c r="R95" s="123">
        <f>R96+R117</f>
        <v>-4.780426349999999</v>
      </c>
      <c r="T95" s="124">
        <f>T96+T117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BK96+BK117</f>
        <v>-90565.67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-75877.2</v>
      </c>
      <c r="L96" s="118"/>
      <c r="M96" s="122"/>
      <c r="P96" s="123">
        <f>SUM(P97:P116)</f>
        <v>0</v>
      </c>
      <c r="R96" s="123">
        <f>SUM(R97:R116)</f>
        <v>-4.1708153999999995</v>
      </c>
      <c r="T96" s="124">
        <f>SUM(T97:T116)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SUM(BK97:BK116)</f>
        <v>-75877.2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300</v>
      </c>
      <c r="F97" s="131" t="s">
        <v>301</v>
      </c>
      <c r="G97" s="132" t="s">
        <v>242</v>
      </c>
      <c r="H97" s="133">
        <v>-1.5</v>
      </c>
      <c r="I97" s="134">
        <v>7900</v>
      </c>
      <c r="J97" s="134">
        <f>ROUND(I97*H97,2)</f>
        <v>-11850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2.5018699999999998</v>
      </c>
      <c r="R97" s="137">
        <f>Q97*H97</f>
        <v>-3.7528049999999995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-11850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-11850</v>
      </c>
      <c r="BL97" s="18" t="s">
        <v>209</v>
      </c>
      <c r="BM97" s="139" t="s">
        <v>750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751</v>
      </c>
      <c r="H98" s="145">
        <v>-15.009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752</v>
      </c>
      <c r="H99" s="145">
        <v>13.509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3" customFormat="1" ht="10.15">
      <c r="B100" s="151"/>
      <c r="D100" s="142" t="s">
        <v>211</v>
      </c>
      <c r="E100" s="152" t="s">
        <v>31</v>
      </c>
      <c r="F100" s="153" t="s">
        <v>230</v>
      </c>
      <c r="H100" s="154">
        <v>-1.5</v>
      </c>
      <c r="L100" s="151"/>
      <c r="M100" s="155"/>
      <c r="T100" s="156"/>
      <c r="AT100" s="152" t="s">
        <v>211</v>
      </c>
      <c r="AU100" s="152" t="s">
        <v>86</v>
      </c>
      <c r="AV100" s="13" t="s">
        <v>209</v>
      </c>
      <c r="AW100" s="13" t="s">
        <v>38</v>
      </c>
      <c r="AX100" s="13" t="s">
        <v>84</v>
      </c>
      <c r="AY100" s="152" t="s">
        <v>203</v>
      </c>
    </row>
    <row r="101" spans="2:65" s="1" customFormat="1" ht="16.5" customHeight="1">
      <c r="B101" s="31"/>
      <c r="C101" s="129" t="s">
        <v>86</v>
      </c>
      <c r="D101" s="129" t="s">
        <v>205</v>
      </c>
      <c r="E101" s="130" t="s">
        <v>311</v>
      </c>
      <c r="F101" s="131" t="s">
        <v>312</v>
      </c>
      <c r="G101" s="132" t="s">
        <v>208</v>
      </c>
      <c r="H101" s="133">
        <v>-40.65</v>
      </c>
      <c r="I101" s="134">
        <v>755</v>
      </c>
      <c r="J101" s="134">
        <f>ROUND(I101*H101,2)</f>
        <v>-30690.75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2.7499999999999998E-3</v>
      </c>
      <c r="R101" s="137">
        <f>Q101*H101</f>
        <v>-0.11178749999999998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-30690.75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-30690.75</v>
      </c>
      <c r="BL101" s="18" t="s">
        <v>209</v>
      </c>
      <c r="BM101" s="139" t="s">
        <v>753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754</v>
      </c>
      <c r="H102" s="145">
        <v>-40.65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77</v>
      </c>
      <c r="AY102" s="143" t="s">
        <v>203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229</v>
      </c>
      <c r="H103" s="145">
        <v>0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77</v>
      </c>
      <c r="AY103" s="143" t="s">
        <v>203</v>
      </c>
    </row>
    <row r="104" spans="2:65" s="13" customFormat="1" ht="10.15">
      <c r="B104" s="151"/>
      <c r="D104" s="142" t="s">
        <v>211</v>
      </c>
      <c r="E104" s="152" t="s">
        <v>31</v>
      </c>
      <c r="F104" s="153" t="s">
        <v>230</v>
      </c>
      <c r="H104" s="154">
        <v>-40.65</v>
      </c>
      <c r="L104" s="151"/>
      <c r="M104" s="155"/>
      <c r="T104" s="156"/>
      <c r="AT104" s="152" t="s">
        <v>211</v>
      </c>
      <c r="AU104" s="152" t="s">
        <v>86</v>
      </c>
      <c r="AV104" s="13" t="s">
        <v>209</v>
      </c>
      <c r="AW104" s="13" t="s">
        <v>38</v>
      </c>
      <c r="AX104" s="13" t="s">
        <v>84</v>
      </c>
      <c r="AY104" s="152" t="s">
        <v>203</v>
      </c>
    </row>
    <row r="105" spans="2:65" s="1" customFormat="1" ht="16.5" customHeight="1">
      <c r="B105" s="31"/>
      <c r="C105" s="129" t="s">
        <v>92</v>
      </c>
      <c r="D105" s="129" t="s">
        <v>205</v>
      </c>
      <c r="E105" s="130" t="s">
        <v>322</v>
      </c>
      <c r="F105" s="131" t="s">
        <v>323</v>
      </c>
      <c r="G105" s="132" t="s">
        <v>208</v>
      </c>
      <c r="H105" s="133">
        <v>-40.65</v>
      </c>
      <c r="I105" s="134">
        <v>378</v>
      </c>
      <c r="J105" s="134">
        <f>ROUND(I105*H105,2)</f>
        <v>-15365.7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-15365.7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-15365.7</v>
      </c>
      <c r="BL105" s="18" t="s">
        <v>209</v>
      </c>
      <c r="BM105" s="139" t="s">
        <v>755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754</v>
      </c>
      <c r="H106" s="145">
        <v>-40.65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229</v>
      </c>
      <c r="H107" s="145">
        <v>0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77</v>
      </c>
      <c r="AY107" s="143" t="s">
        <v>203</v>
      </c>
    </row>
    <row r="108" spans="2:65" s="13" customFormat="1" ht="10.15">
      <c r="B108" s="151"/>
      <c r="D108" s="142" t="s">
        <v>211</v>
      </c>
      <c r="E108" s="152" t="s">
        <v>31</v>
      </c>
      <c r="F108" s="153" t="s">
        <v>230</v>
      </c>
      <c r="H108" s="154">
        <v>-40.65</v>
      </c>
      <c r="L108" s="151"/>
      <c r="M108" s="155"/>
      <c r="T108" s="156"/>
      <c r="AT108" s="152" t="s">
        <v>211</v>
      </c>
      <c r="AU108" s="152" t="s">
        <v>86</v>
      </c>
      <c r="AV108" s="13" t="s">
        <v>209</v>
      </c>
      <c r="AW108" s="13" t="s">
        <v>38</v>
      </c>
      <c r="AX108" s="13" t="s">
        <v>84</v>
      </c>
      <c r="AY108" s="152" t="s">
        <v>203</v>
      </c>
    </row>
    <row r="109" spans="2:65" s="1" customFormat="1" ht="16.5" customHeight="1">
      <c r="B109" s="31"/>
      <c r="C109" s="129" t="s">
        <v>209</v>
      </c>
      <c r="D109" s="129" t="s">
        <v>205</v>
      </c>
      <c r="E109" s="130" t="s">
        <v>326</v>
      </c>
      <c r="F109" s="131" t="s">
        <v>327</v>
      </c>
      <c r="G109" s="132" t="s">
        <v>208</v>
      </c>
      <c r="H109" s="133">
        <v>-40.65</v>
      </c>
      <c r="I109" s="134">
        <v>255</v>
      </c>
      <c r="J109" s="134">
        <f>ROUND(I109*H109,2)</f>
        <v>-10365.75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2.5000000000000001E-3</v>
      </c>
      <c r="R109" s="137">
        <f>Q109*H109</f>
        <v>-0.10162499999999999</v>
      </c>
      <c r="S109" s="137">
        <v>0</v>
      </c>
      <c r="T109" s="138">
        <f>S109*H109</f>
        <v>0</v>
      </c>
      <c r="AR109" s="139" t="s">
        <v>209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-10365.75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-10365.75</v>
      </c>
      <c r="BL109" s="18" t="s">
        <v>209</v>
      </c>
      <c r="BM109" s="139" t="s">
        <v>756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754</v>
      </c>
      <c r="H110" s="145">
        <v>-40.65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229</v>
      </c>
      <c r="H111" s="145">
        <v>0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-40.65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24.2" customHeight="1">
      <c r="B113" s="31"/>
      <c r="C113" s="129" t="s">
        <v>258</v>
      </c>
      <c r="D113" s="129" t="s">
        <v>205</v>
      </c>
      <c r="E113" s="130" t="s">
        <v>333</v>
      </c>
      <c r="F113" s="131" t="s">
        <v>334</v>
      </c>
      <c r="G113" s="132" t="s">
        <v>251</v>
      </c>
      <c r="H113" s="133">
        <v>-0.19500000000000001</v>
      </c>
      <c r="I113" s="134">
        <v>39000</v>
      </c>
      <c r="J113" s="134">
        <f>ROUND(I113*H113,2)</f>
        <v>-7605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1.04922</v>
      </c>
      <c r="R113" s="137">
        <f>Q113*H113</f>
        <v>-0.20459790000000003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-7605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-7605</v>
      </c>
      <c r="BL113" s="18" t="s">
        <v>209</v>
      </c>
      <c r="BM113" s="139" t="s">
        <v>757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758</v>
      </c>
      <c r="H114" s="145">
        <v>-1.9510000000000001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759</v>
      </c>
      <c r="H115" s="145">
        <v>1.756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3" customFormat="1" ht="10.15">
      <c r="B116" s="151"/>
      <c r="D116" s="142" t="s">
        <v>211</v>
      </c>
      <c r="E116" s="152" t="s">
        <v>31</v>
      </c>
      <c r="F116" s="153" t="s">
        <v>230</v>
      </c>
      <c r="H116" s="154">
        <v>-0.19500000000000006</v>
      </c>
      <c r="L116" s="151"/>
      <c r="M116" s="155"/>
      <c r="T116" s="156"/>
      <c r="AT116" s="152" t="s">
        <v>211</v>
      </c>
      <c r="AU116" s="152" t="s">
        <v>86</v>
      </c>
      <c r="AV116" s="13" t="s">
        <v>209</v>
      </c>
      <c r="AW116" s="13" t="s">
        <v>38</v>
      </c>
      <c r="AX116" s="13" t="s">
        <v>84</v>
      </c>
      <c r="AY116" s="152" t="s">
        <v>203</v>
      </c>
    </row>
    <row r="117" spans="2:65" s="11" customFormat="1" ht="22.8" customHeight="1">
      <c r="B117" s="118"/>
      <c r="D117" s="119" t="s">
        <v>76</v>
      </c>
      <c r="E117" s="127" t="s">
        <v>209</v>
      </c>
      <c r="F117" s="127" t="s">
        <v>345</v>
      </c>
      <c r="J117" s="128">
        <f>BK117</f>
        <v>-14688.470000000001</v>
      </c>
      <c r="L117" s="118"/>
      <c r="M117" s="122"/>
      <c r="P117" s="123">
        <f>SUM(P118:P145)</f>
        <v>0</v>
      </c>
      <c r="R117" s="123">
        <f>SUM(R118:R145)</f>
        <v>-0.60961094999999998</v>
      </c>
      <c r="T117" s="124">
        <f>SUM(T118:T145)</f>
        <v>0</v>
      </c>
      <c r="AR117" s="119" t="s">
        <v>84</v>
      </c>
      <c r="AT117" s="125" t="s">
        <v>76</v>
      </c>
      <c r="AU117" s="125" t="s">
        <v>84</v>
      </c>
      <c r="AY117" s="119" t="s">
        <v>203</v>
      </c>
      <c r="BK117" s="126">
        <f>SUM(BK118:BK145)</f>
        <v>-14688.470000000001</v>
      </c>
    </row>
    <row r="118" spans="2:65" s="1" customFormat="1" ht="24.2" customHeight="1">
      <c r="B118" s="31"/>
      <c r="C118" s="129" t="s">
        <v>262</v>
      </c>
      <c r="D118" s="129" t="s">
        <v>205</v>
      </c>
      <c r="E118" s="130" t="s">
        <v>347</v>
      </c>
      <c r="F118" s="131" t="s">
        <v>348</v>
      </c>
      <c r="G118" s="132" t="s">
        <v>242</v>
      </c>
      <c r="H118" s="133">
        <v>-0.2</v>
      </c>
      <c r="I118" s="134">
        <v>7900</v>
      </c>
      <c r="J118" s="134">
        <f>ROUND(I118*H118,2)</f>
        <v>-1580</v>
      </c>
      <c r="K118" s="131" t="s">
        <v>31</v>
      </c>
      <c r="L118" s="31"/>
      <c r="M118" s="135" t="s">
        <v>31</v>
      </c>
      <c r="N118" s="136" t="s">
        <v>48</v>
      </c>
      <c r="O118" s="137">
        <v>0</v>
      </c>
      <c r="P118" s="137">
        <f>O118*H118</f>
        <v>0</v>
      </c>
      <c r="Q118" s="137">
        <v>2.5020099999999998</v>
      </c>
      <c r="R118" s="137">
        <f>Q118*H118</f>
        <v>-0.50040200000000001</v>
      </c>
      <c r="S118" s="137">
        <v>0</v>
      </c>
      <c r="T118" s="138">
        <f>S118*H118</f>
        <v>0</v>
      </c>
      <c r="AR118" s="139" t="s">
        <v>209</v>
      </c>
      <c r="AT118" s="139" t="s">
        <v>205</v>
      </c>
      <c r="AU118" s="139" t="s">
        <v>86</v>
      </c>
      <c r="AY118" s="18" t="s">
        <v>203</v>
      </c>
      <c r="BE118" s="140">
        <f>IF(N118="základní",J118,0)</f>
        <v>-1580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84</v>
      </c>
      <c r="BK118" s="140">
        <f>ROUND(I118*H118,2)</f>
        <v>-1580</v>
      </c>
      <c r="BL118" s="18" t="s">
        <v>209</v>
      </c>
      <c r="BM118" s="139" t="s">
        <v>760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761</v>
      </c>
      <c r="H119" s="145">
        <v>-1.7130000000000003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762</v>
      </c>
      <c r="H120" s="145">
        <v>1.5129999999999999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3" customFormat="1" ht="10.15">
      <c r="B121" s="151"/>
      <c r="D121" s="142" t="s">
        <v>211</v>
      </c>
      <c r="E121" s="152" t="s">
        <v>31</v>
      </c>
      <c r="F121" s="153" t="s">
        <v>230</v>
      </c>
      <c r="H121" s="154">
        <v>-0.20000000000000018</v>
      </c>
      <c r="L121" s="151"/>
      <c r="M121" s="155"/>
      <c r="T121" s="156"/>
      <c r="AT121" s="152" t="s">
        <v>211</v>
      </c>
      <c r="AU121" s="152" t="s">
        <v>86</v>
      </c>
      <c r="AV121" s="13" t="s">
        <v>209</v>
      </c>
      <c r="AW121" s="13" t="s">
        <v>38</v>
      </c>
      <c r="AX121" s="13" t="s">
        <v>84</v>
      </c>
      <c r="AY121" s="152" t="s">
        <v>203</v>
      </c>
    </row>
    <row r="122" spans="2:65" s="1" customFormat="1" ht="21.75" customHeight="1">
      <c r="B122" s="31"/>
      <c r="C122" s="129" t="s">
        <v>267</v>
      </c>
      <c r="D122" s="129" t="s">
        <v>205</v>
      </c>
      <c r="E122" s="130" t="s">
        <v>352</v>
      </c>
      <c r="F122" s="131" t="s">
        <v>353</v>
      </c>
      <c r="G122" s="132" t="s">
        <v>208</v>
      </c>
      <c r="H122" s="133">
        <v>-9.3249999999999993</v>
      </c>
      <c r="I122" s="134">
        <v>622</v>
      </c>
      <c r="J122" s="134">
        <f>ROUND(I122*H122,2)</f>
        <v>-5800.15</v>
      </c>
      <c r="K122" s="131" t="s">
        <v>31</v>
      </c>
      <c r="L122" s="31"/>
      <c r="M122" s="135" t="s">
        <v>31</v>
      </c>
      <c r="N122" s="136" t="s">
        <v>48</v>
      </c>
      <c r="O122" s="137">
        <v>0</v>
      </c>
      <c r="P122" s="137">
        <f>O122*H122</f>
        <v>0</v>
      </c>
      <c r="Q122" s="137">
        <v>5.3299999999999997E-3</v>
      </c>
      <c r="R122" s="137">
        <f>Q122*H122</f>
        <v>-4.9702249999999996E-2</v>
      </c>
      <c r="S122" s="137">
        <v>0</v>
      </c>
      <c r="T122" s="138">
        <f>S122*H122</f>
        <v>0</v>
      </c>
      <c r="AR122" s="139" t="s">
        <v>209</v>
      </c>
      <c r="AT122" s="139" t="s">
        <v>205</v>
      </c>
      <c r="AU122" s="139" t="s">
        <v>86</v>
      </c>
      <c r="AY122" s="18" t="s">
        <v>203</v>
      </c>
      <c r="BE122" s="140">
        <f>IF(N122="základní",J122,0)</f>
        <v>-5800.15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84</v>
      </c>
      <c r="BK122" s="140">
        <f>ROUND(I122*H122,2)</f>
        <v>-5800.15</v>
      </c>
      <c r="BL122" s="18" t="s">
        <v>209</v>
      </c>
      <c r="BM122" s="139" t="s">
        <v>763</v>
      </c>
    </row>
    <row r="123" spans="2:65" s="12" customFormat="1" ht="10.15">
      <c r="B123" s="141"/>
      <c r="D123" s="142" t="s">
        <v>211</v>
      </c>
      <c r="E123" s="143" t="s">
        <v>31</v>
      </c>
      <c r="F123" s="144" t="s">
        <v>764</v>
      </c>
      <c r="H123" s="145">
        <v>-9.3249999999999993</v>
      </c>
      <c r="L123" s="141"/>
      <c r="M123" s="146"/>
      <c r="T123" s="147"/>
      <c r="AT123" s="143" t="s">
        <v>211</v>
      </c>
      <c r="AU123" s="143" t="s">
        <v>86</v>
      </c>
      <c r="AV123" s="12" t="s">
        <v>86</v>
      </c>
      <c r="AW123" s="12" t="s">
        <v>38</v>
      </c>
      <c r="AX123" s="12" t="s">
        <v>77</v>
      </c>
      <c r="AY123" s="143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229</v>
      </c>
      <c r="H124" s="145">
        <v>0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3" customFormat="1" ht="10.15">
      <c r="B125" s="151"/>
      <c r="D125" s="142" t="s">
        <v>211</v>
      </c>
      <c r="E125" s="152" t="s">
        <v>31</v>
      </c>
      <c r="F125" s="153" t="s">
        <v>230</v>
      </c>
      <c r="H125" s="154">
        <v>-9.3249999999999993</v>
      </c>
      <c r="L125" s="151"/>
      <c r="M125" s="155"/>
      <c r="T125" s="156"/>
      <c r="AT125" s="152" t="s">
        <v>211</v>
      </c>
      <c r="AU125" s="152" t="s">
        <v>86</v>
      </c>
      <c r="AV125" s="13" t="s">
        <v>209</v>
      </c>
      <c r="AW125" s="13" t="s">
        <v>38</v>
      </c>
      <c r="AX125" s="13" t="s">
        <v>84</v>
      </c>
      <c r="AY125" s="152" t="s">
        <v>203</v>
      </c>
    </row>
    <row r="126" spans="2:65" s="1" customFormat="1" ht="24.2" customHeight="1">
      <c r="B126" s="31"/>
      <c r="C126" s="129" t="s">
        <v>272</v>
      </c>
      <c r="D126" s="129" t="s">
        <v>205</v>
      </c>
      <c r="E126" s="130" t="s">
        <v>357</v>
      </c>
      <c r="F126" s="131" t="s">
        <v>358</v>
      </c>
      <c r="G126" s="132" t="s">
        <v>208</v>
      </c>
      <c r="H126" s="133">
        <v>-9.3249999999999993</v>
      </c>
      <c r="I126" s="134">
        <v>275</v>
      </c>
      <c r="J126" s="134">
        <f>ROUND(I126*H126,2)</f>
        <v>-2564.38</v>
      </c>
      <c r="K126" s="131" t="s">
        <v>31</v>
      </c>
      <c r="L126" s="31"/>
      <c r="M126" s="135" t="s">
        <v>31</v>
      </c>
      <c r="N126" s="136" t="s">
        <v>48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209</v>
      </c>
      <c r="AT126" s="139" t="s">
        <v>205</v>
      </c>
      <c r="AU126" s="139" t="s">
        <v>86</v>
      </c>
      <c r="AY126" s="18" t="s">
        <v>203</v>
      </c>
      <c r="BE126" s="140">
        <f>IF(N126="základní",J126,0)</f>
        <v>-2564.38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84</v>
      </c>
      <c r="BK126" s="140">
        <f>ROUND(I126*H126,2)</f>
        <v>-2564.38</v>
      </c>
      <c r="BL126" s="18" t="s">
        <v>209</v>
      </c>
      <c r="BM126" s="139" t="s">
        <v>765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764</v>
      </c>
      <c r="H127" s="145">
        <v>-9.3249999999999993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77</v>
      </c>
      <c r="AY127" s="143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229</v>
      </c>
      <c r="H128" s="145">
        <v>0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3" customFormat="1" ht="10.15">
      <c r="B129" s="151"/>
      <c r="D129" s="142" t="s">
        <v>211</v>
      </c>
      <c r="E129" s="152" t="s">
        <v>31</v>
      </c>
      <c r="F129" s="153" t="s">
        <v>230</v>
      </c>
      <c r="H129" s="154">
        <v>-9.3249999999999993</v>
      </c>
      <c r="L129" s="151"/>
      <c r="M129" s="155"/>
      <c r="T129" s="156"/>
      <c r="AT129" s="152" t="s">
        <v>211</v>
      </c>
      <c r="AU129" s="152" t="s">
        <v>86</v>
      </c>
      <c r="AV129" s="13" t="s">
        <v>209</v>
      </c>
      <c r="AW129" s="13" t="s">
        <v>38</v>
      </c>
      <c r="AX129" s="13" t="s">
        <v>84</v>
      </c>
      <c r="AY129" s="152" t="s">
        <v>203</v>
      </c>
    </row>
    <row r="130" spans="2:65" s="1" customFormat="1" ht="24.2" customHeight="1">
      <c r="B130" s="31"/>
      <c r="C130" s="129" t="s">
        <v>279</v>
      </c>
      <c r="D130" s="129" t="s">
        <v>205</v>
      </c>
      <c r="E130" s="130" t="s">
        <v>361</v>
      </c>
      <c r="F130" s="131" t="s">
        <v>362</v>
      </c>
      <c r="G130" s="132" t="s">
        <v>208</v>
      </c>
      <c r="H130" s="133">
        <v>-5.35</v>
      </c>
      <c r="I130" s="134">
        <v>206.8</v>
      </c>
      <c r="J130" s="134">
        <f>ROUND(I130*H130,2)</f>
        <v>-1106.3800000000001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8.0999999999999996E-4</v>
      </c>
      <c r="R130" s="137">
        <f>Q130*H130</f>
        <v>-4.3334999999999997E-3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-1106.3800000000001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-1106.3800000000001</v>
      </c>
      <c r="BL130" s="18" t="s">
        <v>209</v>
      </c>
      <c r="BM130" s="139" t="s">
        <v>766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767</v>
      </c>
      <c r="H131" s="145">
        <v>-5.35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77</v>
      </c>
      <c r="AY131" s="143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229</v>
      </c>
      <c r="H132" s="145">
        <v>0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3" customFormat="1" ht="10.15">
      <c r="B133" s="151"/>
      <c r="D133" s="142" t="s">
        <v>211</v>
      </c>
      <c r="E133" s="152" t="s">
        <v>31</v>
      </c>
      <c r="F133" s="153" t="s">
        <v>230</v>
      </c>
      <c r="H133" s="154">
        <v>-5.35</v>
      </c>
      <c r="L133" s="151"/>
      <c r="M133" s="155"/>
      <c r="T133" s="156"/>
      <c r="AT133" s="152" t="s">
        <v>211</v>
      </c>
      <c r="AU133" s="152" t="s">
        <v>86</v>
      </c>
      <c r="AV133" s="13" t="s">
        <v>209</v>
      </c>
      <c r="AW133" s="13" t="s">
        <v>38</v>
      </c>
      <c r="AX133" s="13" t="s">
        <v>84</v>
      </c>
      <c r="AY133" s="152" t="s">
        <v>203</v>
      </c>
    </row>
    <row r="134" spans="2:65" s="1" customFormat="1" ht="24.2" customHeight="1">
      <c r="B134" s="31"/>
      <c r="C134" s="129" t="s">
        <v>117</v>
      </c>
      <c r="D134" s="129" t="s">
        <v>205</v>
      </c>
      <c r="E134" s="130" t="s">
        <v>365</v>
      </c>
      <c r="F134" s="131" t="s">
        <v>366</v>
      </c>
      <c r="G134" s="132" t="s">
        <v>208</v>
      </c>
      <c r="H134" s="133">
        <v>-5.35</v>
      </c>
      <c r="I134" s="134">
        <v>60.5</v>
      </c>
      <c r="J134" s="134">
        <f>ROUND(I134*H134,2)</f>
        <v>-323.68</v>
      </c>
      <c r="K134" s="131" t="s">
        <v>31</v>
      </c>
      <c r="L134" s="31"/>
      <c r="M134" s="135" t="s">
        <v>31</v>
      </c>
      <c r="N134" s="136" t="s">
        <v>48</v>
      </c>
      <c r="O134" s="137">
        <v>0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209</v>
      </c>
      <c r="AT134" s="139" t="s">
        <v>205</v>
      </c>
      <c r="AU134" s="139" t="s">
        <v>86</v>
      </c>
      <c r="AY134" s="18" t="s">
        <v>203</v>
      </c>
      <c r="BE134" s="140">
        <f>IF(N134="základní",J134,0)</f>
        <v>-323.68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8" t="s">
        <v>84</v>
      </c>
      <c r="BK134" s="140">
        <f>ROUND(I134*H134,2)</f>
        <v>-323.68</v>
      </c>
      <c r="BL134" s="18" t="s">
        <v>209</v>
      </c>
      <c r="BM134" s="139" t="s">
        <v>768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767</v>
      </c>
      <c r="H135" s="145">
        <v>-5.35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229</v>
      </c>
      <c r="H136" s="145">
        <v>0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3" customFormat="1" ht="10.15">
      <c r="B137" s="151"/>
      <c r="D137" s="142" t="s">
        <v>211</v>
      </c>
      <c r="E137" s="152" t="s">
        <v>31</v>
      </c>
      <c r="F137" s="153" t="s">
        <v>230</v>
      </c>
      <c r="H137" s="154">
        <v>-5.35</v>
      </c>
      <c r="L137" s="151"/>
      <c r="M137" s="155"/>
      <c r="T137" s="156"/>
      <c r="AT137" s="152" t="s">
        <v>211</v>
      </c>
      <c r="AU137" s="152" t="s">
        <v>86</v>
      </c>
      <c r="AV137" s="13" t="s">
        <v>209</v>
      </c>
      <c r="AW137" s="13" t="s">
        <v>38</v>
      </c>
      <c r="AX137" s="13" t="s">
        <v>84</v>
      </c>
      <c r="AY137" s="152" t="s">
        <v>203</v>
      </c>
    </row>
    <row r="138" spans="2:65" s="1" customFormat="1" ht="16.5" customHeight="1">
      <c r="B138" s="31"/>
      <c r="C138" s="129" t="s">
        <v>123</v>
      </c>
      <c r="D138" s="129" t="s">
        <v>205</v>
      </c>
      <c r="E138" s="130" t="s">
        <v>369</v>
      </c>
      <c r="F138" s="131" t="s">
        <v>370</v>
      </c>
      <c r="G138" s="132" t="s">
        <v>208</v>
      </c>
      <c r="H138" s="133">
        <v>-9.3249999999999993</v>
      </c>
      <c r="I138" s="134">
        <v>255</v>
      </c>
      <c r="J138" s="134">
        <f>ROUND(I138*H138,2)</f>
        <v>-2377.88</v>
      </c>
      <c r="K138" s="131" t="s">
        <v>31</v>
      </c>
      <c r="L138" s="31"/>
      <c r="M138" s="135" t="s">
        <v>31</v>
      </c>
      <c r="N138" s="136" t="s">
        <v>48</v>
      </c>
      <c r="O138" s="137">
        <v>0</v>
      </c>
      <c r="P138" s="137">
        <f>O138*H138</f>
        <v>0</v>
      </c>
      <c r="Q138" s="137">
        <v>3.2000000000000002E-3</v>
      </c>
      <c r="R138" s="137">
        <f>Q138*H138</f>
        <v>-2.9839999999999998E-2</v>
      </c>
      <c r="S138" s="137">
        <v>0</v>
      </c>
      <c r="T138" s="138">
        <f>S138*H138</f>
        <v>0</v>
      </c>
      <c r="AR138" s="139" t="s">
        <v>209</v>
      </c>
      <c r="AT138" s="139" t="s">
        <v>205</v>
      </c>
      <c r="AU138" s="139" t="s">
        <v>86</v>
      </c>
      <c r="AY138" s="18" t="s">
        <v>203</v>
      </c>
      <c r="BE138" s="140">
        <f>IF(N138="základní",J138,0)</f>
        <v>-2377.88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8" t="s">
        <v>84</v>
      </c>
      <c r="BK138" s="140">
        <f>ROUND(I138*H138,2)</f>
        <v>-2377.88</v>
      </c>
      <c r="BL138" s="18" t="s">
        <v>209</v>
      </c>
      <c r="BM138" s="139" t="s">
        <v>769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764</v>
      </c>
      <c r="H139" s="145">
        <v>-9.3249999999999993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229</v>
      </c>
      <c r="H140" s="145">
        <v>0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77</v>
      </c>
      <c r="AY140" s="143" t="s">
        <v>203</v>
      </c>
    </row>
    <row r="141" spans="2:65" s="13" customFormat="1" ht="10.15">
      <c r="B141" s="151"/>
      <c r="D141" s="142" t="s">
        <v>211</v>
      </c>
      <c r="E141" s="152" t="s">
        <v>31</v>
      </c>
      <c r="F141" s="153" t="s">
        <v>230</v>
      </c>
      <c r="H141" s="154">
        <v>-9.3249999999999993</v>
      </c>
      <c r="L141" s="151"/>
      <c r="M141" s="155"/>
      <c r="T141" s="156"/>
      <c r="AT141" s="152" t="s">
        <v>211</v>
      </c>
      <c r="AU141" s="152" t="s">
        <v>86</v>
      </c>
      <c r="AV141" s="13" t="s">
        <v>209</v>
      </c>
      <c r="AW141" s="13" t="s">
        <v>38</v>
      </c>
      <c r="AX141" s="13" t="s">
        <v>84</v>
      </c>
      <c r="AY141" s="152" t="s">
        <v>203</v>
      </c>
    </row>
    <row r="142" spans="2:65" s="1" customFormat="1" ht="44.25" customHeight="1">
      <c r="B142" s="31"/>
      <c r="C142" s="129" t="s">
        <v>8</v>
      </c>
      <c r="D142" s="129" t="s">
        <v>205</v>
      </c>
      <c r="E142" s="130" t="s">
        <v>374</v>
      </c>
      <c r="F142" s="131" t="s">
        <v>375</v>
      </c>
      <c r="G142" s="132" t="s">
        <v>251</v>
      </c>
      <c r="H142" s="133">
        <v>-2.4E-2</v>
      </c>
      <c r="I142" s="134">
        <v>39000</v>
      </c>
      <c r="J142" s="134">
        <f>ROUND(I142*H142,2)</f>
        <v>-936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1.05555</v>
      </c>
      <c r="R142" s="137">
        <f>Q142*H142</f>
        <v>-2.53332E-2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-936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-936</v>
      </c>
      <c r="BL142" s="18" t="s">
        <v>209</v>
      </c>
      <c r="BM142" s="139" t="s">
        <v>770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771</v>
      </c>
      <c r="H143" s="145">
        <v>-0.20599999999999996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772</v>
      </c>
      <c r="H144" s="145">
        <v>0.182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51" s="13" customFormat="1" ht="10.15">
      <c r="B145" s="151"/>
      <c r="D145" s="142" t="s">
        <v>211</v>
      </c>
      <c r="E145" s="152" t="s">
        <v>31</v>
      </c>
      <c r="F145" s="153" t="s">
        <v>230</v>
      </c>
      <c r="H145" s="154">
        <v>-2.3999999999999997E-2</v>
      </c>
      <c r="L145" s="151"/>
      <c r="M145" s="157"/>
      <c r="N145" s="158"/>
      <c r="O145" s="158"/>
      <c r="P145" s="158"/>
      <c r="Q145" s="158"/>
      <c r="R145" s="158"/>
      <c r="S145" s="158"/>
      <c r="T145" s="159"/>
      <c r="AT145" s="152" t="s">
        <v>211</v>
      </c>
      <c r="AU145" s="152" t="s">
        <v>86</v>
      </c>
      <c r="AV145" s="13" t="s">
        <v>209</v>
      </c>
      <c r="AW145" s="13" t="s">
        <v>38</v>
      </c>
      <c r="AX145" s="13" t="s">
        <v>84</v>
      </c>
      <c r="AY145" s="152" t="s">
        <v>203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DXJl3LG+5FKnsNMnL74LqiDVryO+obgy23QST4jIMME40x6jAJKeDO7uhyl+VS3PgvUqYwzLExseXguPcpYyPg==" saltValue="JoW2OXwWjd2fSp+UATfuYjFivcxDtTP5PD7uxx1CxSupcujiII81vWGqjlJ+uMKGLm1SJKuyGgy38dYE4FnFsw==" spinCount="100000" sheet="1" objects="1" scenarios="1" formatColumns="0" formatRows="0" autoFilter="0"/>
  <autoFilter ref="C93:K145" xr:uid="{00000000-0009-0000-0000-00000D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122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685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773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163736.26999999999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ROUND((SUM(BE94:BE110)),  2)</f>
        <v>163736.26999999999</v>
      </c>
      <c r="I37" s="92">
        <v>0.21</v>
      </c>
      <c r="J37" s="81">
        <f>ROUND(((SUM(BE94:BE110))*I37),  2)</f>
        <v>34384.620000000003</v>
      </c>
      <c r="L37" s="31"/>
    </row>
    <row r="38" spans="2:12" s="1" customFormat="1" ht="14.45" customHeight="1">
      <c r="B38" s="31"/>
      <c r="E38" s="27" t="s">
        <v>49</v>
      </c>
      <c r="F38" s="81">
        <f>ROUND((SUM(BF94:BF110)),  2)</f>
        <v>0</v>
      </c>
      <c r="I38" s="92">
        <v>0.12</v>
      </c>
      <c r="J38" s="81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ROUND((SUM(BG94:BG110)),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ROUND((SUM(BH94:BH110)),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ROUND((SUM(BI94:BI110)),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198120.88999999998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685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ZBV-05b - vícepráce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163736.27000000002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163736.27000000002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104230</v>
      </c>
      <c r="L69" s="106"/>
    </row>
    <row r="70" spans="2:47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J103</f>
        <v>59506.270000000004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685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ZBV-05b - vícepráce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163736.27000000002</v>
      </c>
      <c r="L94" s="31"/>
      <c r="M94" s="58"/>
      <c r="N94" s="49"/>
      <c r="O94" s="49"/>
      <c r="P94" s="115">
        <f>P95</f>
        <v>36.447188000000004</v>
      </c>
      <c r="Q94" s="49"/>
      <c r="R94" s="115">
        <f>R95</f>
        <v>13.499359999999999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163736.27000000002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163736.27000000002</v>
      </c>
      <c r="L95" s="118"/>
      <c r="M95" s="122"/>
      <c r="P95" s="123">
        <f>P96+P103</f>
        <v>36.447188000000004</v>
      </c>
      <c r="R95" s="123">
        <f>R96+R103</f>
        <v>13.499359999999999</v>
      </c>
      <c r="T95" s="124">
        <f>T96+T103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BK96+BK103</f>
        <v>163736.27000000002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104230</v>
      </c>
      <c r="L96" s="118"/>
      <c r="M96" s="122"/>
      <c r="P96" s="123">
        <f>SUM(P97:P102)</f>
        <v>6.7439999999999998</v>
      </c>
      <c r="R96" s="123">
        <f>SUM(R97:R102)</f>
        <v>13.499359999999999</v>
      </c>
      <c r="T96" s="124">
        <f>SUM(T97:T102)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SUM(BK97:BK102)</f>
        <v>104230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444</v>
      </c>
      <c r="F97" s="131" t="s">
        <v>445</v>
      </c>
      <c r="G97" s="132" t="s">
        <v>215</v>
      </c>
      <c r="H97" s="133">
        <v>2</v>
      </c>
      <c r="I97" s="134">
        <v>1490</v>
      </c>
      <c r="J97" s="134">
        <f>ROUND(I97*H97,2)</f>
        <v>2980</v>
      </c>
      <c r="K97" s="131" t="s">
        <v>446</v>
      </c>
      <c r="L97" s="31"/>
      <c r="M97" s="135" t="s">
        <v>31</v>
      </c>
      <c r="N97" s="136" t="s">
        <v>48</v>
      </c>
      <c r="O97" s="137">
        <v>1.224</v>
      </c>
      <c r="P97" s="137">
        <f>O97*H97</f>
        <v>2.448</v>
      </c>
      <c r="Q97" s="137">
        <v>0.10753</v>
      </c>
      <c r="R97" s="137">
        <f>Q97*H97</f>
        <v>0.21506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2980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2980</v>
      </c>
      <c r="BL97" s="18" t="s">
        <v>209</v>
      </c>
      <c r="BM97" s="139" t="s">
        <v>774</v>
      </c>
    </row>
    <row r="98" spans="2:65" s="1" customFormat="1" ht="10.15">
      <c r="B98" s="31"/>
      <c r="D98" s="171" t="s">
        <v>448</v>
      </c>
      <c r="F98" s="172" t="s">
        <v>449</v>
      </c>
      <c r="L98" s="31"/>
      <c r="M98" s="173"/>
      <c r="T98" s="52"/>
      <c r="AT98" s="18" t="s">
        <v>448</v>
      </c>
      <c r="AU98" s="18" t="s">
        <v>86</v>
      </c>
    </row>
    <row r="99" spans="2:65" s="1" customFormat="1" ht="16.5" customHeight="1">
      <c r="B99" s="31"/>
      <c r="C99" s="174" t="s">
        <v>86</v>
      </c>
      <c r="D99" s="174" t="s">
        <v>450</v>
      </c>
      <c r="E99" s="175" t="s">
        <v>451</v>
      </c>
      <c r="F99" s="176" t="s">
        <v>452</v>
      </c>
      <c r="G99" s="177" t="s">
        <v>242</v>
      </c>
      <c r="H99" s="178">
        <v>2.8</v>
      </c>
      <c r="I99" s="179">
        <v>20400</v>
      </c>
      <c r="J99" s="179">
        <f>ROUND(I99*H99,2)</f>
        <v>57120</v>
      </c>
      <c r="K99" s="176" t="s">
        <v>446</v>
      </c>
      <c r="L99" s="180"/>
      <c r="M99" s="181" t="s">
        <v>31</v>
      </c>
      <c r="N99" s="182" t="s">
        <v>48</v>
      </c>
      <c r="O99" s="137">
        <v>0</v>
      </c>
      <c r="P99" s="137">
        <f>O99*H99</f>
        <v>0</v>
      </c>
      <c r="Q99" s="137">
        <v>2.4</v>
      </c>
      <c r="R99" s="137">
        <f>Q99*H99</f>
        <v>6.72</v>
      </c>
      <c r="S99" s="137">
        <v>0</v>
      </c>
      <c r="T99" s="138">
        <f>S99*H99</f>
        <v>0</v>
      </c>
      <c r="AR99" s="139" t="s">
        <v>272</v>
      </c>
      <c r="AT99" s="139" t="s">
        <v>450</v>
      </c>
      <c r="AU99" s="139" t="s">
        <v>86</v>
      </c>
      <c r="AY99" s="18" t="s">
        <v>203</v>
      </c>
      <c r="BE99" s="140">
        <f>IF(N99="základní",J99,0)</f>
        <v>57120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57120</v>
      </c>
      <c r="BL99" s="18" t="s">
        <v>209</v>
      </c>
      <c r="BM99" s="139" t="s">
        <v>775</v>
      </c>
    </row>
    <row r="100" spans="2:65" s="1" customFormat="1" ht="24.2" customHeight="1">
      <c r="B100" s="31"/>
      <c r="C100" s="129" t="s">
        <v>92</v>
      </c>
      <c r="D100" s="129" t="s">
        <v>205</v>
      </c>
      <c r="E100" s="130" t="s">
        <v>454</v>
      </c>
      <c r="F100" s="131" t="s">
        <v>455</v>
      </c>
      <c r="G100" s="132" t="s">
        <v>215</v>
      </c>
      <c r="H100" s="133">
        <v>3</v>
      </c>
      <c r="I100" s="134">
        <v>1750</v>
      </c>
      <c r="J100" s="134">
        <f>ROUND(I100*H100,2)</f>
        <v>5250</v>
      </c>
      <c r="K100" s="131" t="s">
        <v>446</v>
      </c>
      <c r="L100" s="31"/>
      <c r="M100" s="135" t="s">
        <v>31</v>
      </c>
      <c r="N100" s="136" t="s">
        <v>48</v>
      </c>
      <c r="O100" s="137">
        <v>1.4319999999999999</v>
      </c>
      <c r="P100" s="137">
        <f>O100*H100</f>
        <v>4.2959999999999994</v>
      </c>
      <c r="Q100" s="137">
        <v>0.13209999999999997</v>
      </c>
      <c r="R100" s="137">
        <f>Q100*H100</f>
        <v>0.39629999999999987</v>
      </c>
      <c r="S100" s="137">
        <v>0</v>
      </c>
      <c r="T100" s="138">
        <f>S100*H100</f>
        <v>0</v>
      </c>
      <c r="AR100" s="139" t="s">
        <v>209</v>
      </c>
      <c r="AT100" s="139" t="s">
        <v>205</v>
      </c>
      <c r="AU100" s="139" t="s">
        <v>86</v>
      </c>
      <c r="AY100" s="18" t="s">
        <v>203</v>
      </c>
      <c r="BE100" s="140">
        <f>IF(N100="základní",J100,0)</f>
        <v>5250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5250</v>
      </c>
      <c r="BL100" s="18" t="s">
        <v>209</v>
      </c>
      <c r="BM100" s="139" t="s">
        <v>776</v>
      </c>
    </row>
    <row r="101" spans="2:65" s="1" customFormat="1" ht="10.15">
      <c r="B101" s="31"/>
      <c r="D101" s="171" t="s">
        <v>448</v>
      </c>
      <c r="F101" s="172" t="s">
        <v>457</v>
      </c>
      <c r="L101" s="31"/>
      <c r="M101" s="173"/>
      <c r="T101" s="52"/>
      <c r="AT101" s="18" t="s">
        <v>448</v>
      </c>
      <c r="AU101" s="18" t="s">
        <v>86</v>
      </c>
    </row>
    <row r="102" spans="2:65" s="1" customFormat="1" ht="16.5" customHeight="1">
      <c r="B102" s="31"/>
      <c r="C102" s="174" t="s">
        <v>209</v>
      </c>
      <c r="D102" s="174" t="s">
        <v>450</v>
      </c>
      <c r="E102" s="175" t="s">
        <v>458</v>
      </c>
      <c r="F102" s="176" t="s">
        <v>459</v>
      </c>
      <c r="G102" s="177" t="s">
        <v>242</v>
      </c>
      <c r="H102" s="178">
        <v>2.4</v>
      </c>
      <c r="I102" s="179">
        <v>16200</v>
      </c>
      <c r="J102" s="179">
        <f>ROUND(I102*H102,2)</f>
        <v>38880</v>
      </c>
      <c r="K102" s="176" t="s">
        <v>446</v>
      </c>
      <c r="L102" s="180"/>
      <c r="M102" s="181" t="s">
        <v>31</v>
      </c>
      <c r="N102" s="182" t="s">
        <v>48</v>
      </c>
      <c r="O102" s="137">
        <v>0</v>
      </c>
      <c r="P102" s="137">
        <f>O102*H102</f>
        <v>0</v>
      </c>
      <c r="Q102" s="137">
        <v>2.57</v>
      </c>
      <c r="R102" s="137">
        <f>Q102*H102</f>
        <v>6.1679999999999993</v>
      </c>
      <c r="S102" s="137">
        <v>0</v>
      </c>
      <c r="T102" s="138">
        <f>S102*H102</f>
        <v>0</v>
      </c>
      <c r="AR102" s="139" t="s">
        <v>272</v>
      </c>
      <c r="AT102" s="139" t="s">
        <v>450</v>
      </c>
      <c r="AU102" s="139" t="s">
        <v>86</v>
      </c>
      <c r="AY102" s="18" t="s">
        <v>203</v>
      </c>
      <c r="BE102" s="140">
        <f>IF(N102="základní",J102,0)</f>
        <v>38880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38880</v>
      </c>
      <c r="BL102" s="18" t="s">
        <v>209</v>
      </c>
      <c r="BM102" s="139" t="s">
        <v>777</v>
      </c>
    </row>
    <row r="103" spans="2:65" s="11" customFormat="1" ht="22.8" customHeight="1">
      <c r="B103" s="118"/>
      <c r="D103" s="119" t="s">
        <v>76</v>
      </c>
      <c r="E103" s="127" t="s">
        <v>399</v>
      </c>
      <c r="F103" s="127" t="s">
        <v>400</v>
      </c>
      <c r="J103" s="128">
        <f>BK103</f>
        <v>59506.270000000004</v>
      </c>
      <c r="L103" s="118"/>
      <c r="M103" s="122"/>
      <c r="P103" s="123">
        <f>SUM(P104:P110)</f>
        <v>29.703188000000004</v>
      </c>
      <c r="R103" s="123">
        <f>SUM(R104:R110)</f>
        <v>0</v>
      </c>
      <c r="T103" s="124">
        <f>SUM(T104:T110)</f>
        <v>0</v>
      </c>
      <c r="AR103" s="119" t="s">
        <v>84</v>
      </c>
      <c r="AT103" s="125" t="s">
        <v>76</v>
      </c>
      <c r="AU103" s="125" t="s">
        <v>84</v>
      </c>
      <c r="AY103" s="119" t="s">
        <v>203</v>
      </c>
      <c r="BK103" s="126">
        <f>SUM(BK104:BK110)</f>
        <v>59506.270000000004</v>
      </c>
    </row>
    <row r="104" spans="2:65" s="1" customFormat="1" ht="44.25" customHeight="1">
      <c r="B104" s="31"/>
      <c r="C104" s="129" t="s">
        <v>258</v>
      </c>
      <c r="D104" s="129" t="s">
        <v>205</v>
      </c>
      <c r="E104" s="130" t="s">
        <v>461</v>
      </c>
      <c r="F104" s="131" t="s">
        <v>462</v>
      </c>
      <c r="G104" s="132" t="s">
        <v>251</v>
      </c>
      <c r="H104" s="133">
        <v>13.499000000000001</v>
      </c>
      <c r="I104" s="134">
        <v>564</v>
      </c>
      <c r="J104" s="134">
        <f>ROUND(I104*H104,2)</f>
        <v>7613.44</v>
      </c>
      <c r="K104" s="131" t="s">
        <v>446</v>
      </c>
      <c r="L104" s="31"/>
      <c r="M104" s="135" t="s">
        <v>31</v>
      </c>
      <c r="N104" s="136" t="s">
        <v>48</v>
      </c>
      <c r="O104" s="137">
        <v>0.47199999999999998</v>
      </c>
      <c r="P104" s="137">
        <f>O104*H104</f>
        <v>6.3715279999999996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7613.44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7613.44</v>
      </c>
      <c r="BL104" s="18" t="s">
        <v>209</v>
      </c>
      <c r="BM104" s="139" t="s">
        <v>778</v>
      </c>
    </row>
    <row r="105" spans="2:65" s="1" customFormat="1" ht="10.15">
      <c r="B105" s="31"/>
      <c r="D105" s="171" t="s">
        <v>448</v>
      </c>
      <c r="F105" s="172" t="s">
        <v>464</v>
      </c>
      <c r="L105" s="31"/>
      <c r="M105" s="173"/>
      <c r="T105" s="52"/>
      <c r="AT105" s="18" t="s">
        <v>448</v>
      </c>
      <c r="AU105" s="18" t="s">
        <v>86</v>
      </c>
    </row>
    <row r="106" spans="2:65" s="1" customFormat="1" ht="49.05" customHeight="1">
      <c r="B106" s="31"/>
      <c r="C106" s="129" t="s">
        <v>262</v>
      </c>
      <c r="D106" s="129" t="s">
        <v>205</v>
      </c>
      <c r="E106" s="130" t="s">
        <v>465</v>
      </c>
      <c r="F106" s="131" t="s">
        <v>466</v>
      </c>
      <c r="G106" s="132" t="s">
        <v>251</v>
      </c>
      <c r="H106" s="133">
        <v>402.27</v>
      </c>
      <c r="I106" s="134">
        <v>129</v>
      </c>
      <c r="J106" s="134">
        <f>ROUND(I106*H106,2)</f>
        <v>51892.83</v>
      </c>
      <c r="K106" s="131" t="s">
        <v>446</v>
      </c>
      <c r="L106" s="31"/>
      <c r="M106" s="135" t="s">
        <v>31</v>
      </c>
      <c r="N106" s="136" t="s">
        <v>48</v>
      </c>
      <c r="O106" s="137">
        <v>5.800000000000001E-2</v>
      </c>
      <c r="P106" s="137">
        <f>O106*H106</f>
        <v>23.331660000000003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209</v>
      </c>
      <c r="AT106" s="139" t="s">
        <v>205</v>
      </c>
      <c r="AU106" s="139" t="s">
        <v>86</v>
      </c>
      <c r="AY106" s="18" t="s">
        <v>203</v>
      </c>
      <c r="BE106" s="140">
        <f>IF(N106="základní",J106,0)</f>
        <v>51892.83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84</v>
      </c>
      <c r="BK106" s="140">
        <f>ROUND(I106*H106,2)</f>
        <v>51892.83</v>
      </c>
      <c r="BL106" s="18" t="s">
        <v>209</v>
      </c>
      <c r="BM106" s="139" t="s">
        <v>779</v>
      </c>
    </row>
    <row r="107" spans="2:65" s="1" customFormat="1" ht="10.15">
      <c r="B107" s="31"/>
      <c r="D107" s="171" t="s">
        <v>448</v>
      </c>
      <c r="F107" s="172" t="s">
        <v>468</v>
      </c>
      <c r="L107" s="31"/>
      <c r="M107" s="173"/>
      <c r="T107" s="52"/>
      <c r="AT107" s="18" t="s">
        <v>448</v>
      </c>
      <c r="AU107" s="18" t="s">
        <v>86</v>
      </c>
    </row>
    <row r="108" spans="2:65" s="14" customFormat="1" ht="10.15">
      <c r="B108" s="160"/>
      <c r="D108" s="142" t="s">
        <v>211</v>
      </c>
      <c r="E108" s="161" t="s">
        <v>31</v>
      </c>
      <c r="F108" s="162" t="s">
        <v>469</v>
      </c>
      <c r="H108" s="161" t="s">
        <v>31</v>
      </c>
      <c r="L108" s="160"/>
      <c r="M108" s="163"/>
      <c r="T108" s="164"/>
      <c r="AT108" s="161" t="s">
        <v>211</v>
      </c>
      <c r="AU108" s="161" t="s">
        <v>86</v>
      </c>
      <c r="AV108" s="14" t="s">
        <v>84</v>
      </c>
      <c r="AW108" s="14" t="s">
        <v>38</v>
      </c>
      <c r="AX108" s="14" t="s">
        <v>77</v>
      </c>
      <c r="AY108" s="161" t="s">
        <v>203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780</v>
      </c>
      <c r="H109" s="145">
        <v>402.27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77</v>
      </c>
      <c r="AY109" s="143" t="s">
        <v>203</v>
      </c>
    </row>
    <row r="110" spans="2:65" s="13" customFormat="1" ht="10.15">
      <c r="B110" s="151"/>
      <c r="D110" s="142" t="s">
        <v>211</v>
      </c>
      <c r="E110" s="152" t="s">
        <v>31</v>
      </c>
      <c r="F110" s="153" t="s">
        <v>230</v>
      </c>
      <c r="H110" s="154">
        <v>402.27</v>
      </c>
      <c r="L110" s="151"/>
      <c r="M110" s="157"/>
      <c r="N110" s="158"/>
      <c r="O110" s="158"/>
      <c r="P110" s="158"/>
      <c r="Q110" s="158"/>
      <c r="R110" s="158"/>
      <c r="S110" s="158"/>
      <c r="T110" s="159"/>
      <c r="AT110" s="152" t="s">
        <v>211</v>
      </c>
      <c r="AU110" s="152" t="s">
        <v>86</v>
      </c>
      <c r="AV110" s="13" t="s">
        <v>209</v>
      </c>
      <c r="AW110" s="13" t="s">
        <v>38</v>
      </c>
      <c r="AX110" s="13" t="s">
        <v>84</v>
      </c>
      <c r="AY110" s="152" t="s">
        <v>203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VXO6ITIh6NmWIHuqJuZQRAZd40MPF12zuNWC6kb9Qn4vLrESkpu3Mpai2bvC4TWg7XopJ8x15VEt5TQsgCKztQ==" saltValue="LjS06zB6/cnTWsvNwDAIh9NOjo5qkwPNXcyVlsje6TYff1tfI21ikzbcR8R/Wib+l6qchqlc1xCjJWvIpTEK2Q==" spinCount="100000" sheet="1" objects="1" scenarios="1" formatColumns="0" formatRows="0" autoFilter="0"/>
  <autoFilter ref="C93:K110" xr:uid="{00000000-0009-0000-0000-00000E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E00-000000000000}"/>
    <hyperlink ref="F101" r:id="rId2" xr:uid="{00000000-0004-0000-0E00-000001000000}"/>
    <hyperlink ref="F105" r:id="rId3" xr:uid="{00000000-0004-0000-0E00-000002000000}"/>
    <hyperlink ref="F107" r:id="rId4" xr:uid="{00000000-0004-0000-0E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BM188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124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179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781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807716.22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ROUND((SUM(BE94:BE187)),  2)</f>
        <v>807716.22</v>
      </c>
      <c r="I35" s="92">
        <v>0.21</v>
      </c>
      <c r="J35" s="81">
        <f>ROUND(((SUM(BE94:BE187))*I35),  2)</f>
        <v>169620.41</v>
      </c>
      <c r="L35" s="31"/>
    </row>
    <row r="36" spans="2:12" s="1" customFormat="1" ht="14.45" customHeight="1">
      <c r="B36" s="31"/>
      <c r="E36" s="27" t="s">
        <v>49</v>
      </c>
      <c r="F36" s="81">
        <f>ROUND((SUM(BF94:BF187)),  2)</f>
        <v>0</v>
      </c>
      <c r="I36" s="92">
        <v>0.12</v>
      </c>
      <c r="J36" s="81">
        <f>ROUND(((SUM(BF94:BF187))*I36),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ROUND((SUM(BG94:BG187)),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ROUND((SUM(BH94:BH187)),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ROUND((SUM(BI94:BI187)),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977336.63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179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11 - KOLUMBÁRIUM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807716.22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J95</f>
        <v>252416.22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J96</f>
        <v>12580.33</v>
      </c>
      <c r="L65" s="106"/>
    </row>
    <row r="66" spans="2:12" s="9" customFormat="1" ht="19.899999999999999" customHeight="1">
      <c r="B66" s="106"/>
      <c r="D66" s="107" t="s">
        <v>233</v>
      </c>
      <c r="E66" s="108"/>
      <c r="F66" s="108"/>
      <c r="G66" s="108"/>
      <c r="H66" s="108"/>
      <c r="I66" s="108"/>
      <c r="J66" s="109">
        <f>J109</f>
        <v>46329.45</v>
      </c>
      <c r="L66" s="106"/>
    </row>
    <row r="67" spans="2:12" s="9" customFormat="1" ht="19.899999999999999" customHeight="1">
      <c r="B67" s="106"/>
      <c r="D67" s="107" t="s">
        <v>234</v>
      </c>
      <c r="E67" s="108"/>
      <c r="F67" s="108"/>
      <c r="G67" s="108"/>
      <c r="H67" s="108"/>
      <c r="I67" s="108"/>
      <c r="J67" s="109">
        <f>J129</f>
        <v>151669.35</v>
      </c>
      <c r="L67" s="106"/>
    </row>
    <row r="68" spans="2:12" s="9" customFormat="1" ht="19.899999999999999" customHeight="1">
      <c r="B68" s="106"/>
      <c r="D68" s="107" t="s">
        <v>235</v>
      </c>
      <c r="E68" s="108"/>
      <c r="F68" s="108"/>
      <c r="G68" s="108"/>
      <c r="H68" s="108"/>
      <c r="I68" s="108"/>
      <c r="J68" s="109">
        <f>J153</f>
        <v>24656.250000000004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J171</f>
        <v>4568.8</v>
      </c>
      <c r="L69" s="106"/>
    </row>
    <row r="70" spans="2:12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J178</f>
        <v>12612.04</v>
      </c>
      <c r="L70" s="106"/>
    </row>
    <row r="71" spans="2:12" s="8" customFormat="1" ht="24.95" customHeight="1">
      <c r="B71" s="102"/>
      <c r="D71" s="103" t="s">
        <v>238</v>
      </c>
      <c r="E71" s="104"/>
      <c r="F71" s="104"/>
      <c r="G71" s="104"/>
      <c r="H71" s="104"/>
      <c r="I71" s="104"/>
      <c r="J71" s="105">
        <f>J180</f>
        <v>555300</v>
      </c>
      <c r="L71" s="102"/>
    </row>
    <row r="72" spans="2:12" s="9" customFormat="1" ht="19.899999999999999" customHeight="1">
      <c r="B72" s="106"/>
      <c r="D72" s="107" t="s">
        <v>239</v>
      </c>
      <c r="E72" s="108"/>
      <c r="F72" s="108"/>
      <c r="G72" s="108"/>
      <c r="H72" s="108"/>
      <c r="I72" s="108"/>
      <c r="J72" s="109">
        <f>J181</f>
        <v>555300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188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09" t="str">
        <f>E7</f>
        <v>ÚPRAVY HŘBITOVA KBELY- ETAPA1</v>
      </c>
      <c r="F82" s="310"/>
      <c r="G82" s="310"/>
      <c r="H82" s="310"/>
      <c r="L82" s="31"/>
    </row>
    <row r="83" spans="2:63" ht="12" customHeight="1">
      <c r="B83" s="21"/>
      <c r="C83" s="27" t="s">
        <v>178</v>
      </c>
      <c r="L83" s="21"/>
    </row>
    <row r="84" spans="2:63" s="1" customFormat="1" ht="16.5" customHeight="1">
      <c r="B84" s="31"/>
      <c r="E84" s="309" t="s">
        <v>179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180</v>
      </c>
      <c r="L85" s="31"/>
    </row>
    <row r="86" spans="2:63" s="1" customFormat="1" ht="16.5" customHeight="1">
      <c r="B86" s="31"/>
      <c r="E86" s="292" t="str">
        <f>E11</f>
        <v>11 - KOLUMBÁRIUM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807716.22</v>
      </c>
      <c r="L94" s="31"/>
      <c r="M94" s="58"/>
      <c r="N94" s="49"/>
      <c r="O94" s="49"/>
      <c r="P94" s="115">
        <f>P95+P180</f>
        <v>0</v>
      </c>
      <c r="Q94" s="49"/>
      <c r="R94" s="115">
        <f>R95+R180</f>
        <v>40.683820681063892</v>
      </c>
      <c r="S94" s="49"/>
      <c r="T94" s="116">
        <f>T95+T180</f>
        <v>0</v>
      </c>
      <c r="AT94" s="18" t="s">
        <v>76</v>
      </c>
      <c r="AU94" s="18" t="s">
        <v>185</v>
      </c>
      <c r="BK94" s="117">
        <f>BK95+BK180</f>
        <v>807716.22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252416.22</v>
      </c>
      <c r="L95" s="118"/>
      <c r="M95" s="122"/>
      <c r="P95" s="123">
        <f>P96+P109+P129+P153+P171+P178</f>
        <v>0</v>
      </c>
      <c r="R95" s="123">
        <f>R96+R109+R129+R153+R171+R178</f>
        <v>40.683820681063892</v>
      </c>
      <c r="T95" s="124">
        <f>T96+T109+T129+T153+T171+T178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BK96+BK109+BK129+BK153+BK171+BK178</f>
        <v>252416.22</v>
      </c>
    </row>
    <row r="96" spans="2:63" s="11" customFormat="1" ht="22.8" customHeight="1">
      <c r="B96" s="118"/>
      <c r="D96" s="119" t="s">
        <v>76</v>
      </c>
      <c r="E96" s="127" t="s">
        <v>84</v>
      </c>
      <c r="F96" s="127" t="s">
        <v>204</v>
      </c>
      <c r="J96" s="128">
        <f>BK96</f>
        <v>12580.33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SUM(BK97:BK108)</f>
        <v>12580.33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240</v>
      </c>
      <c r="F97" s="131" t="s">
        <v>241</v>
      </c>
      <c r="G97" s="132" t="s">
        <v>242</v>
      </c>
      <c r="H97" s="133">
        <v>9.31</v>
      </c>
      <c r="I97" s="134">
        <v>632.1</v>
      </c>
      <c r="J97" s="134">
        <f>ROUND(I97*H97,2)</f>
        <v>5884.85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5884.85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5884.85</v>
      </c>
      <c r="BL97" s="18" t="s">
        <v>209</v>
      </c>
      <c r="BM97" s="139" t="s">
        <v>782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783</v>
      </c>
      <c r="H98" s="145">
        <v>9.31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84</v>
      </c>
      <c r="AY98" s="143" t="s">
        <v>203</v>
      </c>
    </row>
    <row r="99" spans="2:65" s="1" customFormat="1" ht="37.799999999999997" customHeight="1">
      <c r="B99" s="31"/>
      <c r="C99" s="129" t="s">
        <v>86</v>
      </c>
      <c r="D99" s="129" t="s">
        <v>205</v>
      </c>
      <c r="E99" s="130" t="s">
        <v>245</v>
      </c>
      <c r="F99" s="131" t="s">
        <v>246</v>
      </c>
      <c r="G99" s="132" t="s">
        <v>242</v>
      </c>
      <c r="H99" s="133">
        <v>4.37</v>
      </c>
      <c r="I99" s="134">
        <v>301.56</v>
      </c>
      <c r="J99" s="134">
        <f>ROUND(I99*H99,2)</f>
        <v>1317.82</v>
      </c>
      <c r="K99" s="131" t="s">
        <v>31</v>
      </c>
      <c r="L99" s="31"/>
      <c r="M99" s="135" t="s">
        <v>31</v>
      </c>
      <c r="N99" s="136" t="s">
        <v>48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209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1317.82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1317.82</v>
      </c>
      <c r="BL99" s="18" t="s">
        <v>209</v>
      </c>
      <c r="BM99" s="139" t="s">
        <v>784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785</v>
      </c>
      <c r="H100" s="145">
        <v>4.37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84</v>
      </c>
      <c r="AY100" s="143" t="s">
        <v>203</v>
      </c>
    </row>
    <row r="101" spans="2:65" s="1" customFormat="1" ht="24.2" customHeight="1">
      <c r="B101" s="31"/>
      <c r="C101" s="129" t="s">
        <v>92</v>
      </c>
      <c r="D101" s="129" t="s">
        <v>205</v>
      </c>
      <c r="E101" s="130" t="s">
        <v>249</v>
      </c>
      <c r="F101" s="131" t="s">
        <v>250</v>
      </c>
      <c r="G101" s="132" t="s">
        <v>251</v>
      </c>
      <c r="H101" s="133">
        <v>7.4290000000000003</v>
      </c>
      <c r="I101" s="134">
        <v>342</v>
      </c>
      <c r="J101" s="134">
        <f>ROUND(I101*H101,2)</f>
        <v>2540.7199999999998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2540.7199999999998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2540.7199999999998</v>
      </c>
      <c r="BL101" s="18" t="s">
        <v>209</v>
      </c>
      <c r="BM101" s="139" t="s">
        <v>786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787</v>
      </c>
      <c r="H102" s="145">
        <v>7.4290000000000003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84</v>
      </c>
      <c r="AY102" s="143" t="s">
        <v>203</v>
      </c>
    </row>
    <row r="103" spans="2:65" s="1" customFormat="1" ht="24.2" customHeight="1">
      <c r="B103" s="31"/>
      <c r="C103" s="129" t="s">
        <v>209</v>
      </c>
      <c r="D103" s="129" t="s">
        <v>205</v>
      </c>
      <c r="E103" s="130" t="s">
        <v>254</v>
      </c>
      <c r="F103" s="131" t="s">
        <v>255</v>
      </c>
      <c r="G103" s="132" t="s">
        <v>242</v>
      </c>
      <c r="H103" s="133">
        <v>4.9400000000000004</v>
      </c>
      <c r="I103" s="134">
        <v>257</v>
      </c>
      <c r="J103" s="134">
        <f>ROUND(I103*H103,2)</f>
        <v>1269.58</v>
      </c>
      <c r="K103" s="131" t="s">
        <v>31</v>
      </c>
      <c r="L103" s="31"/>
      <c r="M103" s="135" t="s">
        <v>31</v>
      </c>
      <c r="N103" s="136" t="s">
        <v>48</v>
      </c>
      <c r="O103" s="137">
        <v>0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209</v>
      </c>
      <c r="AT103" s="139" t="s">
        <v>205</v>
      </c>
      <c r="AU103" s="139" t="s">
        <v>86</v>
      </c>
      <c r="AY103" s="18" t="s">
        <v>203</v>
      </c>
      <c r="BE103" s="140">
        <f>IF(N103="základní",J103,0)</f>
        <v>1269.58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84</v>
      </c>
      <c r="BK103" s="140">
        <f>ROUND(I103*H103,2)</f>
        <v>1269.58</v>
      </c>
      <c r="BL103" s="18" t="s">
        <v>209</v>
      </c>
      <c r="BM103" s="139" t="s">
        <v>788</v>
      </c>
    </row>
    <row r="104" spans="2:65" s="12" customFormat="1" ht="10.15">
      <c r="B104" s="141"/>
      <c r="D104" s="142" t="s">
        <v>211</v>
      </c>
      <c r="E104" s="143" t="s">
        <v>31</v>
      </c>
      <c r="F104" s="144" t="s">
        <v>789</v>
      </c>
      <c r="H104" s="145">
        <v>4.9400000000000004</v>
      </c>
      <c r="L104" s="141"/>
      <c r="M104" s="146"/>
      <c r="T104" s="147"/>
      <c r="AT104" s="143" t="s">
        <v>211</v>
      </c>
      <c r="AU104" s="143" t="s">
        <v>86</v>
      </c>
      <c r="AV104" s="12" t="s">
        <v>86</v>
      </c>
      <c r="AW104" s="12" t="s">
        <v>38</v>
      </c>
      <c r="AX104" s="12" t="s">
        <v>84</v>
      </c>
      <c r="AY104" s="143" t="s">
        <v>203</v>
      </c>
    </row>
    <row r="105" spans="2:65" s="1" customFormat="1" ht="33" customHeight="1">
      <c r="B105" s="31"/>
      <c r="C105" s="129" t="s">
        <v>258</v>
      </c>
      <c r="D105" s="129" t="s">
        <v>205</v>
      </c>
      <c r="E105" s="130" t="s">
        <v>263</v>
      </c>
      <c r="F105" s="131" t="s">
        <v>264</v>
      </c>
      <c r="G105" s="132" t="s">
        <v>242</v>
      </c>
      <c r="H105" s="133">
        <v>4.9400000000000004</v>
      </c>
      <c r="I105" s="134">
        <v>150</v>
      </c>
      <c r="J105" s="134">
        <f>ROUND(I105*H105,2)</f>
        <v>741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741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741</v>
      </c>
      <c r="BL105" s="18" t="s">
        <v>209</v>
      </c>
      <c r="BM105" s="139" t="s">
        <v>790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791</v>
      </c>
      <c r="H106" s="145">
        <v>4.9400000000000004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84</v>
      </c>
      <c r="AY106" s="143" t="s">
        <v>203</v>
      </c>
    </row>
    <row r="107" spans="2:65" s="1" customFormat="1" ht="24.2" customHeight="1">
      <c r="B107" s="31"/>
      <c r="C107" s="129" t="s">
        <v>262</v>
      </c>
      <c r="D107" s="129" t="s">
        <v>205</v>
      </c>
      <c r="E107" s="130" t="s">
        <v>259</v>
      </c>
      <c r="F107" s="131" t="s">
        <v>481</v>
      </c>
      <c r="G107" s="132" t="s">
        <v>242</v>
      </c>
      <c r="H107" s="133">
        <v>4.9400000000000004</v>
      </c>
      <c r="I107" s="134">
        <v>167.28</v>
      </c>
      <c r="J107" s="134">
        <f>ROUND(I107*H107,2)</f>
        <v>826.36</v>
      </c>
      <c r="K107" s="131" t="s">
        <v>31</v>
      </c>
      <c r="L107" s="31"/>
      <c r="M107" s="135" t="s">
        <v>31</v>
      </c>
      <c r="N107" s="136" t="s">
        <v>48</v>
      </c>
      <c r="O107" s="137">
        <v>0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209</v>
      </c>
      <c r="AT107" s="139" t="s">
        <v>205</v>
      </c>
      <c r="AU107" s="139" t="s">
        <v>86</v>
      </c>
      <c r="AY107" s="18" t="s">
        <v>203</v>
      </c>
      <c r="BE107" s="140">
        <f>IF(N107="základní",J107,0)</f>
        <v>826.36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84</v>
      </c>
      <c r="BK107" s="140">
        <f>ROUND(I107*H107,2)</f>
        <v>826.36</v>
      </c>
      <c r="BL107" s="18" t="s">
        <v>209</v>
      </c>
      <c r="BM107" s="139" t="s">
        <v>792</v>
      </c>
    </row>
    <row r="108" spans="2:65" s="12" customFormat="1" ht="10.15">
      <c r="B108" s="141"/>
      <c r="D108" s="142" t="s">
        <v>211</v>
      </c>
      <c r="E108" s="143" t="s">
        <v>31</v>
      </c>
      <c r="F108" s="144" t="s">
        <v>791</v>
      </c>
      <c r="H108" s="145">
        <v>4.9400000000000004</v>
      </c>
      <c r="L108" s="141"/>
      <c r="M108" s="146"/>
      <c r="T108" s="147"/>
      <c r="AT108" s="143" t="s">
        <v>211</v>
      </c>
      <c r="AU108" s="143" t="s">
        <v>86</v>
      </c>
      <c r="AV108" s="12" t="s">
        <v>86</v>
      </c>
      <c r="AW108" s="12" t="s">
        <v>38</v>
      </c>
      <c r="AX108" s="12" t="s">
        <v>84</v>
      </c>
      <c r="AY108" s="143" t="s">
        <v>203</v>
      </c>
    </row>
    <row r="109" spans="2:65" s="11" customFormat="1" ht="22.8" customHeight="1">
      <c r="B109" s="118"/>
      <c r="D109" s="119" t="s">
        <v>76</v>
      </c>
      <c r="E109" s="127" t="s">
        <v>86</v>
      </c>
      <c r="F109" s="127" t="s">
        <v>266</v>
      </c>
      <c r="J109" s="128">
        <f>BK109</f>
        <v>46329.45</v>
      </c>
      <c r="L109" s="118"/>
      <c r="M109" s="122"/>
      <c r="P109" s="123">
        <f>SUM(P110:P128)</f>
        <v>0</v>
      </c>
      <c r="R109" s="123">
        <f>SUM(R110:R128)</f>
        <v>15.1480174101839</v>
      </c>
      <c r="T109" s="124">
        <f>SUM(T110:T128)</f>
        <v>0</v>
      </c>
      <c r="AR109" s="119" t="s">
        <v>84</v>
      </c>
      <c r="AT109" s="125" t="s">
        <v>76</v>
      </c>
      <c r="AU109" s="125" t="s">
        <v>84</v>
      </c>
      <c r="AY109" s="119" t="s">
        <v>203</v>
      </c>
      <c r="BK109" s="126">
        <f>SUM(BK110:BK128)</f>
        <v>46329.45</v>
      </c>
    </row>
    <row r="110" spans="2:65" s="1" customFormat="1" ht="21.75" customHeight="1">
      <c r="B110" s="31"/>
      <c r="C110" s="129" t="s">
        <v>267</v>
      </c>
      <c r="D110" s="129" t="s">
        <v>205</v>
      </c>
      <c r="E110" s="130" t="s">
        <v>268</v>
      </c>
      <c r="F110" s="131" t="s">
        <v>269</v>
      </c>
      <c r="G110" s="132" t="s">
        <v>242</v>
      </c>
      <c r="H110" s="133">
        <v>2.4319999999999999</v>
      </c>
      <c r="I110" s="134">
        <v>4201.47</v>
      </c>
      <c r="J110" s="134">
        <f>ROUND(I110*H110,2)</f>
        <v>10217.98</v>
      </c>
      <c r="K110" s="131" t="s">
        <v>31</v>
      </c>
      <c r="L110" s="31"/>
      <c r="M110" s="135" t="s">
        <v>31</v>
      </c>
      <c r="N110" s="136" t="s">
        <v>48</v>
      </c>
      <c r="O110" s="137">
        <v>0</v>
      </c>
      <c r="P110" s="137">
        <f>O110*H110</f>
        <v>0</v>
      </c>
      <c r="Q110" s="137">
        <v>2.5018722040000001</v>
      </c>
      <c r="R110" s="137">
        <f>Q110*H110</f>
        <v>6.0845532001280001</v>
      </c>
      <c r="S110" s="137">
        <v>0</v>
      </c>
      <c r="T110" s="138">
        <f>S110*H110</f>
        <v>0</v>
      </c>
      <c r="AR110" s="139" t="s">
        <v>209</v>
      </c>
      <c r="AT110" s="139" t="s">
        <v>205</v>
      </c>
      <c r="AU110" s="139" t="s">
        <v>86</v>
      </c>
      <c r="AY110" s="18" t="s">
        <v>203</v>
      </c>
      <c r="BE110" s="140">
        <f>IF(N110="základní",J110,0)</f>
        <v>10217.98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10217.98</v>
      </c>
      <c r="BL110" s="18" t="s">
        <v>209</v>
      </c>
      <c r="BM110" s="139" t="s">
        <v>793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794</v>
      </c>
      <c r="H111" s="145">
        <v>2.4319999999999999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2.4319999999999999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16.5" customHeight="1">
      <c r="B113" s="31"/>
      <c r="C113" s="129" t="s">
        <v>272</v>
      </c>
      <c r="D113" s="129" t="s">
        <v>205</v>
      </c>
      <c r="E113" s="130" t="s">
        <v>273</v>
      </c>
      <c r="F113" s="131" t="s">
        <v>274</v>
      </c>
      <c r="G113" s="132" t="s">
        <v>251</v>
      </c>
      <c r="H113" s="133">
        <v>0.14699999999999999</v>
      </c>
      <c r="I113" s="134">
        <v>38976.620000000003</v>
      </c>
      <c r="J113" s="134">
        <f>ROUND(I113*H113,2)</f>
        <v>5729.56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1.0627727796999997</v>
      </c>
      <c r="R113" s="137">
        <f>Q113*H113</f>
        <v>0.15622759861589994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5729.56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5729.56</v>
      </c>
      <c r="BL113" s="18" t="s">
        <v>209</v>
      </c>
      <c r="BM113" s="139" t="s">
        <v>795</v>
      </c>
    </row>
    <row r="114" spans="2:65" s="14" customFormat="1" ht="10.15">
      <c r="B114" s="160"/>
      <c r="D114" s="142" t="s">
        <v>211</v>
      </c>
      <c r="E114" s="161" t="s">
        <v>31</v>
      </c>
      <c r="F114" s="162" t="s">
        <v>276</v>
      </c>
      <c r="H114" s="161" t="s">
        <v>31</v>
      </c>
      <c r="L114" s="160"/>
      <c r="M114" s="163"/>
      <c r="T114" s="164"/>
      <c r="AT114" s="161" t="s">
        <v>211</v>
      </c>
      <c r="AU114" s="161" t="s">
        <v>86</v>
      </c>
      <c r="AV114" s="14" t="s">
        <v>84</v>
      </c>
      <c r="AW114" s="14" t="s">
        <v>38</v>
      </c>
      <c r="AX114" s="14" t="s">
        <v>77</v>
      </c>
      <c r="AY114" s="161" t="s">
        <v>203</v>
      </c>
    </row>
    <row r="115" spans="2:65" s="14" customFormat="1" ht="10.15">
      <c r="B115" s="160"/>
      <c r="D115" s="142" t="s">
        <v>211</v>
      </c>
      <c r="E115" s="161" t="s">
        <v>31</v>
      </c>
      <c r="F115" s="162" t="s">
        <v>277</v>
      </c>
      <c r="H115" s="161" t="s">
        <v>31</v>
      </c>
      <c r="L115" s="160"/>
      <c r="M115" s="163"/>
      <c r="T115" s="164"/>
      <c r="AT115" s="161" t="s">
        <v>211</v>
      </c>
      <c r="AU115" s="161" t="s">
        <v>86</v>
      </c>
      <c r="AV115" s="14" t="s">
        <v>84</v>
      </c>
      <c r="AW115" s="14" t="s">
        <v>38</v>
      </c>
      <c r="AX115" s="14" t="s">
        <v>77</v>
      </c>
      <c r="AY115" s="161" t="s">
        <v>203</v>
      </c>
    </row>
    <row r="116" spans="2:65" s="12" customFormat="1" ht="10.15">
      <c r="B116" s="141"/>
      <c r="D116" s="142" t="s">
        <v>211</v>
      </c>
      <c r="E116" s="143" t="s">
        <v>31</v>
      </c>
      <c r="F116" s="144" t="s">
        <v>796</v>
      </c>
      <c r="H116" s="145">
        <v>0.14699999999999999</v>
      </c>
      <c r="L116" s="141"/>
      <c r="M116" s="146"/>
      <c r="T116" s="147"/>
      <c r="AT116" s="143" t="s">
        <v>211</v>
      </c>
      <c r="AU116" s="143" t="s">
        <v>86</v>
      </c>
      <c r="AV116" s="12" t="s">
        <v>86</v>
      </c>
      <c r="AW116" s="12" t="s">
        <v>38</v>
      </c>
      <c r="AX116" s="12" t="s">
        <v>84</v>
      </c>
      <c r="AY116" s="143" t="s">
        <v>203</v>
      </c>
    </row>
    <row r="117" spans="2:65" s="1" customFormat="1" ht="21.75" customHeight="1">
      <c r="B117" s="31"/>
      <c r="C117" s="129" t="s">
        <v>279</v>
      </c>
      <c r="D117" s="129" t="s">
        <v>205</v>
      </c>
      <c r="E117" s="130" t="s">
        <v>280</v>
      </c>
      <c r="F117" s="131" t="s">
        <v>281</v>
      </c>
      <c r="G117" s="132" t="s">
        <v>242</v>
      </c>
      <c r="H117" s="133">
        <v>1.216</v>
      </c>
      <c r="I117" s="134">
        <v>4376.57</v>
      </c>
      <c r="J117" s="134">
        <f>ROUND(I117*H117,2)</f>
        <v>5321.91</v>
      </c>
      <c r="K117" s="131" t="s">
        <v>31</v>
      </c>
      <c r="L117" s="31"/>
      <c r="M117" s="135" t="s">
        <v>31</v>
      </c>
      <c r="N117" s="136" t="s">
        <v>48</v>
      </c>
      <c r="O117" s="137">
        <v>0</v>
      </c>
      <c r="P117" s="137">
        <f>O117*H117</f>
        <v>0</v>
      </c>
      <c r="Q117" s="137">
        <v>2.5018699999999998</v>
      </c>
      <c r="R117" s="137">
        <f>Q117*H117</f>
        <v>3.0422739199999995</v>
      </c>
      <c r="S117" s="137">
        <v>0</v>
      </c>
      <c r="T117" s="138">
        <f>S117*H117</f>
        <v>0</v>
      </c>
      <c r="AR117" s="139" t="s">
        <v>209</v>
      </c>
      <c r="AT117" s="139" t="s">
        <v>205</v>
      </c>
      <c r="AU117" s="139" t="s">
        <v>86</v>
      </c>
      <c r="AY117" s="18" t="s">
        <v>203</v>
      </c>
      <c r="BE117" s="140">
        <f>IF(N117="základní",J117,0)</f>
        <v>5321.91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84</v>
      </c>
      <c r="BK117" s="140">
        <f>ROUND(I117*H117,2)</f>
        <v>5321.91</v>
      </c>
      <c r="BL117" s="18" t="s">
        <v>209</v>
      </c>
      <c r="BM117" s="139" t="s">
        <v>797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798</v>
      </c>
      <c r="H118" s="145">
        <v>1.216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84</v>
      </c>
      <c r="AY118" s="143" t="s">
        <v>203</v>
      </c>
    </row>
    <row r="119" spans="2:65" s="1" customFormat="1" ht="16.5" customHeight="1">
      <c r="B119" s="31"/>
      <c r="C119" s="129" t="s">
        <v>117</v>
      </c>
      <c r="D119" s="129" t="s">
        <v>205</v>
      </c>
      <c r="E119" s="130" t="s">
        <v>284</v>
      </c>
      <c r="F119" s="131" t="s">
        <v>285</v>
      </c>
      <c r="G119" s="132" t="s">
        <v>251</v>
      </c>
      <c r="H119" s="133">
        <v>0.122</v>
      </c>
      <c r="I119" s="134">
        <v>39000</v>
      </c>
      <c r="J119" s="134">
        <f>ROUND(I119*H119,2)</f>
        <v>4758</v>
      </c>
      <c r="K119" s="131" t="s">
        <v>31</v>
      </c>
      <c r="L119" s="31"/>
      <c r="M119" s="135" t="s">
        <v>31</v>
      </c>
      <c r="N119" s="136" t="s">
        <v>48</v>
      </c>
      <c r="O119" s="137">
        <v>0</v>
      </c>
      <c r="P119" s="137">
        <f>O119*H119</f>
        <v>0</v>
      </c>
      <c r="Q119" s="137">
        <v>1.0606199999999999</v>
      </c>
      <c r="R119" s="137">
        <f>Q119*H119</f>
        <v>0.12939563999999998</v>
      </c>
      <c r="S119" s="137">
        <v>0</v>
      </c>
      <c r="T119" s="138">
        <f>S119*H119</f>
        <v>0</v>
      </c>
      <c r="AR119" s="139" t="s">
        <v>209</v>
      </c>
      <c r="AT119" s="139" t="s">
        <v>205</v>
      </c>
      <c r="AU119" s="139" t="s">
        <v>86</v>
      </c>
      <c r="AY119" s="18" t="s">
        <v>203</v>
      </c>
      <c r="BE119" s="140">
        <f>IF(N119="základní",J119,0)</f>
        <v>4758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8" t="s">
        <v>84</v>
      </c>
      <c r="BK119" s="140">
        <f>ROUND(I119*H119,2)</f>
        <v>4758</v>
      </c>
      <c r="BL119" s="18" t="s">
        <v>209</v>
      </c>
      <c r="BM119" s="139" t="s">
        <v>799</v>
      </c>
    </row>
    <row r="120" spans="2:65" s="14" customFormat="1" ht="10.15">
      <c r="B120" s="160"/>
      <c r="D120" s="142" t="s">
        <v>211</v>
      </c>
      <c r="E120" s="161" t="s">
        <v>31</v>
      </c>
      <c r="F120" s="162" t="s">
        <v>287</v>
      </c>
      <c r="H120" s="161" t="s">
        <v>31</v>
      </c>
      <c r="L120" s="160"/>
      <c r="M120" s="163"/>
      <c r="T120" s="164"/>
      <c r="AT120" s="161" t="s">
        <v>211</v>
      </c>
      <c r="AU120" s="161" t="s">
        <v>86</v>
      </c>
      <c r="AV120" s="14" t="s">
        <v>84</v>
      </c>
      <c r="AW120" s="14" t="s">
        <v>38</v>
      </c>
      <c r="AX120" s="14" t="s">
        <v>77</v>
      </c>
      <c r="AY120" s="161" t="s">
        <v>203</v>
      </c>
    </row>
    <row r="121" spans="2:65" s="14" customFormat="1" ht="10.15">
      <c r="B121" s="160"/>
      <c r="D121" s="142" t="s">
        <v>211</v>
      </c>
      <c r="E121" s="161" t="s">
        <v>31</v>
      </c>
      <c r="F121" s="162" t="s">
        <v>288</v>
      </c>
      <c r="H121" s="161" t="s">
        <v>31</v>
      </c>
      <c r="L121" s="160"/>
      <c r="M121" s="163"/>
      <c r="T121" s="164"/>
      <c r="AT121" s="161" t="s">
        <v>211</v>
      </c>
      <c r="AU121" s="161" t="s">
        <v>86</v>
      </c>
      <c r="AV121" s="14" t="s">
        <v>84</v>
      </c>
      <c r="AW121" s="14" t="s">
        <v>38</v>
      </c>
      <c r="AX121" s="14" t="s">
        <v>77</v>
      </c>
      <c r="AY121" s="161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800</v>
      </c>
      <c r="H122" s="145">
        <v>0.122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84</v>
      </c>
      <c r="AY122" s="143" t="s">
        <v>203</v>
      </c>
    </row>
    <row r="123" spans="2:65" s="1" customFormat="1" ht="24.2" customHeight="1">
      <c r="B123" s="31"/>
      <c r="C123" s="129" t="s">
        <v>123</v>
      </c>
      <c r="D123" s="129" t="s">
        <v>205</v>
      </c>
      <c r="E123" s="130" t="s">
        <v>290</v>
      </c>
      <c r="F123" s="131" t="s">
        <v>492</v>
      </c>
      <c r="G123" s="132" t="s">
        <v>208</v>
      </c>
      <c r="H123" s="133">
        <v>7.6</v>
      </c>
      <c r="I123" s="134">
        <v>1968.29</v>
      </c>
      <c r="J123" s="134">
        <f>ROUND(I123*H123,2)</f>
        <v>14959</v>
      </c>
      <c r="K123" s="131" t="s">
        <v>31</v>
      </c>
      <c r="L123" s="31"/>
      <c r="M123" s="135" t="s">
        <v>31</v>
      </c>
      <c r="N123" s="136" t="s">
        <v>48</v>
      </c>
      <c r="O123" s="137">
        <v>0</v>
      </c>
      <c r="P123" s="137">
        <f>O123*H123</f>
        <v>0</v>
      </c>
      <c r="Q123" s="137">
        <v>0.73558274000000001</v>
      </c>
      <c r="R123" s="137">
        <f>Q123*H123</f>
        <v>5.590428824</v>
      </c>
      <c r="S123" s="137">
        <v>0</v>
      </c>
      <c r="T123" s="138">
        <f>S123*H123</f>
        <v>0</v>
      </c>
      <c r="AR123" s="139" t="s">
        <v>209</v>
      </c>
      <c r="AT123" s="139" t="s">
        <v>205</v>
      </c>
      <c r="AU123" s="139" t="s">
        <v>86</v>
      </c>
      <c r="AY123" s="18" t="s">
        <v>203</v>
      </c>
      <c r="BE123" s="140">
        <f>IF(N123="základní",J123,0)</f>
        <v>14959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84</v>
      </c>
      <c r="BK123" s="140">
        <f>ROUND(I123*H123,2)</f>
        <v>14959</v>
      </c>
      <c r="BL123" s="18" t="s">
        <v>209</v>
      </c>
      <c r="BM123" s="139" t="s">
        <v>801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802</v>
      </c>
      <c r="H124" s="145">
        <v>7.6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84</v>
      </c>
      <c r="AY124" s="143" t="s">
        <v>203</v>
      </c>
    </row>
    <row r="125" spans="2:65" s="1" customFormat="1" ht="33" customHeight="1">
      <c r="B125" s="31"/>
      <c r="C125" s="129" t="s">
        <v>8</v>
      </c>
      <c r="D125" s="129" t="s">
        <v>205</v>
      </c>
      <c r="E125" s="130" t="s">
        <v>294</v>
      </c>
      <c r="F125" s="131" t="s">
        <v>295</v>
      </c>
      <c r="G125" s="132" t="s">
        <v>251</v>
      </c>
      <c r="H125" s="133">
        <v>0.13700000000000001</v>
      </c>
      <c r="I125" s="134">
        <v>39000</v>
      </c>
      <c r="J125" s="134">
        <f>ROUND(I125*H125,2)</f>
        <v>5343</v>
      </c>
      <c r="K125" s="131" t="s">
        <v>31</v>
      </c>
      <c r="L125" s="31"/>
      <c r="M125" s="135" t="s">
        <v>31</v>
      </c>
      <c r="N125" s="136" t="s">
        <v>48</v>
      </c>
      <c r="O125" s="137">
        <v>0</v>
      </c>
      <c r="P125" s="137">
        <f>O125*H125</f>
        <v>0</v>
      </c>
      <c r="Q125" s="137">
        <v>1.05940312</v>
      </c>
      <c r="R125" s="137">
        <f>Q125*H125</f>
        <v>0.14513822744000002</v>
      </c>
      <c r="S125" s="137">
        <v>0</v>
      </c>
      <c r="T125" s="138">
        <f>S125*H125</f>
        <v>0</v>
      </c>
      <c r="AR125" s="139" t="s">
        <v>209</v>
      </c>
      <c r="AT125" s="139" t="s">
        <v>205</v>
      </c>
      <c r="AU125" s="139" t="s">
        <v>86</v>
      </c>
      <c r="AY125" s="18" t="s">
        <v>203</v>
      </c>
      <c r="BE125" s="140">
        <f>IF(N125="základní",J125,0)</f>
        <v>5343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8" t="s">
        <v>84</v>
      </c>
      <c r="BK125" s="140">
        <f>ROUND(I125*H125,2)</f>
        <v>5343</v>
      </c>
      <c r="BL125" s="18" t="s">
        <v>209</v>
      </c>
      <c r="BM125" s="139" t="s">
        <v>803</v>
      </c>
    </row>
    <row r="126" spans="2:65" s="14" customFormat="1" ht="10.15">
      <c r="B126" s="160"/>
      <c r="D126" s="142" t="s">
        <v>211</v>
      </c>
      <c r="E126" s="161" t="s">
        <v>31</v>
      </c>
      <c r="F126" s="162" t="s">
        <v>287</v>
      </c>
      <c r="H126" s="161" t="s">
        <v>31</v>
      </c>
      <c r="L126" s="160"/>
      <c r="M126" s="163"/>
      <c r="T126" s="164"/>
      <c r="AT126" s="161" t="s">
        <v>211</v>
      </c>
      <c r="AU126" s="161" t="s">
        <v>86</v>
      </c>
      <c r="AV126" s="14" t="s">
        <v>84</v>
      </c>
      <c r="AW126" s="14" t="s">
        <v>38</v>
      </c>
      <c r="AX126" s="14" t="s">
        <v>77</v>
      </c>
      <c r="AY126" s="161" t="s">
        <v>203</v>
      </c>
    </row>
    <row r="127" spans="2:65" s="14" customFormat="1" ht="10.15">
      <c r="B127" s="160"/>
      <c r="D127" s="142" t="s">
        <v>211</v>
      </c>
      <c r="E127" s="161" t="s">
        <v>31</v>
      </c>
      <c r="F127" s="162" t="s">
        <v>297</v>
      </c>
      <c r="H127" s="161" t="s">
        <v>31</v>
      </c>
      <c r="L127" s="160"/>
      <c r="M127" s="163"/>
      <c r="T127" s="164"/>
      <c r="AT127" s="161" t="s">
        <v>211</v>
      </c>
      <c r="AU127" s="161" t="s">
        <v>86</v>
      </c>
      <c r="AV127" s="14" t="s">
        <v>84</v>
      </c>
      <c r="AW127" s="14" t="s">
        <v>38</v>
      </c>
      <c r="AX127" s="14" t="s">
        <v>77</v>
      </c>
      <c r="AY127" s="161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804</v>
      </c>
      <c r="H128" s="145">
        <v>0.13700000000000001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84</v>
      </c>
      <c r="AY128" s="143" t="s">
        <v>203</v>
      </c>
    </row>
    <row r="129" spans="2:65" s="11" customFormat="1" ht="22.8" customHeight="1">
      <c r="B129" s="118"/>
      <c r="D129" s="119" t="s">
        <v>76</v>
      </c>
      <c r="E129" s="127" t="s">
        <v>92</v>
      </c>
      <c r="F129" s="127" t="s">
        <v>299</v>
      </c>
      <c r="J129" s="128">
        <f>BK129</f>
        <v>151669.35</v>
      </c>
      <c r="L129" s="118"/>
      <c r="M129" s="122"/>
      <c r="P129" s="123">
        <f>SUM(P130:P152)</f>
        <v>0</v>
      </c>
      <c r="R129" s="123">
        <f>SUM(R130:R152)</f>
        <v>22.478273529999996</v>
      </c>
      <c r="T129" s="124">
        <f>SUM(T130:T152)</f>
        <v>0</v>
      </c>
      <c r="AR129" s="119" t="s">
        <v>84</v>
      </c>
      <c r="AT129" s="125" t="s">
        <v>76</v>
      </c>
      <c r="AU129" s="125" t="s">
        <v>84</v>
      </c>
      <c r="AY129" s="119" t="s">
        <v>203</v>
      </c>
      <c r="BK129" s="126">
        <f>SUM(BK130:BK152)</f>
        <v>151669.35</v>
      </c>
    </row>
    <row r="130" spans="2:65" s="1" customFormat="1" ht="24.2" customHeight="1">
      <c r="B130" s="31"/>
      <c r="C130" s="129" t="s">
        <v>134</v>
      </c>
      <c r="D130" s="129" t="s">
        <v>205</v>
      </c>
      <c r="E130" s="130" t="s">
        <v>300</v>
      </c>
      <c r="F130" s="131" t="s">
        <v>301</v>
      </c>
      <c r="G130" s="132" t="s">
        <v>242</v>
      </c>
      <c r="H130" s="133">
        <v>8.4649999999999999</v>
      </c>
      <c r="I130" s="134">
        <v>7900</v>
      </c>
      <c r="J130" s="134">
        <f>ROUND(I130*H130,2)</f>
        <v>66873.5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2.5018699999999998</v>
      </c>
      <c r="R130" s="137">
        <f>Q130*H130</f>
        <v>21.178329549999997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66873.5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66873.5</v>
      </c>
      <c r="BL130" s="18" t="s">
        <v>209</v>
      </c>
      <c r="BM130" s="139" t="s">
        <v>805</v>
      </c>
    </row>
    <row r="131" spans="2:65" s="14" customFormat="1" ht="10.15">
      <c r="B131" s="160"/>
      <c r="D131" s="142" t="s">
        <v>211</v>
      </c>
      <c r="E131" s="161" t="s">
        <v>31</v>
      </c>
      <c r="F131" s="162" t="s">
        <v>303</v>
      </c>
      <c r="H131" s="161" t="s">
        <v>31</v>
      </c>
      <c r="L131" s="160"/>
      <c r="M131" s="163"/>
      <c r="T131" s="164"/>
      <c r="AT131" s="161" t="s">
        <v>211</v>
      </c>
      <c r="AU131" s="161" t="s">
        <v>86</v>
      </c>
      <c r="AV131" s="14" t="s">
        <v>84</v>
      </c>
      <c r="AW131" s="14" t="s">
        <v>38</v>
      </c>
      <c r="AX131" s="14" t="s">
        <v>77</v>
      </c>
      <c r="AY131" s="161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806</v>
      </c>
      <c r="H132" s="145">
        <v>4.9400000000000004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4" customFormat="1" ht="10.15">
      <c r="B133" s="160"/>
      <c r="D133" s="142" t="s">
        <v>211</v>
      </c>
      <c r="E133" s="161" t="s">
        <v>31</v>
      </c>
      <c r="F133" s="162" t="s">
        <v>305</v>
      </c>
      <c r="H133" s="161" t="s">
        <v>31</v>
      </c>
      <c r="L133" s="160"/>
      <c r="M133" s="163"/>
      <c r="T133" s="164"/>
      <c r="AT133" s="161" t="s">
        <v>211</v>
      </c>
      <c r="AU133" s="161" t="s">
        <v>86</v>
      </c>
      <c r="AV133" s="14" t="s">
        <v>84</v>
      </c>
      <c r="AW133" s="14" t="s">
        <v>38</v>
      </c>
      <c r="AX133" s="14" t="s">
        <v>77</v>
      </c>
      <c r="AY133" s="161" t="s">
        <v>203</v>
      </c>
    </row>
    <row r="134" spans="2:65" s="12" customFormat="1" ht="10.15">
      <c r="B134" s="141"/>
      <c r="D134" s="142" t="s">
        <v>211</v>
      </c>
      <c r="E134" s="143" t="s">
        <v>31</v>
      </c>
      <c r="F134" s="144" t="s">
        <v>807</v>
      </c>
      <c r="H134" s="145">
        <v>3.5249999999999999</v>
      </c>
      <c r="L134" s="141"/>
      <c r="M134" s="146"/>
      <c r="T134" s="147"/>
      <c r="AT134" s="143" t="s">
        <v>211</v>
      </c>
      <c r="AU134" s="143" t="s">
        <v>86</v>
      </c>
      <c r="AV134" s="12" t="s">
        <v>86</v>
      </c>
      <c r="AW134" s="12" t="s">
        <v>38</v>
      </c>
      <c r="AX134" s="12" t="s">
        <v>77</v>
      </c>
      <c r="AY134" s="143" t="s">
        <v>203</v>
      </c>
    </row>
    <row r="135" spans="2:65" s="13" customFormat="1" ht="10.15">
      <c r="B135" s="151"/>
      <c r="D135" s="142" t="s">
        <v>211</v>
      </c>
      <c r="E135" s="152" t="s">
        <v>31</v>
      </c>
      <c r="F135" s="153" t="s">
        <v>230</v>
      </c>
      <c r="H135" s="154">
        <v>8.4649999999999999</v>
      </c>
      <c r="L135" s="151"/>
      <c r="M135" s="155"/>
      <c r="T135" s="156"/>
      <c r="AT135" s="152" t="s">
        <v>211</v>
      </c>
      <c r="AU135" s="152" t="s">
        <v>86</v>
      </c>
      <c r="AV135" s="13" t="s">
        <v>209</v>
      </c>
      <c r="AW135" s="13" t="s">
        <v>38</v>
      </c>
      <c r="AX135" s="13" t="s">
        <v>84</v>
      </c>
      <c r="AY135" s="152" t="s">
        <v>203</v>
      </c>
    </row>
    <row r="136" spans="2:65" s="1" customFormat="1" ht="16.5" customHeight="1">
      <c r="B136" s="31"/>
      <c r="C136" s="129" t="s">
        <v>310</v>
      </c>
      <c r="D136" s="129" t="s">
        <v>205</v>
      </c>
      <c r="E136" s="130" t="s">
        <v>311</v>
      </c>
      <c r="F136" s="131" t="s">
        <v>312</v>
      </c>
      <c r="G136" s="132" t="s">
        <v>208</v>
      </c>
      <c r="H136" s="133">
        <v>31.7</v>
      </c>
      <c r="I136" s="134">
        <v>755</v>
      </c>
      <c r="J136" s="134">
        <f>ROUND(I136*H136,2)</f>
        <v>23933.5</v>
      </c>
      <c r="K136" s="131" t="s">
        <v>31</v>
      </c>
      <c r="L136" s="31"/>
      <c r="M136" s="135" t="s">
        <v>31</v>
      </c>
      <c r="N136" s="136" t="s">
        <v>48</v>
      </c>
      <c r="O136" s="137">
        <v>0</v>
      </c>
      <c r="P136" s="137">
        <f>O136*H136</f>
        <v>0</v>
      </c>
      <c r="Q136" s="137">
        <v>2.7499999999999998E-3</v>
      </c>
      <c r="R136" s="137">
        <f>Q136*H136</f>
        <v>8.7174999999999989E-2</v>
      </c>
      <c r="S136" s="137">
        <v>0</v>
      </c>
      <c r="T136" s="138">
        <f>S136*H136</f>
        <v>0</v>
      </c>
      <c r="AR136" s="139" t="s">
        <v>209</v>
      </c>
      <c r="AT136" s="139" t="s">
        <v>205</v>
      </c>
      <c r="AU136" s="139" t="s">
        <v>86</v>
      </c>
      <c r="AY136" s="18" t="s">
        <v>203</v>
      </c>
      <c r="BE136" s="140">
        <f>IF(N136="základní",J136,0)</f>
        <v>23933.5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8" t="s">
        <v>84</v>
      </c>
      <c r="BK136" s="140">
        <f>ROUND(I136*H136,2)</f>
        <v>23933.5</v>
      </c>
      <c r="BL136" s="18" t="s">
        <v>209</v>
      </c>
      <c r="BM136" s="139" t="s">
        <v>808</v>
      </c>
    </row>
    <row r="137" spans="2:65" s="14" customFormat="1" ht="10.15">
      <c r="B137" s="160"/>
      <c r="D137" s="142" t="s">
        <v>211</v>
      </c>
      <c r="E137" s="161" t="s">
        <v>31</v>
      </c>
      <c r="F137" s="162" t="s">
        <v>303</v>
      </c>
      <c r="H137" s="161" t="s">
        <v>31</v>
      </c>
      <c r="L137" s="160"/>
      <c r="M137" s="163"/>
      <c r="T137" s="164"/>
      <c r="AT137" s="161" t="s">
        <v>211</v>
      </c>
      <c r="AU137" s="161" t="s">
        <v>86</v>
      </c>
      <c r="AV137" s="14" t="s">
        <v>84</v>
      </c>
      <c r="AW137" s="14" t="s">
        <v>38</v>
      </c>
      <c r="AX137" s="14" t="s">
        <v>77</v>
      </c>
      <c r="AY137" s="161" t="s">
        <v>203</v>
      </c>
    </row>
    <row r="138" spans="2:65" s="12" customFormat="1" ht="10.15">
      <c r="B138" s="141"/>
      <c r="D138" s="142" t="s">
        <v>211</v>
      </c>
      <c r="E138" s="143" t="s">
        <v>31</v>
      </c>
      <c r="F138" s="144" t="s">
        <v>809</v>
      </c>
      <c r="H138" s="145">
        <v>8.9</v>
      </c>
      <c r="L138" s="141"/>
      <c r="M138" s="146"/>
      <c r="T138" s="147"/>
      <c r="AT138" s="143" t="s">
        <v>211</v>
      </c>
      <c r="AU138" s="143" t="s">
        <v>86</v>
      </c>
      <c r="AV138" s="12" t="s">
        <v>86</v>
      </c>
      <c r="AW138" s="12" t="s">
        <v>38</v>
      </c>
      <c r="AX138" s="12" t="s">
        <v>77</v>
      </c>
      <c r="AY138" s="143" t="s">
        <v>203</v>
      </c>
    </row>
    <row r="139" spans="2:65" s="14" customFormat="1" ht="10.15">
      <c r="B139" s="160"/>
      <c r="D139" s="142" t="s">
        <v>211</v>
      </c>
      <c r="E139" s="161" t="s">
        <v>31</v>
      </c>
      <c r="F139" s="162" t="s">
        <v>305</v>
      </c>
      <c r="H139" s="161" t="s">
        <v>31</v>
      </c>
      <c r="L139" s="160"/>
      <c r="M139" s="163"/>
      <c r="T139" s="164"/>
      <c r="AT139" s="161" t="s">
        <v>211</v>
      </c>
      <c r="AU139" s="161" t="s">
        <v>86</v>
      </c>
      <c r="AV139" s="14" t="s">
        <v>84</v>
      </c>
      <c r="AW139" s="14" t="s">
        <v>38</v>
      </c>
      <c r="AX139" s="14" t="s">
        <v>77</v>
      </c>
      <c r="AY139" s="161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810</v>
      </c>
      <c r="H140" s="145">
        <v>22.8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77</v>
      </c>
      <c r="AY140" s="143" t="s">
        <v>203</v>
      </c>
    </row>
    <row r="141" spans="2:65" s="13" customFormat="1" ht="10.15">
      <c r="B141" s="151"/>
      <c r="D141" s="142" t="s">
        <v>211</v>
      </c>
      <c r="E141" s="152" t="s">
        <v>31</v>
      </c>
      <c r="F141" s="153" t="s">
        <v>230</v>
      </c>
      <c r="H141" s="154">
        <v>31.700000000000003</v>
      </c>
      <c r="L141" s="151"/>
      <c r="M141" s="155"/>
      <c r="T141" s="156"/>
      <c r="AT141" s="152" t="s">
        <v>211</v>
      </c>
      <c r="AU141" s="152" t="s">
        <v>86</v>
      </c>
      <c r="AV141" s="13" t="s">
        <v>209</v>
      </c>
      <c r="AW141" s="13" t="s">
        <v>38</v>
      </c>
      <c r="AX141" s="13" t="s">
        <v>84</v>
      </c>
      <c r="AY141" s="152" t="s">
        <v>203</v>
      </c>
    </row>
    <row r="142" spans="2:65" s="1" customFormat="1" ht="16.5" customHeight="1">
      <c r="B142" s="31"/>
      <c r="C142" s="129" t="s">
        <v>321</v>
      </c>
      <c r="D142" s="129" t="s">
        <v>205</v>
      </c>
      <c r="E142" s="130" t="s">
        <v>322</v>
      </c>
      <c r="F142" s="131" t="s">
        <v>323</v>
      </c>
      <c r="G142" s="132" t="s">
        <v>208</v>
      </c>
      <c r="H142" s="133">
        <v>31.7</v>
      </c>
      <c r="I142" s="134">
        <v>378</v>
      </c>
      <c r="J142" s="134">
        <f>ROUND(I142*H142,2)</f>
        <v>11982.6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11982.6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11982.6</v>
      </c>
      <c r="BL142" s="18" t="s">
        <v>209</v>
      </c>
      <c r="BM142" s="139" t="s">
        <v>811</v>
      </c>
    </row>
    <row r="143" spans="2:65" s="1" customFormat="1" ht="16.5" customHeight="1">
      <c r="B143" s="31"/>
      <c r="C143" s="129" t="s">
        <v>325</v>
      </c>
      <c r="D143" s="129" t="s">
        <v>205</v>
      </c>
      <c r="E143" s="130" t="s">
        <v>326</v>
      </c>
      <c r="F143" s="131" t="s">
        <v>327</v>
      </c>
      <c r="G143" s="132" t="s">
        <v>208</v>
      </c>
      <c r="H143" s="133">
        <v>23.45</v>
      </c>
      <c r="I143" s="134">
        <v>255</v>
      </c>
      <c r="J143" s="134">
        <f>ROUND(I143*H143,2)</f>
        <v>5979.75</v>
      </c>
      <c r="K143" s="131" t="s">
        <v>31</v>
      </c>
      <c r="L143" s="31"/>
      <c r="M143" s="135" t="s">
        <v>31</v>
      </c>
      <c r="N143" s="136" t="s">
        <v>48</v>
      </c>
      <c r="O143" s="137">
        <v>0</v>
      </c>
      <c r="P143" s="137">
        <f>O143*H143</f>
        <v>0</v>
      </c>
      <c r="Q143" s="137">
        <v>2.5000000000000001E-3</v>
      </c>
      <c r="R143" s="137">
        <f>Q143*H143</f>
        <v>5.8624999999999997E-2</v>
      </c>
      <c r="S143" s="137">
        <v>0</v>
      </c>
      <c r="T143" s="138">
        <f>S143*H143</f>
        <v>0</v>
      </c>
      <c r="AR143" s="139" t="s">
        <v>209</v>
      </c>
      <c r="AT143" s="139" t="s">
        <v>205</v>
      </c>
      <c r="AU143" s="139" t="s">
        <v>86</v>
      </c>
      <c r="AY143" s="18" t="s">
        <v>203</v>
      </c>
      <c r="BE143" s="140">
        <f>IF(N143="základní",J143,0)</f>
        <v>5979.75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8" t="s">
        <v>84</v>
      </c>
      <c r="BK143" s="140">
        <f>ROUND(I143*H143,2)</f>
        <v>5979.75</v>
      </c>
      <c r="BL143" s="18" t="s">
        <v>209</v>
      </c>
      <c r="BM143" s="139" t="s">
        <v>812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813</v>
      </c>
      <c r="H144" s="145">
        <v>8.9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65" s="12" customFormat="1" ht="10.15">
      <c r="B145" s="141"/>
      <c r="D145" s="142" t="s">
        <v>211</v>
      </c>
      <c r="E145" s="143" t="s">
        <v>31</v>
      </c>
      <c r="F145" s="144" t="s">
        <v>814</v>
      </c>
      <c r="H145" s="145">
        <v>14.55</v>
      </c>
      <c r="L145" s="141"/>
      <c r="M145" s="146"/>
      <c r="T145" s="147"/>
      <c r="AT145" s="143" t="s">
        <v>211</v>
      </c>
      <c r="AU145" s="143" t="s">
        <v>86</v>
      </c>
      <c r="AV145" s="12" t="s">
        <v>86</v>
      </c>
      <c r="AW145" s="12" t="s">
        <v>38</v>
      </c>
      <c r="AX145" s="12" t="s">
        <v>77</v>
      </c>
      <c r="AY145" s="143" t="s">
        <v>203</v>
      </c>
    </row>
    <row r="146" spans="2:65" s="13" customFormat="1" ht="10.15">
      <c r="B146" s="151"/>
      <c r="D146" s="142" t="s">
        <v>211</v>
      </c>
      <c r="E146" s="152" t="s">
        <v>31</v>
      </c>
      <c r="F146" s="153" t="s">
        <v>230</v>
      </c>
      <c r="H146" s="154">
        <v>23.450000000000003</v>
      </c>
      <c r="L146" s="151"/>
      <c r="M146" s="155"/>
      <c r="T146" s="156"/>
      <c r="AT146" s="152" t="s">
        <v>211</v>
      </c>
      <c r="AU146" s="152" t="s">
        <v>86</v>
      </c>
      <c r="AV146" s="13" t="s">
        <v>209</v>
      </c>
      <c r="AW146" s="13" t="s">
        <v>38</v>
      </c>
      <c r="AX146" s="13" t="s">
        <v>84</v>
      </c>
      <c r="AY146" s="152" t="s">
        <v>203</v>
      </c>
    </row>
    <row r="147" spans="2:65" s="1" customFormat="1" ht="24.2" customHeight="1">
      <c r="B147" s="31"/>
      <c r="C147" s="129" t="s">
        <v>332</v>
      </c>
      <c r="D147" s="129" t="s">
        <v>205</v>
      </c>
      <c r="E147" s="130" t="s">
        <v>333</v>
      </c>
      <c r="F147" s="131" t="s">
        <v>334</v>
      </c>
      <c r="G147" s="132" t="s">
        <v>251</v>
      </c>
      <c r="H147" s="133">
        <v>1.1000000000000001</v>
      </c>
      <c r="I147" s="134">
        <v>39000</v>
      </c>
      <c r="J147" s="134">
        <f>ROUND(I147*H147,2)</f>
        <v>42900</v>
      </c>
      <c r="K147" s="131" t="s">
        <v>31</v>
      </c>
      <c r="L147" s="31"/>
      <c r="M147" s="135" t="s">
        <v>31</v>
      </c>
      <c r="N147" s="136" t="s">
        <v>48</v>
      </c>
      <c r="O147" s="137">
        <v>0</v>
      </c>
      <c r="P147" s="137">
        <f>O147*H147</f>
        <v>0</v>
      </c>
      <c r="Q147" s="137">
        <v>1.0492218</v>
      </c>
      <c r="R147" s="137">
        <f>Q147*H147</f>
        <v>1.1541439800000002</v>
      </c>
      <c r="S147" s="137">
        <v>0</v>
      </c>
      <c r="T147" s="138">
        <f>S147*H147</f>
        <v>0</v>
      </c>
      <c r="AR147" s="139" t="s">
        <v>209</v>
      </c>
      <c r="AT147" s="139" t="s">
        <v>205</v>
      </c>
      <c r="AU147" s="139" t="s">
        <v>86</v>
      </c>
      <c r="AY147" s="18" t="s">
        <v>203</v>
      </c>
      <c r="BE147" s="140">
        <f>IF(N147="základní",J147,0)</f>
        <v>42900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8" t="s">
        <v>84</v>
      </c>
      <c r="BK147" s="140">
        <f>ROUND(I147*H147,2)</f>
        <v>42900</v>
      </c>
      <c r="BL147" s="18" t="s">
        <v>209</v>
      </c>
      <c r="BM147" s="139" t="s">
        <v>815</v>
      </c>
    </row>
    <row r="148" spans="2:65" s="14" customFormat="1" ht="10.15">
      <c r="B148" s="160"/>
      <c r="D148" s="142" t="s">
        <v>211</v>
      </c>
      <c r="E148" s="161" t="s">
        <v>31</v>
      </c>
      <c r="F148" s="162" t="s">
        <v>287</v>
      </c>
      <c r="H148" s="161" t="s">
        <v>31</v>
      </c>
      <c r="L148" s="160"/>
      <c r="M148" s="163"/>
      <c r="T148" s="164"/>
      <c r="AT148" s="161" t="s">
        <v>211</v>
      </c>
      <c r="AU148" s="161" t="s">
        <v>86</v>
      </c>
      <c r="AV148" s="14" t="s">
        <v>84</v>
      </c>
      <c r="AW148" s="14" t="s">
        <v>38</v>
      </c>
      <c r="AX148" s="14" t="s">
        <v>77</v>
      </c>
      <c r="AY148" s="161" t="s">
        <v>203</v>
      </c>
    </row>
    <row r="149" spans="2:65" s="14" customFormat="1" ht="10.15">
      <c r="B149" s="160"/>
      <c r="D149" s="142" t="s">
        <v>211</v>
      </c>
      <c r="E149" s="161" t="s">
        <v>31</v>
      </c>
      <c r="F149" s="162" t="s">
        <v>336</v>
      </c>
      <c r="H149" s="161" t="s">
        <v>31</v>
      </c>
      <c r="L149" s="160"/>
      <c r="M149" s="163"/>
      <c r="T149" s="164"/>
      <c r="AT149" s="161" t="s">
        <v>211</v>
      </c>
      <c r="AU149" s="161" t="s">
        <v>86</v>
      </c>
      <c r="AV149" s="14" t="s">
        <v>84</v>
      </c>
      <c r="AW149" s="14" t="s">
        <v>38</v>
      </c>
      <c r="AX149" s="14" t="s">
        <v>77</v>
      </c>
      <c r="AY149" s="161" t="s">
        <v>203</v>
      </c>
    </row>
    <row r="150" spans="2:65" s="12" customFormat="1" ht="10.15">
      <c r="B150" s="141"/>
      <c r="D150" s="142" t="s">
        <v>211</v>
      </c>
      <c r="E150" s="143" t="s">
        <v>31</v>
      </c>
      <c r="F150" s="144" t="s">
        <v>816</v>
      </c>
      <c r="H150" s="145">
        <v>8.4649999999999999</v>
      </c>
      <c r="L150" s="141"/>
      <c r="M150" s="146"/>
      <c r="T150" s="147"/>
      <c r="AT150" s="143" t="s">
        <v>211</v>
      </c>
      <c r="AU150" s="143" t="s">
        <v>86</v>
      </c>
      <c r="AV150" s="12" t="s">
        <v>86</v>
      </c>
      <c r="AW150" s="12" t="s">
        <v>38</v>
      </c>
      <c r="AX150" s="12" t="s">
        <v>77</v>
      </c>
      <c r="AY150" s="143" t="s">
        <v>203</v>
      </c>
    </row>
    <row r="151" spans="2:65" s="15" customFormat="1" ht="10.15">
      <c r="B151" s="165"/>
      <c r="D151" s="142" t="s">
        <v>211</v>
      </c>
      <c r="E151" s="166" t="s">
        <v>31</v>
      </c>
      <c r="F151" s="167" t="s">
        <v>337</v>
      </c>
      <c r="H151" s="168">
        <v>8.4649999999999999</v>
      </c>
      <c r="L151" s="165"/>
      <c r="M151" s="169"/>
      <c r="T151" s="170"/>
      <c r="AT151" s="166" t="s">
        <v>211</v>
      </c>
      <c r="AU151" s="166" t="s">
        <v>86</v>
      </c>
      <c r="AV151" s="15" t="s">
        <v>92</v>
      </c>
      <c r="AW151" s="15" t="s">
        <v>38</v>
      </c>
      <c r="AX151" s="15" t="s">
        <v>77</v>
      </c>
      <c r="AY151" s="166" t="s">
        <v>203</v>
      </c>
    </row>
    <row r="152" spans="2:65" s="12" customFormat="1" ht="10.15">
      <c r="B152" s="141"/>
      <c r="D152" s="142" t="s">
        <v>211</v>
      </c>
      <c r="E152" s="143" t="s">
        <v>31</v>
      </c>
      <c r="F152" s="144" t="s">
        <v>817</v>
      </c>
      <c r="H152" s="145">
        <v>1.1000000000000001</v>
      </c>
      <c r="L152" s="141"/>
      <c r="M152" s="146"/>
      <c r="T152" s="147"/>
      <c r="AT152" s="143" t="s">
        <v>211</v>
      </c>
      <c r="AU152" s="143" t="s">
        <v>86</v>
      </c>
      <c r="AV152" s="12" t="s">
        <v>86</v>
      </c>
      <c r="AW152" s="12" t="s">
        <v>38</v>
      </c>
      <c r="AX152" s="12" t="s">
        <v>84</v>
      </c>
      <c r="AY152" s="143" t="s">
        <v>203</v>
      </c>
    </row>
    <row r="153" spans="2:65" s="11" customFormat="1" ht="22.8" customHeight="1">
      <c r="B153" s="118"/>
      <c r="D153" s="119" t="s">
        <v>76</v>
      </c>
      <c r="E153" s="127" t="s">
        <v>209</v>
      </c>
      <c r="F153" s="127" t="s">
        <v>345</v>
      </c>
      <c r="J153" s="128">
        <f>BK153</f>
        <v>24656.250000000004</v>
      </c>
      <c r="L153" s="118"/>
      <c r="M153" s="122"/>
      <c r="P153" s="123">
        <f>SUM(P154:P170)</f>
        <v>0</v>
      </c>
      <c r="R153" s="123">
        <f>SUM(R154:R170)</f>
        <v>3.0575297408799988</v>
      </c>
      <c r="T153" s="124">
        <f>SUM(T154:T170)</f>
        <v>0</v>
      </c>
      <c r="AR153" s="119" t="s">
        <v>84</v>
      </c>
      <c r="AT153" s="125" t="s">
        <v>76</v>
      </c>
      <c r="AU153" s="125" t="s">
        <v>84</v>
      </c>
      <c r="AY153" s="119" t="s">
        <v>203</v>
      </c>
      <c r="BK153" s="126">
        <f>SUM(BK154:BK170)</f>
        <v>24656.250000000004</v>
      </c>
    </row>
    <row r="154" spans="2:65" s="1" customFormat="1" ht="24.2" customHeight="1">
      <c r="B154" s="31"/>
      <c r="C154" s="129" t="s">
        <v>339</v>
      </c>
      <c r="D154" s="129" t="s">
        <v>205</v>
      </c>
      <c r="E154" s="130" t="s">
        <v>347</v>
      </c>
      <c r="F154" s="131" t="s">
        <v>348</v>
      </c>
      <c r="G154" s="132" t="s">
        <v>242</v>
      </c>
      <c r="H154" s="133">
        <v>1.1399999999999999</v>
      </c>
      <c r="I154" s="134">
        <v>7900</v>
      </c>
      <c r="J154" s="134">
        <f>ROUND(I154*H154,2)</f>
        <v>9006</v>
      </c>
      <c r="K154" s="131" t="s">
        <v>31</v>
      </c>
      <c r="L154" s="31"/>
      <c r="M154" s="135" t="s">
        <v>31</v>
      </c>
      <c r="N154" s="136" t="s">
        <v>48</v>
      </c>
      <c r="O154" s="137">
        <v>0</v>
      </c>
      <c r="P154" s="137">
        <f>O154*H154</f>
        <v>0</v>
      </c>
      <c r="Q154" s="137">
        <v>2.5020099999999998</v>
      </c>
      <c r="R154" s="137">
        <f>Q154*H154</f>
        <v>2.8522913999999995</v>
      </c>
      <c r="S154" s="137">
        <v>0</v>
      </c>
      <c r="T154" s="138">
        <f>S154*H154</f>
        <v>0</v>
      </c>
      <c r="AR154" s="139" t="s">
        <v>209</v>
      </c>
      <c r="AT154" s="139" t="s">
        <v>205</v>
      </c>
      <c r="AU154" s="139" t="s">
        <v>86</v>
      </c>
      <c r="AY154" s="18" t="s">
        <v>203</v>
      </c>
      <c r="BE154" s="140">
        <f>IF(N154="základní",J154,0)</f>
        <v>9006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8" t="s">
        <v>84</v>
      </c>
      <c r="BK154" s="140">
        <f>ROUND(I154*H154,2)</f>
        <v>9006</v>
      </c>
      <c r="BL154" s="18" t="s">
        <v>209</v>
      </c>
      <c r="BM154" s="139" t="s">
        <v>818</v>
      </c>
    </row>
    <row r="155" spans="2:65" s="12" customFormat="1" ht="10.15">
      <c r="B155" s="141"/>
      <c r="D155" s="142" t="s">
        <v>211</v>
      </c>
      <c r="E155" s="143" t="s">
        <v>31</v>
      </c>
      <c r="F155" s="144" t="s">
        <v>819</v>
      </c>
      <c r="H155" s="145">
        <v>1.1399999999999999</v>
      </c>
      <c r="L155" s="141"/>
      <c r="M155" s="146"/>
      <c r="T155" s="147"/>
      <c r="AT155" s="143" t="s">
        <v>211</v>
      </c>
      <c r="AU155" s="143" t="s">
        <v>86</v>
      </c>
      <c r="AV155" s="12" t="s">
        <v>86</v>
      </c>
      <c r="AW155" s="12" t="s">
        <v>38</v>
      </c>
      <c r="AX155" s="12" t="s">
        <v>84</v>
      </c>
      <c r="AY155" s="143" t="s">
        <v>203</v>
      </c>
    </row>
    <row r="156" spans="2:65" s="1" customFormat="1" ht="21.75" customHeight="1">
      <c r="B156" s="31"/>
      <c r="C156" s="129" t="s">
        <v>346</v>
      </c>
      <c r="D156" s="129" t="s">
        <v>205</v>
      </c>
      <c r="E156" s="130" t="s">
        <v>352</v>
      </c>
      <c r="F156" s="131" t="s">
        <v>353</v>
      </c>
      <c r="G156" s="132" t="s">
        <v>208</v>
      </c>
      <c r="H156" s="133">
        <v>8.8800000000000008</v>
      </c>
      <c r="I156" s="134">
        <v>622</v>
      </c>
      <c r="J156" s="134">
        <f>ROUND(I156*H156,2)</f>
        <v>5523.36</v>
      </c>
      <c r="K156" s="131" t="s">
        <v>31</v>
      </c>
      <c r="L156" s="31"/>
      <c r="M156" s="135" t="s">
        <v>31</v>
      </c>
      <c r="N156" s="136" t="s">
        <v>48</v>
      </c>
      <c r="O156" s="137">
        <v>0</v>
      </c>
      <c r="P156" s="137">
        <f>O156*H156</f>
        <v>0</v>
      </c>
      <c r="Q156" s="137">
        <v>5.3261999999999997E-3</v>
      </c>
      <c r="R156" s="137">
        <f>Q156*H156</f>
        <v>4.7296655999999999E-2</v>
      </c>
      <c r="S156" s="137">
        <v>0</v>
      </c>
      <c r="T156" s="138">
        <f>S156*H156</f>
        <v>0</v>
      </c>
      <c r="AR156" s="139" t="s">
        <v>209</v>
      </c>
      <c r="AT156" s="139" t="s">
        <v>205</v>
      </c>
      <c r="AU156" s="139" t="s">
        <v>86</v>
      </c>
      <c r="AY156" s="18" t="s">
        <v>203</v>
      </c>
      <c r="BE156" s="140">
        <f>IF(N156="základní",J156,0)</f>
        <v>5523.36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8" t="s">
        <v>84</v>
      </c>
      <c r="BK156" s="140">
        <f>ROUND(I156*H156,2)</f>
        <v>5523.36</v>
      </c>
      <c r="BL156" s="18" t="s">
        <v>209</v>
      </c>
      <c r="BM156" s="139" t="s">
        <v>820</v>
      </c>
    </row>
    <row r="157" spans="2:65" s="12" customFormat="1" ht="10.15">
      <c r="B157" s="141"/>
      <c r="D157" s="142" t="s">
        <v>211</v>
      </c>
      <c r="E157" s="143" t="s">
        <v>31</v>
      </c>
      <c r="F157" s="144" t="s">
        <v>821</v>
      </c>
      <c r="H157" s="145">
        <v>2.58</v>
      </c>
      <c r="L157" s="141"/>
      <c r="M157" s="146"/>
      <c r="T157" s="147"/>
      <c r="AT157" s="143" t="s">
        <v>211</v>
      </c>
      <c r="AU157" s="143" t="s">
        <v>86</v>
      </c>
      <c r="AV157" s="12" t="s">
        <v>86</v>
      </c>
      <c r="AW157" s="12" t="s">
        <v>38</v>
      </c>
      <c r="AX157" s="12" t="s">
        <v>77</v>
      </c>
      <c r="AY157" s="143" t="s">
        <v>203</v>
      </c>
    </row>
    <row r="158" spans="2:65" s="12" customFormat="1" ht="10.15">
      <c r="B158" s="141"/>
      <c r="D158" s="142" t="s">
        <v>211</v>
      </c>
      <c r="E158" s="143" t="s">
        <v>31</v>
      </c>
      <c r="F158" s="144" t="s">
        <v>822</v>
      </c>
      <c r="H158" s="145">
        <v>6.3</v>
      </c>
      <c r="L158" s="141"/>
      <c r="M158" s="146"/>
      <c r="T158" s="147"/>
      <c r="AT158" s="143" t="s">
        <v>211</v>
      </c>
      <c r="AU158" s="143" t="s">
        <v>86</v>
      </c>
      <c r="AV158" s="12" t="s">
        <v>86</v>
      </c>
      <c r="AW158" s="12" t="s">
        <v>38</v>
      </c>
      <c r="AX158" s="12" t="s">
        <v>77</v>
      </c>
      <c r="AY158" s="143" t="s">
        <v>203</v>
      </c>
    </row>
    <row r="159" spans="2:65" s="13" customFormat="1" ht="10.15">
      <c r="B159" s="151"/>
      <c r="D159" s="142" t="s">
        <v>211</v>
      </c>
      <c r="E159" s="152" t="s">
        <v>31</v>
      </c>
      <c r="F159" s="153" t="s">
        <v>230</v>
      </c>
      <c r="H159" s="154">
        <v>8.879999999999999</v>
      </c>
      <c r="L159" s="151"/>
      <c r="M159" s="155"/>
      <c r="T159" s="156"/>
      <c r="AT159" s="152" t="s">
        <v>211</v>
      </c>
      <c r="AU159" s="152" t="s">
        <v>86</v>
      </c>
      <c r="AV159" s="13" t="s">
        <v>209</v>
      </c>
      <c r="AW159" s="13" t="s">
        <v>38</v>
      </c>
      <c r="AX159" s="13" t="s">
        <v>84</v>
      </c>
      <c r="AY159" s="152" t="s">
        <v>203</v>
      </c>
    </row>
    <row r="160" spans="2:65" s="1" customFormat="1" ht="24.2" customHeight="1">
      <c r="B160" s="31"/>
      <c r="C160" s="129" t="s">
        <v>351</v>
      </c>
      <c r="D160" s="129" t="s">
        <v>205</v>
      </c>
      <c r="E160" s="130" t="s">
        <v>357</v>
      </c>
      <c r="F160" s="131" t="s">
        <v>358</v>
      </c>
      <c r="G160" s="132" t="s">
        <v>208</v>
      </c>
      <c r="H160" s="133">
        <v>8.8800000000000008</v>
      </c>
      <c r="I160" s="134">
        <v>275</v>
      </c>
      <c r="J160" s="134">
        <f>ROUND(I160*H160,2)</f>
        <v>2442</v>
      </c>
      <c r="K160" s="131" t="s">
        <v>31</v>
      </c>
      <c r="L160" s="31"/>
      <c r="M160" s="135" t="s">
        <v>31</v>
      </c>
      <c r="N160" s="136" t="s">
        <v>48</v>
      </c>
      <c r="O160" s="137">
        <v>0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AR160" s="139" t="s">
        <v>209</v>
      </c>
      <c r="AT160" s="139" t="s">
        <v>205</v>
      </c>
      <c r="AU160" s="139" t="s">
        <v>86</v>
      </c>
      <c r="AY160" s="18" t="s">
        <v>203</v>
      </c>
      <c r="BE160" s="140">
        <f>IF(N160="základní",J160,0)</f>
        <v>2442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8" t="s">
        <v>84</v>
      </c>
      <c r="BK160" s="140">
        <f>ROUND(I160*H160,2)</f>
        <v>2442</v>
      </c>
      <c r="BL160" s="18" t="s">
        <v>209</v>
      </c>
      <c r="BM160" s="139" t="s">
        <v>823</v>
      </c>
    </row>
    <row r="161" spans="2:65" s="1" customFormat="1" ht="24.2" customHeight="1">
      <c r="B161" s="31"/>
      <c r="C161" s="129" t="s">
        <v>7</v>
      </c>
      <c r="D161" s="129" t="s">
        <v>205</v>
      </c>
      <c r="E161" s="130" t="s">
        <v>361</v>
      </c>
      <c r="F161" s="131" t="s">
        <v>362</v>
      </c>
      <c r="G161" s="132" t="s">
        <v>208</v>
      </c>
      <c r="H161" s="133">
        <v>6.3</v>
      </c>
      <c r="I161" s="134">
        <v>206.8</v>
      </c>
      <c r="J161" s="134">
        <f>ROUND(I161*H161,2)</f>
        <v>1302.8399999999999</v>
      </c>
      <c r="K161" s="131" t="s">
        <v>31</v>
      </c>
      <c r="L161" s="31"/>
      <c r="M161" s="135" t="s">
        <v>31</v>
      </c>
      <c r="N161" s="136" t="s">
        <v>48</v>
      </c>
      <c r="O161" s="137">
        <v>0</v>
      </c>
      <c r="P161" s="137">
        <f>O161*H161</f>
        <v>0</v>
      </c>
      <c r="Q161" s="137">
        <v>8.0555999999999998E-4</v>
      </c>
      <c r="R161" s="137">
        <f>Q161*H161</f>
        <v>5.0750279999999997E-3</v>
      </c>
      <c r="S161" s="137">
        <v>0</v>
      </c>
      <c r="T161" s="138">
        <f>S161*H161</f>
        <v>0</v>
      </c>
      <c r="AR161" s="139" t="s">
        <v>209</v>
      </c>
      <c r="AT161" s="139" t="s">
        <v>205</v>
      </c>
      <c r="AU161" s="139" t="s">
        <v>86</v>
      </c>
      <c r="AY161" s="18" t="s">
        <v>203</v>
      </c>
      <c r="BE161" s="140">
        <f>IF(N161="základní",J161,0)</f>
        <v>1302.8399999999999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8" t="s">
        <v>84</v>
      </c>
      <c r="BK161" s="140">
        <f>ROUND(I161*H161,2)</f>
        <v>1302.8399999999999</v>
      </c>
      <c r="BL161" s="18" t="s">
        <v>209</v>
      </c>
      <c r="BM161" s="139" t="s">
        <v>824</v>
      </c>
    </row>
    <row r="162" spans="2:65" s="12" customFormat="1" ht="10.15">
      <c r="B162" s="141"/>
      <c r="D162" s="142" t="s">
        <v>211</v>
      </c>
      <c r="E162" s="143" t="s">
        <v>31</v>
      </c>
      <c r="F162" s="144" t="s">
        <v>822</v>
      </c>
      <c r="H162" s="145">
        <v>6.3</v>
      </c>
      <c r="L162" s="141"/>
      <c r="M162" s="146"/>
      <c r="T162" s="147"/>
      <c r="AT162" s="143" t="s">
        <v>211</v>
      </c>
      <c r="AU162" s="143" t="s">
        <v>86</v>
      </c>
      <c r="AV162" s="12" t="s">
        <v>86</v>
      </c>
      <c r="AW162" s="12" t="s">
        <v>38</v>
      </c>
      <c r="AX162" s="12" t="s">
        <v>84</v>
      </c>
      <c r="AY162" s="143" t="s">
        <v>203</v>
      </c>
    </row>
    <row r="163" spans="2:65" s="1" customFormat="1" ht="24.2" customHeight="1">
      <c r="B163" s="31"/>
      <c r="C163" s="129" t="s">
        <v>360</v>
      </c>
      <c r="D163" s="129" t="s">
        <v>205</v>
      </c>
      <c r="E163" s="130" t="s">
        <v>365</v>
      </c>
      <c r="F163" s="131" t="s">
        <v>366</v>
      </c>
      <c r="G163" s="132" t="s">
        <v>208</v>
      </c>
      <c r="H163" s="133">
        <v>6.3</v>
      </c>
      <c r="I163" s="134">
        <v>60.5</v>
      </c>
      <c r="J163" s="134">
        <f>ROUND(I163*H163,2)</f>
        <v>381.15</v>
      </c>
      <c r="K163" s="131" t="s">
        <v>31</v>
      </c>
      <c r="L163" s="31"/>
      <c r="M163" s="135" t="s">
        <v>31</v>
      </c>
      <c r="N163" s="136" t="s">
        <v>48</v>
      </c>
      <c r="O163" s="137">
        <v>0</v>
      </c>
      <c r="P163" s="137">
        <f>O163*H163</f>
        <v>0</v>
      </c>
      <c r="Q163" s="137">
        <v>0</v>
      </c>
      <c r="R163" s="137">
        <f>Q163*H163</f>
        <v>0</v>
      </c>
      <c r="S163" s="137">
        <v>0</v>
      </c>
      <c r="T163" s="138">
        <f>S163*H163</f>
        <v>0</v>
      </c>
      <c r="AR163" s="139" t="s">
        <v>209</v>
      </c>
      <c r="AT163" s="139" t="s">
        <v>205</v>
      </c>
      <c r="AU163" s="139" t="s">
        <v>86</v>
      </c>
      <c r="AY163" s="18" t="s">
        <v>203</v>
      </c>
      <c r="BE163" s="140">
        <f>IF(N163="základní",J163,0)</f>
        <v>381.15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8" t="s">
        <v>84</v>
      </c>
      <c r="BK163" s="140">
        <f>ROUND(I163*H163,2)</f>
        <v>381.15</v>
      </c>
      <c r="BL163" s="18" t="s">
        <v>209</v>
      </c>
      <c r="BM163" s="139" t="s">
        <v>825</v>
      </c>
    </row>
    <row r="164" spans="2:65" s="1" customFormat="1" ht="16.5" customHeight="1">
      <c r="B164" s="31"/>
      <c r="C164" s="129" t="s">
        <v>364</v>
      </c>
      <c r="D164" s="129" t="s">
        <v>205</v>
      </c>
      <c r="E164" s="130" t="s">
        <v>369</v>
      </c>
      <c r="F164" s="131" t="s">
        <v>370</v>
      </c>
      <c r="G164" s="132" t="s">
        <v>208</v>
      </c>
      <c r="H164" s="133">
        <v>2.58</v>
      </c>
      <c r="I164" s="134">
        <v>255</v>
      </c>
      <c r="J164" s="134">
        <f>ROUND(I164*H164,2)</f>
        <v>657.9</v>
      </c>
      <c r="K164" s="131" t="s">
        <v>31</v>
      </c>
      <c r="L164" s="31"/>
      <c r="M164" s="135" t="s">
        <v>31</v>
      </c>
      <c r="N164" s="136" t="s">
        <v>48</v>
      </c>
      <c r="O164" s="137">
        <v>0</v>
      </c>
      <c r="P164" s="137">
        <f>O164*H164</f>
        <v>0</v>
      </c>
      <c r="Q164" s="137">
        <v>3.2000000000000002E-3</v>
      </c>
      <c r="R164" s="137">
        <f>Q164*H164</f>
        <v>8.2560000000000012E-3</v>
      </c>
      <c r="S164" s="137">
        <v>0</v>
      </c>
      <c r="T164" s="138">
        <f>S164*H164</f>
        <v>0</v>
      </c>
      <c r="AR164" s="139" t="s">
        <v>209</v>
      </c>
      <c r="AT164" s="139" t="s">
        <v>205</v>
      </c>
      <c r="AU164" s="139" t="s">
        <v>86</v>
      </c>
      <c r="AY164" s="18" t="s">
        <v>203</v>
      </c>
      <c r="BE164" s="140">
        <f>IF(N164="základní",J164,0)</f>
        <v>657.9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8" t="s">
        <v>84</v>
      </c>
      <c r="BK164" s="140">
        <f>ROUND(I164*H164,2)</f>
        <v>657.9</v>
      </c>
      <c r="BL164" s="18" t="s">
        <v>209</v>
      </c>
      <c r="BM164" s="139" t="s">
        <v>826</v>
      </c>
    </row>
    <row r="165" spans="2:65" s="12" customFormat="1" ht="10.15">
      <c r="B165" s="141"/>
      <c r="D165" s="142" t="s">
        <v>211</v>
      </c>
      <c r="E165" s="143" t="s">
        <v>31</v>
      </c>
      <c r="F165" s="144" t="s">
        <v>821</v>
      </c>
      <c r="H165" s="145">
        <v>2.58</v>
      </c>
      <c r="L165" s="141"/>
      <c r="M165" s="146"/>
      <c r="T165" s="147"/>
      <c r="AT165" s="143" t="s">
        <v>211</v>
      </c>
      <c r="AU165" s="143" t="s">
        <v>86</v>
      </c>
      <c r="AV165" s="12" t="s">
        <v>86</v>
      </c>
      <c r="AW165" s="12" t="s">
        <v>38</v>
      </c>
      <c r="AX165" s="12" t="s">
        <v>84</v>
      </c>
      <c r="AY165" s="143" t="s">
        <v>203</v>
      </c>
    </row>
    <row r="166" spans="2:65" s="1" customFormat="1" ht="44.25" customHeight="1">
      <c r="B166" s="31"/>
      <c r="C166" s="129" t="s">
        <v>368</v>
      </c>
      <c r="D166" s="129" t="s">
        <v>205</v>
      </c>
      <c r="E166" s="130" t="s">
        <v>374</v>
      </c>
      <c r="F166" s="131" t="s">
        <v>375</v>
      </c>
      <c r="G166" s="132" t="s">
        <v>251</v>
      </c>
      <c r="H166" s="133">
        <v>0.13700000000000001</v>
      </c>
      <c r="I166" s="134">
        <v>39000</v>
      </c>
      <c r="J166" s="134">
        <f>ROUND(I166*H166,2)</f>
        <v>5343</v>
      </c>
      <c r="K166" s="131" t="s">
        <v>31</v>
      </c>
      <c r="L166" s="31"/>
      <c r="M166" s="135" t="s">
        <v>31</v>
      </c>
      <c r="N166" s="136" t="s">
        <v>48</v>
      </c>
      <c r="O166" s="137">
        <v>0</v>
      </c>
      <c r="P166" s="137">
        <f>O166*H166</f>
        <v>0</v>
      </c>
      <c r="Q166" s="137">
        <v>1.0555522399999997</v>
      </c>
      <c r="R166" s="137">
        <f>Q166*H166</f>
        <v>0.14461065687999997</v>
      </c>
      <c r="S166" s="137">
        <v>0</v>
      </c>
      <c r="T166" s="138">
        <f>S166*H166</f>
        <v>0</v>
      </c>
      <c r="AR166" s="139" t="s">
        <v>209</v>
      </c>
      <c r="AT166" s="139" t="s">
        <v>205</v>
      </c>
      <c r="AU166" s="139" t="s">
        <v>86</v>
      </c>
      <c r="AY166" s="18" t="s">
        <v>203</v>
      </c>
      <c r="BE166" s="140">
        <f>IF(N166="základní",J166,0)</f>
        <v>5343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8" t="s">
        <v>84</v>
      </c>
      <c r="BK166" s="140">
        <f>ROUND(I166*H166,2)</f>
        <v>5343</v>
      </c>
      <c r="BL166" s="18" t="s">
        <v>209</v>
      </c>
      <c r="BM166" s="139" t="s">
        <v>827</v>
      </c>
    </row>
    <row r="167" spans="2:65" s="14" customFormat="1" ht="10.15">
      <c r="B167" s="160"/>
      <c r="D167" s="142" t="s">
        <v>211</v>
      </c>
      <c r="E167" s="161" t="s">
        <v>31</v>
      </c>
      <c r="F167" s="162" t="s">
        <v>377</v>
      </c>
      <c r="H167" s="161" t="s">
        <v>31</v>
      </c>
      <c r="L167" s="160"/>
      <c r="M167" s="163"/>
      <c r="T167" s="164"/>
      <c r="AT167" s="161" t="s">
        <v>211</v>
      </c>
      <c r="AU167" s="161" t="s">
        <v>86</v>
      </c>
      <c r="AV167" s="14" t="s">
        <v>84</v>
      </c>
      <c r="AW167" s="14" t="s">
        <v>38</v>
      </c>
      <c r="AX167" s="14" t="s">
        <v>77</v>
      </c>
      <c r="AY167" s="161" t="s">
        <v>203</v>
      </c>
    </row>
    <row r="168" spans="2:65" s="14" customFormat="1" ht="10.15">
      <c r="B168" s="160"/>
      <c r="D168" s="142" t="s">
        <v>211</v>
      </c>
      <c r="E168" s="161" t="s">
        <v>31</v>
      </c>
      <c r="F168" s="162" t="s">
        <v>378</v>
      </c>
      <c r="H168" s="161" t="s">
        <v>31</v>
      </c>
      <c r="L168" s="160"/>
      <c r="M168" s="163"/>
      <c r="T168" s="164"/>
      <c r="AT168" s="161" t="s">
        <v>211</v>
      </c>
      <c r="AU168" s="161" t="s">
        <v>86</v>
      </c>
      <c r="AV168" s="14" t="s">
        <v>84</v>
      </c>
      <c r="AW168" s="14" t="s">
        <v>38</v>
      </c>
      <c r="AX168" s="14" t="s">
        <v>77</v>
      </c>
      <c r="AY168" s="161" t="s">
        <v>203</v>
      </c>
    </row>
    <row r="169" spans="2:65" s="12" customFormat="1" ht="10.15">
      <c r="B169" s="141"/>
      <c r="D169" s="142" t="s">
        <v>211</v>
      </c>
      <c r="E169" s="143" t="s">
        <v>31</v>
      </c>
      <c r="F169" s="144" t="s">
        <v>819</v>
      </c>
      <c r="H169" s="145">
        <v>1.1399999999999999</v>
      </c>
      <c r="L169" s="141"/>
      <c r="M169" s="146"/>
      <c r="T169" s="147"/>
      <c r="AT169" s="143" t="s">
        <v>211</v>
      </c>
      <c r="AU169" s="143" t="s">
        <v>86</v>
      </c>
      <c r="AV169" s="12" t="s">
        <v>86</v>
      </c>
      <c r="AW169" s="12" t="s">
        <v>38</v>
      </c>
      <c r="AX169" s="12" t="s">
        <v>77</v>
      </c>
      <c r="AY169" s="143" t="s">
        <v>203</v>
      </c>
    </row>
    <row r="170" spans="2:65" s="12" customFormat="1" ht="10.15">
      <c r="B170" s="141"/>
      <c r="D170" s="142" t="s">
        <v>211</v>
      </c>
      <c r="E170" s="143" t="s">
        <v>31</v>
      </c>
      <c r="F170" s="144" t="s">
        <v>828</v>
      </c>
      <c r="H170" s="145">
        <v>0.13700000000000001</v>
      </c>
      <c r="L170" s="141"/>
      <c r="M170" s="146"/>
      <c r="T170" s="147"/>
      <c r="AT170" s="143" t="s">
        <v>211</v>
      </c>
      <c r="AU170" s="143" t="s">
        <v>86</v>
      </c>
      <c r="AV170" s="12" t="s">
        <v>86</v>
      </c>
      <c r="AW170" s="12" t="s">
        <v>38</v>
      </c>
      <c r="AX170" s="12" t="s">
        <v>84</v>
      </c>
      <c r="AY170" s="143" t="s">
        <v>203</v>
      </c>
    </row>
    <row r="171" spans="2:65" s="11" customFormat="1" ht="22.8" customHeight="1">
      <c r="B171" s="118"/>
      <c r="D171" s="119" t="s">
        <v>76</v>
      </c>
      <c r="E171" s="127" t="s">
        <v>279</v>
      </c>
      <c r="F171" s="127" t="s">
        <v>380</v>
      </c>
      <c r="J171" s="128">
        <f>BK171</f>
        <v>4568.8</v>
      </c>
      <c r="L171" s="118"/>
      <c r="M171" s="122"/>
      <c r="P171" s="123">
        <f>SUM(P172:P177)</f>
        <v>0</v>
      </c>
      <c r="R171" s="123">
        <f>SUM(R172:R177)</f>
        <v>0</v>
      </c>
      <c r="T171" s="124">
        <f>SUM(T172:T177)</f>
        <v>0</v>
      </c>
      <c r="AR171" s="119" t="s">
        <v>84</v>
      </c>
      <c r="AT171" s="125" t="s">
        <v>76</v>
      </c>
      <c r="AU171" s="125" t="s">
        <v>84</v>
      </c>
      <c r="AY171" s="119" t="s">
        <v>203</v>
      </c>
      <c r="BK171" s="126">
        <f>SUM(BK172:BK177)</f>
        <v>4568.8</v>
      </c>
    </row>
    <row r="172" spans="2:65" s="1" customFormat="1" ht="24.2" customHeight="1">
      <c r="B172" s="31"/>
      <c r="C172" s="129" t="s">
        <v>373</v>
      </c>
      <c r="D172" s="129" t="s">
        <v>205</v>
      </c>
      <c r="E172" s="130" t="s">
        <v>382</v>
      </c>
      <c r="F172" s="131" t="s">
        <v>534</v>
      </c>
      <c r="G172" s="132" t="s">
        <v>208</v>
      </c>
      <c r="H172" s="133">
        <v>15.2</v>
      </c>
      <c r="I172" s="134">
        <v>89</v>
      </c>
      <c r="J172" s="134">
        <f>ROUND(I172*H172,2)</f>
        <v>1352.8</v>
      </c>
      <c r="K172" s="131" t="s">
        <v>31</v>
      </c>
      <c r="L172" s="31"/>
      <c r="M172" s="135" t="s">
        <v>31</v>
      </c>
      <c r="N172" s="136" t="s">
        <v>48</v>
      </c>
      <c r="O172" s="137">
        <v>0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209</v>
      </c>
      <c r="AT172" s="139" t="s">
        <v>205</v>
      </c>
      <c r="AU172" s="139" t="s">
        <v>86</v>
      </c>
      <c r="AY172" s="18" t="s">
        <v>203</v>
      </c>
      <c r="BE172" s="140">
        <f>IF(N172="základní",J172,0)</f>
        <v>1352.8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8" t="s">
        <v>84</v>
      </c>
      <c r="BK172" s="140">
        <f>ROUND(I172*H172,2)</f>
        <v>1352.8</v>
      </c>
      <c r="BL172" s="18" t="s">
        <v>209</v>
      </c>
      <c r="BM172" s="139" t="s">
        <v>829</v>
      </c>
    </row>
    <row r="173" spans="2:65" s="12" customFormat="1" ht="10.15">
      <c r="B173" s="141"/>
      <c r="D173" s="142" t="s">
        <v>211</v>
      </c>
      <c r="E173" s="143" t="s">
        <v>31</v>
      </c>
      <c r="F173" s="144" t="s">
        <v>830</v>
      </c>
      <c r="H173" s="145">
        <v>15.2</v>
      </c>
      <c r="L173" s="141"/>
      <c r="M173" s="146"/>
      <c r="T173" s="147"/>
      <c r="AT173" s="143" t="s">
        <v>211</v>
      </c>
      <c r="AU173" s="143" t="s">
        <v>86</v>
      </c>
      <c r="AV173" s="12" t="s">
        <v>86</v>
      </c>
      <c r="AW173" s="12" t="s">
        <v>38</v>
      </c>
      <c r="AX173" s="12" t="s">
        <v>84</v>
      </c>
      <c r="AY173" s="143" t="s">
        <v>203</v>
      </c>
    </row>
    <row r="174" spans="2:65" s="1" customFormat="1" ht="24.2" customHeight="1">
      <c r="B174" s="31"/>
      <c r="C174" s="129" t="s">
        <v>381</v>
      </c>
      <c r="D174" s="129" t="s">
        <v>205</v>
      </c>
      <c r="E174" s="130" t="s">
        <v>387</v>
      </c>
      <c r="F174" s="131" t="s">
        <v>537</v>
      </c>
      <c r="G174" s="132" t="s">
        <v>208</v>
      </c>
      <c r="H174" s="133">
        <v>152</v>
      </c>
      <c r="I174" s="134">
        <v>3.5</v>
      </c>
      <c r="J174" s="134">
        <f>ROUND(I174*H174,2)</f>
        <v>532</v>
      </c>
      <c r="K174" s="131" t="s">
        <v>31</v>
      </c>
      <c r="L174" s="31"/>
      <c r="M174" s="135" t="s">
        <v>31</v>
      </c>
      <c r="N174" s="136" t="s">
        <v>48</v>
      </c>
      <c r="O174" s="137">
        <v>0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209</v>
      </c>
      <c r="AT174" s="139" t="s">
        <v>205</v>
      </c>
      <c r="AU174" s="139" t="s">
        <v>86</v>
      </c>
      <c r="AY174" s="18" t="s">
        <v>203</v>
      </c>
      <c r="BE174" s="140">
        <f>IF(N174="základní",J174,0)</f>
        <v>532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8" t="s">
        <v>84</v>
      </c>
      <c r="BK174" s="140">
        <f>ROUND(I174*H174,2)</f>
        <v>532</v>
      </c>
      <c r="BL174" s="18" t="s">
        <v>209</v>
      </c>
      <c r="BM174" s="139" t="s">
        <v>831</v>
      </c>
    </row>
    <row r="175" spans="2:65" s="12" customFormat="1" ht="10.15">
      <c r="B175" s="141"/>
      <c r="D175" s="142" t="s">
        <v>211</v>
      </c>
      <c r="E175" s="143" t="s">
        <v>31</v>
      </c>
      <c r="F175" s="144" t="s">
        <v>832</v>
      </c>
      <c r="H175" s="145">
        <v>152</v>
      </c>
      <c r="L175" s="141"/>
      <c r="M175" s="146"/>
      <c r="T175" s="147"/>
      <c r="AT175" s="143" t="s">
        <v>211</v>
      </c>
      <c r="AU175" s="143" t="s">
        <v>86</v>
      </c>
      <c r="AV175" s="12" t="s">
        <v>86</v>
      </c>
      <c r="AW175" s="12" t="s">
        <v>38</v>
      </c>
      <c r="AX175" s="12" t="s">
        <v>84</v>
      </c>
      <c r="AY175" s="143" t="s">
        <v>203</v>
      </c>
    </row>
    <row r="176" spans="2:65" s="1" customFormat="1" ht="33" customHeight="1">
      <c r="B176" s="31"/>
      <c r="C176" s="129" t="s">
        <v>386</v>
      </c>
      <c r="D176" s="129" t="s">
        <v>205</v>
      </c>
      <c r="E176" s="130" t="s">
        <v>392</v>
      </c>
      <c r="F176" s="131" t="s">
        <v>393</v>
      </c>
      <c r="G176" s="132" t="s">
        <v>215</v>
      </c>
      <c r="H176" s="133">
        <v>1</v>
      </c>
      <c r="I176" s="134">
        <v>2000</v>
      </c>
      <c r="J176" s="134">
        <f>ROUND(I176*H176,2)</f>
        <v>2000</v>
      </c>
      <c r="K176" s="131" t="s">
        <v>31</v>
      </c>
      <c r="L176" s="31"/>
      <c r="M176" s="135" t="s">
        <v>31</v>
      </c>
      <c r="N176" s="136" t="s">
        <v>48</v>
      </c>
      <c r="O176" s="137">
        <v>0</v>
      </c>
      <c r="P176" s="137">
        <f>O176*H176</f>
        <v>0</v>
      </c>
      <c r="Q176" s="137">
        <v>0</v>
      </c>
      <c r="R176" s="137">
        <f>Q176*H176</f>
        <v>0</v>
      </c>
      <c r="S176" s="137">
        <v>0</v>
      </c>
      <c r="T176" s="138">
        <f>S176*H176</f>
        <v>0</v>
      </c>
      <c r="AR176" s="139" t="s">
        <v>209</v>
      </c>
      <c r="AT176" s="139" t="s">
        <v>205</v>
      </c>
      <c r="AU176" s="139" t="s">
        <v>86</v>
      </c>
      <c r="AY176" s="18" t="s">
        <v>203</v>
      </c>
      <c r="BE176" s="140">
        <f>IF(N176="základní",J176,0)</f>
        <v>2000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8" t="s">
        <v>84</v>
      </c>
      <c r="BK176" s="140">
        <f>ROUND(I176*H176,2)</f>
        <v>2000</v>
      </c>
      <c r="BL176" s="18" t="s">
        <v>209</v>
      </c>
      <c r="BM176" s="139" t="s">
        <v>833</v>
      </c>
    </row>
    <row r="177" spans="2:65" s="1" customFormat="1" ht="24.2" customHeight="1">
      <c r="B177" s="31"/>
      <c r="C177" s="129" t="s">
        <v>391</v>
      </c>
      <c r="D177" s="129" t="s">
        <v>205</v>
      </c>
      <c r="E177" s="130" t="s">
        <v>396</v>
      </c>
      <c r="F177" s="131" t="s">
        <v>541</v>
      </c>
      <c r="G177" s="132" t="s">
        <v>208</v>
      </c>
      <c r="H177" s="133">
        <v>15.2</v>
      </c>
      <c r="I177" s="134">
        <v>45</v>
      </c>
      <c r="J177" s="134">
        <f>ROUND(I177*H177,2)</f>
        <v>684</v>
      </c>
      <c r="K177" s="131" t="s">
        <v>31</v>
      </c>
      <c r="L177" s="31"/>
      <c r="M177" s="135" t="s">
        <v>31</v>
      </c>
      <c r="N177" s="136" t="s">
        <v>48</v>
      </c>
      <c r="O177" s="137">
        <v>0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209</v>
      </c>
      <c r="AT177" s="139" t="s">
        <v>205</v>
      </c>
      <c r="AU177" s="139" t="s">
        <v>86</v>
      </c>
      <c r="AY177" s="18" t="s">
        <v>203</v>
      </c>
      <c r="BE177" s="140">
        <f>IF(N177="základní",J177,0)</f>
        <v>684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8" t="s">
        <v>84</v>
      </c>
      <c r="BK177" s="140">
        <f>ROUND(I177*H177,2)</f>
        <v>684</v>
      </c>
      <c r="BL177" s="18" t="s">
        <v>209</v>
      </c>
      <c r="BM177" s="139" t="s">
        <v>834</v>
      </c>
    </row>
    <row r="178" spans="2:65" s="11" customFormat="1" ht="22.8" customHeight="1">
      <c r="B178" s="118"/>
      <c r="D178" s="119" t="s">
        <v>76</v>
      </c>
      <c r="E178" s="127" t="s">
        <v>399</v>
      </c>
      <c r="F178" s="127" t="s">
        <v>400</v>
      </c>
      <c r="J178" s="128">
        <f>BK178</f>
        <v>12612.04</v>
      </c>
      <c r="L178" s="118"/>
      <c r="M178" s="122"/>
      <c r="P178" s="123">
        <f>P179</f>
        <v>0</v>
      </c>
      <c r="R178" s="123">
        <f>R179</f>
        <v>0</v>
      </c>
      <c r="T178" s="124">
        <f>T179</f>
        <v>0</v>
      </c>
      <c r="AR178" s="119" t="s">
        <v>84</v>
      </c>
      <c r="AT178" s="125" t="s">
        <v>76</v>
      </c>
      <c r="AU178" s="125" t="s">
        <v>84</v>
      </c>
      <c r="AY178" s="119" t="s">
        <v>203</v>
      </c>
      <c r="BK178" s="126">
        <f>BK179</f>
        <v>12612.04</v>
      </c>
    </row>
    <row r="179" spans="2:65" s="1" customFormat="1" ht="24.2" customHeight="1">
      <c r="B179" s="31"/>
      <c r="C179" s="129" t="s">
        <v>395</v>
      </c>
      <c r="D179" s="129" t="s">
        <v>205</v>
      </c>
      <c r="E179" s="130" t="s">
        <v>402</v>
      </c>
      <c r="F179" s="131" t="s">
        <v>403</v>
      </c>
      <c r="G179" s="132" t="s">
        <v>251</v>
      </c>
      <c r="H179" s="133">
        <v>40.683999999999997</v>
      </c>
      <c r="I179" s="134">
        <v>310</v>
      </c>
      <c r="J179" s="134">
        <f>ROUND(I179*H179,2)</f>
        <v>12612.04</v>
      </c>
      <c r="K179" s="131" t="s">
        <v>31</v>
      </c>
      <c r="L179" s="31"/>
      <c r="M179" s="135" t="s">
        <v>31</v>
      </c>
      <c r="N179" s="136" t="s">
        <v>48</v>
      </c>
      <c r="O179" s="137">
        <v>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AR179" s="139" t="s">
        <v>209</v>
      </c>
      <c r="AT179" s="139" t="s">
        <v>205</v>
      </c>
      <c r="AU179" s="139" t="s">
        <v>86</v>
      </c>
      <c r="AY179" s="18" t="s">
        <v>203</v>
      </c>
      <c r="BE179" s="140">
        <f>IF(N179="základní",J179,0)</f>
        <v>12612.04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8" t="s">
        <v>84</v>
      </c>
      <c r="BK179" s="140">
        <f>ROUND(I179*H179,2)</f>
        <v>12612.04</v>
      </c>
      <c r="BL179" s="18" t="s">
        <v>209</v>
      </c>
      <c r="BM179" s="139" t="s">
        <v>835</v>
      </c>
    </row>
    <row r="180" spans="2:65" s="11" customFormat="1" ht="25.9" customHeight="1">
      <c r="B180" s="118"/>
      <c r="D180" s="119" t="s">
        <v>76</v>
      </c>
      <c r="E180" s="120" t="s">
        <v>405</v>
      </c>
      <c r="F180" s="120" t="s">
        <v>405</v>
      </c>
      <c r="J180" s="121">
        <f>BK180</f>
        <v>555300</v>
      </c>
      <c r="L180" s="118"/>
      <c r="M180" s="122"/>
      <c r="P180" s="123">
        <f>P181</f>
        <v>0</v>
      </c>
      <c r="R180" s="123">
        <f>R181</f>
        <v>0</v>
      </c>
      <c r="T180" s="124">
        <f>T181</f>
        <v>0</v>
      </c>
      <c r="AR180" s="119" t="s">
        <v>86</v>
      </c>
      <c r="AT180" s="125" t="s">
        <v>76</v>
      </c>
      <c r="AU180" s="125" t="s">
        <v>77</v>
      </c>
      <c r="AY180" s="119" t="s">
        <v>203</v>
      </c>
      <c r="BK180" s="126">
        <f>BK181</f>
        <v>555300</v>
      </c>
    </row>
    <row r="181" spans="2:65" s="11" customFormat="1" ht="22.8" customHeight="1">
      <c r="B181" s="118"/>
      <c r="D181" s="119" t="s">
        <v>76</v>
      </c>
      <c r="E181" s="127" t="s">
        <v>406</v>
      </c>
      <c r="F181" s="127" t="s">
        <v>407</v>
      </c>
      <c r="J181" s="128">
        <f>BK181</f>
        <v>555300</v>
      </c>
      <c r="L181" s="118"/>
      <c r="M181" s="122"/>
      <c r="P181" s="123">
        <f>SUM(P182:P187)</f>
        <v>0</v>
      </c>
      <c r="R181" s="123">
        <f>SUM(R182:R187)</f>
        <v>0</v>
      </c>
      <c r="T181" s="124">
        <f>SUM(T182:T187)</f>
        <v>0</v>
      </c>
      <c r="AR181" s="119" t="s">
        <v>86</v>
      </c>
      <c r="AT181" s="125" t="s">
        <v>76</v>
      </c>
      <c r="AU181" s="125" t="s">
        <v>84</v>
      </c>
      <c r="AY181" s="119" t="s">
        <v>203</v>
      </c>
      <c r="BK181" s="126">
        <f>SUM(BK182:BK187)</f>
        <v>555300</v>
      </c>
    </row>
    <row r="182" spans="2:65" s="1" customFormat="1" ht="24.2" customHeight="1">
      <c r="B182" s="31"/>
      <c r="C182" s="129" t="s">
        <v>401</v>
      </c>
      <c r="D182" s="129" t="s">
        <v>205</v>
      </c>
      <c r="E182" s="130" t="s">
        <v>409</v>
      </c>
      <c r="F182" s="131" t="s">
        <v>410</v>
      </c>
      <c r="G182" s="132" t="s">
        <v>215</v>
      </c>
      <c r="H182" s="133">
        <v>45</v>
      </c>
      <c r="I182" s="134">
        <v>8500</v>
      </c>
      <c r="J182" s="134">
        <f>ROUND(I182*H182,2)</f>
        <v>382500</v>
      </c>
      <c r="K182" s="131" t="s">
        <v>31</v>
      </c>
      <c r="L182" s="31"/>
      <c r="M182" s="135" t="s">
        <v>31</v>
      </c>
      <c r="N182" s="136" t="s">
        <v>48</v>
      </c>
      <c r="O182" s="137">
        <v>0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325</v>
      </c>
      <c r="AT182" s="139" t="s">
        <v>205</v>
      </c>
      <c r="AU182" s="139" t="s">
        <v>86</v>
      </c>
      <c r="AY182" s="18" t="s">
        <v>203</v>
      </c>
      <c r="BE182" s="140">
        <f>IF(N182="základní",J182,0)</f>
        <v>382500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8" t="s">
        <v>84</v>
      </c>
      <c r="BK182" s="140">
        <f>ROUND(I182*H182,2)</f>
        <v>382500</v>
      </c>
      <c r="BL182" s="18" t="s">
        <v>325</v>
      </c>
      <c r="BM182" s="139" t="s">
        <v>836</v>
      </c>
    </row>
    <row r="183" spans="2:65" s="12" customFormat="1" ht="10.15">
      <c r="B183" s="141"/>
      <c r="D183" s="142" t="s">
        <v>211</v>
      </c>
      <c r="E183" s="143" t="s">
        <v>31</v>
      </c>
      <c r="F183" s="144" t="s">
        <v>412</v>
      </c>
      <c r="H183" s="145">
        <v>27</v>
      </c>
      <c r="L183" s="141"/>
      <c r="M183" s="146"/>
      <c r="T183" s="147"/>
      <c r="AT183" s="143" t="s">
        <v>211</v>
      </c>
      <c r="AU183" s="143" t="s">
        <v>86</v>
      </c>
      <c r="AV183" s="12" t="s">
        <v>86</v>
      </c>
      <c r="AW183" s="12" t="s">
        <v>38</v>
      </c>
      <c r="AX183" s="12" t="s">
        <v>77</v>
      </c>
      <c r="AY183" s="143" t="s">
        <v>203</v>
      </c>
    </row>
    <row r="184" spans="2:65" s="12" customFormat="1" ht="10.15">
      <c r="B184" s="141"/>
      <c r="D184" s="142" t="s">
        <v>211</v>
      </c>
      <c r="E184" s="143" t="s">
        <v>31</v>
      </c>
      <c r="F184" s="144" t="s">
        <v>747</v>
      </c>
      <c r="H184" s="145">
        <v>18</v>
      </c>
      <c r="L184" s="141"/>
      <c r="M184" s="146"/>
      <c r="T184" s="147"/>
      <c r="AT184" s="143" t="s">
        <v>211</v>
      </c>
      <c r="AU184" s="143" t="s">
        <v>86</v>
      </c>
      <c r="AV184" s="12" t="s">
        <v>86</v>
      </c>
      <c r="AW184" s="12" t="s">
        <v>38</v>
      </c>
      <c r="AX184" s="12" t="s">
        <v>77</v>
      </c>
      <c r="AY184" s="143" t="s">
        <v>203</v>
      </c>
    </row>
    <row r="185" spans="2:65" s="13" customFormat="1" ht="10.15">
      <c r="B185" s="151"/>
      <c r="D185" s="142" t="s">
        <v>211</v>
      </c>
      <c r="E185" s="152" t="s">
        <v>31</v>
      </c>
      <c r="F185" s="153" t="s">
        <v>230</v>
      </c>
      <c r="H185" s="154">
        <v>45</v>
      </c>
      <c r="L185" s="151"/>
      <c r="M185" s="155"/>
      <c r="T185" s="156"/>
      <c r="AT185" s="152" t="s">
        <v>211</v>
      </c>
      <c r="AU185" s="152" t="s">
        <v>86</v>
      </c>
      <c r="AV185" s="13" t="s">
        <v>209</v>
      </c>
      <c r="AW185" s="13" t="s">
        <v>38</v>
      </c>
      <c r="AX185" s="13" t="s">
        <v>84</v>
      </c>
      <c r="AY185" s="152" t="s">
        <v>203</v>
      </c>
    </row>
    <row r="186" spans="2:65" s="1" customFormat="1" ht="24.2" customHeight="1">
      <c r="B186" s="31"/>
      <c r="C186" s="129" t="s">
        <v>408</v>
      </c>
      <c r="D186" s="129" t="s">
        <v>205</v>
      </c>
      <c r="E186" s="130" t="s">
        <v>414</v>
      </c>
      <c r="F186" s="131" t="s">
        <v>415</v>
      </c>
      <c r="G186" s="132" t="s">
        <v>215</v>
      </c>
      <c r="H186" s="133">
        <v>18</v>
      </c>
      <c r="I186" s="134">
        <v>9600</v>
      </c>
      <c r="J186" s="134">
        <f>ROUND(I186*H186,2)</f>
        <v>172800</v>
      </c>
      <c r="K186" s="131" t="s">
        <v>31</v>
      </c>
      <c r="L186" s="31"/>
      <c r="M186" s="135" t="s">
        <v>31</v>
      </c>
      <c r="N186" s="136" t="s">
        <v>48</v>
      </c>
      <c r="O186" s="137">
        <v>0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325</v>
      </c>
      <c r="AT186" s="139" t="s">
        <v>205</v>
      </c>
      <c r="AU186" s="139" t="s">
        <v>86</v>
      </c>
      <c r="AY186" s="18" t="s">
        <v>203</v>
      </c>
      <c r="BE186" s="140">
        <f>IF(N186="základní",J186,0)</f>
        <v>172800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8" t="s">
        <v>84</v>
      </c>
      <c r="BK186" s="140">
        <f>ROUND(I186*H186,2)</f>
        <v>172800</v>
      </c>
      <c r="BL186" s="18" t="s">
        <v>325</v>
      </c>
      <c r="BM186" s="139" t="s">
        <v>837</v>
      </c>
    </row>
    <row r="187" spans="2:65" s="12" customFormat="1" ht="10.15">
      <c r="B187" s="141"/>
      <c r="D187" s="142" t="s">
        <v>211</v>
      </c>
      <c r="E187" s="143" t="s">
        <v>31</v>
      </c>
      <c r="F187" s="144" t="s">
        <v>747</v>
      </c>
      <c r="H187" s="145">
        <v>18</v>
      </c>
      <c r="L187" s="141"/>
      <c r="M187" s="148"/>
      <c r="N187" s="149"/>
      <c r="O187" s="149"/>
      <c r="P187" s="149"/>
      <c r="Q187" s="149"/>
      <c r="R187" s="149"/>
      <c r="S187" s="149"/>
      <c r="T187" s="150"/>
      <c r="AT187" s="143" t="s">
        <v>211</v>
      </c>
      <c r="AU187" s="143" t="s">
        <v>86</v>
      </c>
      <c r="AV187" s="12" t="s">
        <v>86</v>
      </c>
      <c r="AW187" s="12" t="s">
        <v>38</v>
      </c>
      <c r="AX187" s="12" t="s">
        <v>84</v>
      </c>
      <c r="AY187" s="143" t="s">
        <v>203</v>
      </c>
    </row>
    <row r="188" spans="2:65" s="1" customFormat="1" ht="6.95" customHeight="1"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31"/>
    </row>
  </sheetData>
  <sheetProtection algorithmName="SHA-512" hashValue="AFtP4IS8VfFlWNp+Zbvf05dlJPt/H4lrxVo1lzSwkHXTHhQkW67eRXW8KHaOu76GgpkAlJY8SAqp28sJEFx7NA==" saltValue="rLIIdJsK0ux12jb7z2XZS8ROrTwVjoU2MdDRVO5pjjtLv548Kgqk0scskI2Qlh98ecjLmKni6Z5RMZu1IYDMGg==" spinCount="100000" sheet="1" objects="1" scenarios="1" formatColumns="0" formatRows="0" autoFilter="0"/>
  <autoFilter ref="C93:K187" xr:uid="{00000000-0009-0000-0000-00000F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126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781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838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-67689.100000000006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ROUND((SUM(BE94:BE145)),  2)</f>
        <v>-67689.100000000006</v>
      </c>
      <c r="I37" s="92">
        <v>0.21</v>
      </c>
      <c r="J37" s="81">
        <f>ROUND(((SUM(BE94:BE145))*I37),  2)</f>
        <v>-14214.71</v>
      </c>
      <c r="L37" s="31"/>
    </row>
    <row r="38" spans="2:12" s="1" customFormat="1" ht="14.45" customHeight="1">
      <c r="B38" s="31"/>
      <c r="E38" s="27" t="s">
        <v>49</v>
      </c>
      <c r="F38" s="81">
        <f>ROUND((SUM(BF94:BF145)),  2)</f>
        <v>0</v>
      </c>
      <c r="I38" s="92">
        <v>0.12</v>
      </c>
      <c r="J38" s="81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ROUND((SUM(BG94:BG145)),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ROUND((SUM(BH94:BH145)),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ROUND((SUM(BI94:BI145)),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-81903.81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781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ZBV-06a - méněpráce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-67689.100000000006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-67689.100000000006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-54865.85</v>
      </c>
      <c r="L69" s="106"/>
    </row>
    <row r="70" spans="2:47" s="9" customFormat="1" ht="19.899999999999999" customHeight="1">
      <c r="B70" s="106"/>
      <c r="D70" s="107" t="s">
        <v>235</v>
      </c>
      <c r="E70" s="108"/>
      <c r="F70" s="108"/>
      <c r="G70" s="108"/>
      <c r="H70" s="108"/>
      <c r="I70" s="108"/>
      <c r="J70" s="109">
        <f>J117</f>
        <v>-12823.25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781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ZBV-06a - méněpráce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-67689.100000000006</v>
      </c>
      <c r="L94" s="31"/>
      <c r="M94" s="58"/>
      <c r="N94" s="49"/>
      <c r="O94" s="49"/>
      <c r="P94" s="115">
        <f>P95</f>
        <v>0</v>
      </c>
      <c r="Q94" s="49"/>
      <c r="R94" s="115">
        <f>R95</f>
        <v>-3.3704931999999999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-67689.100000000006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-67689.100000000006</v>
      </c>
      <c r="L95" s="118"/>
      <c r="M95" s="122"/>
      <c r="P95" s="123">
        <f>P96+P117</f>
        <v>0</v>
      </c>
      <c r="R95" s="123">
        <f>R96+R117</f>
        <v>-3.3704931999999999</v>
      </c>
      <c r="T95" s="124">
        <f>T96+T117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BK96+BK117</f>
        <v>-67689.100000000006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-54865.85</v>
      </c>
      <c r="L96" s="118"/>
      <c r="M96" s="122"/>
      <c r="P96" s="123">
        <f>SUM(P97:P116)</f>
        <v>0</v>
      </c>
      <c r="R96" s="123">
        <f>SUM(R97:R116)</f>
        <v>-2.7840685999999999</v>
      </c>
      <c r="T96" s="124">
        <f>SUM(T97:T116)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SUM(BK97:BK116)</f>
        <v>-54865.85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300</v>
      </c>
      <c r="F97" s="131" t="s">
        <v>301</v>
      </c>
      <c r="G97" s="132" t="s">
        <v>242</v>
      </c>
      <c r="H97" s="133">
        <v>-1</v>
      </c>
      <c r="I97" s="134">
        <v>7900</v>
      </c>
      <c r="J97" s="134">
        <f>ROUND(I97*H97,2)</f>
        <v>-7900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2.5018699999999998</v>
      </c>
      <c r="R97" s="137">
        <f>Q97*H97</f>
        <v>-2.5018699999999998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-7900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-7900</v>
      </c>
      <c r="BL97" s="18" t="s">
        <v>209</v>
      </c>
      <c r="BM97" s="139" t="s">
        <v>839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840</v>
      </c>
      <c r="H98" s="145">
        <v>-8.4649999999999999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841</v>
      </c>
      <c r="H99" s="145">
        <v>7.4649999999999999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3" customFormat="1" ht="10.15">
      <c r="B100" s="151"/>
      <c r="D100" s="142" t="s">
        <v>211</v>
      </c>
      <c r="E100" s="152" t="s">
        <v>31</v>
      </c>
      <c r="F100" s="153" t="s">
        <v>230</v>
      </c>
      <c r="H100" s="154">
        <v>-1</v>
      </c>
      <c r="L100" s="151"/>
      <c r="M100" s="155"/>
      <c r="T100" s="156"/>
      <c r="AT100" s="152" t="s">
        <v>211</v>
      </c>
      <c r="AU100" s="152" t="s">
        <v>86</v>
      </c>
      <c r="AV100" s="13" t="s">
        <v>209</v>
      </c>
      <c r="AW100" s="13" t="s">
        <v>38</v>
      </c>
      <c r="AX100" s="13" t="s">
        <v>84</v>
      </c>
      <c r="AY100" s="152" t="s">
        <v>203</v>
      </c>
    </row>
    <row r="101" spans="2:65" s="1" customFormat="1" ht="16.5" customHeight="1">
      <c r="B101" s="31"/>
      <c r="C101" s="129" t="s">
        <v>86</v>
      </c>
      <c r="D101" s="129" t="s">
        <v>205</v>
      </c>
      <c r="E101" s="130" t="s">
        <v>311</v>
      </c>
      <c r="F101" s="131" t="s">
        <v>312</v>
      </c>
      <c r="G101" s="132" t="s">
        <v>208</v>
      </c>
      <c r="H101" s="133">
        <v>-31.7</v>
      </c>
      <c r="I101" s="134">
        <v>755</v>
      </c>
      <c r="J101" s="134">
        <f>ROUND(I101*H101,2)</f>
        <v>-23933.5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2.7499999999999998E-3</v>
      </c>
      <c r="R101" s="137">
        <f>Q101*H101</f>
        <v>-8.7174999999999989E-2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-23933.5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-23933.5</v>
      </c>
      <c r="BL101" s="18" t="s">
        <v>209</v>
      </c>
      <c r="BM101" s="139" t="s">
        <v>842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843</v>
      </c>
      <c r="H102" s="145">
        <v>-31.7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77</v>
      </c>
      <c r="AY102" s="143" t="s">
        <v>203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229</v>
      </c>
      <c r="H103" s="145">
        <v>0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77</v>
      </c>
      <c r="AY103" s="143" t="s">
        <v>203</v>
      </c>
    </row>
    <row r="104" spans="2:65" s="13" customFormat="1" ht="10.15">
      <c r="B104" s="151"/>
      <c r="D104" s="142" t="s">
        <v>211</v>
      </c>
      <c r="E104" s="152" t="s">
        <v>31</v>
      </c>
      <c r="F104" s="153" t="s">
        <v>230</v>
      </c>
      <c r="H104" s="154">
        <v>-31.7</v>
      </c>
      <c r="L104" s="151"/>
      <c r="M104" s="155"/>
      <c r="T104" s="156"/>
      <c r="AT104" s="152" t="s">
        <v>211</v>
      </c>
      <c r="AU104" s="152" t="s">
        <v>86</v>
      </c>
      <c r="AV104" s="13" t="s">
        <v>209</v>
      </c>
      <c r="AW104" s="13" t="s">
        <v>38</v>
      </c>
      <c r="AX104" s="13" t="s">
        <v>84</v>
      </c>
      <c r="AY104" s="152" t="s">
        <v>203</v>
      </c>
    </row>
    <row r="105" spans="2:65" s="1" customFormat="1" ht="16.5" customHeight="1">
      <c r="B105" s="31"/>
      <c r="C105" s="129" t="s">
        <v>92</v>
      </c>
      <c r="D105" s="129" t="s">
        <v>205</v>
      </c>
      <c r="E105" s="130" t="s">
        <v>322</v>
      </c>
      <c r="F105" s="131" t="s">
        <v>323</v>
      </c>
      <c r="G105" s="132" t="s">
        <v>208</v>
      </c>
      <c r="H105" s="133">
        <v>-31.7</v>
      </c>
      <c r="I105" s="134">
        <v>378</v>
      </c>
      <c r="J105" s="134">
        <f>ROUND(I105*H105,2)</f>
        <v>-11982.6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-11982.6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-11982.6</v>
      </c>
      <c r="BL105" s="18" t="s">
        <v>209</v>
      </c>
      <c r="BM105" s="139" t="s">
        <v>844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843</v>
      </c>
      <c r="H106" s="145">
        <v>-31.7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229</v>
      </c>
      <c r="H107" s="145">
        <v>0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77</v>
      </c>
      <c r="AY107" s="143" t="s">
        <v>203</v>
      </c>
    </row>
    <row r="108" spans="2:65" s="13" customFormat="1" ht="10.15">
      <c r="B108" s="151"/>
      <c r="D108" s="142" t="s">
        <v>211</v>
      </c>
      <c r="E108" s="152" t="s">
        <v>31</v>
      </c>
      <c r="F108" s="153" t="s">
        <v>230</v>
      </c>
      <c r="H108" s="154">
        <v>-31.7</v>
      </c>
      <c r="L108" s="151"/>
      <c r="M108" s="155"/>
      <c r="T108" s="156"/>
      <c r="AT108" s="152" t="s">
        <v>211</v>
      </c>
      <c r="AU108" s="152" t="s">
        <v>86</v>
      </c>
      <c r="AV108" s="13" t="s">
        <v>209</v>
      </c>
      <c r="AW108" s="13" t="s">
        <v>38</v>
      </c>
      <c r="AX108" s="13" t="s">
        <v>84</v>
      </c>
      <c r="AY108" s="152" t="s">
        <v>203</v>
      </c>
    </row>
    <row r="109" spans="2:65" s="1" customFormat="1" ht="16.5" customHeight="1">
      <c r="B109" s="31"/>
      <c r="C109" s="129" t="s">
        <v>209</v>
      </c>
      <c r="D109" s="129" t="s">
        <v>205</v>
      </c>
      <c r="E109" s="130" t="s">
        <v>326</v>
      </c>
      <c r="F109" s="131" t="s">
        <v>327</v>
      </c>
      <c r="G109" s="132" t="s">
        <v>208</v>
      </c>
      <c r="H109" s="133">
        <v>-23.45</v>
      </c>
      <c r="I109" s="134">
        <v>255</v>
      </c>
      <c r="J109" s="134">
        <f>ROUND(I109*H109,2)</f>
        <v>-5979.75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2.5000000000000001E-3</v>
      </c>
      <c r="R109" s="137">
        <f>Q109*H109</f>
        <v>-5.8624999999999997E-2</v>
      </c>
      <c r="S109" s="137">
        <v>0</v>
      </c>
      <c r="T109" s="138">
        <f>S109*H109</f>
        <v>0</v>
      </c>
      <c r="AR109" s="139" t="s">
        <v>209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-5979.75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-5979.75</v>
      </c>
      <c r="BL109" s="18" t="s">
        <v>209</v>
      </c>
      <c r="BM109" s="139" t="s">
        <v>845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846</v>
      </c>
      <c r="H110" s="145">
        <v>-23.45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229</v>
      </c>
      <c r="H111" s="145">
        <v>0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-23.45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24.2" customHeight="1">
      <c r="B113" s="31"/>
      <c r="C113" s="129" t="s">
        <v>258</v>
      </c>
      <c r="D113" s="129" t="s">
        <v>205</v>
      </c>
      <c r="E113" s="130" t="s">
        <v>333</v>
      </c>
      <c r="F113" s="131" t="s">
        <v>334</v>
      </c>
      <c r="G113" s="132" t="s">
        <v>251</v>
      </c>
      <c r="H113" s="133">
        <v>-0.13</v>
      </c>
      <c r="I113" s="134">
        <v>39000</v>
      </c>
      <c r="J113" s="134">
        <f>ROUND(I113*H113,2)</f>
        <v>-5070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1.04922</v>
      </c>
      <c r="R113" s="137">
        <f>Q113*H113</f>
        <v>-0.13639860000000001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-5070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-5070</v>
      </c>
      <c r="BL113" s="18" t="s">
        <v>209</v>
      </c>
      <c r="BM113" s="139" t="s">
        <v>847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848</v>
      </c>
      <c r="H114" s="145">
        <v>-1.1000000000000001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849</v>
      </c>
      <c r="H115" s="145">
        <v>0.97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3" customFormat="1" ht="10.15">
      <c r="B116" s="151"/>
      <c r="D116" s="142" t="s">
        <v>211</v>
      </c>
      <c r="E116" s="152" t="s">
        <v>31</v>
      </c>
      <c r="F116" s="153" t="s">
        <v>230</v>
      </c>
      <c r="H116" s="154">
        <v>-0.13000000000000012</v>
      </c>
      <c r="L116" s="151"/>
      <c r="M116" s="155"/>
      <c r="T116" s="156"/>
      <c r="AT116" s="152" t="s">
        <v>211</v>
      </c>
      <c r="AU116" s="152" t="s">
        <v>86</v>
      </c>
      <c r="AV116" s="13" t="s">
        <v>209</v>
      </c>
      <c r="AW116" s="13" t="s">
        <v>38</v>
      </c>
      <c r="AX116" s="13" t="s">
        <v>84</v>
      </c>
      <c r="AY116" s="152" t="s">
        <v>203</v>
      </c>
    </row>
    <row r="117" spans="2:65" s="11" customFormat="1" ht="22.8" customHeight="1">
      <c r="B117" s="118"/>
      <c r="D117" s="119" t="s">
        <v>76</v>
      </c>
      <c r="E117" s="127" t="s">
        <v>209</v>
      </c>
      <c r="F117" s="127" t="s">
        <v>345</v>
      </c>
      <c r="J117" s="128">
        <f>BK117</f>
        <v>-12823.25</v>
      </c>
      <c r="L117" s="118"/>
      <c r="M117" s="122"/>
      <c r="P117" s="123">
        <f>SUM(P118:P145)</f>
        <v>0</v>
      </c>
      <c r="R117" s="123">
        <f>SUM(R118:R145)</f>
        <v>-0.58642459999999996</v>
      </c>
      <c r="T117" s="124">
        <f>SUM(T118:T145)</f>
        <v>0</v>
      </c>
      <c r="AR117" s="119" t="s">
        <v>84</v>
      </c>
      <c r="AT117" s="125" t="s">
        <v>76</v>
      </c>
      <c r="AU117" s="125" t="s">
        <v>84</v>
      </c>
      <c r="AY117" s="119" t="s">
        <v>203</v>
      </c>
      <c r="BK117" s="126">
        <f>SUM(BK118:BK145)</f>
        <v>-12823.25</v>
      </c>
    </row>
    <row r="118" spans="2:65" s="1" customFormat="1" ht="24.2" customHeight="1">
      <c r="B118" s="31"/>
      <c r="C118" s="129" t="s">
        <v>262</v>
      </c>
      <c r="D118" s="129" t="s">
        <v>205</v>
      </c>
      <c r="E118" s="130" t="s">
        <v>347</v>
      </c>
      <c r="F118" s="131" t="s">
        <v>348</v>
      </c>
      <c r="G118" s="132" t="s">
        <v>242</v>
      </c>
      <c r="H118" s="133">
        <v>-0.2</v>
      </c>
      <c r="I118" s="134">
        <v>7900</v>
      </c>
      <c r="J118" s="134">
        <f>ROUND(I118*H118,2)</f>
        <v>-1580</v>
      </c>
      <c r="K118" s="131" t="s">
        <v>31</v>
      </c>
      <c r="L118" s="31"/>
      <c r="M118" s="135" t="s">
        <v>31</v>
      </c>
      <c r="N118" s="136" t="s">
        <v>48</v>
      </c>
      <c r="O118" s="137">
        <v>0</v>
      </c>
      <c r="P118" s="137">
        <f>O118*H118</f>
        <v>0</v>
      </c>
      <c r="Q118" s="137">
        <v>2.5020099999999998</v>
      </c>
      <c r="R118" s="137">
        <f>Q118*H118</f>
        <v>-0.50040200000000001</v>
      </c>
      <c r="S118" s="137">
        <v>0</v>
      </c>
      <c r="T118" s="138">
        <f>S118*H118</f>
        <v>0</v>
      </c>
      <c r="AR118" s="139" t="s">
        <v>209</v>
      </c>
      <c r="AT118" s="139" t="s">
        <v>205</v>
      </c>
      <c r="AU118" s="139" t="s">
        <v>86</v>
      </c>
      <c r="AY118" s="18" t="s">
        <v>203</v>
      </c>
      <c r="BE118" s="140">
        <f>IF(N118="základní",J118,0)</f>
        <v>-1580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84</v>
      </c>
      <c r="BK118" s="140">
        <f>ROUND(I118*H118,2)</f>
        <v>-1580</v>
      </c>
      <c r="BL118" s="18" t="s">
        <v>209</v>
      </c>
      <c r="BM118" s="139" t="s">
        <v>850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851</v>
      </c>
      <c r="H119" s="145">
        <v>-1.1399999999999999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852</v>
      </c>
      <c r="H120" s="145">
        <v>0.93999999999999984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3" customFormat="1" ht="10.15">
      <c r="B121" s="151"/>
      <c r="D121" s="142" t="s">
        <v>211</v>
      </c>
      <c r="E121" s="152" t="s">
        <v>31</v>
      </c>
      <c r="F121" s="153" t="s">
        <v>230</v>
      </c>
      <c r="H121" s="154">
        <v>-0.19999999999999998</v>
      </c>
      <c r="L121" s="151"/>
      <c r="M121" s="155"/>
      <c r="T121" s="156"/>
      <c r="AT121" s="152" t="s">
        <v>211</v>
      </c>
      <c r="AU121" s="152" t="s">
        <v>86</v>
      </c>
      <c r="AV121" s="13" t="s">
        <v>209</v>
      </c>
      <c r="AW121" s="13" t="s">
        <v>38</v>
      </c>
      <c r="AX121" s="13" t="s">
        <v>84</v>
      </c>
      <c r="AY121" s="152" t="s">
        <v>203</v>
      </c>
    </row>
    <row r="122" spans="2:65" s="1" customFormat="1" ht="21.75" customHeight="1">
      <c r="B122" s="31"/>
      <c r="C122" s="129" t="s">
        <v>267</v>
      </c>
      <c r="D122" s="129" t="s">
        <v>205</v>
      </c>
      <c r="E122" s="130" t="s">
        <v>352</v>
      </c>
      <c r="F122" s="131" t="s">
        <v>353</v>
      </c>
      <c r="G122" s="132" t="s">
        <v>208</v>
      </c>
      <c r="H122" s="133">
        <v>-8.8800000000000008</v>
      </c>
      <c r="I122" s="134">
        <v>622</v>
      </c>
      <c r="J122" s="134">
        <f>ROUND(I122*H122,2)</f>
        <v>-5523.36</v>
      </c>
      <c r="K122" s="131" t="s">
        <v>31</v>
      </c>
      <c r="L122" s="31"/>
      <c r="M122" s="135" t="s">
        <v>31</v>
      </c>
      <c r="N122" s="136" t="s">
        <v>48</v>
      </c>
      <c r="O122" s="137">
        <v>0</v>
      </c>
      <c r="P122" s="137">
        <f>O122*H122</f>
        <v>0</v>
      </c>
      <c r="Q122" s="137">
        <v>5.3299999999999997E-3</v>
      </c>
      <c r="R122" s="137">
        <f>Q122*H122</f>
        <v>-4.7330400000000002E-2</v>
      </c>
      <c r="S122" s="137">
        <v>0</v>
      </c>
      <c r="T122" s="138">
        <f>S122*H122</f>
        <v>0</v>
      </c>
      <c r="AR122" s="139" t="s">
        <v>209</v>
      </c>
      <c r="AT122" s="139" t="s">
        <v>205</v>
      </c>
      <c r="AU122" s="139" t="s">
        <v>86</v>
      </c>
      <c r="AY122" s="18" t="s">
        <v>203</v>
      </c>
      <c r="BE122" s="140">
        <f>IF(N122="základní",J122,0)</f>
        <v>-5523.36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84</v>
      </c>
      <c r="BK122" s="140">
        <f>ROUND(I122*H122,2)</f>
        <v>-5523.36</v>
      </c>
      <c r="BL122" s="18" t="s">
        <v>209</v>
      </c>
      <c r="BM122" s="139" t="s">
        <v>853</v>
      </c>
    </row>
    <row r="123" spans="2:65" s="12" customFormat="1" ht="10.15">
      <c r="B123" s="141"/>
      <c r="D123" s="142" t="s">
        <v>211</v>
      </c>
      <c r="E123" s="143" t="s">
        <v>31</v>
      </c>
      <c r="F123" s="144" t="s">
        <v>854</v>
      </c>
      <c r="H123" s="145">
        <v>-8.8800000000000008</v>
      </c>
      <c r="L123" s="141"/>
      <c r="M123" s="146"/>
      <c r="T123" s="147"/>
      <c r="AT123" s="143" t="s">
        <v>211</v>
      </c>
      <c r="AU123" s="143" t="s">
        <v>86</v>
      </c>
      <c r="AV123" s="12" t="s">
        <v>86</v>
      </c>
      <c r="AW123" s="12" t="s">
        <v>38</v>
      </c>
      <c r="AX123" s="12" t="s">
        <v>77</v>
      </c>
      <c r="AY123" s="143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229</v>
      </c>
      <c r="H124" s="145">
        <v>0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3" customFormat="1" ht="10.15">
      <c r="B125" s="151"/>
      <c r="D125" s="142" t="s">
        <v>211</v>
      </c>
      <c r="E125" s="152" t="s">
        <v>31</v>
      </c>
      <c r="F125" s="153" t="s">
        <v>230</v>
      </c>
      <c r="H125" s="154">
        <v>-8.8800000000000008</v>
      </c>
      <c r="L125" s="151"/>
      <c r="M125" s="155"/>
      <c r="T125" s="156"/>
      <c r="AT125" s="152" t="s">
        <v>211</v>
      </c>
      <c r="AU125" s="152" t="s">
        <v>86</v>
      </c>
      <c r="AV125" s="13" t="s">
        <v>209</v>
      </c>
      <c r="AW125" s="13" t="s">
        <v>38</v>
      </c>
      <c r="AX125" s="13" t="s">
        <v>84</v>
      </c>
      <c r="AY125" s="152" t="s">
        <v>203</v>
      </c>
    </row>
    <row r="126" spans="2:65" s="1" customFormat="1" ht="24.2" customHeight="1">
      <c r="B126" s="31"/>
      <c r="C126" s="129" t="s">
        <v>272</v>
      </c>
      <c r="D126" s="129" t="s">
        <v>205</v>
      </c>
      <c r="E126" s="130" t="s">
        <v>357</v>
      </c>
      <c r="F126" s="131" t="s">
        <v>358</v>
      </c>
      <c r="G126" s="132" t="s">
        <v>208</v>
      </c>
      <c r="H126" s="133">
        <v>-8.8800000000000008</v>
      </c>
      <c r="I126" s="134">
        <v>275</v>
      </c>
      <c r="J126" s="134">
        <f>ROUND(I126*H126,2)</f>
        <v>-2442</v>
      </c>
      <c r="K126" s="131" t="s">
        <v>31</v>
      </c>
      <c r="L126" s="31"/>
      <c r="M126" s="135" t="s">
        <v>31</v>
      </c>
      <c r="N126" s="136" t="s">
        <v>48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209</v>
      </c>
      <c r="AT126" s="139" t="s">
        <v>205</v>
      </c>
      <c r="AU126" s="139" t="s">
        <v>86</v>
      </c>
      <c r="AY126" s="18" t="s">
        <v>203</v>
      </c>
      <c r="BE126" s="140">
        <f>IF(N126="základní",J126,0)</f>
        <v>-2442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84</v>
      </c>
      <c r="BK126" s="140">
        <f>ROUND(I126*H126,2)</f>
        <v>-2442</v>
      </c>
      <c r="BL126" s="18" t="s">
        <v>209</v>
      </c>
      <c r="BM126" s="139" t="s">
        <v>855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854</v>
      </c>
      <c r="H127" s="145">
        <v>-8.8800000000000008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77</v>
      </c>
      <c r="AY127" s="143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229</v>
      </c>
      <c r="H128" s="145">
        <v>0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3" customFormat="1" ht="10.15">
      <c r="B129" s="151"/>
      <c r="D129" s="142" t="s">
        <v>211</v>
      </c>
      <c r="E129" s="152" t="s">
        <v>31</v>
      </c>
      <c r="F129" s="153" t="s">
        <v>230</v>
      </c>
      <c r="H129" s="154">
        <v>-8.8800000000000008</v>
      </c>
      <c r="L129" s="151"/>
      <c r="M129" s="155"/>
      <c r="T129" s="156"/>
      <c r="AT129" s="152" t="s">
        <v>211</v>
      </c>
      <c r="AU129" s="152" t="s">
        <v>86</v>
      </c>
      <c r="AV129" s="13" t="s">
        <v>209</v>
      </c>
      <c r="AW129" s="13" t="s">
        <v>38</v>
      </c>
      <c r="AX129" s="13" t="s">
        <v>84</v>
      </c>
      <c r="AY129" s="152" t="s">
        <v>203</v>
      </c>
    </row>
    <row r="130" spans="2:65" s="1" customFormat="1" ht="24.2" customHeight="1">
      <c r="B130" s="31"/>
      <c r="C130" s="129" t="s">
        <v>279</v>
      </c>
      <c r="D130" s="129" t="s">
        <v>205</v>
      </c>
      <c r="E130" s="130" t="s">
        <v>361</v>
      </c>
      <c r="F130" s="131" t="s">
        <v>362</v>
      </c>
      <c r="G130" s="132" t="s">
        <v>208</v>
      </c>
      <c r="H130" s="133">
        <v>-6.3</v>
      </c>
      <c r="I130" s="134">
        <v>206.8</v>
      </c>
      <c r="J130" s="134">
        <f>ROUND(I130*H130,2)</f>
        <v>-1302.8399999999999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8.0999999999999996E-4</v>
      </c>
      <c r="R130" s="137">
        <f>Q130*H130</f>
        <v>-5.1029999999999999E-3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-1302.8399999999999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-1302.8399999999999</v>
      </c>
      <c r="BL130" s="18" t="s">
        <v>209</v>
      </c>
      <c r="BM130" s="139" t="s">
        <v>856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857</v>
      </c>
      <c r="H131" s="145">
        <v>-6.3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77</v>
      </c>
      <c r="AY131" s="143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229</v>
      </c>
      <c r="H132" s="145">
        <v>0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3" customFormat="1" ht="10.15">
      <c r="B133" s="151"/>
      <c r="D133" s="142" t="s">
        <v>211</v>
      </c>
      <c r="E133" s="152" t="s">
        <v>31</v>
      </c>
      <c r="F133" s="153" t="s">
        <v>230</v>
      </c>
      <c r="H133" s="154">
        <v>-6.3</v>
      </c>
      <c r="L133" s="151"/>
      <c r="M133" s="155"/>
      <c r="T133" s="156"/>
      <c r="AT133" s="152" t="s">
        <v>211</v>
      </c>
      <c r="AU133" s="152" t="s">
        <v>86</v>
      </c>
      <c r="AV133" s="13" t="s">
        <v>209</v>
      </c>
      <c r="AW133" s="13" t="s">
        <v>38</v>
      </c>
      <c r="AX133" s="13" t="s">
        <v>84</v>
      </c>
      <c r="AY133" s="152" t="s">
        <v>203</v>
      </c>
    </row>
    <row r="134" spans="2:65" s="1" customFormat="1" ht="24.2" customHeight="1">
      <c r="B134" s="31"/>
      <c r="C134" s="129" t="s">
        <v>117</v>
      </c>
      <c r="D134" s="129" t="s">
        <v>205</v>
      </c>
      <c r="E134" s="130" t="s">
        <v>365</v>
      </c>
      <c r="F134" s="131" t="s">
        <v>366</v>
      </c>
      <c r="G134" s="132" t="s">
        <v>208</v>
      </c>
      <c r="H134" s="133">
        <v>-6.3</v>
      </c>
      <c r="I134" s="134">
        <v>60.5</v>
      </c>
      <c r="J134" s="134">
        <f>ROUND(I134*H134,2)</f>
        <v>-381.15</v>
      </c>
      <c r="K134" s="131" t="s">
        <v>31</v>
      </c>
      <c r="L134" s="31"/>
      <c r="M134" s="135" t="s">
        <v>31</v>
      </c>
      <c r="N134" s="136" t="s">
        <v>48</v>
      </c>
      <c r="O134" s="137">
        <v>0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209</v>
      </c>
      <c r="AT134" s="139" t="s">
        <v>205</v>
      </c>
      <c r="AU134" s="139" t="s">
        <v>86</v>
      </c>
      <c r="AY134" s="18" t="s">
        <v>203</v>
      </c>
      <c r="BE134" s="140">
        <f>IF(N134="základní",J134,0)</f>
        <v>-381.15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8" t="s">
        <v>84</v>
      </c>
      <c r="BK134" s="140">
        <f>ROUND(I134*H134,2)</f>
        <v>-381.15</v>
      </c>
      <c r="BL134" s="18" t="s">
        <v>209</v>
      </c>
      <c r="BM134" s="139" t="s">
        <v>858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857</v>
      </c>
      <c r="H135" s="145">
        <v>-6.3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229</v>
      </c>
      <c r="H136" s="145">
        <v>0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3" customFormat="1" ht="10.15">
      <c r="B137" s="151"/>
      <c r="D137" s="142" t="s">
        <v>211</v>
      </c>
      <c r="E137" s="152" t="s">
        <v>31</v>
      </c>
      <c r="F137" s="153" t="s">
        <v>230</v>
      </c>
      <c r="H137" s="154">
        <v>-6.3</v>
      </c>
      <c r="L137" s="151"/>
      <c r="M137" s="155"/>
      <c r="T137" s="156"/>
      <c r="AT137" s="152" t="s">
        <v>211</v>
      </c>
      <c r="AU137" s="152" t="s">
        <v>86</v>
      </c>
      <c r="AV137" s="13" t="s">
        <v>209</v>
      </c>
      <c r="AW137" s="13" t="s">
        <v>38</v>
      </c>
      <c r="AX137" s="13" t="s">
        <v>84</v>
      </c>
      <c r="AY137" s="152" t="s">
        <v>203</v>
      </c>
    </row>
    <row r="138" spans="2:65" s="1" customFormat="1" ht="16.5" customHeight="1">
      <c r="B138" s="31"/>
      <c r="C138" s="129" t="s">
        <v>123</v>
      </c>
      <c r="D138" s="129" t="s">
        <v>205</v>
      </c>
      <c r="E138" s="130" t="s">
        <v>369</v>
      </c>
      <c r="F138" s="131" t="s">
        <v>370</v>
      </c>
      <c r="G138" s="132" t="s">
        <v>208</v>
      </c>
      <c r="H138" s="133">
        <v>-2.58</v>
      </c>
      <c r="I138" s="134">
        <v>255</v>
      </c>
      <c r="J138" s="134">
        <f>ROUND(I138*H138,2)</f>
        <v>-657.9</v>
      </c>
      <c r="K138" s="131" t="s">
        <v>31</v>
      </c>
      <c r="L138" s="31"/>
      <c r="M138" s="135" t="s">
        <v>31</v>
      </c>
      <c r="N138" s="136" t="s">
        <v>48</v>
      </c>
      <c r="O138" s="137">
        <v>0</v>
      </c>
      <c r="P138" s="137">
        <f>O138*H138</f>
        <v>0</v>
      </c>
      <c r="Q138" s="137">
        <v>3.2000000000000002E-3</v>
      </c>
      <c r="R138" s="137">
        <f>Q138*H138</f>
        <v>-8.2560000000000012E-3</v>
      </c>
      <c r="S138" s="137">
        <v>0</v>
      </c>
      <c r="T138" s="138">
        <f>S138*H138</f>
        <v>0</v>
      </c>
      <c r="AR138" s="139" t="s">
        <v>209</v>
      </c>
      <c r="AT138" s="139" t="s">
        <v>205</v>
      </c>
      <c r="AU138" s="139" t="s">
        <v>86</v>
      </c>
      <c r="AY138" s="18" t="s">
        <v>203</v>
      </c>
      <c r="BE138" s="140">
        <f>IF(N138="základní",J138,0)</f>
        <v>-657.9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8" t="s">
        <v>84</v>
      </c>
      <c r="BK138" s="140">
        <f>ROUND(I138*H138,2)</f>
        <v>-657.9</v>
      </c>
      <c r="BL138" s="18" t="s">
        <v>209</v>
      </c>
      <c r="BM138" s="139" t="s">
        <v>859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860</v>
      </c>
      <c r="H139" s="145">
        <v>-2.58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229</v>
      </c>
      <c r="H140" s="145">
        <v>0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77</v>
      </c>
      <c r="AY140" s="143" t="s">
        <v>203</v>
      </c>
    </row>
    <row r="141" spans="2:65" s="13" customFormat="1" ht="10.15">
      <c r="B141" s="151"/>
      <c r="D141" s="142" t="s">
        <v>211</v>
      </c>
      <c r="E141" s="152" t="s">
        <v>31</v>
      </c>
      <c r="F141" s="153" t="s">
        <v>230</v>
      </c>
      <c r="H141" s="154">
        <v>-2.58</v>
      </c>
      <c r="L141" s="151"/>
      <c r="M141" s="155"/>
      <c r="T141" s="156"/>
      <c r="AT141" s="152" t="s">
        <v>211</v>
      </c>
      <c r="AU141" s="152" t="s">
        <v>86</v>
      </c>
      <c r="AV141" s="13" t="s">
        <v>209</v>
      </c>
      <c r="AW141" s="13" t="s">
        <v>38</v>
      </c>
      <c r="AX141" s="13" t="s">
        <v>84</v>
      </c>
      <c r="AY141" s="152" t="s">
        <v>203</v>
      </c>
    </row>
    <row r="142" spans="2:65" s="1" customFormat="1" ht="44.25" customHeight="1">
      <c r="B142" s="31"/>
      <c r="C142" s="129" t="s">
        <v>8</v>
      </c>
      <c r="D142" s="129" t="s">
        <v>205</v>
      </c>
      <c r="E142" s="130" t="s">
        <v>374</v>
      </c>
      <c r="F142" s="131" t="s">
        <v>375</v>
      </c>
      <c r="G142" s="132" t="s">
        <v>251</v>
      </c>
      <c r="H142" s="133">
        <v>-2.4E-2</v>
      </c>
      <c r="I142" s="134">
        <v>39000</v>
      </c>
      <c r="J142" s="134">
        <f>ROUND(I142*H142,2)</f>
        <v>-936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1.05555</v>
      </c>
      <c r="R142" s="137">
        <f>Q142*H142</f>
        <v>-2.53332E-2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-936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-936</v>
      </c>
      <c r="BL142" s="18" t="s">
        <v>209</v>
      </c>
      <c r="BM142" s="139" t="s">
        <v>861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862</v>
      </c>
      <c r="H143" s="145">
        <v>-0.13700000000000001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863</v>
      </c>
      <c r="H144" s="145">
        <v>0.113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51" s="13" customFormat="1" ht="10.15">
      <c r="B145" s="151"/>
      <c r="D145" s="142" t="s">
        <v>211</v>
      </c>
      <c r="E145" s="152" t="s">
        <v>31</v>
      </c>
      <c r="F145" s="153" t="s">
        <v>230</v>
      </c>
      <c r="H145" s="154">
        <v>-2.4000000000000007E-2</v>
      </c>
      <c r="L145" s="151"/>
      <c r="M145" s="157"/>
      <c r="N145" s="158"/>
      <c r="O145" s="158"/>
      <c r="P145" s="158"/>
      <c r="Q145" s="158"/>
      <c r="R145" s="158"/>
      <c r="S145" s="158"/>
      <c r="T145" s="159"/>
      <c r="AT145" s="152" t="s">
        <v>211</v>
      </c>
      <c r="AU145" s="152" t="s">
        <v>86</v>
      </c>
      <c r="AV145" s="13" t="s">
        <v>209</v>
      </c>
      <c r="AW145" s="13" t="s">
        <v>38</v>
      </c>
      <c r="AX145" s="13" t="s">
        <v>84</v>
      </c>
      <c r="AY145" s="152" t="s">
        <v>203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1r7oYQULzNfYSYsXUIHuM/Eu8zeooIoJDWL4HJM7DgNM9opoIOr69itqVHkI/iQJGuNe8/zm2F+NkCS40B6oPA==" saltValue="B7ww3ni+d+fUPCHleWMbi/7aclqBuvutOwz5yK+68lIqiWVh8O4540rX7oG6Jo36upaiw0yXHYVH7v/I0PSjYw==" spinCount="100000" sheet="1" objects="1" scenarios="1" formatColumns="0" formatRows="0" autoFilter="0"/>
  <autoFilter ref="C93:K145" xr:uid="{00000000-0009-0000-0000-000010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128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781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864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127697.02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ROUND((SUM(BE94:BE110)),  2)</f>
        <v>127697.02</v>
      </c>
      <c r="I37" s="92">
        <v>0.21</v>
      </c>
      <c r="J37" s="81">
        <f>ROUND(((SUM(BE94:BE110))*I37),  2)</f>
        <v>26816.37</v>
      </c>
      <c r="L37" s="31"/>
    </row>
    <row r="38" spans="2:12" s="1" customFormat="1" ht="14.45" customHeight="1">
      <c r="B38" s="31"/>
      <c r="E38" s="27" t="s">
        <v>49</v>
      </c>
      <c r="F38" s="81">
        <f>ROUND((SUM(BF94:BF110)),  2)</f>
        <v>0</v>
      </c>
      <c r="I38" s="92">
        <v>0.12</v>
      </c>
      <c r="J38" s="81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ROUND((SUM(BG94:BG110)),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ROUND((SUM(BH94:BH110)),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ROUND((SUM(BI94:BI110)),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154513.39000000001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781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ZBV-06b - vícepráce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127697.01999999999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127697.01999999999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80300</v>
      </c>
      <c r="L69" s="106"/>
    </row>
    <row r="70" spans="2:47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J103</f>
        <v>47397.02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781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ZBV-06b - vícepráce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127697.01999999999</v>
      </c>
      <c r="L94" s="31"/>
      <c r="M94" s="58"/>
      <c r="N94" s="49"/>
      <c r="O94" s="49"/>
      <c r="P94" s="115">
        <f>P95</f>
        <v>29.178724000000006</v>
      </c>
      <c r="Q94" s="49"/>
      <c r="R94" s="115">
        <f>R95</f>
        <v>10.751829999999998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127697.01999999999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127697.01999999999</v>
      </c>
      <c r="L95" s="118"/>
      <c r="M95" s="122"/>
      <c r="P95" s="123">
        <f>P96+P103</f>
        <v>29.178724000000006</v>
      </c>
      <c r="R95" s="123">
        <f>R96+R103</f>
        <v>10.751829999999998</v>
      </c>
      <c r="T95" s="124">
        <f>T96+T103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BK96+BK103</f>
        <v>127697.01999999999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80300</v>
      </c>
      <c r="L96" s="118"/>
      <c r="M96" s="122"/>
      <c r="P96" s="123">
        <f>SUM(P97:P102)</f>
        <v>5.52</v>
      </c>
      <c r="R96" s="123">
        <f>SUM(R97:R102)</f>
        <v>10.751829999999998</v>
      </c>
      <c r="T96" s="124">
        <f>SUM(T97:T102)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SUM(BK97:BK102)</f>
        <v>80300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444</v>
      </c>
      <c r="F97" s="131" t="s">
        <v>445</v>
      </c>
      <c r="G97" s="132" t="s">
        <v>215</v>
      </c>
      <c r="H97" s="133">
        <v>1</v>
      </c>
      <c r="I97" s="134">
        <v>1490</v>
      </c>
      <c r="J97" s="134">
        <f>ROUND(I97*H97,2)</f>
        <v>1490</v>
      </c>
      <c r="K97" s="131" t="s">
        <v>446</v>
      </c>
      <c r="L97" s="31"/>
      <c r="M97" s="135" t="s">
        <v>31</v>
      </c>
      <c r="N97" s="136" t="s">
        <v>48</v>
      </c>
      <c r="O97" s="137">
        <v>1.224</v>
      </c>
      <c r="P97" s="137">
        <f>O97*H97</f>
        <v>1.224</v>
      </c>
      <c r="Q97" s="137">
        <v>0.10753</v>
      </c>
      <c r="R97" s="137">
        <f>Q97*H97</f>
        <v>0.10753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1490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1490</v>
      </c>
      <c r="BL97" s="18" t="s">
        <v>209</v>
      </c>
      <c r="BM97" s="139" t="s">
        <v>865</v>
      </c>
    </row>
    <row r="98" spans="2:65" s="1" customFormat="1" ht="10.15">
      <c r="B98" s="31"/>
      <c r="D98" s="171" t="s">
        <v>448</v>
      </c>
      <c r="F98" s="172" t="s">
        <v>449</v>
      </c>
      <c r="L98" s="31"/>
      <c r="M98" s="173"/>
      <c r="T98" s="52"/>
      <c r="AT98" s="18" t="s">
        <v>448</v>
      </c>
      <c r="AU98" s="18" t="s">
        <v>86</v>
      </c>
    </row>
    <row r="99" spans="2:65" s="1" customFormat="1" ht="16.5" customHeight="1">
      <c r="B99" s="31"/>
      <c r="C99" s="174" t="s">
        <v>86</v>
      </c>
      <c r="D99" s="174" t="s">
        <v>450</v>
      </c>
      <c r="E99" s="175" t="s">
        <v>451</v>
      </c>
      <c r="F99" s="176" t="s">
        <v>452</v>
      </c>
      <c r="G99" s="177" t="s">
        <v>242</v>
      </c>
      <c r="H99" s="178">
        <v>1.7</v>
      </c>
      <c r="I99" s="179">
        <v>20400</v>
      </c>
      <c r="J99" s="179">
        <f>ROUND(I99*H99,2)</f>
        <v>34680</v>
      </c>
      <c r="K99" s="176" t="s">
        <v>446</v>
      </c>
      <c r="L99" s="180"/>
      <c r="M99" s="181" t="s">
        <v>31</v>
      </c>
      <c r="N99" s="182" t="s">
        <v>48</v>
      </c>
      <c r="O99" s="137">
        <v>0</v>
      </c>
      <c r="P99" s="137">
        <f>O99*H99</f>
        <v>0</v>
      </c>
      <c r="Q99" s="137">
        <v>2.4</v>
      </c>
      <c r="R99" s="137">
        <f>Q99*H99</f>
        <v>4.08</v>
      </c>
      <c r="S99" s="137">
        <v>0</v>
      </c>
      <c r="T99" s="138">
        <f>S99*H99</f>
        <v>0</v>
      </c>
      <c r="AR99" s="139" t="s">
        <v>272</v>
      </c>
      <c r="AT99" s="139" t="s">
        <v>450</v>
      </c>
      <c r="AU99" s="139" t="s">
        <v>86</v>
      </c>
      <c r="AY99" s="18" t="s">
        <v>203</v>
      </c>
      <c r="BE99" s="140">
        <f>IF(N99="základní",J99,0)</f>
        <v>34680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34680</v>
      </c>
      <c r="BL99" s="18" t="s">
        <v>209</v>
      </c>
      <c r="BM99" s="139" t="s">
        <v>866</v>
      </c>
    </row>
    <row r="100" spans="2:65" s="1" customFormat="1" ht="24.2" customHeight="1">
      <c r="B100" s="31"/>
      <c r="C100" s="129" t="s">
        <v>92</v>
      </c>
      <c r="D100" s="129" t="s">
        <v>205</v>
      </c>
      <c r="E100" s="130" t="s">
        <v>454</v>
      </c>
      <c r="F100" s="131" t="s">
        <v>455</v>
      </c>
      <c r="G100" s="132" t="s">
        <v>215</v>
      </c>
      <c r="H100" s="133">
        <v>3</v>
      </c>
      <c r="I100" s="134">
        <v>1750</v>
      </c>
      <c r="J100" s="134">
        <f>ROUND(I100*H100,2)</f>
        <v>5250</v>
      </c>
      <c r="K100" s="131" t="s">
        <v>446</v>
      </c>
      <c r="L100" s="31"/>
      <c r="M100" s="135" t="s">
        <v>31</v>
      </c>
      <c r="N100" s="136" t="s">
        <v>48</v>
      </c>
      <c r="O100" s="137">
        <v>1.4319999999999999</v>
      </c>
      <c r="P100" s="137">
        <f>O100*H100</f>
        <v>4.2959999999999994</v>
      </c>
      <c r="Q100" s="137">
        <v>0.13209999999999997</v>
      </c>
      <c r="R100" s="137">
        <f>Q100*H100</f>
        <v>0.39629999999999987</v>
      </c>
      <c r="S100" s="137">
        <v>0</v>
      </c>
      <c r="T100" s="138">
        <f>S100*H100</f>
        <v>0</v>
      </c>
      <c r="AR100" s="139" t="s">
        <v>209</v>
      </c>
      <c r="AT100" s="139" t="s">
        <v>205</v>
      </c>
      <c r="AU100" s="139" t="s">
        <v>86</v>
      </c>
      <c r="AY100" s="18" t="s">
        <v>203</v>
      </c>
      <c r="BE100" s="140">
        <f>IF(N100="základní",J100,0)</f>
        <v>5250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5250</v>
      </c>
      <c r="BL100" s="18" t="s">
        <v>209</v>
      </c>
      <c r="BM100" s="139" t="s">
        <v>867</v>
      </c>
    </row>
    <row r="101" spans="2:65" s="1" customFormat="1" ht="10.15">
      <c r="B101" s="31"/>
      <c r="D101" s="171" t="s">
        <v>448</v>
      </c>
      <c r="F101" s="172" t="s">
        <v>457</v>
      </c>
      <c r="L101" s="31"/>
      <c r="M101" s="173"/>
      <c r="T101" s="52"/>
      <c r="AT101" s="18" t="s">
        <v>448</v>
      </c>
      <c r="AU101" s="18" t="s">
        <v>86</v>
      </c>
    </row>
    <row r="102" spans="2:65" s="1" customFormat="1" ht="16.5" customHeight="1">
      <c r="B102" s="31"/>
      <c r="C102" s="174" t="s">
        <v>209</v>
      </c>
      <c r="D102" s="174" t="s">
        <v>450</v>
      </c>
      <c r="E102" s="175" t="s">
        <v>458</v>
      </c>
      <c r="F102" s="176" t="s">
        <v>459</v>
      </c>
      <c r="G102" s="177" t="s">
        <v>242</v>
      </c>
      <c r="H102" s="178">
        <v>2.4</v>
      </c>
      <c r="I102" s="179">
        <v>16200</v>
      </c>
      <c r="J102" s="179">
        <f>ROUND(I102*H102,2)</f>
        <v>38880</v>
      </c>
      <c r="K102" s="176" t="s">
        <v>446</v>
      </c>
      <c r="L102" s="180"/>
      <c r="M102" s="181" t="s">
        <v>31</v>
      </c>
      <c r="N102" s="182" t="s">
        <v>48</v>
      </c>
      <c r="O102" s="137">
        <v>0</v>
      </c>
      <c r="P102" s="137">
        <f>O102*H102</f>
        <v>0</v>
      </c>
      <c r="Q102" s="137">
        <v>2.57</v>
      </c>
      <c r="R102" s="137">
        <f>Q102*H102</f>
        <v>6.1679999999999993</v>
      </c>
      <c r="S102" s="137">
        <v>0</v>
      </c>
      <c r="T102" s="138">
        <f>S102*H102</f>
        <v>0</v>
      </c>
      <c r="AR102" s="139" t="s">
        <v>272</v>
      </c>
      <c r="AT102" s="139" t="s">
        <v>450</v>
      </c>
      <c r="AU102" s="139" t="s">
        <v>86</v>
      </c>
      <c r="AY102" s="18" t="s">
        <v>203</v>
      </c>
      <c r="BE102" s="140">
        <f>IF(N102="základní",J102,0)</f>
        <v>38880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38880</v>
      </c>
      <c r="BL102" s="18" t="s">
        <v>209</v>
      </c>
      <c r="BM102" s="139" t="s">
        <v>868</v>
      </c>
    </row>
    <row r="103" spans="2:65" s="11" customFormat="1" ht="22.8" customHeight="1">
      <c r="B103" s="118"/>
      <c r="D103" s="119" t="s">
        <v>76</v>
      </c>
      <c r="E103" s="127" t="s">
        <v>399</v>
      </c>
      <c r="F103" s="127" t="s">
        <v>400</v>
      </c>
      <c r="J103" s="128">
        <f>BK103</f>
        <v>47397.02</v>
      </c>
      <c r="L103" s="118"/>
      <c r="M103" s="122"/>
      <c r="P103" s="123">
        <f>SUM(P104:P110)</f>
        <v>23.658724000000007</v>
      </c>
      <c r="R103" s="123">
        <f>SUM(R104:R110)</f>
        <v>0</v>
      </c>
      <c r="T103" s="124">
        <f>SUM(T104:T110)</f>
        <v>0</v>
      </c>
      <c r="AR103" s="119" t="s">
        <v>84</v>
      </c>
      <c r="AT103" s="125" t="s">
        <v>76</v>
      </c>
      <c r="AU103" s="125" t="s">
        <v>84</v>
      </c>
      <c r="AY103" s="119" t="s">
        <v>203</v>
      </c>
      <c r="BK103" s="126">
        <f>SUM(BK104:BK110)</f>
        <v>47397.02</v>
      </c>
    </row>
    <row r="104" spans="2:65" s="1" customFormat="1" ht="44.25" customHeight="1">
      <c r="B104" s="31"/>
      <c r="C104" s="129" t="s">
        <v>258</v>
      </c>
      <c r="D104" s="129" t="s">
        <v>205</v>
      </c>
      <c r="E104" s="130" t="s">
        <v>461</v>
      </c>
      <c r="F104" s="131" t="s">
        <v>462</v>
      </c>
      <c r="G104" s="132" t="s">
        <v>251</v>
      </c>
      <c r="H104" s="133">
        <v>10.752000000000001</v>
      </c>
      <c r="I104" s="134">
        <v>564</v>
      </c>
      <c r="J104" s="134">
        <f>ROUND(I104*H104,2)</f>
        <v>6064.13</v>
      </c>
      <c r="K104" s="131" t="s">
        <v>446</v>
      </c>
      <c r="L104" s="31"/>
      <c r="M104" s="135" t="s">
        <v>31</v>
      </c>
      <c r="N104" s="136" t="s">
        <v>48</v>
      </c>
      <c r="O104" s="137">
        <v>0.47199999999999998</v>
      </c>
      <c r="P104" s="137">
        <f>O104*H104</f>
        <v>5.0749440000000003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6064.13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6064.13</v>
      </c>
      <c r="BL104" s="18" t="s">
        <v>209</v>
      </c>
      <c r="BM104" s="139" t="s">
        <v>869</v>
      </c>
    </row>
    <row r="105" spans="2:65" s="1" customFormat="1" ht="10.15">
      <c r="B105" s="31"/>
      <c r="D105" s="171" t="s">
        <v>448</v>
      </c>
      <c r="F105" s="172" t="s">
        <v>464</v>
      </c>
      <c r="L105" s="31"/>
      <c r="M105" s="173"/>
      <c r="T105" s="52"/>
      <c r="AT105" s="18" t="s">
        <v>448</v>
      </c>
      <c r="AU105" s="18" t="s">
        <v>86</v>
      </c>
    </row>
    <row r="106" spans="2:65" s="1" customFormat="1" ht="49.05" customHeight="1">
      <c r="B106" s="31"/>
      <c r="C106" s="129" t="s">
        <v>262</v>
      </c>
      <c r="D106" s="129" t="s">
        <v>205</v>
      </c>
      <c r="E106" s="130" t="s">
        <v>465</v>
      </c>
      <c r="F106" s="131" t="s">
        <v>466</v>
      </c>
      <c r="G106" s="132" t="s">
        <v>251</v>
      </c>
      <c r="H106" s="133">
        <v>320.41000000000003</v>
      </c>
      <c r="I106" s="134">
        <v>129</v>
      </c>
      <c r="J106" s="134">
        <f>ROUND(I106*H106,2)</f>
        <v>41332.89</v>
      </c>
      <c r="K106" s="131" t="s">
        <v>446</v>
      </c>
      <c r="L106" s="31"/>
      <c r="M106" s="135" t="s">
        <v>31</v>
      </c>
      <c r="N106" s="136" t="s">
        <v>48</v>
      </c>
      <c r="O106" s="137">
        <v>5.800000000000001E-2</v>
      </c>
      <c r="P106" s="137">
        <f>O106*H106</f>
        <v>18.583780000000004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209</v>
      </c>
      <c r="AT106" s="139" t="s">
        <v>205</v>
      </c>
      <c r="AU106" s="139" t="s">
        <v>86</v>
      </c>
      <c r="AY106" s="18" t="s">
        <v>203</v>
      </c>
      <c r="BE106" s="140">
        <f>IF(N106="základní",J106,0)</f>
        <v>41332.89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84</v>
      </c>
      <c r="BK106" s="140">
        <f>ROUND(I106*H106,2)</f>
        <v>41332.89</v>
      </c>
      <c r="BL106" s="18" t="s">
        <v>209</v>
      </c>
      <c r="BM106" s="139" t="s">
        <v>870</v>
      </c>
    </row>
    <row r="107" spans="2:65" s="1" customFormat="1" ht="10.15">
      <c r="B107" s="31"/>
      <c r="D107" s="171" t="s">
        <v>448</v>
      </c>
      <c r="F107" s="172" t="s">
        <v>468</v>
      </c>
      <c r="L107" s="31"/>
      <c r="M107" s="173"/>
      <c r="T107" s="52"/>
      <c r="AT107" s="18" t="s">
        <v>448</v>
      </c>
      <c r="AU107" s="18" t="s">
        <v>86</v>
      </c>
    </row>
    <row r="108" spans="2:65" s="14" customFormat="1" ht="10.15">
      <c r="B108" s="160"/>
      <c r="D108" s="142" t="s">
        <v>211</v>
      </c>
      <c r="E108" s="161" t="s">
        <v>31</v>
      </c>
      <c r="F108" s="162" t="s">
        <v>469</v>
      </c>
      <c r="H108" s="161" t="s">
        <v>31</v>
      </c>
      <c r="L108" s="160"/>
      <c r="M108" s="163"/>
      <c r="T108" s="164"/>
      <c r="AT108" s="161" t="s">
        <v>211</v>
      </c>
      <c r="AU108" s="161" t="s">
        <v>86</v>
      </c>
      <c r="AV108" s="14" t="s">
        <v>84</v>
      </c>
      <c r="AW108" s="14" t="s">
        <v>38</v>
      </c>
      <c r="AX108" s="14" t="s">
        <v>77</v>
      </c>
      <c r="AY108" s="161" t="s">
        <v>203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871</v>
      </c>
      <c r="H109" s="145">
        <v>320.41000000000003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77</v>
      </c>
      <c r="AY109" s="143" t="s">
        <v>203</v>
      </c>
    </row>
    <row r="110" spans="2:65" s="13" customFormat="1" ht="10.15">
      <c r="B110" s="151"/>
      <c r="D110" s="142" t="s">
        <v>211</v>
      </c>
      <c r="E110" s="152" t="s">
        <v>31</v>
      </c>
      <c r="F110" s="153" t="s">
        <v>230</v>
      </c>
      <c r="H110" s="154">
        <v>320.41000000000003</v>
      </c>
      <c r="L110" s="151"/>
      <c r="M110" s="157"/>
      <c r="N110" s="158"/>
      <c r="O110" s="158"/>
      <c r="P110" s="158"/>
      <c r="Q110" s="158"/>
      <c r="R110" s="158"/>
      <c r="S110" s="158"/>
      <c r="T110" s="159"/>
      <c r="AT110" s="152" t="s">
        <v>211</v>
      </c>
      <c r="AU110" s="152" t="s">
        <v>86</v>
      </c>
      <c r="AV110" s="13" t="s">
        <v>209</v>
      </c>
      <c r="AW110" s="13" t="s">
        <v>38</v>
      </c>
      <c r="AX110" s="13" t="s">
        <v>84</v>
      </c>
      <c r="AY110" s="152" t="s">
        <v>203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q3w4+JNoWXcQxwS3nlSc9U6E0MySJVtayKY+jwRbDDqSf+PN3o7kqPTcNBOWQ0MwT5OITUd0MUV3QSBwfV3zUg==" saltValue="PQQD+Ue1OOIgup1Ni+7Ka05lZU8GI4Y2JS+O9e20rCBRzzdK8pD/pAizIvxY0IT5c3c3kWfYcCMNyiSfCQWCsg==" spinCount="100000" sheet="1" objects="1" scenarios="1" formatColumns="0" formatRows="0" autoFilter="0"/>
  <autoFilter ref="C93:K110" xr:uid="{00000000-0009-0000-0000-000011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1100-000000000000}"/>
    <hyperlink ref="F101" r:id="rId2" xr:uid="{00000000-0004-0000-1100-000001000000}"/>
    <hyperlink ref="F105" r:id="rId3" xr:uid="{00000000-0004-0000-1100-000002000000}"/>
    <hyperlink ref="F107" r:id="rId4" xr:uid="{00000000-0004-0000-11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BM19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129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179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872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530256.78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ROUND((SUM(BE94:BE192)),  2)</f>
        <v>530256.78</v>
      </c>
      <c r="I35" s="92">
        <v>0.21</v>
      </c>
      <c r="J35" s="81">
        <f>ROUND(((SUM(BE94:BE192))*I35),  2)</f>
        <v>111353.92</v>
      </c>
      <c r="L35" s="31"/>
    </row>
    <row r="36" spans="2:12" s="1" customFormat="1" ht="14.45" customHeight="1">
      <c r="B36" s="31"/>
      <c r="E36" s="27" t="s">
        <v>49</v>
      </c>
      <c r="F36" s="81">
        <f>ROUND((SUM(BF94:BF192)),  2)</f>
        <v>0</v>
      </c>
      <c r="I36" s="92">
        <v>0.12</v>
      </c>
      <c r="J36" s="81">
        <f>ROUND(((SUM(BF94:BF192))*I36),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ROUND((SUM(BG94:BG192)),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ROUND((SUM(BH94:BH192)),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ROUND((SUM(BI94:BI192)),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641610.70000000007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179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12 - KOLUMBÁRIUM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530256.78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J95</f>
        <v>147756.78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J96</f>
        <v>8774.0199999999986</v>
      </c>
      <c r="L65" s="106"/>
    </row>
    <row r="66" spans="2:12" s="9" customFormat="1" ht="19.899999999999999" customHeight="1">
      <c r="B66" s="106"/>
      <c r="D66" s="107" t="s">
        <v>233</v>
      </c>
      <c r="E66" s="108"/>
      <c r="F66" s="108"/>
      <c r="G66" s="108"/>
      <c r="H66" s="108"/>
      <c r="I66" s="108"/>
      <c r="J66" s="109">
        <f>J109</f>
        <v>32303.550000000003</v>
      </c>
      <c r="L66" s="106"/>
    </row>
    <row r="67" spans="2:12" s="9" customFormat="1" ht="19.899999999999999" customHeight="1">
      <c r="B67" s="106"/>
      <c r="D67" s="107" t="s">
        <v>234</v>
      </c>
      <c r="E67" s="108"/>
      <c r="F67" s="108"/>
      <c r="G67" s="108"/>
      <c r="H67" s="108"/>
      <c r="I67" s="108"/>
      <c r="J67" s="109">
        <f>J129</f>
        <v>79164.25</v>
      </c>
      <c r="L67" s="106"/>
    </row>
    <row r="68" spans="2:12" s="9" customFormat="1" ht="19.899999999999999" customHeight="1">
      <c r="B68" s="106"/>
      <c r="D68" s="107" t="s">
        <v>235</v>
      </c>
      <c r="E68" s="108"/>
      <c r="F68" s="108"/>
      <c r="G68" s="108"/>
      <c r="H68" s="108"/>
      <c r="I68" s="108"/>
      <c r="J68" s="109">
        <f>J158</f>
        <v>16595.730000000003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J178</f>
        <v>3791.4</v>
      </c>
      <c r="L69" s="106"/>
    </row>
    <row r="70" spans="2:12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J185</f>
        <v>7127.83</v>
      </c>
      <c r="L70" s="106"/>
    </row>
    <row r="71" spans="2:12" s="8" customFormat="1" ht="24.95" customHeight="1">
      <c r="B71" s="102"/>
      <c r="D71" s="103" t="s">
        <v>238</v>
      </c>
      <c r="E71" s="104"/>
      <c r="F71" s="104"/>
      <c r="G71" s="104"/>
      <c r="H71" s="104"/>
      <c r="I71" s="104"/>
      <c r="J71" s="105">
        <f>J187</f>
        <v>382500</v>
      </c>
      <c r="L71" s="102"/>
    </row>
    <row r="72" spans="2:12" s="9" customFormat="1" ht="19.899999999999999" customHeight="1">
      <c r="B72" s="106"/>
      <c r="D72" s="107" t="s">
        <v>239</v>
      </c>
      <c r="E72" s="108"/>
      <c r="F72" s="108"/>
      <c r="G72" s="108"/>
      <c r="H72" s="108"/>
      <c r="I72" s="108"/>
      <c r="J72" s="109">
        <f>J188</f>
        <v>382500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188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09" t="str">
        <f>E7</f>
        <v>ÚPRAVY HŘBITOVA KBELY- ETAPA1</v>
      </c>
      <c r="F82" s="310"/>
      <c r="G82" s="310"/>
      <c r="H82" s="310"/>
      <c r="L82" s="31"/>
    </row>
    <row r="83" spans="2:63" ht="12" customHeight="1">
      <c r="B83" s="21"/>
      <c r="C83" s="27" t="s">
        <v>178</v>
      </c>
      <c r="L83" s="21"/>
    </row>
    <row r="84" spans="2:63" s="1" customFormat="1" ht="16.5" customHeight="1">
      <c r="B84" s="31"/>
      <c r="E84" s="309" t="s">
        <v>179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180</v>
      </c>
      <c r="L85" s="31"/>
    </row>
    <row r="86" spans="2:63" s="1" customFormat="1" ht="16.5" customHeight="1">
      <c r="B86" s="31"/>
      <c r="E86" s="292" t="str">
        <f>E11</f>
        <v>12 - KOLUMBÁRIUM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530256.78</v>
      </c>
      <c r="L94" s="31"/>
      <c r="M94" s="58"/>
      <c r="N94" s="49"/>
      <c r="O94" s="49"/>
      <c r="P94" s="115">
        <f>P95+P187</f>
        <v>0</v>
      </c>
      <c r="Q94" s="49"/>
      <c r="R94" s="115">
        <f>R95+R187</f>
        <v>22.993334340893096</v>
      </c>
      <c r="S94" s="49"/>
      <c r="T94" s="116">
        <f>T95+T187</f>
        <v>0</v>
      </c>
      <c r="AT94" s="18" t="s">
        <v>76</v>
      </c>
      <c r="AU94" s="18" t="s">
        <v>185</v>
      </c>
      <c r="BK94" s="117">
        <f>BK95+BK187</f>
        <v>530256.78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147756.78</v>
      </c>
      <c r="L95" s="118"/>
      <c r="M95" s="122"/>
      <c r="P95" s="123">
        <f>P96+P109+P129+P158+P178+P185</f>
        <v>0</v>
      </c>
      <c r="R95" s="123">
        <f>R96+R109+R129+R158+R178+R185</f>
        <v>22.993334340893096</v>
      </c>
      <c r="T95" s="124">
        <f>T96+T109+T129+T158+T178+T185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BK96+BK109+BK129+BK158+BK178+BK185</f>
        <v>147756.78</v>
      </c>
    </row>
    <row r="96" spans="2:63" s="11" customFormat="1" ht="22.8" customHeight="1">
      <c r="B96" s="118"/>
      <c r="D96" s="119" t="s">
        <v>76</v>
      </c>
      <c r="E96" s="127" t="s">
        <v>84</v>
      </c>
      <c r="F96" s="127" t="s">
        <v>204</v>
      </c>
      <c r="J96" s="128">
        <f>BK96</f>
        <v>8774.0199999999986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SUM(BK97:BK108)</f>
        <v>8774.0199999999986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240</v>
      </c>
      <c r="F97" s="131" t="s">
        <v>241</v>
      </c>
      <c r="G97" s="132" t="s">
        <v>242</v>
      </c>
      <c r="H97" s="133">
        <v>6.4930000000000003</v>
      </c>
      <c r="I97" s="134">
        <v>632.1</v>
      </c>
      <c r="J97" s="134">
        <f>ROUND(I97*H97,2)</f>
        <v>4104.2299999999996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4104.2299999999996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4104.2299999999996</v>
      </c>
      <c r="BL97" s="18" t="s">
        <v>209</v>
      </c>
      <c r="BM97" s="139" t="s">
        <v>873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874</v>
      </c>
      <c r="H98" s="145">
        <v>6.4930000000000003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84</v>
      </c>
      <c r="AY98" s="143" t="s">
        <v>203</v>
      </c>
    </row>
    <row r="99" spans="2:65" s="1" customFormat="1" ht="37.799999999999997" customHeight="1">
      <c r="B99" s="31"/>
      <c r="C99" s="129" t="s">
        <v>86</v>
      </c>
      <c r="D99" s="129" t="s">
        <v>205</v>
      </c>
      <c r="E99" s="130" t="s">
        <v>245</v>
      </c>
      <c r="F99" s="131" t="s">
        <v>246</v>
      </c>
      <c r="G99" s="132" t="s">
        <v>242</v>
      </c>
      <c r="H99" s="133">
        <v>3.048</v>
      </c>
      <c r="I99" s="134">
        <v>301.56</v>
      </c>
      <c r="J99" s="134">
        <f>ROUND(I99*H99,2)</f>
        <v>919.15</v>
      </c>
      <c r="K99" s="131" t="s">
        <v>31</v>
      </c>
      <c r="L99" s="31"/>
      <c r="M99" s="135" t="s">
        <v>31</v>
      </c>
      <c r="N99" s="136" t="s">
        <v>48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209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919.15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919.15</v>
      </c>
      <c r="BL99" s="18" t="s">
        <v>209</v>
      </c>
      <c r="BM99" s="139" t="s">
        <v>875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876</v>
      </c>
      <c r="H100" s="145">
        <v>3.048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84</v>
      </c>
      <c r="AY100" s="143" t="s">
        <v>203</v>
      </c>
    </row>
    <row r="101" spans="2:65" s="1" customFormat="1" ht="24.2" customHeight="1">
      <c r="B101" s="31"/>
      <c r="C101" s="129" t="s">
        <v>92</v>
      </c>
      <c r="D101" s="129" t="s">
        <v>205</v>
      </c>
      <c r="E101" s="130" t="s">
        <v>249</v>
      </c>
      <c r="F101" s="131" t="s">
        <v>250</v>
      </c>
      <c r="G101" s="132" t="s">
        <v>251</v>
      </c>
      <c r="H101" s="133">
        <v>5.1820000000000004</v>
      </c>
      <c r="I101" s="134">
        <v>342</v>
      </c>
      <c r="J101" s="134">
        <f>ROUND(I101*H101,2)</f>
        <v>1772.24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1772.24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1772.24</v>
      </c>
      <c r="BL101" s="18" t="s">
        <v>209</v>
      </c>
      <c r="BM101" s="139" t="s">
        <v>877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878</v>
      </c>
      <c r="H102" s="145">
        <v>5.1820000000000004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84</v>
      </c>
      <c r="AY102" s="143" t="s">
        <v>203</v>
      </c>
    </row>
    <row r="103" spans="2:65" s="1" customFormat="1" ht="24.2" customHeight="1">
      <c r="B103" s="31"/>
      <c r="C103" s="129" t="s">
        <v>209</v>
      </c>
      <c r="D103" s="129" t="s">
        <v>205</v>
      </c>
      <c r="E103" s="130" t="s">
        <v>254</v>
      </c>
      <c r="F103" s="131" t="s">
        <v>255</v>
      </c>
      <c r="G103" s="132" t="s">
        <v>242</v>
      </c>
      <c r="H103" s="133">
        <v>3.4449999999999998</v>
      </c>
      <c r="I103" s="134">
        <v>257</v>
      </c>
      <c r="J103" s="134">
        <f>ROUND(I103*H103,2)</f>
        <v>885.37</v>
      </c>
      <c r="K103" s="131" t="s">
        <v>31</v>
      </c>
      <c r="L103" s="31"/>
      <c r="M103" s="135" t="s">
        <v>31</v>
      </c>
      <c r="N103" s="136" t="s">
        <v>48</v>
      </c>
      <c r="O103" s="137">
        <v>0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209</v>
      </c>
      <c r="AT103" s="139" t="s">
        <v>205</v>
      </c>
      <c r="AU103" s="139" t="s">
        <v>86</v>
      </c>
      <c r="AY103" s="18" t="s">
        <v>203</v>
      </c>
      <c r="BE103" s="140">
        <f>IF(N103="základní",J103,0)</f>
        <v>885.37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84</v>
      </c>
      <c r="BK103" s="140">
        <f>ROUND(I103*H103,2)</f>
        <v>885.37</v>
      </c>
      <c r="BL103" s="18" t="s">
        <v>209</v>
      </c>
      <c r="BM103" s="139" t="s">
        <v>879</v>
      </c>
    </row>
    <row r="104" spans="2:65" s="12" customFormat="1" ht="10.15">
      <c r="B104" s="141"/>
      <c r="D104" s="142" t="s">
        <v>211</v>
      </c>
      <c r="E104" s="143" t="s">
        <v>31</v>
      </c>
      <c r="F104" s="144" t="s">
        <v>880</v>
      </c>
      <c r="H104" s="145">
        <v>3.4449999999999998</v>
      </c>
      <c r="L104" s="141"/>
      <c r="M104" s="146"/>
      <c r="T104" s="147"/>
      <c r="AT104" s="143" t="s">
        <v>211</v>
      </c>
      <c r="AU104" s="143" t="s">
        <v>86</v>
      </c>
      <c r="AV104" s="12" t="s">
        <v>86</v>
      </c>
      <c r="AW104" s="12" t="s">
        <v>38</v>
      </c>
      <c r="AX104" s="12" t="s">
        <v>84</v>
      </c>
      <c r="AY104" s="143" t="s">
        <v>203</v>
      </c>
    </row>
    <row r="105" spans="2:65" s="1" customFormat="1" ht="24.2" customHeight="1">
      <c r="B105" s="31"/>
      <c r="C105" s="129" t="s">
        <v>258</v>
      </c>
      <c r="D105" s="129" t="s">
        <v>205</v>
      </c>
      <c r="E105" s="130" t="s">
        <v>259</v>
      </c>
      <c r="F105" s="131" t="s">
        <v>481</v>
      </c>
      <c r="G105" s="132" t="s">
        <v>242</v>
      </c>
      <c r="H105" s="133">
        <v>3.4449999999999998</v>
      </c>
      <c r="I105" s="134">
        <v>167.28</v>
      </c>
      <c r="J105" s="134">
        <f>ROUND(I105*H105,2)</f>
        <v>576.28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576.28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576.28</v>
      </c>
      <c r="BL105" s="18" t="s">
        <v>209</v>
      </c>
      <c r="BM105" s="139" t="s">
        <v>881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882</v>
      </c>
      <c r="H106" s="145">
        <v>3.4449999999999998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84</v>
      </c>
      <c r="AY106" s="143" t="s">
        <v>203</v>
      </c>
    </row>
    <row r="107" spans="2:65" s="1" customFormat="1" ht="33" customHeight="1">
      <c r="B107" s="31"/>
      <c r="C107" s="129" t="s">
        <v>262</v>
      </c>
      <c r="D107" s="129" t="s">
        <v>205</v>
      </c>
      <c r="E107" s="130" t="s">
        <v>263</v>
      </c>
      <c r="F107" s="131" t="s">
        <v>264</v>
      </c>
      <c r="G107" s="132" t="s">
        <v>242</v>
      </c>
      <c r="H107" s="133">
        <v>3.4449999999999998</v>
      </c>
      <c r="I107" s="134">
        <v>150</v>
      </c>
      <c r="J107" s="134">
        <f>ROUND(I107*H107,2)</f>
        <v>516.75</v>
      </c>
      <c r="K107" s="131" t="s">
        <v>31</v>
      </c>
      <c r="L107" s="31"/>
      <c r="M107" s="135" t="s">
        <v>31</v>
      </c>
      <c r="N107" s="136" t="s">
        <v>48</v>
      </c>
      <c r="O107" s="137">
        <v>0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209</v>
      </c>
      <c r="AT107" s="139" t="s">
        <v>205</v>
      </c>
      <c r="AU107" s="139" t="s">
        <v>86</v>
      </c>
      <c r="AY107" s="18" t="s">
        <v>203</v>
      </c>
      <c r="BE107" s="140">
        <f>IF(N107="základní",J107,0)</f>
        <v>516.75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84</v>
      </c>
      <c r="BK107" s="140">
        <f>ROUND(I107*H107,2)</f>
        <v>516.75</v>
      </c>
      <c r="BL107" s="18" t="s">
        <v>209</v>
      </c>
      <c r="BM107" s="139" t="s">
        <v>883</v>
      </c>
    </row>
    <row r="108" spans="2:65" s="12" customFormat="1" ht="10.15">
      <c r="B108" s="141"/>
      <c r="D108" s="142" t="s">
        <v>211</v>
      </c>
      <c r="E108" s="143" t="s">
        <v>31</v>
      </c>
      <c r="F108" s="144" t="s">
        <v>882</v>
      </c>
      <c r="H108" s="145">
        <v>3.4449999999999998</v>
      </c>
      <c r="L108" s="141"/>
      <c r="M108" s="146"/>
      <c r="T108" s="147"/>
      <c r="AT108" s="143" t="s">
        <v>211</v>
      </c>
      <c r="AU108" s="143" t="s">
        <v>86</v>
      </c>
      <c r="AV108" s="12" t="s">
        <v>86</v>
      </c>
      <c r="AW108" s="12" t="s">
        <v>38</v>
      </c>
      <c r="AX108" s="12" t="s">
        <v>84</v>
      </c>
      <c r="AY108" s="143" t="s">
        <v>203</v>
      </c>
    </row>
    <row r="109" spans="2:65" s="11" customFormat="1" ht="22.8" customHeight="1">
      <c r="B109" s="118"/>
      <c r="D109" s="119" t="s">
        <v>76</v>
      </c>
      <c r="E109" s="127" t="s">
        <v>86</v>
      </c>
      <c r="F109" s="127" t="s">
        <v>266</v>
      </c>
      <c r="J109" s="128">
        <f>BK109</f>
        <v>32303.550000000003</v>
      </c>
      <c r="L109" s="118"/>
      <c r="M109" s="122"/>
      <c r="P109" s="123">
        <f>SUM(P110:P128)</f>
        <v>0</v>
      </c>
      <c r="R109" s="123">
        <f>SUM(R110:R128)</f>
        <v>10.563611132693099</v>
      </c>
      <c r="T109" s="124">
        <f>SUM(T110:T128)</f>
        <v>0</v>
      </c>
      <c r="AR109" s="119" t="s">
        <v>84</v>
      </c>
      <c r="AT109" s="125" t="s">
        <v>76</v>
      </c>
      <c r="AU109" s="125" t="s">
        <v>84</v>
      </c>
      <c r="AY109" s="119" t="s">
        <v>203</v>
      </c>
      <c r="BK109" s="126">
        <f>SUM(BK110:BK128)</f>
        <v>32303.550000000003</v>
      </c>
    </row>
    <row r="110" spans="2:65" s="1" customFormat="1" ht="21.75" customHeight="1">
      <c r="B110" s="31"/>
      <c r="C110" s="129" t="s">
        <v>267</v>
      </c>
      <c r="D110" s="129" t="s">
        <v>205</v>
      </c>
      <c r="E110" s="130" t="s">
        <v>268</v>
      </c>
      <c r="F110" s="131" t="s">
        <v>269</v>
      </c>
      <c r="G110" s="132" t="s">
        <v>242</v>
      </c>
      <c r="H110" s="133">
        <v>1.696</v>
      </c>
      <c r="I110" s="134">
        <v>4201.47</v>
      </c>
      <c r="J110" s="134">
        <f>ROUND(I110*H110,2)</f>
        <v>7125.69</v>
      </c>
      <c r="K110" s="131" t="s">
        <v>31</v>
      </c>
      <c r="L110" s="31"/>
      <c r="M110" s="135" t="s">
        <v>31</v>
      </c>
      <c r="N110" s="136" t="s">
        <v>48</v>
      </c>
      <c r="O110" s="137">
        <v>0</v>
      </c>
      <c r="P110" s="137">
        <f>O110*H110</f>
        <v>0</v>
      </c>
      <c r="Q110" s="137">
        <v>2.5018722040000001</v>
      </c>
      <c r="R110" s="137">
        <f>Q110*H110</f>
        <v>4.2431752579840003</v>
      </c>
      <c r="S110" s="137">
        <v>0</v>
      </c>
      <c r="T110" s="138">
        <f>S110*H110</f>
        <v>0</v>
      </c>
      <c r="AR110" s="139" t="s">
        <v>209</v>
      </c>
      <c r="AT110" s="139" t="s">
        <v>205</v>
      </c>
      <c r="AU110" s="139" t="s">
        <v>86</v>
      </c>
      <c r="AY110" s="18" t="s">
        <v>203</v>
      </c>
      <c r="BE110" s="140">
        <f>IF(N110="základní",J110,0)</f>
        <v>7125.69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7125.69</v>
      </c>
      <c r="BL110" s="18" t="s">
        <v>209</v>
      </c>
      <c r="BM110" s="139" t="s">
        <v>884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885</v>
      </c>
      <c r="H111" s="145">
        <v>1.696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1.696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16.5" customHeight="1">
      <c r="B113" s="31"/>
      <c r="C113" s="129" t="s">
        <v>272</v>
      </c>
      <c r="D113" s="129" t="s">
        <v>205</v>
      </c>
      <c r="E113" s="130" t="s">
        <v>273</v>
      </c>
      <c r="F113" s="131" t="s">
        <v>274</v>
      </c>
      <c r="G113" s="132" t="s">
        <v>251</v>
      </c>
      <c r="H113" s="133">
        <v>0.10299999999999998</v>
      </c>
      <c r="I113" s="134">
        <v>38976.620000000003</v>
      </c>
      <c r="J113" s="134">
        <f>ROUND(I113*H113,2)</f>
        <v>4014.59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1.0627727796999997</v>
      </c>
      <c r="R113" s="137">
        <f>Q113*H113</f>
        <v>0.10946559630909995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4014.59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4014.59</v>
      </c>
      <c r="BL113" s="18" t="s">
        <v>209</v>
      </c>
      <c r="BM113" s="139" t="s">
        <v>886</v>
      </c>
    </row>
    <row r="114" spans="2:65" s="14" customFormat="1" ht="10.15">
      <c r="B114" s="160"/>
      <c r="D114" s="142" t="s">
        <v>211</v>
      </c>
      <c r="E114" s="161" t="s">
        <v>31</v>
      </c>
      <c r="F114" s="162" t="s">
        <v>276</v>
      </c>
      <c r="H114" s="161" t="s">
        <v>31</v>
      </c>
      <c r="L114" s="160"/>
      <c r="M114" s="163"/>
      <c r="T114" s="164"/>
      <c r="AT114" s="161" t="s">
        <v>211</v>
      </c>
      <c r="AU114" s="161" t="s">
        <v>86</v>
      </c>
      <c r="AV114" s="14" t="s">
        <v>84</v>
      </c>
      <c r="AW114" s="14" t="s">
        <v>38</v>
      </c>
      <c r="AX114" s="14" t="s">
        <v>77</v>
      </c>
      <c r="AY114" s="161" t="s">
        <v>203</v>
      </c>
    </row>
    <row r="115" spans="2:65" s="14" customFormat="1" ht="10.15">
      <c r="B115" s="160"/>
      <c r="D115" s="142" t="s">
        <v>211</v>
      </c>
      <c r="E115" s="161" t="s">
        <v>31</v>
      </c>
      <c r="F115" s="162" t="s">
        <v>277</v>
      </c>
      <c r="H115" s="161" t="s">
        <v>31</v>
      </c>
      <c r="L115" s="160"/>
      <c r="M115" s="163"/>
      <c r="T115" s="164"/>
      <c r="AT115" s="161" t="s">
        <v>211</v>
      </c>
      <c r="AU115" s="161" t="s">
        <v>86</v>
      </c>
      <c r="AV115" s="14" t="s">
        <v>84</v>
      </c>
      <c r="AW115" s="14" t="s">
        <v>38</v>
      </c>
      <c r="AX115" s="14" t="s">
        <v>77</v>
      </c>
      <c r="AY115" s="161" t="s">
        <v>203</v>
      </c>
    </row>
    <row r="116" spans="2:65" s="12" customFormat="1" ht="10.15">
      <c r="B116" s="141"/>
      <c r="D116" s="142" t="s">
        <v>211</v>
      </c>
      <c r="E116" s="143" t="s">
        <v>31</v>
      </c>
      <c r="F116" s="144" t="s">
        <v>887</v>
      </c>
      <c r="H116" s="145">
        <v>0.10299999999999998</v>
      </c>
      <c r="L116" s="141"/>
      <c r="M116" s="146"/>
      <c r="T116" s="147"/>
      <c r="AT116" s="143" t="s">
        <v>211</v>
      </c>
      <c r="AU116" s="143" t="s">
        <v>86</v>
      </c>
      <c r="AV116" s="12" t="s">
        <v>86</v>
      </c>
      <c r="AW116" s="12" t="s">
        <v>38</v>
      </c>
      <c r="AX116" s="12" t="s">
        <v>84</v>
      </c>
      <c r="AY116" s="143" t="s">
        <v>203</v>
      </c>
    </row>
    <row r="117" spans="2:65" s="1" customFormat="1" ht="21.75" customHeight="1">
      <c r="B117" s="31"/>
      <c r="C117" s="129" t="s">
        <v>279</v>
      </c>
      <c r="D117" s="129" t="s">
        <v>205</v>
      </c>
      <c r="E117" s="130" t="s">
        <v>280</v>
      </c>
      <c r="F117" s="131" t="s">
        <v>281</v>
      </c>
      <c r="G117" s="132" t="s">
        <v>242</v>
      </c>
      <c r="H117" s="133">
        <v>0.84799999999999998</v>
      </c>
      <c r="I117" s="134">
        <v>4376.57</v>
      </c>
      <c r="J117" s="134">
        <f>ROUND(I117*H117,2)</f>
        <v>3711.33</v>
      </c>
      <c r="K117" s="131" t="s">
        <v>31</v>
      </c>
      <c r="L117" s="31"/>
      <c r="M117" s="135" t="s">
        <v>31</v>
      </c>
      <c r="N117" s="136" t="s">
        <v>48</v>
      </c>
      <c r="O117" s="137">
        <v>0</v>
      </c>
      <c r="P117" s="137">
        <f>O117*H117</f>
        <v>0</v>
      </c>
      <c r="Q117" s="137">
        <v>2.5018699999999998</v>
      </c>
      <c r="R117" s="137">
        <f>Q117*H117</f>
        <v>2.1215857599999999</v>
      </c>
      <c r="S117" s="137">
        <v>0</v>
      </c>
      <c r="T117" s="138">
        <f>S117*H117</f>
        <v>0</v>
      </c>
      <c r="AR117" s="139" t="s">
        <v>209</v>
      </c>
      <c r="AT117" s="139" t="s">
        <v>205</v>
      </c>
      <c r="AU117" s="139" t="s">
        <v>86</v>
      </c>
      <c r="AY117" s="18" t="s">
        <v>203</v>
      </c>
      <c r="BE117" s="140">
        <f>IF(N117="základní",J117,0)</f>
        <v>3711.33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84</v>
      </c>
      <c r="BK117" s="140">
        <f>ROUND(I117*H117,2)</f>
        <v>3711.33</v>
      </c>
      <c r="BL117" s="18" t="s">
        <v>209</v>
      </c>
      <c r="BM117" s="139" t="s">
        <v>888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889</v>
      </c>
      <c r="H118" s="145">
        <v>0.84799999999999998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84</v>
      </c>
      <c r="AY118" s="143" t="s">
        <v>203</v>
      </c>
    </row>
    <row r="119" spans="2:65" s="1" customFormat="1" ht="16.5" customHeight="1">
      <c r="B119" s="31"/>
      <c r="C119" s="129" t="s">
        <v>117</v>
      </c>
      <c r="D119" s="129" t="s">
        <v>205</v>
      </c>
      <c r="E119" s="130" t="s">
        <v>284</v>
      </c>
      <c r="F119" s="131" t="s">
        <v>285</v>
      </c>
      <c r="G119" s="132" t="s">
        <v>251</v>
      </c>
      <c r="H119" s="133">
        <v>8.5000000000000006E-2</v>
      </c>
      <c r="I119" s="134">
        <v>39000</v>
      </c>
      <c r="J119" s="134">
        <f>ROUND(I119*H119,2)</f>
        <v>3315</v>
      </c>
      <c r="K119" s="131" t="s">
        <v>31</v>
      </c>
      <c r="L119" s="31"/>
      <c r="M119" s="135" t="s">
        <v>31</v>
      </c>
      <c r="N119" s="136" t="s">
        <v>48</v>
      </c>
      <c r="O119" s="137">
        <v>0</v>
      </c>
      <c r="P119" s="137">
        <f>O119*H119</f>
        <v>0</v>
      </c>
      <c r="Q119" s="137">
        <v>1.0606199999999999</v>
      </c>
      <c r="R119" s="137">
        <f>Q119*H119</f>
        <v>9.0152700000000002E-2</v>
      </c>
      <c r="S119" s="137">
        <v>0</v>
      </c>
      <c r="T119" s="138">
        <f>S119*H119</f>
        <v>0</v>
      </c>
      <c r="AR119" s="139" t="s">
        <v>209</v>
      </c>
      <c r="AT119" s="139" t="s">
        <v>205</v>
      </c>
      <c r="AU119" s="139" t="s">
        <v>86</v>
      </c>
      <c r="AY119" s="18" t="s">
        <v>203</v>
      </c>
      <c r="BE119" s="140">
        <f>IF(N119="základní",J119,0)</f>
        <v>3315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8" t="s">
        <v>84</v>
      </c>
      <c r="BK119" s="140">
        <f>ROUND(I119*H119,2)</f>
        <v>3315</v>
      </c>
      <c r="BL119" s="18" t="s">
        <v>209</v>
      </c>
      <c r="BM119" s="139" t="s">
        <v>890</v>
      </c>
    </row>
    <row r="120" spans="2:65" s="14" customFormat="1" ht="10.15">
      <c r="B120" s="160"/>
      <c r="D120" s="142" t="s">
        <v>211</v>
      </c>
      <c r="E120" s="161" t="s">
        <v>31</v>
      </c>
      <c r="F120" s="162" t="s">
        <v>287</v>
      </c>
      <c r="H120" s="161" t="s">
        <v>31</v>
      </c>
      <c r="L120" s="160"/>
      <c r="M120" s="163"/>
      <c r="T120" s="164"/>
      <c r="AT120" s="161" t="s">
        <v>211</v>
      </c>
      <c r="AU120" s="161" t="s">
        <v>86</v>
      </c>
      <c r="AV120" s="14" t="s">
        <v>84</v>
      </c>
      <c r="AW120" s="14" t="s">
        <v>38</v>
      </c>
      <c r="AX120" s="14" t="s">
        <v>77</v>
      </c>
      <c r="AY120" s="161" t="s">
        <v>203</v>
      </c>
    </row>
    <row r="121" spans="2:65" s="14" customFormat="1" ht="10.15">
      <c r="B121" s="160"/>
      <c r="D121" s="142" t="s">
        <v>211</v>
      </c>
      <c r="E121" s="161" t="s">
        <v>31</v>
      </c>
      <c r="F121" s="162" t="s">
        <v>288</v>
      </c>
      <c r="H121" s="161" t="s">
        <v>31</v>
      </c>
      <c r="L121" s="160"/>
      <c r="M121" s="163"/>
      <c r="T121" s="164"/>
      <c r="AT121" s="161" t="s">
        <v>211</v>
      </c>
      <c r="AU121" s="161" t="s">
        <v>86</v>
      </c>
      <c r="AV121" s="14" t="s">
        <v>84</v>
      </c>
      <c r="AW121" s="14" t="s">
        <v>38</v>
      </c>
      <c r="AX121" s="14" t="s">
        <v>77</v>
      </c>
      <c r="AY121" s="161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891</v>
      </c>
      <c r="H122" s="145">
        <v>8.5000000000000006E-2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84</v>
      </c>
      <c r="AY122" s="143" t="s">
        <v>203</v>
      </c>
    </row>
    <row r="123" spans="2:65" s="1" customFormat="1" ht="24.2" customHeight="1">
      <c r="B123" s="31"/>
      <c r="C123" s="129" t="s">
        <v>123</v>
      </c>
      <c r="D123" s="129" t="s">
        <v>205</v>
      </c>
      <c r="E123" s="130" t="s">
        <v>290</v>
      </c>
      <c r="F123" s="131" t="s">
        <v>492</v>
      </c>
      <c r="G123" s="132" t="s">
        <v>208</v>
      </c>
      <c r="H123" s="133">
        <v>5.3</v>
      </c>
      <c r="I123" s="134">
        <v>1968.29</v>
      </c>
      <c r="J123" s="134">
        <f>ROUND(I123*H123,2)</f>
        <v>10431.94</v>
      </c>
      <c r="K123" s="131" t="s">
        <v>31</v>
      </c>
      <c r="L123" s="31"/>
      <c r="M123" s="135" t="s">
        <v>31</v>
      </c>
      <c r="N123" s="136" t="s">
        <v>48</v>
      </c>
      <c r="O123" s="137">
        <v>0</v>
      </c>
      <c r="P123" s="137">
        <f>O123*H123</f>
        <v>0</v>
      </c>
      <c r="Q123" s="137">
        <v>0.73558274000000001</v>
      </c>
      <c r="R123" s="137">
        <f>Q123*H123</f>
        <v>3.8985885219999998</v>
      </c>
      <c r="S123" s="137">
        <v>0</v>
      </c>
      <c r="T123" s="138">
        <f>S123*H123</f>
        <v>0</v>
      </c>
      <c r="AR123" s="139" t="s">
        <v>209</v>
      </c>
      <c r="AT123" s="139" t="s">
        <v>205</v>
      </c>
      <c r="AU123" s="139" t="s">
        <v>86</v>
      </c>
      <c r="AY123" s="18" t="s">
        <v>203</v>
      </c>
      <c r="BE123" s="140">
        <f>IF(N123="základní",J123,0)</f>
        <v>10431.94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84</v>
      </c>
      <c r="BK123" s="140">
        <f>ROUND(I123*H123,2)</f>
        <v>10431.94</v>
      </c>
      <c r="BL123" s="18" t="s">
        <v>209</v>
      </c>
      <c r="BM123" s="139" t="s">
        <v>892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893</v>
      </c>
      <c r="H124" s="145">
        <v>5.3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84</v>
      </c>
      <c r="AY124" s="143" t="s">
        <v>203</v>
      </c>
    </row>
    <row r="125" spans="2:65" s="1" customFormat="1" ht="33" customHeight="1">
      <c r="B125" s="31"/>
      <c r="C125" s="129" t="s">
        <v>8</v>
      </c>
      <c r="D125" s="129" t="s">
        <v>205</v>
      </c>
      <c r="E125" s="130" t="s">
        <v>294</v>
      </c>
      <c r="F125" s="131" t="s">
        <v>295</v>
      </c>
      <c r="G125" s="132" t="s">
        <v>251</v>
      </c>
      <c r="H125" s="133">
        <v>9.5000000000000001E-2</v>
      </c>
      <c r="I125" s="134">
        <v>39000</v>
      </c>
      <c r="J125" s="134">
        <f>ROUND(I125*H125,2)</f>
        <v>3705</v>
      </c>
      <c r="K125" s="131" t="s">
        <v>31</v>
      </c>
      <c r="L125" s="31"/>
      <c r="M125" s="135" t="s">
        <v>31</v>
      </c>
      <c r="N125" s="136" t="s">
        <v>48</v>
      </c>
      <c r="O125" s="137">
        <v>0</v>
      </c>
      <c r="P125" s="137">
        <f>O125*H125</f>
        <v>0</v>
      </c>
      <c r="Q125" s="137">
        <v>1.05940312</v>
      </c>
      <c r="R125" s="137">
        <f>Q125*H125</f>
        <v>0.1006432964</v>
      </c>
      <c r="S125" s="137">
        <v>0</v>
      </c>
      <c r="T125" s="138">
        <f>S125*H125</f>
        <v>0</v>
      </c>
      <c r="AR125" s="139" t="s">
        <v>209</v>
      </c>
      <c r="AT125" s="139" t="s">
        <v>205</v>
      </c>
      <c r="AU125" s="139" t="s">
        <v>86</v>
      </c>
      <c r="AY125" s="18" t="s">
        <v>203</v>
      </c>
      <c r="BE125" s="140">
        <f>IF(N125="základní",J125,0)</f>
        <v>3705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8" t="s">
        <v>84</v>
      </c>
      <c r="BK125" s="140">
        <f>ROUND(I125*H125,2)</f>
        <v>3705</v>
      </c>
      <c r="BL125" s="18" t="s">
        <v>209</v>
      </c>
      <c r="BM125" s="139" t="s">
        <v>894</v>
      </c>
    </row>
    <row r="126" spans="2:65" s="14" customFormat="1" ht="10.15">
      <c r="B126" s="160"/>
      <c r="D126" s="142" t="s">
        <v>211</v>
      </c>
      <c r="E126" s="161" t="s">
        <v>31</v>
      </c>
      <c r="F126" s="162" t="s">
        <v>287</v>
      </c>
      <c r="H126" s="161" t="s">
        <v>31</v>
      </c>
      <c r="L126" s="160"/>
      <c r="M126" s="163"/>
      <c r="T126" s="164"/>
      <c r="AT126" s="161" t="s">
        <v>211</v>
      </c>
      <c r="AU126" s="161" t="s">
        <v>86</v>
      </c>
      <c r="AV126" s="14" t="s">
        <v>84</v>
      </c>
      <c r="AW126" s="14" t="s">
        <v>38</v>
      </c>
      <c r="AX126" s="14" t="s">
        <v>77</v>
      </c>
      <c r="AY126" s="161" t="s">
        <v>203</v>
      </c>
    </row>
    <row r="127" spans="2:65" s="14" customFormat="1" ht="10.15">
      <c r="B127" s="160"/>
      <c r="D127" s="142" t="s">
        <v>211</v>
      </c>
      <c r="E127" s="161" t="s">
        <v>31</v>
      </c>
      <c r="F127" s="162" t="s">
        <v>297</v>
      </c>
      <c r="H127" s="161" t="s">
        <v>31</v>
      </c>
      <c r="L127" s="160"/>
      <c r="M127" s="163"/>
      <c r="T127" s="164"/>
      <c r="AT127" s="161" t="s">
        <v>211</v>
      </c>
      <c r="AU127" s="161" t="s">
        <v>86</v>
      </c>
      <c r="AV127" s="14" t="s">
        <v>84</v>
      </c>
      <c r="AW127" s="14" t="s">
        <v>38</v>
      </c>
      <c r="AX127" s="14" t="s">
        <v>77</v>
      </c>
      <c r="AY127" s="161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895</v>
      </c>
      <c r="H128" s="145">
        <v>9.5000000000000001E-2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84</v>
      </c>
      <c r="AY128" s="143" t="s">
        <v>203</v>
      </c>
    </row>
    <row r="129" spans="2:65" s="11" customFormat="1" ht="22.8" customHeight="1">
      <c r="B129" s="118"/>
      <c r="D129" s="119" t="s">
        <v>76</v>
      </c>
      <c r="E129" s="127" t="s">
        <v>92</v>
      </c>
      <c r="F129" s="127" t="s">
        <v>299</v>
      </c>
      <c r="J129" s="128">
        <f>BK129</f>
        <v>79164.25</v>
      </c>
      <c r="L129" s="118"/>
      <c r="M129" s="122"/>
      <c r="P129" s="123">
        <f>SUM(P130:P157)</f>
        <v>0</v>
      </c>
      <c r="R129" s="123">
        <f>SUM(R130:R157)</f>
        <v>10.301037787399999</v>
      </c>
      <c r="T129" s="124">
        <f>SUM(T130:T157)</f>
        <v>0</v>
      </c>
      <c r="AR129" s="119" t="s">
        <v>84</v>
      </c>
      <c r="AT129" s="125" t="s">
        <v>76</v>
      </c>
      <c r="AU129" s="125" t="s">
        <v>84</v>
      </c>
      <c r="AY129" s="119" t="s">
        <v>203</v>
      </c>
      <c r="BK129" s="126">
        <f>SUM(BK130:BK157)</f>
        <v>79164.25</v>
      </c>
    </row>
    <row r="130" spans="2:65" s="1" customFormat="1" ht="24.2" customHeight="1">
      <c r="B130" s="31"/>
      <c r="C130" s="129" t="s">
        <v>134</v>
      </c>
      <c r="D130" s="129" t="s">
        <v>205</v>
      </c>
      <c r="E130" s="130" t="s">
        <v>300</v>
      </c>
      <c r="F130" s="131" t="s">
        <v>301</v>
      </c>
      <c r="G130" s="132" t="s">
        <v>242</v>
      </c>
      <c r="H130" s="133">
        <v>3.8050000000000002</v>
      </c>
      <c r="I130" s="134">
        <v>7900</v>
      </c>
      <c r="J130" s="134">
        <f>ROUND(I130*H130,2)</f>
        <v>30059.5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2.5018699999999998</v>
      </c>
      <c r="R130" s="137">
        <f>Q130*H130</f>
        <v>9.5196153500000005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30059.5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30059.5</v>
      </c>
      <c r="BL130" s="18" t="s">
        <v>209</v>
      </c>
      <c r="BM130" s="139" t="s">
        <v>896</v>
      </c>
    </row>
    <row r="131" spans="2:65" s="14" customFormat="1" ht="10.15">
      <c r="B131" s="160"/>
      <c r="D131" s="142" t="s">
        <v>211</v>
      </c>
      <c r="E131" s="161" t="s">
        <v>31</v>
      </c>
      <c r="F131" s="162" t="s">
        <v>303</v>
      </c>
      <c r="H131" s="161" t="s">
        <v>31</v>
      </c>
      <c r="L131" s="160"/>
      <c r="M131" s="163"/>
      <c r="T131" s="164"/>
      <c r="AT131" s="161" t="s">
        <v>211</v>
      </c>
      <c r="AU131" s="161" t="s">
        <v>86</v>
      </c>
      <c r="AV131" s="14" t="s">
        <v>84</v>
      </c>
      <c r="AW131" s="14" t="s">
        <v>38</v>
      </c>
      <c r="AX131" s="14" t="s">
        <v>77</v>
      </c>
      <c r="AY131" s="161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897</v>
      </c>
      <c r="H132" s="145">
        <v>2.12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4" customFormat="1" ht="10.15">
      <c r="B133" s="160"/>
      <c r="D133" s="142" t="s">
        <v>211</v>
      </c>
      <c r="E133" s="161" t="s">
        <v>31</v>
      </c>
      <c r="F133" s="162" t="s">
        <v>305</v>
      </c>
      <c r="H133" s="161" t="s">
        <v>31</v>
      </c>
      <c r="L133" s="160"/>
      <c r="M133" s="163"/>
      <c r="T133" s="164"/>
      <c r="AT133" s="161" t="s">
        <v>211</v>
      </c>
      <c r="AU133" s="161" t="s">
        <v>86</v>
      </c>
      <c r="AV133" s="14" t="s">
        <v>84</v>
      </c>
      <c r="AW133" s="14" t="s">
        <v>38</v>
      </c>
      <c r="AX133" s="14" t="s">
        <v>77</v>
      </c>
      <c r="AY133" s="161" t="s">
        <v>203</v>
      </c>
    </row>
    <row r="134" spans="2:65" s="12" customFormat="1" ht="10.15">
      <c r="B134" s="141"/>
      <c r="D134" s="142" t="s">
        <v>211</v>
      </c>
      <c r="E134" s="143" t="s">
        <v>31</v>
      </c>
      <c r="F134" s="144" t="s">
        <v>898</v>
      </c>
      <c r="H134" s="145">
        <v>2.06</v>
      </c>
      <c r="L134" s="141"/>
      <c r="M134" s="146"/>
      <c r="T134" s="147"/>
      <c r="AT134" s="143" t="s">
        <v>211</v>
      </c>
      <c r="AU134" s="143" t="s">
        <v>86</v>
      </c>
      <c r="AV134" s="12" t="s">
        <v>86</v>
      </c>
      <c r="AW134" s="12" t="s">
        <v>38</v>
      </c>
      <c r="AX134" s="12" t="s">
        <v>77</v>
      </c>
      <c r="AY134" s="143" t="s">
        <v>203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899</v>
      </c>
      <c r="H135" s="145">
        <v>-0.375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3" customFormat="1" ht="10.15">
      <c r="B136" s="151"/>
      <c r="D136" s="142" t="s">
        <v>211</v>
      </c>
      <c r="E136" s="152" t="s">
        <v>31</v>
      </c>
      <c r="F136" s="153" t="s">
        <v>230</v>
      </c>
      <c r="H136" s="154">
        <v>3.8050000000000002</v>
      </c>
      <c r="L136" s="151"/>
      <c r="M136" s="155"/>
      <c r="T136" s="156"/>
      <c r="AT136" s="152" t="s">
        <v>211</v>
      </c>
      <c r="AU136" s="152" t="s">
        <v>86</v>
      </c>
      <c r="AV136" s="13" t="s">
        <v>209</v>
      </c>
      <c r="AW136" s="13" t="s">
        <v>38</v>
      </c>
      <c r="AX136" s="13" t="s">
        <v>84</v>
      </c>
      <c r="AY136" s="152" t="s">
        <v>203</v>
      </c>
    </row>
    <row r="137" spans="2:65" s="1" customFormat="1" ht="16.5" customHeight="1">
      <c r="B137" s="31"/>
      <c r="C137" s="129" t="s">
        <v>310</v>
      </c>
      <c r="D137" s="129" t="s">
        <v>205</v>
      </c>
      <c r="E137" s="130" t="s">
        <v>311</v>
      </c>
      <c r="F137" s="131" t="s">
        <v>312</v>
      </c>
      <c r="G137" s="132" t="s">
        <v>208</v>
      </c>
      <c r="H137" s="133">
        <v>18</v>
      </c>
      <c r="I137" s="134">
        <v>755</v>
      </c>
      <c r="J137" s="134">
        <f>ROUND(I137*H137,2)</f>
        <v>13590</v>
      </c>
      <c r="K137" s="131" t="s">
        <v>31</v>
      </c>
      <c r="L137" s="31"/>
      <c r="M137" s="135" t="s">
        <v>31</v>
      </c>
      <c r="N137" s="136" t="s">
        <v>48</v>
      </c>
      <c r="O137" s="137">
        <v>0</v>
      </c>
      <c r="P137" s="137">
        <f>O137*H137</f>
        <v>0</v>
      </c>
      <c r="Q137" s="137">
        <v>2.7499999999999998E-3</v>
      </c>
      <c r="R137" s="137">
        <f>Q137*H137</f>
        <v>4.9499999999999995E-2</v>
      </c>
      <c r="S137" s="137">
        <v>0</v>
      </c>
      <c r="T137" s="138">
        <f>S137*H137</f>
        <v>0</v>
      </c>
      <c r="AR137" s="139" t="s">
        <v>209</v>
      </c>
      <c r="AT137" s="139" t="s">
        <v>205</v>
      </c>
      <c r="AU137" s="139" t="s">
        <v>86</v>
      </c>
      <c r="AY137" s="18" t="s">
        <v>203</v>
      </c>
      <c r="BE137" s="140">
        <f>IF(N137="základní",J137,0)</f>
        <v>13590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8" t="s">
        <v>84</v>
      </c>
      <c r="BK137" s="140">
        <f>ROUND(I137*H137,2)</f>
        <v>13590</v>
      </c>
      <c r="BL137" s="18" t="s">
        <v>209</v>
      </c>
      <c r="BM137" s="139" t="s">
        <v>900</v>
      </c>
    </row>
    <row r="138" spans="2:65" s="14" customFormat="1" ht="10.15">
      <c r="B138" s="160"/>
      <c r="D138" s="142" t="s">
        <v>211</v>
      </c>
      <c r="E138" s="161" t="s">
        <v>31</v>
      </c>
      <c r="F138" s="162" t="s">
        <v>303</v>
      </c>
      <c r="H138" s="161" t="s">
        <v>31</v>
      </c>
      <c r="L138" s="160"/>
      <c r="M138" s="163"/>
      <c r="T138" s="164"/>
      <c r="AT138" s="161" t="s">
        <v>211</v>
      </c>
      <c r="AU138" s="161" t="s">
        <v>86</v>
      </c>
      <c r="AV138" s="14" t="s">
        <v>84</v>
      </c>
      <c r="AW138" s="14" t="s">
        <v>38</v>
      </c>
      <c r="AX138" s="14" t="s">
        <v>77</v>
      </c>
      <c r="AY138" s="161" t="s">
        <v>203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901</v>
      </c>
      <c r="H139" s="145">
        <v>3.45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4" customFormat="1" ht="10.15">
      <c r="B140" s="160"/>
      <c r="D140" s="142" t="s">
        <v>211</v>
      </c>
      <c r="E140" s="161" t="s">
        <v>31</v>
      </c>
      <c r="F140" s="162" t="s">
        <v>305</v>
      </c>
      <c r="H140" s="161" t="s">
        <v>31</v>
      </c>
      <c r="L140" s="160"/>
      <c r="M140" s="163"/>
      <c r="T140" s="164"/>
      <c r="AT140" s="161" t="s">
        <v>211</v>
      </c>
      <c r="AU140" s="161" t="s">
        <v>86</v>
      </c>
      <c r="AV140" s="14" t="s">
        <v>84</v>
      </c>
      <c r="AW140" s="14" t="s">
        <v>38</v>
      </c>
      <c r="AX140" s="14" t="s">
        <v>77</v>
      </c>
      <c r="AY140" s="161" t="s">
        <v>203</v>
      </c>
    </row>
    <row r="141" spans="2:65" s="12" customFormat="1" ht="10.15">
      <c r="B141" s="141"/>
      <c r="D141" s="142" t="s">
        <v>211</v>
      </c>
      <c r="E141" s="143" t="s">
        <v>31</v>
      </c>
      <c r="F141" s="144" t="s">
        <v>902</v>
      </c>
      <c r="H141" s="145">
        <v>14.55</v>
      </c>
      <c r="L141" s="141"/>
      <c r="M141" s="146"/>
      <c r="T141" s="147"/>
      <c r="AT141" s="143" t="s">
        <v>211</v>
      </c>
      <c r="AU141" s="143" t="s">
        <v>86</v>
      </c>
      <c r="AV141" s="12" t="s">
        <v>86</v>
      </c>
      <c r="AW141" s="12" t="s">
        <v>38</v>
      </c>
      <c r="AX141" s="12" t="s">
        <v>77</v>
      </c>
      <c r="AY141" s="143" t="s">
        <v>203</v>
      </c>
    </row>
    <row r="142" spans="2:65" s="13" customFormat="1" ht="10.15">
      <c r="B142" s="151"/>
      <c r="D142" s="142" t="s">
        <v>211</v>
      </c>
      <c r="E142" s="152" t="s">
        <v>31</v>
      </c>
      <c r="F142" s="153" t="s">
        <v>230</v>
      </c>
      <c r="H142" s="154">
        <v>18</v>
      </c>
      <c r="L142" s="151"/>
      <c r="M142" s="155"/>
      <c r="T142" s="156"/>
      <c r="AT142" s="152" t="s">
        <v>211</v>
      </c>
      <c r="AU142" s="152" t="s">
        <v>86</v>
      </c>
      <c r="AV142" s="13" t="s">
        <v>209</v>
      </c>
      <c r="AW142" s="13" t="s">
        <v>38</v>
      </c>
      <c r="AX142" s="13" t="s">
        <v>84</v>
      </c>
      <c r="AY142" s="152" t="s">
        <v>203</v>
      </c>
    </row>
    <row r="143" spans="2:65" s="1" customFormat="1" ht="16.5" customHeight="1">
      <c r="B143" s="31"/>
      <c r="C143" s="129" t="s">
        <v>321</v>
      </c>
      <c r="D143" s="129" t="s">
        <v>205</v>
      </c>
      <c r="E143" s="130" t="s">
        <v>322</v>
      </c>
      <c r="F143" s="131" t="s">
        <v>323</v>
      </c>
      <c r="G143" s="132" t="s">
        <v>208</v>
      </c>
      <c r="H143" s="133">
        <v>18</v>
      </c>
      <c r="I143" s="134">
        <v>378</v>
      </c>
      <c r="J143" s="134">
        <f>ROUND(I143*H143,2)</f>
        <v>6804</v>
      </c>
      <c r="K143" s="131" t="s">
        <v>31</v>
      </c>
      <c r="L143" s="31"/>
      <c r="M143" s="135" t="s">
        <v>31</v>
      </c>
      <c r="N143" s="136" t="s">
        <v>48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209</v>
      </c>
      <c r="AT143" s="139" t="s">
        <v>205</v>
      </c>
      <c r="AU143" s="139" t="s">
        <v>86</v>
      </c>
      <c r="AY143" s="18" t="s">
        <v>203</v>
      </c>
      <c r="BE143" s="140">
        <f>IF(N143="základní",J143,0)</f>
        <v>6804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8" t="s">
        <v>84</v>
      </c>
      <c r="BK143" s="140">
        <f>ROUND(I143*H143,2)</f>
        <v>6804</v>
      </c>
      <c r="BL143" s="18" t="s">
        <v>209</v>
      </c>
      <c r="BM143" s="139" t="s">
        <v>903</v>
      </c>
    </row>
    <row r="144" spans="2:65" s="1" customFormat="1" ht="16.5" customHeight="1">
      <c r="B144" s="31"/>
      <c r="C144" s="129" t="s">
        <v>325</v>
      </c>
      <c r="D144" s="129" t="s">
        <v>205</v>
      </c>
      <c r="E144" s="130" t="s">
        <v>326</v>
      </c>
      <c r="F144" s="131" t="s">
        <v>327</v>
      </c>
      <c r="G144" s="132" t="s">
        <v>208</v>
      </c>
      <c r="H144" s="133">
        <v>14.25</v>
      </c>
      <c r="I144" s="134">
        <v>255</v>
      </c>
      <c r="J144" s="134">
        <f>ROUND(I144*H144,2)</f>
        <v>3633.75</v>
      </c>
      <c r="K144" s="131" t="s">
        <v>31</v>
      </c>
      <c r="L144" s="31"/>
      <c r="M144" s="135" t="s">
        <v>31</v>
      </c>
      <c r="N144" s="136" t="s">
        <v>48</v>
      </c>
      <c r="O144" s="137">
        <v>0</v>
      </c>
      <c r="P144" s="137">
        <f>O144*H144</f>
        <v>0</v>
      </c>
      <c r="Q144" s="137">
        <v>2.5000000000000001E-3</v>
      </c>
      <c r="R144" s="137">
        <f>Q144*H144</f>
        <v>3.5625000000000004E-2</v>
      </c>
      <c r="S144" s="137">
        <v>0</v>
      </c>
      <c r="T144" s="138">
        <f>S144*H144</f>
        <v>0</v>
      </c>
      <c r="AR144" s="139" t="s">
        <v>209</v>
      </c>
      <c r="AT144" s="139" t="s">
        <v>205</v>
      </c>
      <c r="AU144" s="139" t="s">
        <v>86</v>
      </c>
      <c r="AY144" s="18" t="s">
        <v>203</v>
      </c>
      <c r="BE144" s="140">
        <f>IF(N144="základní",J144,0)</f>
        <v>3633.75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8" t="s">
        <v>84</v>
      </c>
      <c r="BK144" s="140">
        <f>ROUND(I144*H144,2)</f>
        <v>3633.75</v>
      </c>
      <c r="BL144" s="18" t="s">
        <v>209</v>
      </c>
      <c r="BM144" s="139" t="s">
        <v>904</v>
      </c>
    </row>
    <row r="145" spans="2:65" s="12" customFormat="1" ht="10.15">
      <c r="B145" s="141"/>
      <c r="D145" s="142" t="s">
        <v>211</v>
      </c>
      <c r="E145" s="143" t="s">
        <v>31</v>
      </c>
      <c r="F145" s="144" t="s">
        <v>901</v>
      </c>
      <c r="H145" s="145">
        <v>3.45</v>
      </c>
      <c r="L145" s="141"/>
      <c r="M145" s="146"/>
      <c r="T145" s="147"/>
      <c r="AT145" s="143" t="s">
        <v>211</v>
      </c>
      <c r="AU145" s="143" t="s">
        <v>86</v>
      </c>
      <c r="AV145" s="12" t="s">
        <v>86</v>
      </c>
      <c r="AW145" s="12" t="s">
        <v>38</v>
      </c>
      <c r="AX145" s="12" t="s">
        <v>77</v>
      </c>
      <c r="AY145" s="143" t="s">
        <v>203</v>
      </c>
    </row>
    <row r="146" spans="2:65" s="12" customFormat="1" ht="10.15">
      <c r="B146" s="141"/>
      <c r="D146" s="142" t="s">
        <v>211</v>
      </c>
      <c r="E146" s="143" t="s">
        <v>31</v>
      </c>
      <c r="F146" s="144" t="s">
        <v>905</v>
      </c>
      <c r="H146" s="145">
        <v>10.8</v>
      </c>
      <c r="L146" s="141"/>
      <c r="M146" s="146"/>
      <c r="T146" s="147"/>
      <c r="AT146" s="143" t="s">
        <v>211</v>
      </c>
      <c r="AU146" s="143" t="s">
        <v>86</v>
      </c>
      <c r="AV146" s="12" t="s">
        <v>86</v>
      </c>
      <c r="AW146" s="12" t="s">
        <v>38</v>
      </c>
      <c r="AX146" s="12" t="s">
        <v>77</v>
      </c>
      <c r="AY146" s="143" t="s">
        <v>203</v>
      </c>
    </row>
    <row r="147" spans="2:65" s="13" customFormat="1" ht="10.15">
      <c r="B147" s="151"/>
      <c r="D147" s="142" t="s">
        <v>211</v>
      </c>
      <c r="E147" s="152" t="s">
        <v>31</v>
      </c>
      <c r="F147" s="153" t="s">
        <v>230</v>
      </c>
      <c r="H147" s="154">
        <v>14.25</v>
      </c>
      <c r="L147" s="151"/>
      <c r="M147" s="155"/>
      <c r="T147" s="156"/>
      <c r="AT147" s="152" t="s">
        <v>211</v>
      </c>
      <c r="AU147" s="152" t="s">
        <v>86</v>
      </c>
      <c r="AV147" s="13" t="s">
        <v>209</v>
      </c>
      <c r="AW147" s="13" t="s">
        <v>38</v>
      </c>
      <c r="AX147" s="13" t="s">
        <v>84</v>
      </c>
      <c r="AY147" s="152" t="s">
        <v>203</v>
      </c>
    </row>
    <row r="148" spans="2:65" s="1" customFormat="1" ht="24.2" customHeight="1">
      <c r="B148" s="31"/>
      <c r="C148" s="129" t="s">
        <v>332</v>
      </c>
      <c r="D148" s="129" t="s">
        <v>205</v>
      </c>
      <c r="E148" s="130" t="s">
        <v>333</v>
      </c>
      <c r="F148" s="131" t="s">
        <v>334</v>
      </c>
      <c r="G148" s="132" t="s">
        <v>251</v>
      </c>
      <c r="H148" s="133">
        <v>0.54300000000000004</v>
      </c>
      <c r="I148" s="134">
        <v>39000</v>
      </c>
      <c r="J148" s="134">
        <f>ROUND(I148*H148,2)</f>
        <v>21177</v>
      </c>
      <c r="K148" s="131" t="s">
        <v>31</v>
      </c>
      <c r="L148" s="31"/>
      <c r="M148" s="135" t="s">
        <v>31</v>
      </c>
      <c r="N148" s="136" t="s">
        <v>48</v>
      </c>
      <c r="O148" s="137">
        <v>0</v>
      </c>
      <c r="P148" s="137">
        <f>O148*H148</f>
        <v>0</v>
      </c>
      <c r="Q148" s="137">
        <v>1.0492218</v>
      </c>
      <c r="R148" s="137">
        <f>Q148*H148</f>
        <v>0.56972743739999998</v>
      </c>
      <c r="S148" s="137">
        <v>0</v>
      </c>
      <c r="T148" s="138">
        <f>S148*H148</f>
        <v>0</v>
      </c>
      <c r="AR148" s="139" t="s">
        <v>209</v>
      </c>
      <c r="AT148" s="139" t="s">
        <v>205</v>
      </c>
      <c r="AU148" s="139" t="s">
        <v>86</v>
      </c>
      <c r="AY148" s="18" t="s">
        <v>203</v>
      </c>
      <c r="BE148" s="140">
        <f>IF(N148="základní",J148,0)</f>
        <v>21177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8" t="s">
        <v>84</v>
      </c>
      <c r="BK148" s="140">
        <f>ROUND(I148*H148,2)</f>
        <v>21177</v>
      </c>
      <c r="BL148" s="18" t="s">
        <v>209</v>
      </c>
      <c r="BM148" s="139" t="s">
        <v>906</v>
      </c>
    </row>
    <row r="149" spans="2:65" s="14" customFormat="1" ht="10.15">
      <c r="B149" s="160"/>
      <c r="D149" s="142" t="s">
        <v>211</v>
      </c>
      <c r="E149" s="161" t="s">
        <v>31</v>
      </c>
      <c r="F149" s="162" t="s">
        <v>287</v>
      </c>
      <c r="H149" s="161" t="s">
        <v>31</v>
      </c>
      <c r="L149" s="160"/>
      <c r="M149" s="163"/>
      <c r="T149" s="164"/>
      <c r="AT149" s="161" t="s">
        <v>211</v>
      </c>
      <c r="AU149" s="161" t="s">
        <v>86</v>
      </c>
      <c r="AV149" s="14" t="s">
        <v>84</v>
      </c>
      <c r="AW149" s="14" t="s">
        <v>38</v>
      </c>
      <c r="AX149" s="14" t="s">
        <v>77</v>
      </c>
      <c r="AY149" s="161" t="s">
        <v>203</v>
      </c>
    </row>
    <row r="150" spans="2:65" s="14" customFormat="1" ht="10.15">
      <c r="B150" s="160"/>
      <c r="D150" s="142" t="s">
        <v>211</v>
      </c>
      <c r="E150" s="161" t="s">
        <v>31</v>
      </c>
      <c r="F150" s="162" t="s">
        <v>336</v>
      </c>
      <c r="H150" s="161" t="s">
        <v>31</v>
      </c>
      <c r="L150" s="160"/>
      <c r="M150" s="163"/>
      <c r="T150" s="164"/>
      <c r="AT150" s="161" t="s">
        <v>211</v>
      </c>
      <c r="AU150" s="161" t="s">
        <v>86</v>
      </c>
      <c r="AV150" s="14" t="s">
        <v>84</v>
      </c>
      <c r="AW150" s="14" t="s">
        <v>38</v>
      </c>
      <c r="AX150" s="14" t="s">
        <v>77</v>
      </c>
      <c r="AY150" s="161" t="s">
        <v>203</v>
      </c>
    </row>
    <row r="151" spans="2:65" s="12" customFormat="1" ht="10.15">
      <c r="B151" s="141"/>
      <c r="D151" s="142" t="s">
        <v>211</v>
      </c>
      <c r="E151" s="143" t="s">
        <v>31</v>
      </c>
      <c r="F151" s="144" t="s">
        <v>897</v>
      </c>
      <c r="H151" s="145">
        <v>2.12</v>
      </c>
      <c r="L151" s="141"/>
      <c r="M151" s="146"/>
      <c r="T151" s="147"/>
      <c r="AT151" s="143" t="s">
        <v>211</v>
      </c>
      <c r="AU151" s="143" t="s">
        <v>86</v>
      </c>
      <c r="AV151" s="12" t="s">
        <v>86</v>
      </c>
      <c r="AW151" s="12" t="s">
        <v>38</v>
      </c>
      <c r="AX151" s="12" t="s">
        <v>77</v>
      </c>
      <c r="AY151" s="143" t="s">
        <v>203</v>
      </c>
    </row>
    <row r="152" spans="2:65" s="12" customFormat="1" ht="10.15">
      <c r="B152" s="141"/>
      <c r="D152" s="142" t="s">
        <v>211</v>
      </c>
      <c r="E152" s="143" t="s">
        <v>31</v>
      </c>
      <c r="F152" s="144" t="s">
        <v>898</v>
      </c>
      <c r="H152" s="145">
        <v>2.06</v>
      </c>
      <c r="L152" s="141"/>
      <c r="M152" s="146"/>
      <c r="T152" s="147"/>
      <c r="AT152" s="143" t="s">
        <v>211</v>
      </c>
      <c r="AU152" s="143" t="s">
        <v>86</v>
      </c>
      <c r="AV152" s="12" t="s">
        <v>86</v>
      </c>
      <c r="AW152" s="12" t="s">
        <v>38</v>
      </c>
      <c r="AX152" s="12" t="s">
        <v>77</v>
      </c>
      <c r="AY152" s="143" t="s">
        <v>203</v>
      </c>
    </row>
    <row r="153" spans="2:65" s="15" customFormat="1" ht="10.15">
      <c r="B153" s="165"/>
      <c r="D153" s="142" t="s">
        <v>211</v>
      </c>
      <c r="E153" s="166" t="s">
        <v>31</v>
      </c>
      <c r="F153" s="167" t="s">
        <v>337</v>
      </c>
      <c r="H153" s="168">
        <v>4.18</v>
      </c>
      <c r="L153" s="165"/>
      <c r="M153" s="169"/>
      <c r="T153" s="170"/>
      <c r="AT153" s="166" t="s">
        <v>211</v>
      </c>
      <c r="AU153" s="166" t="s">
        <v>86</v>
      </c>
      <c r="AV153" s="15" t="s">
        <v>92</v>
      </c>
      <c r="AW153" s="15" t="s">
        <v>38</v>
      </c>
      <c r="AX153" s="15" t="s">
        <v>77</v>
      </c>
      <c r="AY153" s="166" t="s">
        <v>203</v>
      </c>
    </row>
    <row r="154" spans="2:65" s="12" customFormat="1" ht="10.15">
      <c r="B154" s="141"/>
      <c r="D154" s="142" t="s">
        <v>211</v>
      </c>
      <c r="E154" s="143" t="s">
        <v>31</v>
      </c>
      <c r="F154" s="144" t="s">
        <v>907</v>
      </c>
      <c r="H154" s="145">
        <v>0.54300000000000004</v>
      </c>
      <c r="L154" s="141"/>
      <c r="M154" s="146"/>
      <c r="T154" s="147"/>
      <c r="AT154" s="143" t="s">
        <v>211</v>
      </c>
      <c r="AU154" s="143" t="s">
        <v>86</v>
      </c>
      <c r="AV154" s="12" t="s">
        <v>86</v>
      </c>
      <c r="AW154" s="12" t="s">
        <v>38</v>
      </c>
      <c r="AX154" s="12" t="s">
        <v>84</v>
      </c>
      <c r="AY154" s="143" t="s">
        <v>203</v>
      </c>
    </row>
    <row r="155" spans="2:65" s="1" customFormat="1" ht="16.5" customHeight="1">
      <c r="B155" s="31"/>
      <c r="C155" s="129" t="s">
        <v>339</v>
      </c>
      <c r="D155" s="129" t="s">
        <v>205</v>
      </c>
      <c r="E155" s="130" t="s">
        <v>340</v>
      </c>
      <c r="F155" s="131" t="s">
        <v>341</v>
      </c>
      <c r="G155" s="132" t="s">
        <v>208</v>
      </c>
      <c r="H155" s="133">
        <v>3</v>
      </c>
      <c r="I155" s="134">
        <v>1300</v>
      </c>
      <c r="J155" s="134">
        <f>ROUND(I155*H155,2)</f>
        <v>3900</v>
      </c>
      <c r="K155" s="131" t="s">
        <v>31</v>
      </c>
      <c r="L155" s="31"/>
      <c r="M155" s="135" t="s">
        <v>31</v>
      </c>
      <c r="N155" s="136" t="s">
        <v>48</v>
      </c>
      <c r="O155" s="137">
        <v>0</v>
      </c>
      <c r="P155" s="137">
        <f>O155*H155</f>
        <v>0</v>
      </c>
      <c r="Q155" s="137">
        <v>4.2189999999999991E-2</v>
      </c>
      <c r="R155" s="137">
        <f>Q155*H155</f>
        <v>0.12656999999999996</v>
      </c>
      <c r="S155" s="137">
        <v>0</v>
      </c>
      <c r="T155" s="138">
        <f>S155*H155</f>
        <v>0</v>
      </c>
      <c r="AR155" s="139" t="s">
        <v>209</v>
      </c>
      <c r="AT155" s="139" t="s">
        <v>205</v>
      </c>
      <c r="AU155" s="139" t="s">
        <v>86</v>
      </c>
      <c r="AY155" s="18" t="s">
        <v>203</v>
      </c>
      <c r="BE155" s="140">
        <f>IF(N155="základní",J155,0)</f>
        <v>3900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8" t="s">
        <v>84</v>
      </c>
      <c r="BK155" s="140">
        <f>ROUND(I155*H155,2)</f>
        <v>3900</v>
      </c>
      <c r="BL155" s="18" t="s">
        <v>209</v>
      </c>
      <c r="BM155" s="139" t="s">
        <v>908</v>
      </c>
    </row>
    <row r="156" spans="2:65" s="14" customFormat="1" ht="10.15">
      <c r="B156" s="160"/>
      <c r="D156" s="142" t="s">
        <v>211</v>
      </c>
      <c r="E156" s="161" t="s">
        <v>31</v>
      </c>
      <c r="F156" s="162" t="s">
        <v>343</v>
      </c>
      <c r="H156" s="161" t="s">
        <v>31</v>
      </c>
      <c r="L156" s="160"/>
      <c r="M156" s="163"/>
      <c r="T156" s="164"/>
      <c r="AT156" s="161" t="s">
        <v>211</v>
      </c>
      <c r="AU156" s="161" t="s">
        <v>86</v>
      </c>
      <c r="AV156" s="14" t="s">
        <v>84</v>
      </c>
      <c r="AW156" s="14" t="s">
        <v>38</v>
      </c>
      <c r="AX156" s="14" t="s">
        <v>77</v>
      </c>
      <c r="AY156" s="161" t="s">
        <v>203</v>
      </c>
    </row>
    <row r="157" spans="2:65" s="12" customFormat="1" ht="10.15">
      <c r="B157" s="141"/>
      <c r="D157" s="142" t="s">
        <v>211</v>
      </c>
      <c r="E157" s="143" t="s">
        <v>31</v>
      </c>
      <c r="F157" s="144" t="s">
        <v>909</v>
      </c>
      <c r="H157" s="145">
        <v>3</v>
      </c>
      <c r="L157" s="141"/>
      <c r="M157" s="146"/>
      <c r="T157" s="147"/>
      <c r="AT157" s="143" t="s">
        <v>211</v>
      </c>
      <c r="AU157" s="143" t="s">
        <v>86</v>
      </c>
      <c r="AV157" s="12" t="s">
        <v>86</v>
      </c>
      <c r="AW157" s="12" t="s">
        <v>38</v>
      </c>
      <c r="AX157" s="12" t="s">
        <v>84</v>
      </c>
      <c r="AY157" s="143" t="s">
        <v>203</v>
      </c>
    </row>
    <row r="158" spans="2:65" s="11" customFormat="1" ht="22.8" customHeight="1">
      <c r="B158" s="118"/>
      <c r="D158" s="119" t="s">
        <v>76</v>
      </c>
      <c r="E158" s="127" t="s">
        <v>209</v>
      </c>
      <c r="F158" s="127" t="s">
        <v>345</v>
      </c>
      <c r="J158" s="128">
        <f>BK158</f>
        <v>16595.730000000003</v>
      </c>
      <c r="L158" s="118"/>
      <c r="M158" s="122"/>
      <c r="P158" s="123">
        <f>SUM(P159:P177)</f>
        <v>0</v>
      </c>
      <c r="R158" s="123">
        <f>SUM(R159:R177)</f>
        <v>2.1286854207999997</v>
      </c>
      <c r="T158" s="124">
        <f>SUM(T159:T177)</f>
        <v>0</v>
      </c>
      <c r="AR158" s="119" t="s">
        <v>84</v>
      </c>
      <c r="AT158" s="125" t="s">
        <v>76</v>
      </c>
      <c r="AU158" s="125" t="s">
        <v>84</v>
      </c>
      <c r="AY158" s="119" t="s">
        <v>203</v>
      </c>
      <c r="BK158" s="126">
        <f>SUM(BK159:BK177)</f>
        <v>16595.730000000003</v>
      </c>
    </row>
    <row r="159" spans="2:65" s="1" customFormat="1" ht="24.2" customHeight="1">
      <c r="B159" s="31"/>
      <c r="C159" s="129" t="s">
        <v>346</v>
      </c>
      <c r="D159" s="129" t="s">
        <v>205</v>
      </c>
      <c r="E159" s="130" t="s">
        <v>347</v>
      </c>
      <c r="F159" s="131" t="s">
        <v>348</v>
      </c>
      <c r="G159" s="132" t="s">
        <v>242</v>
      </c>
      <c r="H159" s="133">
        <v>0.79500000000000004</v>
      </c>
      <c r="I159" s="134">
        <v>7900</v>
      </c>
      <c r="J159" s="134">
        <f>ROUND(I159*H159,2)</f>
        <v>6280.5</v>
      </c>
      <c r="K159" s="131" t="s">
        <v>31</v>
      </c>
      <c r="L159" s="31"/>
      <c r="M159" s="135" t="s">
        <v>31</v>
      </c>
      <c r="N159" s="136" t="s">
        <v>48</v>
      </c>
      <c r="O159" s="137">
        <v>0</v>
      </c>
      <c r="P159" s="137">
        <f>O159*H159</f>
        <v>0</v>
      </c>
      <c r="Q159" s="137">
        <v>2.5020099999999998</v>
      </c>
      <c r="R159" s="137">
        <f>Q159*H159</f>
        <v>1.9890979499999999</v>
      </c>
      <c r="S159" s="137">
        <v>0</v>
      </c>
      <c r="T159" s="138">
        <f>S159*H159</f>
        <v>0</v>
      </c>
      <c r="AR159" s="139" t="s">
        <v>209</v>
      </c>
      <c r="AT159" s="139" t="s">
        <v>205</v>
      </c>
      <c r="AU159" s="139" t="s">
        <v>86</v>
      </c>
      <c r="AY159" s="18" t="s">
        <v>203</v>
      </c>
      <c r="BE159" s="140">
        <f>IF(N159="základní",J159,0)</f>
        <v>6280.5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8" t="s">
        <v>84</v>
      </c>
      <c r="BK159" s="140">
        <f>ROUND(I159*H159,2)</f>
        <v>6280.5</v>
      </c>
      <c r="BL159" s="18" t="s">
        <v>209</v>
      </c>
      <c r="BM159" s="139" t="s">
        <v>910</v>
      </c>
    </row>
    <row r="160" spans="2:65" s="12" customFormat="1" ht="10.15">
      <c r="B160" s="141"/>
      <c r="D160" s="142" t="s">
        <v>211</v>
      </c>
      <c r="E160" s="143" t="s">
        <v>31</v>
      </c>
      <c r="F160" s="144" t="s">
        <v>911</v>
      </c>
      <c r="H160" s="145">
        <v>0.79500000000000004</v>
      </c>
      <c r="L160" s="141"/>
      <c r="M160" s="146"/>
      <c r="T160" s="147"/>
      <c r="AT160" s="143" t="s">
        <v>211</v>
      </c>
      <c r="AU160" s="143" t="s">
        <v>86</v>
      </c>
      <c r="AV160" s="12" t="s">
        <v>86</v>
      </c>
      <c r="AW160" s="12" t="s">
        <v>38</v>
      </c>
      <c r="AX160" s="12" t="s">
        <v>84</v>
      </c>
      <c r="AY160" s="143" t="s">
        <v>203</v>
      </c>
    </row>
    <row r="161" spans="2:65" s="1" customFormat="1" ht="21.75" customHeight="1">
      <c r="B161" s="31"/>
      <c r="C161" s="129" t="s">
        <v>351</v>
      </c>
      <c r="D161" s="129" t="s">
        <v>205</v>
      </c>
      <c r="E161" s="130" t="s">
        <v>352</v>
      </c>
      <c r="F161" s="131" t="s">
        <v>353</v>
      </c>
      <c r="G161" s="132" t="s">
        <v>208</v>
      </c>
      <c r="H161" s="133">
        <v>5.64</v>
      </c>
      <c r="I161" s="134">
        <v>622</v>
      </c>
      <c r="J161" s="134">
        <f>ROUND(I161*H161,2)</f>
        <v>3508.08</v>
      </c>
      <c r="K161" s="131" t="s">
        <v>31</v>
      </c>
      <c r="L161" s="31"/>
      <c r="M161" s="135" t="s">
        <v>31</v>
      </c>
      <c r="N161" s="136" t="s">
        <v>48</v>
      </c>
      <c r="O161" s="137">
        <v>0</v>
      </c>
      <c r="P161" s="137">
        <f>O161*H161</f>
        <v>0</v>
      </c>
      <c r="Q161" s="137">
        <v>5.3261999999999997E-3</v>
      </c>
      <c r="R161" s="137">
        <f>Q161*H161</f>
        <v>3.0039767999999998E-2</v>
      </c>
      <c r="S161" s="137">
        <v>0</v>
      </c>
      <c r="T161" s="138">
        <f>S161*H161</f>
        <v>0</v>
      </c>
      <c r="AR161" s="139" t="s">
        <v>209</v>
      </c>
      <c r="AT161" s="139" t="s">
        <v>205</v>
      </c>
      <c r="AU161" s="139" t="s">
        <v>86</v>
      </c>
      <c r="AY161" s="18" t="s">
        <v>203</v>
      </c>
      <c r="BE161" s="140">
        <f>IF(N161="základní",J161,0)</f>
        <v>3508.08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8" t="s">
        <v>84</v>
      </c>
      <c r="BK161" s="140">
        <f>ROUND(I161*H161,2)</f>
        <v>3508.08</v>
      </c>
      <c r="BL161" s="18" t="s">
        <v>209</v>
      </c>
      <c r="BM161" s="139" t="s">
        <v>912</v>
      </c>
    </row>
    <row r="162" spans="2:65" s="12" customFormat="1" ht="10.15">
      <c r="B162" s="141"/>
      <c r="D162" s="142" t="s">
        <v>211</v>
      </c>
      <c r="E162" s="143" t="s">
        <v>31</v>
      </c>
      <c r="F162" s="144" t="s">
        <v>913</v>
      </c>
      <c r="H162" s="145">
        <v>1.89</v>
      </c>
      <c r="L162" s="141"/>
      <c r="M162" s="146"/>
      <c r="T162" s="147"/>
      <c r="AT162" s="143" t="s">
        <v>211</v>
      </c>
      <c r="AU162" s="143" t="s">
        <v>86</v>
      </c>
      <c r="AV162" s="12" t="s">
        <v>86</v>
      </c>
      <c r="AW162" s="12" t="s">
        <v>38</v>
      </c>
      <c r="AX162" s="12" t="s">
        <v>77</v>
      </c>
      <c r="AY162" s="143" t="s">
        <v>203</v>
      </c>
    </row>
    <row r="163" spans="2:65" s="12" customFormat="1" ht="10.15">
      <c r="B163" s="141"/>
      <c r="D163" s="142" t="s">
        <v>211</v>
      </c>
      <c r="E163" s="143" t="s">
        <v>31</v>
      </c>
      <c r="F163" s="144" t="s">
        <v>914</v>
      </c>
      <c r="H163" s="145">
        <v>3.75</v>
      </c>
      <c r="L163" s="141"/>
      <c r="M163" s="146"/>
      <c r="T163" s="147"/>
      <c r="AT163" s="143" t="s">
        <v>211</v>
      </c>
      <c r="AU163" s="143" t="s">
        <v>86</v>
      </c>
      <c r="AV163" s="12" t="s">
        <v>86</v>
      </c>
      <c r="AW163" s="12" t="s">
        <v>38</v>
      </c>
      <c r="AX163" s="12" t="s">
        <v>77</v>
      </c>
      <c r="AY163" s="143" t="s">
        <v>203</v>
      </c>
    </row>
    <row r="164" spans="2:65" s="13" customFormat="1" ht="10.15">
      <c r="B164" s="151"/>
      <c r="D164" s="142" t="s">
        <v>211</v>
      </c>
      <c r="E164" s="152" t="s">
        <v>31</v>
      </c>
      <c r="F164" s="153" t="s">
        <v>230</v>
      </c>
      <c r="H164" s="154">
        <v>5.64</v>
      </c>
      <c r="L164" s="151"/>
      <c r="M164" s="155"/>
      <c r="T164" s="156"/>
      <c r="AT164" s="152" t="s">
        <v>211</v>
      </c>
      <c r="AU164" s="152" t="s">
        <v>86</v>
      </c>
      <c r="AV164" s="13" t="s">
        <v>209</v>
      </c>
      <c r="AW164" s="13" t="s">
        <v>38</v>
      </c>
      <c r="AX164" s="13" t="s">
        <v>84</v>
      </c>
      <c r="AY164" s="152" t="s">
        <v>203</v>
      </c>
    </row>
    <row r="165" spans="2:65" s="1" customFormat="1" ht="24.2" customHeight="1">
      <c r="B165" s="31"/>
      <c r="C165" s="129" t="s">
        <v>7</v>
      </c>
      <c r="D165" s="129" t="s">
        <v>205</v>
      </c>
      <c r="E165" s="130" t="s">
        <v>357</v>
      </c>
      <c r="F165" s="131" t="s">
        <v>358</v>
      </c>
      <c r="G165" s="132" t="s">
        <v>208</v>
      </c>
      <c r="H165" s="133">
        <v>5.64</v>
      </c>
      <c r="I165" s="134">
        <v>275</v>
      </c>
      <c r="J165" s="134">
        <f>ROUND(I165*H165,2)</f>
        <v>1551</v>
      </c>
      <c r="K165" s="131" t="s">
        <v>31</v>
      </c>
      <c r="L165" s="31"/>
      <c r="M165" s="135" t="s">
        <v>31</v>
      </c>
      <c r="N165" s="136" t="s">
        <v>48</v>
      </c>
      <c r="O165" s="137">
        <v>0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209</v>
      </c>
      <c r="AT165" s="139" t="s">
        <v>205</v>
      </c>
      <c r="AU165" s="139" t="s">
        <v>86</v>
      </c>
      <c r="AY165" s="18" t="s">
        <v>203</v>
      </c>
      <c r="BE165" s="140">
        <f>IF(N165="základní",J165,0)</f>
        <v>1551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8" t="s">
        <v>84</v>
      </c>
      <c r="BK165" s="140">
        <f>ROUND(I165*H165,2)</f>
        <v>1551</v>
      </c>
      <c r="BL165" s="18" t="s">
        <v>209</v>
      </c>
      <c r="BM165" s="139" t="s">
        <v>915</v>
      </c>
    </row>
    <row r="166" spans="2:65" s="1" customFormat="1" ht="24.2" customHeight="1">
      <c r="B166" s="31"/>
      <c r="C166" s="129" t="s">
        <v>360</v>
      </c>
      <c r="D166" s="129" t="s">
        <v>205</v>
      </c>
      <c r="E166" s="130" t="s">
        <v>361</v>
      </c>
      <c r="F166" s="131" t="s">
        <v>362</v>
      </c>
      <c r="G166" s="132" t="s">
        <v>208</v>
      </c>
      <c r="H166" s="133">
        <v>4</v>
      </c>
      <c r="I166" s="134">
        <v>206.8</v>
      </c>
      <c r="J166" s="134">
        <f>ROUND(I166*H166,2)</f>
        <v>827.2</v>
      </c>
      <c r="K166" s="131" t="s">
        <v>31</v>
      </c>
      <c r="L166" s="31"/>
      <c r="M166" s="135" t="s">
        <v>31</v>
      </c>
      <c r="N166" s="136" t="s">
        <v>48</v>
      </c>
      <c r="O166" s="137">
        <v>0</v>
      </c>
      <c r="P166" s="137">
        <f>O166*H166</f>
        <v>0</v>
      </c>
      <c r="Q166" s="137">
        <v>8.0555999999999998E-4</v>
      </c>
      <c r="R166" s="137">
        <f>Q166*H166</f>
        <v>3.2222399999999999E-3</v>
      </c>
      <c r="S166" s="137">
        <v>0</v>
      </c>
      <c r="T166" s="138">
        <f>S166*H166</f>
        <v>0</v>
      </c>
      <c r="AR166" s="139" t="s">
        <v>209</v>
      </c>
      <c r="AT166" s="139" t="s">
        <v>205</v>
      </c>
      <c r="AU166" s="139" t="s">
        <v>86</v>
      </c>
      <c r="AY166" s="18" t="s">
        <v>203</v>
      </c>
      <c r="BE166" s="140">
        <f>IF(N166="základní",J166,0)</f>
        <v>827.2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8" t="s">
        <v>84</v>
      </c>
      <c r="BK166" s="140">
        <f>ROUND(I166*H166,2)</f>
        <v>827.2</v>
      </c>
      <c r="BL166" s="18" t="s">
        <v>209</v>
      </c>
      <c r="BM166" s="139" t="s">
        <v>916</v>
      </c>
    </row>
    <row r="167" spans="2:65" s="12" customFormat="1" ht="10.15">
      <c r="B167" s="141"/>
      <c r="D167" s="142" t="s">
        <v>211</v>
      </c>
      <c r="E167" s="143" t="s">
        <v>31</v>
      </c>
      <c r="F167" s="144" t="s">
        <v>356</v>
      </c>
      <c r="H167" s="145">
        <v>4</v>
      </c>
      <c r="L167" s="141"/>
      <c r="M167" s="146"/>
      <c r="T167" s="147"/>
      <c r="AT167" s="143" t="s">
        <v>211</v>
      </c>
      <c r="AU167" s="143" t="s">
        <v>86</v>
      </c>
      <c r="AV167" s="12" t="s">
        <v>86</v>
      </c>
      <c r="AW167" s="12" t="s">
        <v>38</v>
      </c>
      <c r="AX167" s="12" t="s">
        <v>77</v>
      </c>
      <c r="AY167" s="143" t="s">
        <v>203</v>
      </c>
    </row>
    <row r="168" spans="2:65" s="13" customFormat="1" ht="10.15">
      <c r="B168" s="151"/>
      <c r="D168" s="142" t="s">
        <v>211</v>
      </c>
      <c r="E168" s="152" t="s">
        <v>31</v>
      </c>
      <c r="F168" s="153" t="s">
        <v>230</v>
      </c>
      <c r="H168" s="154">
        <v>4</v>
      </c>
      <c r="L168" s="151"/>
      <c r="M168" s="155"/>
      <c r="T168" s="156"/>
      <c r="AT168" s="152" t="s">
        <v>211</v>
      </c>
      <c r="AU168" s="152" t="s">
        <v>86</v>
      </c>
      <c r="AV168" s="13" t="s">
        <v>209</v>
      </c>
      <c r="AW168" s="13" t="s">
        <v>38</v>
      </c>
      <c r="AX168" s="13" t="s">
        <v>84</v>
      </c>
      <c r="AY168" s="152" t="s">
        <v>203</v>
      </c>
    </row>
    <row r="169" spans="2:65" s="1" customFormat="1" ht="24.2" customHeight="1">
      <c r="B169" s="31"/>
      <c r="C169" s="129" t="s">
        <v>364</v>
      </c>
      <c r="D169" s="129" t="s">
        <v>205</v>
      </c>
      <c r="E169" s="130" t="s">
        <v>365</v>
      </c>
      <c r="F169" s="131" t="s">
        <v>366</v>
      </c>
      <c r="G169" s="132" t="s">
        <v>208</v>
      </c>
      <c r="H169" s="133">
        <v>4</v>
      </c>
      <c r="I169" s="134">
        <v>60.5</v>
      </c>
      <c r="J169" s="134">
        <f>ROUND(I169*H169,2)</f>
        <v>242</v>
      </c>
      <c r="K169" s="131" t="s">
        <v>31</v>
      </c>
      <c r="L169" s="31"/>
      <c r="M169" s="135" t="s">
        <v>31</v>
      </c>
      <c r="N169" s="136" t="s">
        <v>48</v>
      </c>
      <c r="O169" s="137">
        <v>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209</v>
      </c>
      <c r="AT169" s="139" t="s">
        <v>205</v>
      </c>
      <c r="AU169" s="139" t="s">
        <v>86</v>
      </c>
      <c r="AY169" s="18" t="s">
        <v>203</v>
      </c>
      <c r="BE169" s="140">
        <f>IF(N169="základní",J169,0)</f>
        <v>242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8" t="s">
        <v>84</v>
      </c>
      <c r="BK169" s="140">
        <f>ROUND(I169*H169,2)</f>
        <v>242</v>
      </c>
      <c r="BL169" s="18" t="s">
        <v>209</v>
      </c>
      <c r="BM169" s="139" t="s">
        <v>917</v>
      </c>
    </row>
    <row r="170" spans="2:65" s="1" customFormat="1" ht="16.5" customHeight="1">
      <c r="B170" s="31"/>
      <c r="C170" s="129" t="s">
        <v>368</v>
      </c>
      <c r="D170" s="129" t="s">
        <v>205</v>
      </c>
      <c r="E170" s="130" t="s">
        <v>369</v>
      </c>
      <c r="F170" s="131" t="s">
        <v>370</v>
      </c>
      <c r="G170" s="132" t="s">
        <v>208</v>
      </c>
      <c r="H170" s="133">
        <v>1.89</v>
      </c>
      <c r="I170" s="134">
        <v>255</v>
      </c>
      <c r="J170" s="134">
        <f>ROUND(I170*H170,2)</f>
        <v>481.95</v>
      </c>
      <c r="K170" s="131" t="s">
        <v>31</v>
      </c>
      <c r="L170" s="31"/>
      <c r="M170" s="135" t="s">
        <v>31</v>
      </c>
      <c r="N170" s="136" t="s">
        <v>48</v>
      </c>
      <c r="O170" s="137">
        <v>0</v>
      </c>
      <c r="P170" s="137">
        <f>O170*H170</f>
        <v>0</v>
      </c>
      <c r="Q170" s="137">
        <v>3.2000000000000002E-3</v>
      </c>
      <c r="R170" s="137">
        <f>Q170*H170</f>
        <v>6.0479999999999996E-3</v>
      </c>
      <c r="S170" s="137">
        <v>0</v>
      </c>
      <c r="T170" s="138">
        <f>S170*H170</f>
        <v>0</v>
      </c>
      <c r="AR170" s="139" t="s">
        <v>209</v>
      </c>
      <c r="AT170" s="139" t="s">
        <v>205</v>
      </c>
      <c r="AU170" s="139" t="s">
        <v>86</v>
      </c>
      <c r="AY170" s="18" t="s">
        <v>203</v>
      </c>
      <c r="BE170" s="140">
        <f>IF(N170="základní",J170,0)</f>
        <v>481.95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8" t="s">
        <v>84</v>
      </c>
      <c r="BK170" s="140">
        <f>ROUND(I170*H170,2)</f>
        <v>481.95</v>
      </c>
      <c r="BL170" s="18" t="s">
        <v>209</v>
      </c>
      <c r="BM170" s="139" t="s">
        <v>918</v>
      </c>
    </row>
    <row r="171" spans="2:65" s="12" customFormat="1" ht="10.15">
      <c r="B171" s="141"/>
      <c r="D171" s="142" t="s">
        <v>211</v>
      </c>
      <c r="E171" s="143" t="s">
        <v>31</v>
      </c>
      <c r="F171" s="144" t="s">
        <v>913</v>
      </c>
      <c r="H171" s="145">
        <v>1.89</v>
      </c>
      <c r="L171" s="141"/>
      <c r="M171" s="146"/>
      <c r="T171" s="147"/>
      <c r="AT171" s="143" t="s">
        <v>211</v>
      </c>
      <c r="AU171" s="143" t="s">
        <v>86</v>
      </c>
      <c r="AV171" s="12" t="s">
        <v>86</v>
      </c>
      <c r="AW171" s="12" t="s">
        <v>38</v>
      </c>
      <c r="AX171" s="12" t="s">
        <v>77</v>
      </c>
      <c r="AY171" s="143" t="s">
        <v>203</v>
      </c>
    </row>
    <row r="172" spans="2:65" s="13" customFormat="1" ht="10.15">
      <c r="B172" s="151"/>
      <c r="D172" s="142" t="s">
        <v>211</v>
      </c>
      <c r="E172" s="152" t="s">
        <v>31</v>
      </c>
      <c r="F172" s="153" t="s">
        <v>230</v>
      </c>
      <c r="H172" s="154">
        <v>1.89</v>
      </c>
      <c r="L172" s="151"/>
      <c r="M172" s="155"/>
      <c r="T172" s="156"/>
      <c r="AT172" s="152" t="s">
        <v>211</v>
      </c>
      <c r="AU172" s="152" t="s">
        <v>86</v>
      </c>
      <c r="AV172" s="13" t="s">
        <v>209</v>
      </c>
      <c r="AW172" s="13" t="s">
        <v>38</v>
      </c>
      <c r="AX172" s="13" t="s">
        <v>84</v>
      </c>
      <c r="AY172" s="152" t="s">
        <v>203</v>
      </c>
    </row>
    <row r="173" spans="2:65" s="1" customFormat="1" ht="44.25" customHeight="1">
      <c r="B173" s="31"/>
      <c r="C173" s="129" t="s">
        <v>373</v>
      </c>
      <c r="D173" s="129" t="s">
        <v>205</v>
      </c>
      <c r="E173" s="130" t="s">
        <v>374</v>
      </c>
      <c r="F173" s="131" t="s">
        <v>375</v>
      </c>
      <c r="G173" s="132" t="s">
        <v>251</v>
      </c>
      <c r="H173" s="133">
        <v>9.5000000000000001E-2</v>
      </c>
      <c r="I173" s="134">
        <v>39000</v>
      </c>
      <c r="J173" s="134">
        <f>ROUND(I173*H173,2)</f>
        <v>3705</v>
      </c>
      <c r="K173" s="131" t="s">
        <v>31</v>
      </c>
      <c r="L173" s="31"/>
      <c r="M173" s="135" t="s">
        <v>31</v>
      </c>
      <c r="N173" s="136" t="s">
        <v>48</v>
      </c>
      <c r="O173" s="137">
        <v>0</v>
      </c>
      <c r="P173" s="137">
        <f>O173*H173</f>
        <v>0</v>
      </c>
      <c r="Q173" s="137">
        <v>1.0555522399999997</v>
      </c>
      <c r="R173" s="137">
        <f>Q173*H173</f>
        <v>0.10027746279999997</v>
      </c>
      <c r="S173" s="137">
        <v>0</v>
      </c>
      <c r="T173" s="138">
        <f>S173*H173</f>
        <v>0</v>
      </c>
      <c r="AR173" s="139" t="s">
        <v>209</v>
      </c>
      <c r="AT173" s="139" t="s">
        <v>205</v>
      </c>
      <c r="AU173" s="139" t="s">
        <v>86</v>
      </c>
      <c r="AY173" s="18" t="s">
        <v>203</v>
      </c>
      <c r="BE173" s="140">
        <f>IF(N173="základní",J173,0)</f>
        <v>3705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8" t="s">
        <v>84</v>
      </c>
      <c r="BK173" s="140">
        <f>ROUND(I173*H173,2)</f>
        <v>3705</v>
      </c>
      <c r="BL173" s="18" t="s">
        <v>209</v>
      </c>
      <c r="BM173" s="139" t="s">
        <v>919</v>
      </c>
    </row>
    <row r="174" spans="2:65" s="14" customFormat="1" ht="10.15">
      <c r="B174" s="160"/>
      <c r="D174" s="142" t="s">
        <v>211</v>
      </c>
      <c r="E174" s="161" t="s">
        <v>31</v>
      </c>
      <c r="F174" s="162" t="s">
        <v>377</v>
      </c>
      <c r="H174" s="161" t="s">
        <v>31</v>
      </c>
      <c r="L174" s="160"/>
      <c r="M174" s="163"/>
      <c r="T174" s="164"/>
      <c r="AT174" s="161" t="s">
        <v>211</v>
      </c>
      <c r="AU174" s="161" t="s">
        <v>86</v>
      </c>
      <c r="AV174" s="14" t="s">
        <v>84</v>
      </c>
      <c r="AW174" s="14" t="s">
        <v>38</v>
      </c>
      <c r="AX174" s="14" t="s">
        <v>77</v>
      </c>
      <c r="AY174" s="161" t="s">
        <v>203</v>
      </c>
    </row>
    <row r="175" spans="2:65" s="14" customFormat="1" ht="10.15">
      <c r="B175" s="160"/>
      <c r="D175" s="142" t="s">
        <v>211</v>
      </c>
      <c r="E175" s="161" t="s">
        <v>31</v>
      </c>
      <c r="F175" s="162" t="s">
        <v>378</v>
      </c>
      <c r="H175" s="161" t="s">
        <v>31</v>
      </c>
      <c r="L175" s="160"/>
      <c r="M175" s="163"/>
      <c r="T175" s="164"/>
      <c r="AT175" s="161" t="s">
        <v>211</v>
      </c>
      <c r="AU175" s="161" t="s">
        <v>86</v>
      </c>
      <c r="AV175" s="14" t="s">
        <v>84</v>
      </c>
      <c r="AW175" s="14" t="s">
        <v>38</v>
      </c>
      <c r="AX175" s="14" t="s">
        <v>77</v>
      </c>
      <c r="AY175" s="161" t="s">
        <v>203</v>
      </c>
    </row>
    <row r="176" spans="2:65" s="12" customFormat="1" ht="10.15">
      <c r="B176" s="141"/>
      <c r="D176" s="142" t="s">
        <v>211</v>
      </c>
      <c r="E176" s="143" t="s">
        <v>31</v>
      </c>
      <c r="F176" s="144" t="s">
        <v>911</v>
      </c>
      <c r="H176" s="145">
        <v>0.79500000000000004</v>
      </c>
      <c r="L176" s="141"/>
      <c r="M176" s="146"/>
      <c r="T176" s="147"/>
      <c r="AT176" s="143" t="s">
        <v>211</v>
      </c>
      <c r="AU176" s="143" t="s">
        <v>86</v>
      </c>
      <c r="AV176" s="12" t="s">
        <v>86</v>
      </c>
      <c r="AW176" s="12" t="s">
        <v>38</v>
      </c>
      <c r="AX176" s="12" t="s">
        <v>77</v>
      </c>
      <c r="AY176" s="143" t="s">
        <v>203</v>
      </c>
    </row>
    <row r="177" spans="2:65" s="12" customFormat="1" ht="10.15">
      <c r="B177" s="141"/>
      <c r="D177" s="142" t="s">
        <v>211</v>
      </c>
      <c r="E177" s="143" t="s">
        <v>31</v>
      </c>
      <c r="F177" s="144" t="s">
        <v>920</v>
      </c>
      <c r="H177" s="145">
        <v>9.5000000000000001E-2</v>
      </c>
      <c r="L177" s="141"/>
      <c r="M177" s="146"/>
      <c r="T177" s="147"/>
      <c r="AT177" s="143" t="s">
        <v>211</v>
      </c>
      <c r="AU177" s="143" t="s">
        <v>86</v>
      </c>
      <c r="AV177" s="12" t="s">
        <v>86</v>
      </c>
      <c r="AW177" s="12" t="s">
        <v>38</v>
      </c>
      <c r="AX177" s="12" t="s">
        <v>84</v>
      </c>
      <c r="AY177" s="143" t="s">
        <v>203</v>
      </c>
    </row>
    <row r="178" spans="2:65" s="11" customFormat="1" ht="22.8" customHeight="1">
      <c r="B178" s="118"/>
      <c r="D178" s="119" t="s">
        <v>76</v>
      </c>
      <c r="E178" s="127" t="s">
        <v>279</v>
      </c>
      <c r="F178" s="127" t="s">
        <v>380</v>
      </c>
      <c r="J178" s="128">
        <f>BK178</f>
        <v>3791.4</v>
      </c>
      <c r="L178" s="118"/>
      <c r="M178" s="122"/>
      <c r="P178" s="123">
        <f>SUM(P179:P184)</f>
        <v>0</v>
      </c>
      <c r="R178" s="123">
        <f>SUM(R179:R184)</f>
        <v>0</v>
      </c>
      <c r="T178" s="124">
        <f>SUM(T179:T184)</f>
        <v>0</v>
      </c>
      <c r="AR178" s="119" t="s">
        <v>84</v>
      </c>
      <c r="AT178" s="125" t="s">
        <v>76</v>
      </c>
      <c r="AU178" s="125" t="s">
        <v>84</v>
      </c>
      <c r="AY178" s="119" t="s">
        <v>203</v>
      </c>
      <c r="BK178" s="126">
        <f>SUM(BK179:BK184)</f>
        <v>3791.4</v>
      </c>
    </row>
    <row r="179" spans="2:65" s="1" customFormat="1" ht="24.2" customHeight="1">
      <c r="B179" s="31"/>
      <c r="C179" s="129" t="s">
        <v>381</v>
      </c>
      <c r="D179" s="129" t="s">
        <v>205</v>
      </c>
      <c r="E179" s="130" t="s">
        <v>382</v>
      </c>
      <c r="F179" s="131" t="s">
        <v>534</v>
      </c>
      <c r="G179" s="132" t="s">
        <v>208</v>
      </c>
      <c r="H179" s="133">
        <v>10.6</v>
      </c>
      <c r="I179" s="134">
        <v>89</v>
      </c>
      <c r="J179" s="134">
        <f>ROUND(I179*H179,2)</f>
        <v>943.4</v>
      </c>
      <c r="K179" s="131" t="s">
        <v>31</v>
      </c>
      <c r="L179" s="31"/>
      <c r="M179" s="135" t="s">
        <v>31</v>
      </c>
      <c r="N179" s="136" t="s">
        <v>48</v>
      </c>
      <c r="O179" s="137">
        <v>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AR179" s="139" t="s">
        <v>209</v>
      </c>
      <c r="AT179" s="139" t="s">
        <v>205</v>
      </c>
      <c r="AU179" s="139" t="s">
        <v>86</v>
      </c>
      <c r="AY179" s="18" t="s">
        <v>203</v>
      </c>
      <c r="BE179" s="140">
        <f>IF(N179="základní",J179,0)</f>
        <v>943.4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8" t="s">
        <v>84</v>
      </c>
      <c r="BK179" s="140">
        <f>ROUND(I179*H179,2)</f>
        <v>943.4</v>
      </c>
      <c r="BL179" s="18" t="s">
        <v>209</v>
      </c>
      <c r="BM179" s="139" t="s">
        <v>921</v>
      </c>
    </row>
    <row r="180" spans="2:65" s="12" customFormat="1" ht="10.15">
      <c r="B180" s="141"/>
      <c r="D180" s="142" t="s">
        <v>211</v>
      </c>
      <c r="E180" s="143" t="s">
        <v>31</v>
      </c>
      <c r="F180" s="144" t="s">
        <v>922</v>
      </c>
      <c r="H180" s="145">
        <v>10.6</v>
      </c>
      <c r="L180" s="141"/>
      <c r="M180" s="146"/>
      <c r="T180" s="147"/>
      <c r="AT180" s="143" t="s">
        <v>211</v>
      </c>
      <c r="AU180" s="143" t="s">
        <v>86</v>
      </c>
      <c r="AV180" s="12" t="s">
        <v>86</v>
      </c>
      <c r="AW180" s="12" t="s">
        <v>38</v>
      </c>
      <c r="AX180" s="12" t="s">
        <v>84</v>
      </c>
      <c r="AY180" s="143" t="s">
        <v>203</v>
      </c>
    </row>
    <row r="181" spans="2:65" s="1" customFormat="1" ht="24.2" customHeight="1">
      <c r="B181" s="31"/>
      <c r="C181" s="129" t="s">
        <v>386</v>
      </c>
      <c r="D181" s="129" t="s">
        <v>205</v>
      </c>
      <c r="E181" s="130" t="s">
        <v>387</v>
      </c>
      <c r="F181" s="131" t="s">
        <v>537</v>
      </c>
      <c r="G181" s="132" t="s">
        <v>208</v>
      </c>
      <c r="H181" s="133">
        <v>106</v>
      </c>
      <c r="I181" s="134">
        <v>3.5</v>
      </c>
      <c r="J181" s="134">
        <f>ROUND(I181*H181,2)</f>
        <v>371</v>
      </c>
      <c r="K181" s="131" t="s">
        <v>31</v>
      </c>
      <c r="L181" s="31"/>
      <c r="M181" s="135" t="s">
        <v>31</v>
      </c>
      <c r="N181" s="136" t="s">
        <v>48</v>
      </c>
      <c r="O181" s="137">
        <v>0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209</v>
      </c>
      <c r="AT181" s="139" t="s">
        <v>205</v>
      </c>
      <c r="AU181" s="139" t="s">
        <v>86</v>
      </c>
      <c r="AY181" s="18" t="s">
        <v>203</v>
      </c>
      <c r="BE181" s="140">
        <f>IF(N181="základní",J181,0)</f>
        <v>371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8" t="s">
        <v>84</v>
      </c>
      <c r="BK181" s="140">
        <f>ROUND(I181*H181,2)</f>
        <v>371</v>
      </c>
      <c r="BL181" s="18" t="s">
        <v>209</v>
      </c>
      <c r="BM181" s="139" t="s">
        <v>923</v>
      </c>
    </row>
    <row r="182" spans="2:65" s="12" customFormat="1" ht="10.15">
      <c r="B182" s="141"/>
      <c r="D182" s="142" t="s">
        <v>211</v>
      </c>
      <c r="E182" s="143" t="s">
        <v>31</v>
      </c>
      <c r="F182" s="144" t="s">
        <v>924</v>
      </c>
      <c r="H182" s="145">
        <v>106</v>
      </c>
      <c r="L182" s="141"/>
      <c r="M182" s="146"/>
      <c r="T182" s="147"/>
      <c r="AT182" s="143" t="s">
        <v>211</v>
      </c>
      <c r="AU182" s="143" t="s">
        <v>86</v>
      </c>
      <c r="AV182" s="12" t="s">
        <v>86</v>
      </c>
      <c r="AW182" s="12" t="s">
        <v>38</v>
      </c>
      <c r="AX182" s="12" t="s">
        <v>84</v>
      </c>
      <c r="AY182" s="143" t="s">
        <v>203</v>
      </c>
    </row>
    <row r="183" spans="2:65" s="1" customFormat="1" ht="33" customHeight="1">
      <c r="B183" s="31"/>
      <c r="C183" s="129" t="s">
        <v>391</v>
      </c>
      <c r="D183" s="129" t="s">
        <v>205</v>
      </c>
      <c r="E183" s="130" t="s">
        <v>392</v>
      </c>
      <c r="F183" s="131" t="s">
        <v>393</v>
      </c>
      <c r="G183" s="132" t="s">
        <v>215</v>
      </c>
      <c r="H183" s="133">
        <v>1</v>
      </c>
      <c r="I183" s="134">
        <v>2000</v>
      </c>
      <c r="J183" s="134">
        <f>ROUND(I183*H183,2)</f>
        <v>2000</v>
      </c>
      <c r="K183" s="131" t="s">
        <v>31</v>
      </c>
      <c r="L183" s="31"/>
      <c r="M183" s="135" t="s">
        <v>31</v>
      </c>
      <c r="N183" s="136" t="s">
        <v>48</v>
      </c>
      <c r="O183" s="137">
        <v>0</v>
      </c>
      <c r="P183" s="137">
        <f>O183*H183</f>
        <v>0</v>
      </c>
      <c r="Q183" s="137">
        <v>0</v>
      </c>
      <c r="R183" s="137">
        <f>Q183*H183</f>
        <v>0</v>
      </c>
      <c r="S183" s="137">
        <v>0</v>
      </c>
      <c r="T183" s="138">
        <f>S183*H183</f>
        <v>0</v>
      </c>
      <c r="AR183" s="139" t="s">
        <v>209</v>
      </c>
      <c r="AT183" s="139" t="s">
        <v>205</v>
      </c>
      <c r="AU183" s="139" t="s">
        <v>86</v>
      </c>
      <c r="AY183" s="18" t="s">
        <v>203</v>
      </c>
      <c r="BE183" s="140">
        <f>IF(N183="základní",J183,0)</f>
        <v>2000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8" t="s">
        <v>84</v>
      </c>
      <c r="BK183" s="140">
        <f>ROUND(I183*H183,2)</f>
        <v>2000</v>
      </c>
      <c r="BL183" s="18" t="s">
        <v>209</v>
      </c>
      <c r="BM183" s="139" t="s">
        <v>925</v>
      </c>
    </row>
    <row r="184" spans="2:65" s="1" customFormat="1" ht="24.2" customHeight="1">
      <c r="B184" s="31"/>
      <c r="C184" s="129" t="s">
        <v>395</v>
      </c>
      <c r="D184" s="129" t="s">
        <v>205</v>
      </c>
      <c r="E184" s="130" t="s">
        <v>396</v>
      </c>
      <c r="F184" s="131" t="s">
        <v>541</v>
      </c>
      <c r="G184" s="132" t="s">
        <v>208</v>
      </c>
      <c r="H184" s="133">
        <v>10.6</v>
      </c>
      <c r="I184" s="134">
        <v>45</v>
      </c>
      <c r="J184" s="134">
        <f>ROUND(I184*H184,2)</f>
        <v>477</v>
      </c>
      <c r="K184" s="131" t="s">
        <v>31</v>
      </c>
      <c r="L184" s="31"/>
      <c r="M184" s="135" t="s">
        <v>31</v>
      </c>
      <c r="N184" s="136" t="s">
        <v>48</v>
      </c>
      <c r="O184" s="137">
        <v>0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209</v>
      </c>
      <c r="AT184" s="139" t="s">
        <v>205</v>
      </c>
      <c r="AU184" s="139" t="s">
        <v>86</v>
      </c>
      <c r="AY184" s="18" t="s">
        <v>203</v>
      </c>
      <c r="BE184" s="140">
        <f>IF(N184="základní",J184,0)</f>
        <v>477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8" t="s">
        <v>84</v>
      </c>
      <c r="BK184" s="140">
        <f>ROUND(I184*H184,2)</f>
        <v>477</v>
      </c>
      <c r="BL184" s="18" t="s">
        <v>209</v>
      </c>
      <c r="BM184" s="139" t="s">
        <v>926</v>
      </c>
    </row>
    <row r="185" spans="2:65" s="11" customFormat="1" ht="22.8" customHeight="1">
      <c r="B185" s="118"/>
      <c r="D185" s="119" t="s">
        <v>76</v>
      </c>
      <c r="E185" s="127" t="s">
        <v>399</v>
      </c>
      <c r="F185" s="127" t="s">
        <v>400</v>
      </c>
      <c r="J185" s="128">
        <f>BK185</f>
        <v>7127.83</v>
      </c>
      <c r="L185" s="118"/>
      <c r="M185" s="122"/>
      <c r="P185" s="123">
        <f>P186</f>
        <v>0</v>
      </c>
      <c r="R185" s="123">
        <f>R186</f>
        <v>0</v>
      </c>
      <c r="T185" s="124">
        <f>T186</f>
        <v>0</v>
      </c>
      <c r="AR185" s="119" t="s">
        <v>84</v>
      </c>
      <c r="AT185" s="125" t="s">
        <v>76</v>
      </c>
      <c r="AU185" s="125" t="s">
        <v>84</v>
      </c>
      <c r="AY185" s="119" t="s">
        <v>203</v>
      </c>
      <c r="BK185" s="126">
        <f>BK186</f>
        <v>7127.83</v>
      </c>
    </row>
    <row r="186" spans="2:65" s="1" customFormat="1" ht="24.2" customHeight="1">
      <c r="B186" s="31"/>
      <c r="C186" s="129" t="s">
        <v>401</v>
      </c>
      <c r="D186" s="129" t="s">
        <v>205</v>
      </c>
      <c r="E186" s="130" t="s">
        <v>402</v>
      </c>
      <c r="F186" s="131" t="s">
        <v>403</v>
      </c>
      <c r="G186" s="132" t="s">
        <v>251</v>
      </c>
      <c r="H186" s="133">
        <v>22.992999999999999</v>
      </c>
      <c r="I186" s="134">
        <v>310</v>
      </c>
      <c r="J186" s="134">
        <f>ROUND(I186*H186,2)</f>
        <v>7127.83</v>
      </c>
      <c r="K186" s="131" t="s">
        <v>31</v>
      </c>
      <c r="L186" s="31"/>
      <c r="M186" s="135" t="s">
        <v>31</v>
      </c>
      <c r="N186" s="136" t="s">
        <v>48</v>
      </c>
      <c r="O186" s="137">
        <v>0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209</v>
      </c>
      <c r="AT186" s="139" t="s">
        <v>205</v>
      </c>
      <c r="AU186" s="139" t="s">
        <v>86</v>
      </c>
      <c r="AY186" s="18" t="s">
        <v>203</v>
      </c>
      <c r="BE186" s="140">
        <f>IF(N186="základní",J186,0)</f>
        <v>7127.83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8" t="s">
        <v>84</v>
      </c>
      <c r="BK186" s="140">
        <f>ROUND(I186*H186,2)</f>
        <v>7127.83</v>
      </c>
      <c r="BL186" s="18" t="s">
        <v>209</v>
      </c>
      <c r="BM186" s="139" t="s">
        <v>927</v>
      </c>
    </row>
    <row r="187" spans="2:65" s="11" customFormat="1" ht="25.9" customHeight="1">
      <c r="B187" s="118"/>
      <c r="D187" s="119" t="s">
        <v>76</v>
      </c>
      <c r="E187" s="120" t="s">
        <v>405</v>
      </c>
      <c r="F187" s="120" t="s">
        <v>405</v>
      </c>
      <c r="J187" s="121">
        <f>BK187</f>
        <v>382500</v>
      </c>
      <c r="L187" s="118"/>
      <c r="M187" s="122"/>
      <c r="P187" s="123">
        <f>P188</f>
        <v>0</v>
      </c>
      <c r="R187" s="123">
        <f>R188</f>
        <v>0</v>
      </c>
      <c r="T187" s="124">
        <f>T188</f>
        <v>0</v>
      </c>
      <c r="AR187" s="119" t="s">
        <v>86</v>
      </c>
      <c r="AT187" s="125" t="s">
        <v>76</v>
      </c>
      <c r="AU187" s="125" t="s">
        <v>77</v>
      </c>
      <c r="AY187" s="119" t="s">
        <v>203</v>
      </c>
      <c r="BK187" s="126">
        <f>BK188</f>
        <v>382500</v>
      </c>
    </row>
    <row r="188" spans="2:65" s="11" customFormat="1" ht="22.8" customHeight="1">
      <c r="B188" s="118"/>
      <c r="D188" s="119" t="s">
        <v>76</v>
      </c>
      <c r="E188" s="127" t="s">
        <v>406</v>
      </c>
      <c r="F188" s="127" t="s">
        <v>407</v>
      </c>
      <c r="J188" s="128">
        <f>BK188</f>
        <v>382500</v>
      </c>
      <c r="L188" s="118"/>
      <c r="M188" s="122"/>
      <c r="P188" s="123">
        <f>SUM(P189:P192)</f>
        <v>0</v>
      </c>
      <c r="R188" s="123">
        <f>SUM(R189:R192)</f>
        <v>0</v>
      </c>
      <c r="T188" s="124">
        <f>SUM(T189:T192)</f>
        <v>0</v>
      </c>
      <c r="AR188" s="119" t="s">
        <v>86</v>
      </c>
      <c r="AT188" s="125" t="s">
        <v>76</v>
      </c>
      <c r="AU188" s="125" t="s">
        <v>84</v>
      </c>
      <c r="AY188" s="119" t="s">
        <v>203</v>
      </c>
      <c r="BK188" s="126">
        <f>SUM(BK189:BK192)</f>
        <v>382500</v>
      </c>
    </row>
    <row r="189" spans="2:65" s="1" customFormat="1" ht="24.2" customHeight="1">
      <c r="B189" s="31"/>
      <c r="C189" s="129" t="s">
        <v>408</v>
      </c>
      <c r="D189" s="129" t="s">
        <v>205</v>
      </c>
      <c r="E189" s="130" t="s">
        <v>409</v>
      </c>
      <c r="F189" s="131" t="s">
        <v>410</v>
      </c>
      <c r="G189" s="132" t="s">
        <v>215</v>
      </c>
      <c r="H189" s="133">
        <v>45</v>
      </c>
      <c r="I189" s="134">
        <v>8500</v>
      </c>
      <c r="J189" s="134">
        <f>ROUND(I189*H189,2)</f>
        <v>382500</v>
      </c>
      <c r="K189" s="131" t="s">
        <v>31</v>
      </c>
      <c r="L189" s="31"/>
      <c r="M189" s="135" t="s">
        <v>31</v>
      </c>
      <c r="N189" s="136" t="s">
        <v>48</v>
      </c>
      <c r="O189" s="137">
        <v>0</v>
      </c>
      <c r="P189" s="137">
        <f>O189*H189</f>
        <v>0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325</v>
      </c>
      <c r="AT189" s="139" t="s">
        <v>205</v>
      </c>
      <c r="AU189" s="139" t="s">
        <v>86</v>
      </c>
      <c r="AY189" s="18" t="s">
        <v>203</v>
      </c>
      <c r="BE189" s="140">
        <f>IF(N189="základní",J189,0)</f>
        <v>382500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8" t="s">
        <v>84</v>
      </c>
      <c r="BK189" s="140">
        <f>ROUND(I189*H189,2)</f>
        <v>382500</v>
      </c>
      <c r="BL189" s="18" t="s">
        <v>325</v>
      </c>
      <c r="BM189" s="139" t="s">
        <v>928</v>
      </c>
    </row>
    <row r="190" spans="2:65" s="12" customFormat="1" ht="10.15">
      <c r="B190" s="141"/>
      <c r="D190" s="142" t="s">
        <v>211</v>
      </c>
      <c r="E190" s="143" t="s">
        <v>31</v>
      </c>
      <c r="F190" s="144" t="s">
        <v>929</v>
      </c>
      <c r="H190" s="145">
        <v>24</v>
      </c>
      <c r="L190" s="141"/>
      <c r="M190" s="146"/>
      <c r="T190" s="147"/>
      <c r="AT190" s="143" t="s">
        <v>211</v>
      </c>
      <c r="AU190" s="143" t="s">
        <v>86</v>
      </c>
      <c r="AV190" s="12" t="s">
        <v>86</v>
      </c>
      <c r="AW190" s="12" t="s">
        <v>38</v>
      </c>
      <c r="AX190" s="12" t="s">
        <v>77</v>
      </c>
      <c r="AY190" s="143" t="s">
        <v>203</v>
      </c>
    </row>
    <row r="191" spans="2:65" s="12" customFormat="1" ht="10.15">
      <c r="B191" s="141"/>
      <c r="D191" s="142" t="s">
        <v>211</v>
      </c>
      <c r="E191" s="143" t="s">
        <v>31</v>
      </c>
      <c r="F191" s="144" t="s">
        <v>417</v>
      </c>
      <c r="H191" s="145">
        <v>21</v>
      </c>
      <c r="L191" s="141"/>
      <c r="M191" s="146"/>
      <c r="T191" s="147"/>
      <c r="AT191" s="143" t="s">
        <v>211</v>
      </c>
      <c r="AU191" s="143" t="s">
        <v>86</v>
      </c>
      <c r="AV191" s="12" t="s">
        <v>86</v>
      </c>
      <c r="AW191" s="12" t="s">
        <v>38</v>
      </c>
      <c r="AX191" s="12" t="s">
        <v>77</v>
      </c>
      <c r="AY191" s="143" t="s">
        <v>203</v>
      </c>
    </row>
    <row r="192" spans="2:65" s="13" customFormat="1" ht="10.15">
      <c r="B192" s="151"/>
      <c r="D192" s="142" t="s">
        <v>211</v>
      </c>
      <c r="E192" s="152" t="s">
        <v>31</v>
      </c>
      <c r="F192" s="153" t="s">
        <v>230</v>
      </c>
      <c r="H192" s="154">
        <v>45</v>
      </c>
      <c r="L192" s="151"/>
      <c r="M192" s="157"/>
      <c r="N192" s="158"/>
      <c r="O192" s="158"/>
      <c r="P192" s="158"/>
      <c r="Q192" s="158"/>
      <c r="R192" s="158"/>
      <c r="S192" s="158"/>
      <c r="T192" s="159"/>
      <c r="AT192" s="152" t="s">
        <v>211</v>
      </c>
      <c r="AU192" s="152" t="s">
        <v>86</v>
      </c>
      <c r="AV192" s="13" t="s">
        <v>209</v>
      </c>
      <c r="AW192" s="13" t="s">
        <v>38</v>
      </c>
      <c r="AX192" s="13" t="s">
        <v>84</v>
      </c>
      <c r="AY192" s="152" t="s">
        <v>203</v>
      </c>
    </row>
    <row r="193" spans="2:12" s="1" customFormat="1" ht="6.95" customHeight="1"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31"/>
    </row>
  </sheetData>
  <sheetProtection algorithmName="SHA-512" hashValue="Dm5v4mNwo/Ur4zD0ZnEYxMQyVgzHPU6fkqCEXTkiCjEpAbGMndDx/x+DsEllDJg2UuR4BIoo8TQXaBwzam9gcA==" saltValue="TvBbQDXAcMcnZnuu/eOk9SkfMor5vFpWq8IVUmCem9dMtNv2ix+DQou0pnEELSMVFu64EiWReoMrgAWeDdw6bA==" spinCount="100000" sheet="1" objects="1" scenarios="1" formatColumns="0" formatRows="0" autoFilter="0"/>
  <autoFilter ref="C93:K192" xr:uid="{00000000-0009-0000-0000-000012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131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872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930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-35786.980000000003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ROUND((SUM(BE94:BE145)),  2)</f>
        <v>-35786.980000000003</v>
      </c>
      <c r="I37" s="92">
        <v>0.21</v>
      </c>
      <c r="J37" s="81">
        <f>ROUND(((SUM(BE94:BE145))*I37),  2)</f>
        <v>-7515.27</v>
      </c>
      <c r="L37" s="31"/>
    </row>
    <row r="38" spans="2:12" s="1" customFormat="1" ht="14.45" customHeight="1">
      <c r="B38" s="31"/>
      <c r="E38" s="27" t="s">
        <v>49</v>
      </c>
      <c r="F38" s="81">
        <f>ROUND((SUM(BF94:BF145)),  2)</f>
        <v>0</v>
      </c>
      <c r="I38" s="92">
        <v>0.12</v>
      </c>
      <c r="J38" s="81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ROUND((SUM(BG94:BG145)),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ROUND((SUM(BH94:BH145)),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ROUND((SUM(BI94:BI145)),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-43302.25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872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ZBV-07a - méněpráce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-35786.979999999996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-35786.979999999996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-27918.75</v>
      </c>
      <c r="L69" s="106"/>
    </row>
    <row r="70" spans="2:47" s="9" customFormat="1" ht="19.899999999999999" customHeight="1">
      <c r="B70" s="106"/>
      <c r="D70" s="107" t="s">
        <v>235</v>
      </c>
      <c r="E70" s="108"/>
      <c r="F70" s="108"/>
      <c r="G70" s="108"/>
      <c r="H70" s="108"/>
      <c r="I70" s="108"/>
      <c r="J70" s="109">
        <f>J117</f>
        <v>-7868.23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872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ZBV-07a - méněpráce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-35786.979999999996</v>
      </c>
      <c r="L94" s="31"/>
      <c r="M94" s="58"/>
      <c r="N94" s="49"/>
      <c r="O94" s="49"/>
      <c r="P94" s="115">
        <f>P95</f>
        <v>0</v>
      </c>
      <c r="Q94" s="49"/>
      <c r="R94" s="115">
        <f>R95</f>
        <v>-1.1788223799999999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-35786.979999999996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-35786.979999999996</v>
      </c>
      <c r="L95" s="118"/>
      <c r="M95" s="122"/>
      <c r="P95" s="123">
        <f>P96+P117</f>
        <v>0</v>
      </c>
      <c r="R95" s="123">
        <f>R96+R117</f>
        <v>-1.1788223799999999</v>
      </c>
      <c r="T95" s="124">
        <f>T96+T117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BK96+BK117</f>
        <v>-35786.979999999996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-27918.75</v>
      </c>
      <c r="L96" s="118"/>
      <c r="M96" s="122"/>
      <c r="P96" s="123">
        <f>SUM(P97:P116)</f>
        <v>0</v>
      </c>
      <c r="R96" s="123">
        <f>SUM(R97:R116)</f>
        <v>-0.87660557999999988</v>
      </c>
      <c r="T96" s="124">
        <f>SUM(T97:T116)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SUM(BK97:BK116)</f>
        <v>-27918.75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300</v>
      </c>
      <c r="F97" s="131" t="s">
        <v>301</v>
      </c>
      <c r="G97" s="132" t="s">
        <v>242</v>
      </c>
      <c r="H97" s="133">
        <v>-0.3</v>
      </c>
      <c r="I97" s="134">
        <v>7900</v>
      </c>
      <c r="J97" s="134">
        <f>ROUND(I97*H97,2)</f>
        <v>-2370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2.5018699999999998</v>
      </c>
      <c r="R97" s="137">
        <f>Q97*H97</f>
        <v>-0.75056099999999992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-2370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-2370</v>
      </c>
      <c r="BL97" s="18" t="s">
        <v>209</v>
      </c>
      <c r="BM97" s="139" t="s">
        <v>931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932</v>
      </c>
      <c r="H98" s="145">
        <v>-3.8050000000000002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933</v>
      </c>
      <c r="H99" s="145">
        <v>3.5049999999999999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3" customFormat="1" ht="10.15">
      <c r="B100" s="151"/>
      <c r="D100" s="142" t="s">
        <v>211</v>
      </c>
      <c r="E100" s="152" t="s">
        <v>31</v>
      </c>
      <c r="F100" s="153" t="s">
        <v>230</v>
      </c>
      <c r="H100" s="154">
        <v>-0.30000000000000027</v>
      </c>
      <c r="L100" s="151"/>
      <c r="M100" s="155"/>
      <c r="T100" s="156"/>
      <c r="AT100" s="152" t="s">
        <v>211</v>
      </c>
      <c r="AU100" s="152" t="s">
        <v>86</v>
      </c>
      <c r="AV100" s="13" t="s">
        <v>209</v>
      </c>
      <c r="AW100" s="13" t="s">
        <v>38</v>
      </c>
      <c r="AX100" s="13" t="s">
        <v>84</v>
      </c>
      <c r="AY100" s="152" t="s">
        <v>203</v>
      </c>
    </row>
    <row r="101" spans="2:65" s="1" customFormat="1" ht="16.5" customHeight="1">
      <c r="B101" s="31"/>
      <c r="C101" s="129" t="s">
        <v>86</v>
      </c>
      <c r="D101" s="129" t="s">
        <v>205</v>
      </c>
      <c r="E101" s="130" t="s">
        <v>311</v>
      </c>
      <c r="F101" s="131" t="s">
        <v>312</v>
      </c>
      <c r="G101" s="132" t="s">
        <v>208</v>
      </c>
      <c r="H101" s="133">
        <v>-18</v>
      </c>
      <c r="I101" s="134">
        <v>755</v>
      </c>
      <c r="J101" s="134">
        <f>ROUND(I101*H101,2)</f>
        <v>-13590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2.7499999999999998E-3</v>
      </c>
      <c r="R101" s="137">
        <f>Q101*H101</f>
        <v>-4.9499999999999995E-2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-13590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-13590</v>
      </c>
      <c r="BL101" s="18" t="s">
        <v>209</v>
      </c>
      <c r="BM101" s="139" t="s">
        <v>934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935</v>
      </c>
      <c r="H102" s="145">
        <v>-18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77</v>
      </c>
      <c r="AY102" s="143" t="s">
        <v>203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229</v>
      </c>
      <c r="H103" s="145">
        <v>0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77</v>
      </c>
      <c r="AY103" s="143" t="s">
        <v>203</v>
      </c>
    </row>
    <row r="104" spans="2:65" s="13" customFormat="1" ht="10.15">
      <c r="B104" s="151"/>
      <c r="D104" s="142" t="s">
        <v>211</v>
      </c>
      <c r="E104" s="152" t="s">
        <v>31</v>
      </c>
      <c r="F104" s="153" t="s">
        <v>230</v>
      </c>
      <c r="H104" s="154">
        <v>-18</v>
      </c>
      <c r="L104" s="151"/>
      <c r="M104" s="155"/>
      <c r="T104" s="156"/>
      <c r="AT104" s="152" t="s">
        <v>211</v>
      </c>
      <c r="AU104" s="152" t="s">
        <v>86</v>
      </c>
      <c r="AV104" s="13" t="s">
        <v>209</v>
      </c>
      <c r="AW104" s="13" t="s">
        <v>38</v>
      </c>
      <c r="AX104" s="13" t="s">
        <v>84</v>
      </c>
      <c r="AY104" s="152" t="s">
        <v>203</v>
      </c>
    </row>
    <row r="105" spans="2:65" s="1" customFormat="1" ht="16.5" customHeight="1">
      <c r="B105" s="31"/>
      <c r="C105" s="129" t="s">
        <v>92</v>
      </c>
      <c r="D105" s="129" t="s">
        <v>205</v>
      </c>
      <c r="E105" s="130" t="s">
        <v>322</v>
      </c>
      <c r="F105" s="131" t="s">
        <v>323</v>
      </c>
      <c r="G105" s="132" t="s">
        <v>208</v>
      </c>
      <c r="H105" s="133">
        <v>-18</v>
      </c>
      <c r="I105" s="134">
        <v>378</v>
      </c>
      <c r="J105" s="134">
        <f>ROUND(I105*H105,2)</f>
        <v>-6804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-6804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-6804</v>
      </c>
      <c r="BL105" s="18" t="s">
        <v>209</v>
      </c>
      <c r="BM105" s="139" t="s">
        <v>936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935</v>
      </c>
      <c r="H106" s="145">
        <v>-18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229</v>
      </c>
      <c r="H107" s="145">
        <v>0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77</v>
      </c>
      <c r="AY107" s="143" t="s">
        <v>203</v>
      </c>
    </row>
    <row r="108" spans="2:65" s="13" customFormat="1" ht="10.15">
      <c r="B108" s="151"/>
      <c r="D108" s="142" t="s">
        <v>211</v>
      </c>
      <c r="E108" s="152" t="s">
        <v>31</v>
      </c>
      <c r="F108" s="153" t="s">
        <v>230</v>
      </c>
      <c r="H108" s="154">
        <v>-18</v>
      </c>
      <c r="L108" s="151"/>
      <c r="M108" s="155"/>
      <c r="T108" s="156"/>
      <c r="AT108" s="152" t="s">
        <v>211</v>
      </c>
      <c r="AU108" s="152" t="s">
        <v>86</v>
      </c>
      <c r="AV108" s="13" t="s">
        <v>209</v>
      </c>
      <c r="AW108" s="13" t="s">
        <v>38</v>
      </c>
      <c r="AX108" s="13" t="s">
        <v>84</v>
      </c>
      <c r="AY108" s="152" t="s">
        <v>203</v>
      </c>
    </row>
    <row r="109" spans="2:65" s="1" customFormat="1" ht="16.5" customHeight="1">
      <c r="B109" s="31"/>
      <c r="C109" s="129" t="s">
        <v>209</v>
      </c>
      <c r="D109" s="129" t="s">
        <v>205</v>
      </c>
      <c r="E109" s="130" t="s">
        <v>326</v>
      </c>
      <c r="F109" s="131" t="s">
        <v>327</v>
      </c>
      <c r="G109" s="132" t="s">
        <v>208</v>
      </c>
      <c r="H109" s="133">
        <v>-14.25</v>
      </c>
      <c r="I109" s="134">
        <v>255</v>
      </c>
      <c r="J109" s="134">
        <f>ROUND(I109*H109,2)</f>
        <v>-3633.75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2.5000000000000001E-3</v>
      </c>
      <c r="R109" s="137">
        <f>Q109*H109</f>
        <v>-3.5625000000000004E-2</v>
      </c>
      <c r="S109" s="137">
        <v>0</v>
      </c>
      <c r="T109" s="138">
        <f>S109*H109</f>
        <v>0</v>
      </c>
      <c r="AR109" s="139" t="s">
        <v>209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-3633.75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-3633.75</v>
      </c>
      <c r="BL109" s="18" t="s">
        <v>209</v>
      </c>
      <c r="BM109" s="139" t="s">
        <v>937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938</v>
      </c>
      <c r="H110" s="145">
        <v>-14.25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229</v>
      </c>
      <c r="H111" s="145">
        <v>0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3" customFormat="1" ht="10.15">
      <c r="B112" s="151"/>
      <c r="D112" s="142" t="s">
        <v>211</v>
      </c>
      <c r="E112" s="152" t="s">
        <v>31</v>
      </c>
      <c r="F112" s="153" t="s">
        <v>230</v>
      </c>
      <c r="H112" s="154">
        <v>-14.25</v>
      </c>
      <c r="L112" s="151"/>
      <c r="M112" s="155"/>
      <c r="T112" s="156"/>
      <c r="AT112" s="152" t="s">
        <v>211</v>
      </c>
      <c r="AU112" s="152" t="s">
        <v>86</v>
      </c>
      <c r="AV112" s="13" t="s">
        <v>209</v>
      </c>
      <c r="AW112" s="13" t="s">
        <v>38</v>
      </c>
      <c r="AX112" s="13" t="s">
        <v>84</v>
      </c>
      <c r="AY112" s="152" t="s">
        <v>203</v>
      </c>
    </row>
    <row r="113" spans="2:65" s="1" customFormat="1" ht="24.2" customHeight="1">
      <c r="B113" s="31"/>
      <c r="C113" s="129" t="s">
        <v>258</v>
      </c>
      <c r="D113" s="129" t="s">
        <v>205</v>
      </c>
      <c r="E113" s="130" t="s">
        <v>333</v>
      </c>
      <c r="F113" s="131" t="s">
        <v>334</v>
      </c>
      <c r="G113" s="132" t="s">
        <v>251</v>
      </c>
      <c r="H113" s="133">
        <v>-3.9E-2</v>
      </c>
      <c r="I113" s="134">
        <v>39000</v>
      </c>
      <c r="J113" s="134">
        <f>ROUND(I113*H113,2)</f>
        <v>-1521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1.04922</v>
      </c>
      <c r="R113" s="137">
        <f>Q113*H113</f>
        <v>-4.0919580000000004E-2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-1521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-1521</v>
      </c>
      <c r="BL113" s="18" t="s">
        <v>209</v>
      </c>
      <c r="BM113" s="139" t="s">
        <v>939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940</v>
      </c>
      <c r="H114" s="145">
        <v>-0.54300000000000004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941</v>
      </c>
      <c r="H115" s="145">
        <v>0.504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3" customFormat="1" ht="10.15">
      <c r="B116" s="151"/>
      <c r="D116" s="142" t="s">
        <v>211</v>
      </c>
      <c r="E116" s="152" t="s">
        <v>31</v>
      </c>
      <c r="F116" s="153" t="s">
        <v>230</v>
      </c>
      <c r="H116" s="154">
        <v>-3.9000000000000035E-2</v>
      </c>
      <c r="L116" s="151"/>
      <c r="M116" s="155"/>
      <c r="T116" s="156"/>
      <c r="AT116" s="152" t="s">
        <v>211</v>
      </c>
      <c r="AU116" s="152" t="s">
        <v>86</v>
      </c>
      <c r="AV116" s="13" t="s">
        <v>209</v>
      </c>
      <c r="AW116" s="13" t="s">
        <v>38</v>
      </c>
      <c r="AX116" s="13" t="s">
        <v>84</v>
      </c>
      <c r="AY116" s="152" t="s">
        <v>203</v>
      </c>
    </row>
    <row r="117" spans="2:65" s="11" customFormat="1" ht="22.8" customHeight="1">
      <c r="B117" s="118"/>
      <c r="D117" s="119" t="s">
        <v>76</v>
      </c>
      <c r="E117" s="127" t="s">
        <v>209</v>
      </c>
      <c r="F117" s="127" t="s">
        <v>345</v>
      </c>
      <c r="J117" s="128">
        <f>BK117</f>
        <v>-7868.23</v>
      </c>
      <c r="L117" s="118"/>
      <c r="M117" s="122"/>
      <c r="P117" s="123">
        <f>SUM(P118:P145)</f>
        <v>0</v>
      </c>
      <c r="R117" s="123">
        <f>SUM(R118:R145)</f>
        <v>-0.30221680000000006</v>
      </c>
      <c r="T117" s="124">
        <f>SUM(T118:T145)</f>
        <v>0</v>
      </c>
      <c r="AR117" s="119" t="s">
        <v>84</v>
      </c>
      <c r="AT117" s="125" t="s">
        <v>76</v>
      </c>
      <c r="AU117" s="125" t="s">
        <v>84</v>
      </c>
      <c r="AY117" s="119" t="s">
        <v>203</v>
      </c>
      <c r="BK117" s="126">
        <f>SUM(BK118:BK145)</f>
        <v>-7868.23</v>
      </c>
    </row>
    <row r="118" spans="2:65" s="1" customFormat="1" ht="24.2" customHeight="1">
      <c r="B118" s="31"/>
      <c r="C118" s="129" t="s">
        <v>262</v>
      </c>
      <c r="D118" s="129" t="s">
        <v>205</v>
      </c>
      <c r="E118" s="130" t="s">
        <v>347</v>
      </c>
      <c r="F118" s="131" t="s">
        <v>348</v>
      </c>
      <c r="G118" s="132" t="s">
        <v>242</v>
      </c>
      <c r="H118" s="133">
        <v>-0.1</v>
      </c>
      <c r="I118" s="134">
        <v>7900</v>
      </c>
      <c r="J118" s="134">
        <f>ROUND(I118*H118,2)</f>
        <v>-790</v>
      </c>
      <c r="K118" s="131" t="s">
        <v>31</v>
      </c>
      <c r="L118" s="31"/>
      <c r="M118" s="135" t="s">
        <v>31</v>
      </c>
      <c r="N118" s="136" t="s">
        <v>48</v>
      </c>
      <c r="O118" s="137">
        <v>0</v>
      </c>
      <c r="P118" s="137">
        <f>O118*H118</f>
        <v>0</v>
      </c>
      <c r="Q118" s="137">
        <v>2.5020099999999998</v>
      </c>
      <c r="R118" s="137">
        <f>Q118*H118</f>
        <v>-0.25020100000000001</v>
      </c>
      <c r="S118" s="137">
        <v>0</v>
      </c>
      <c r="T118" s="138">
        <f>S118*H118</f>
        <v>0</v>
      </c>
      <c r="AR118" s="139" t="s">
        <v>209</v>
      </c>
      <c r="AT118" s="139" t="s">
        <v>205</v>
      </c>
      <c r="AU118" s="139" t="s">
        <v>86</v>
      </c>
      <c r="AY118" s="18" t="s">
        <v>203</v>
      </c>
      <c r="BE118" s="140">
        <f>IF(N118="základní",J118,0)</f>
        <v>-790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84</v>
      </c>
      <c r="BK118" s="140">
        <f>ROUND(I118*H118,2)</f>
        <v>-790</v>
      </c>
      <c r="BL118" s="18" t="s">
        <v>209</v>
      </c>
      <c r="BM118" s="139" t="s">
        <v>942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943</v>
      </c>
      <c r="H119" s="145">
        <v>-0.79500000000000004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944</v>
      </c>
      <c r="H120" s="145">
        <v>0.69499999999999995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3" customFormat="1" ht="10.15">
      <c r="B121" s="151"/>
      <c r="D121" s="142" t="s">
        <v>211</v>
      </c>
      <c r="E121" s="152" t="s">
        <v>31</v>
      </c>
      <c r="F121" s="153" t="s">
        <v>230</v>
      </c>
      <c r="H121" s="154">
        <v>-0.1000000000000001</v>
      </c>
      <c r="L121" s="151"/>
      <c r="M121" s="155"/>
      <c r="T121" s="156"/>
      <c r="AT121" s="152" t="s">
        <v>211</v>
      </c>
      <c r="AU121" s="152" t="s">
        <v>86</v>
      </c>
      <c r="AV121" s="13" t="s">
        <v>209</v>
      </c>
      <c r="AW121" s="13" t="s">
        <v>38</v>
      </c>
      <c r="AX121" s="13" t="s">
        <v>84</v>
      </c>
      <c r="AY121" s="152" t="s">
        <v>203</v>
      </c>
    </row>
    <row r="122" spans="2:65" s="1" customFormat="1" ht="21.75" customHeight="1">
      <c r="B122" s="31"/>
      <c r="C122" s="129" t="s">
        <v>267</v>
      </c>
      <c r="D122" s="129" t="s">
        <v>205</v>
      </c>
      <c r="E122" s="130" t="s">
        <v>352</v>
      </c>
      <c r="F122" s="131" t="s">
        <v>353</v>
      </c>
      <c r="G122" s="132" t="s">
        <v>208</v>
      </c>
      <c r="H122" s="133">
        <v>-5.64</v>
      </c>
      <c r="I122" s="134">
        <v>622</v>
      </c>
      <c r="J122" s="134">
        <f>ROUND(I122*H122,2)</f>
        <v>-3508.08</v>
      </c>
      <c r="K122" s="131" t="s">
        <v>31</v>
      </c>
      <c r="L122" s="31"/>
      <c r="M122" s="135" t="s">
        <v>31</v>
      </c>
      <c r="N122" s="136" t="s">
        <v>48</v>
      </c>
      <c r="O122" s="137">
        <v>0</v>
      </c>
      <c r="P122" s="137">
        <f>O122*H122</f>
        <v>0</v>
      </c>
      <c r="Q122" s="137">
        <v>5.3299999999999997E-3</v>
      </c>
      <c r="R122" s="137">
        <f>Q122*H122</f>
        <v>-3.0061199999999996E-2</v>
      </c>
      <c r="S122" s="137">
        <v>0</v>
      </c>
      <c r="T122" s="138">
        <f>S122*H122</f>
        <v>0</v>
      </c>
      <c r="AR122" s="139" t="s">
        <v>209</v>
      </c>
      <c r="AT122" s="139" t="s">
        <v>205</v>
      </c>
      <c r="AU122" s="139" t="s">
        <v>86</v>
      </c>
      <c r="AY122" s="18" t="s">
        <v>203</v>
      </c>
      <c r="BE122" s="140">
        <f>IF(N122="základní",J122,0)</f>
        <v>-3508.08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84</v>
      </c>
      <c r="BK122" s="140">
        <f>ROUND(I122*H122,2)</f>
        <v>-3508.08</v>
      </c>
      <c r="BL122" s="18" t="s">
        <v>209</v>
      </c>
      <c r="BM122" s="139" t="s">
        <v>945</v>
      </c>
    </row>
    <row r="123" spans="2:65" s="12" customFormat="1" ht="10.15">
      <c r="B123" s="141"/>
      <c r="D123" s="142" t="s">
        <v>211</v>
      </c>
      <c r="E123" s="143" t="s">
        <v>31</v>
      </c>
      <c r="F123" s="144" t="s">
        <v>946</v>
      </c>
      <c r="H123" s="145">
        <v>-5.64</v>
      </c>
      <c r="L123" s="141"/>
      <c r="M123" s="146"/>
      <c r="T123" s="147"/>
      <c r="AT123" s="143" t="s">
        <v>211</v>
      </c>
      <c r="AU123" s="143" t="s">
        <v>86</v>
      </c>
      <c r="AV123" s="12" t="s">
        <v>86</v>
      </c>
      <c r="AW123" s="12" t="s">
        <v>38</v>
      </c>
      <c r="AX123" s="12" t="s">
        <v>77</v>
      </c>
      <c r="AY123" s="143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229</v>
      </c>
      <c r="H124" s="145">
        <v>0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3" customFormat="1" ht="10.15">
      <c r="B125" s="151"/>
      <c r="D125" s="142" t="s">
        <v>211</v>
      </c>
      <c r="E125" s="152" t="s">
        <v>31</v>
      </c>
      <c r="F125" s="153" t="s">
        <v>230</v>
      </c>
      <c r="H125" s="154">
        <v>-5.64</v>
      </c>
      <c r="L125" s="151"/>
      <c r="M125" s="155"/>
      <c r="T125" s="156"/>
      <c r="AT125" s="152" t="s">
        <v>211</v>
      </c>
      <c r="AU125" s="152" t="s">
        <v>86</v>
      </c>
      <c r="AV125" s="13" t="s">
        <v>209</v>
      </c>
      <c r="AW125" s="13" t="s">
        <v>38</v>
      </c>
      <c r="AX125" s="13" t="s">
        <v>84</v>
      </c>
      <c r="AY125" s="152" t="s">
        <v>203</v>
      </c>
    </row>
    <row r="126" spans="2:65" s="1" customFormat="1" ht="24.2" customHeight="1">
      <c r="B126" s="31"/>
      <c r="C126" s="129" t="s">
        <v>272</v>
      </c>
      <c r="D126" s="129" t="s">
        <v>205</v>
      </c>
      <c r="E126" s="130" t="s">
        <v>357</v>
      </c>
      <c r="F126" s="131" t="s">
        <v>358</v>
      </c>
      <c r="G126" s="132" t="s">
        <v>208</v>
      </c>
      <c r="H126" s="133">
        <v>-5.64</v>
      </c>
      <c r="I126" s="134">
        <v>275</v>
      </c>
      <c r="J126" s="134">
        <f>ROUND(I126*H126,2)</f>
        <v>-1551</v>
      </c>
      <c r="K126" s="131" t="s">
        <v>31</v>
      </c>
      <c r="L126" s="31"/>
      <c r="M126" s="135" t="s">
        <v>31</v>
      </c>
      <c r="N126" s="136" t="s">
        <v>48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209</v>
      </c>
      <c r="AT126" s="139" t="s">
        <v>205</v>
      </c>
      <c r="AU126" s="139" t="s">
        <v>86</v>
      </c>
      <c r="AY126" s="18" t="s">
        <v>203</v>
      </c>
      <c r="BE126" s="140">
        <f>IF(N126="základní",J126,0)</f>
        <v>-1551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84</v>
      </c>
      <c r="BK126" s="140">
        <f>ROUND(I126*H126,2)</f>
        <v>-1551</v>
      </c>
      <c r="BL126" s="18" t="s">
        <v>209</v>
      </c>
      <c r="BM126" s="139" t="s">
        <v>947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946</v>
      </c>
      <c r="H127" s="145">
        <v>-5.64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77</v>
      </c>
      <c r="AY127" s="143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229</v>
      </c>
      <c r="H128" s="145">
        <v>0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3" customFormat="1" ht="10.15">
      <c r="B129" s="151"/>
      <c r="D129" s="142" t="s">
        <v>211</v>
      </c>
      <c r="E129" s="152" t="s">
        <v>31</v>
      </c>
      <c r="F129" s="153" t="s">
        <v>230</v>
      </c>
      <c r="H129" s="154">
        <v>-5.64</v>
      </c>
      <c r="L129" s="151"/>
      <c r="M129" s="155"/>
      <c r="T129" s="156"/>
      <c r="AT129" s="152" t="s">
        <v>211</v>
      </c>
      <c r="AU129" s="152" t="s">
        <v>86</v>
      </c>
      <c r="AV129" s="13" t="s">
        <v>209</v>
      </c>
      <c r="AW129" s="13" t="s">
        <v>38</v>
      </c>
      <c r="AX129" s="13" t="s">
        <v>84</v>
      </c>
      <c r="AY129" s="152" t="s">
        <v>203</v>
      </c>
    </row>
    <row r="130" spans="2:65" s="1" customFormat="1" ht="24.2" customHeight="1">
      <c r="B130" s="31"/>
      <c r="C130" s="129" t="s">
        <v>279</v>
      </c>
      <c r="D130" s="129" t="s">
        <v>205</v>
      </c>
      <c r="E130" s="130" t="s">
        <v>361</v>
      </c>
      <c r="F130" s="131" t="s">
        <v>362</v>
      </c>
      <c r="G130" s="132" t="s">
        <v>208</v>
      </c>
      <c r="H130" s="133">
        <v>-4</v>
      </c>
      <c r="I130" s="134">
        <v>206.8</v>
      </c>
      <c r="J130" s="134">
        <f>ROUND(I130*H130,2)</f>
        <v>-827.2</v>
      </c>
      <c r="K130" s="131" t="s">
        <v>31</v>
      </c>
      <c r="L130" s="31"/>
      <c r="M130" s="135" t="s">
        <v>31</v>
      </c>
      <c r="N130" s="136" t="s">
        <v>48</v>
      </c>
      <c r="O130" s="137">
        <v>0</v>
      </c>
      <c r="P130" s="137">
        <f>O130*H130</f>
        <v>0</v>
      </c>
      <c r="Q130" s="137">
        <v>8.0999999999999996E-4</v>
      </c>
      <c r="R130" s="137">
        <f>Q130*H130</f>
        <v>-3.2399999999999998E-3</v>
      </c>
      <c r="S130" s="137">
        <v>0</v>
      </c>
      <c r="T130" s="138">
        <f>S130*H130</f>
        <v>0</v>
      </c>
      <c r="AR130" s="139" t="s">
        <v>209</v>
      </c>
      <c r="AT130" s="139" t="s">
        <v>205</v>
      </c>
      <c r="AU130" s="139" t="s">
        <v>86</v>
      </c>
      <c r="AY130" s="18" t="s">
        <v>203</v>
      </c>
      <c r="BE130" s="140">
        <f>IF(N130="základní",J130,0)</f>
        <v>-827.2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8" t="s">
        <v>84</v>
      </c>
      <c r="BK130" s="140">
        <f>ROUND(I130*H130,2)</f>
        <v>-827.2</v>
      </c>
      <c r="BL130" s="18" t="s">
        <v>209</v>
      </c>
      <c r="BM130" s="139" t="s">
        <v>948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949</v>
      </c>
      <c r="H131" s="145">
        <v>-4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77</v>
      </c>
      <c r="AY131" s="143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229</v>
      </c>
      <c r="H132" s="145">
        <v>0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3" customFormat="1" ht="10.15">
      <c r="B133" s="151"/>
      <c r="D133" s="142" t="s">
        <v>211</v>
      </c>
      <c r="E133" s="152" t="s">
        <v>31</v>
      </c>
      <c r="F133" s="153" t="s">
        <v>230</v>
      </c>
      <c r="H133" s="154">
        <v>-4</v>
      </c>
      <c r="L133" s="151"/>
      <c r="M133" s="155"/>
      <c r="T133" s="156"/>
      <c r="AT133" s="152" t="s">
        <v>211</v>
      </c>
      <c r="AU133" s="152" t="s">
        <v>86</v>
      </c>
      <c r="AV133" s="13" t="s">
        <v>209</v>
      </c>
      <c r="AW133" s="13" t="s">
        <v>38</v>
      </c>
      <c r="AX133" s="13" t="s">
        <v>84</v>
      </c>
      <c r="AY133" s="152" t="s">
        <v>203</v>
      </c>
    </row>
    <row r="134" spans="2:65" s="1" customFormat="1" ht="24.2" customHeight="1">
      <c r="B134" s="31"/>
      <c r="C134" s="129" t="s">
        <v>117</v>
      </c>
      <c r="D134" s="129" t="s">
        <v>205</v>
      </c>
      <c r="E134" s="130" t="s">
        <v>365</v>
      </c>
      <c r="F134" s="131" t="s">
        <v>366</v>
      </c>
      <c r="G134" s="132" t="s">
        <v>208</v>
      </c>
      <c r="H134" s="133">
        <v>-4</v>
      </c>
      <c r="I134" s="134">
        <v>60.5</v>
      </c>
      <c r="J134" s="134">
        <f>ROUND(I134*H134,2)</f>
        <v>-242</v>
      </c>
      <c r="K134" s="131" t="s">
        <v>31</v>
      </c>
      <c r="L134" s="31"/>
      <c r="M134" s="135" t="s">
        <v>31</v>
      </c>
      <c r="N134" s="136" t="s">
        <v>48</v>
      </c>
      <c r="O134" s="137">
        <v>0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209</v>
      </c>
      <c r="AT134" s="139" t="s">
        <v>205</v>
      </c>
      <c r="AU134" s="139" t="s">
        <v>86</v>
      </c>
      <c r="AY134" s="18" t="s">
        <v>203</v>
      </c>
      <c r="BE134" s="140">
        <f>IF(N134="základní",J134,0)</f>
        <v>-242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8" t="s">
        <v>84</v>
      </c>
      <c r="BK134" s="140">
        <f>ROUND(I134*H134,2)</f>
        <v>-242</v>
      </c>
      <c r="BL134" s="18" t="s">
        <v>209</v>
      </c>
      <c r="BM134" s="139" t="s">
        <v>950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949</v>
      </c>
      <c r="H135" s="145">
        <v>-4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229</v>
      </c>
      <c r="H136" s="145">
        <v>0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3" customFormat="1" ht="10.15">
      <c r="B137" s="151"/>
      <c r="D137" s="142" t="s">
        <v>211</v>
      </c>
      <c r="E137" s="152" t="s">
        <v>31</v>
      </c>
      <c r="F137" s="153" t="s">
        <v>230</v>
      </c>
      <c r="H137" s="154">
        <v>-4</v>
      </c>
      <c r="L137" s="151"/>
      <c r="M137" s="155"/>
      <c r="T137" s="156"/>
      <c r="AT137" s="152" t="s">
        <v>211</v>
      </c>
      <c r="AU137" s="152" t="s">
        <v>86</v>
      </c>
      <c r="AV137" s="13" t="s">
        <v>209</v>
      </c>
      <c r="AW137" s="13" t="s">
        <v>38</v>
      </c>
      <c r="AX137" s="13" t="s">
        <v>84</v>
      </c>
      <c r="AY137" s="152" t="s">
        <v>203</v>
      </c>
    </row>
    <row r="138" spans="2:65" s="1" customFormat="1" ht="16.5" customHeight="1">
      <c r="B138" s="31"/>
      <c r="C138" s="129" t="s">
        <v>123</v>
      </c>
      <c r="D138" s="129" t="s">
        <v>205</v>
      </c>
      <c r="E138" s="130" t="s">
        <v>369</v>
      </c>
      <c r="F138" s="131" t="s">
        <v>370</v>
      </c>
      <c r="G138" s="132" t="s">
        <v>208</v>
      </c>
      <c r="H138" s="133">
        <v>-1.89</v>
      </c>
      <c r="I138" s="134">
        <v>255</v>
      </c>
      <c r="J138" s="134">
        <f>ROUND(I138*H138,2)</f>
        <v>-481.95</v>
      </c>
      <c r="K138" s="131" t="s">
        <v>31</v>
      </c>
      <c r="L138" s="31"/>
      <c r="M138" s="135" t="s">
        <v>31</v>
      </c>
      <c r="N138" s="136" t="s">
        <v>48</v>
      </c>
      <c r="O138" s="137">
        <v>0</v>
      </c>
      <c r="P138" s="137">
        <f>O138*H138</f>
        <v>0</v>
      </c>
      <c r="Q138" s="137">
        <v>3.2000000000000002E-3</v>
      </c>
      <c r="R138" s="137">
        <f>Q138*H138</f>
        <v>-6.0479999999999996E-3</v>
      </c>
      <c r="S138" s="137">
        <v>0</v>
      </c>
      <c r="T138" s="138">
        <f>S138*H138</f>
        <v>0</v>
      </c>
      <c r="AR138" s="139" t="s">
        <v>209</v>
      </c>
      <c r="AT138" s="139" t="s">
        <v>205</v>
      </c>
      <c r="AU138" s="139" t="s">
        <v>86</v>
      </c>
      <c r="AY138" s="18" t="s">
        <v>203</v>
      </c>
      <c r="BE138" s="140">
        <f>IF(N138="základní",J138,0)</f>
        <v>-481.95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8" t="s">
        <v>84</v>
      </c>
      <c r="BK138" s="140">
        <f>ROUND(I138*H138,2)</f>
        <v>-481.95</v>
      </c>
      <c r="BL138" s="18" t="s">
        <v>209</v>
      </c>
      <c r="BM138" s="139" t="s">
        <v>951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952</v>
      </c>
      <c r="H139" s="145">
        <v>-1.89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229</v>
      </c>
      <c r="H140" s="145">
        <v>0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77</v>
      </c>
      <c r="AY140" s="143" t="s">
        <v>203</v>
      </c>
    </row>
    <row r="141" spans="2:65" s="13" customFormat="1" ht="10.15">
      <c r="B141" s="151"/>
      <c r="D141" s="142" t="s">
        <v>211</v>
      </c>
      <c r="E141" s="152" t="s">
        <v>31</v>
      </c>
      <c r="F141" s="153" t="s">
        <v>230</v>
      </c>
      <c r="H141" s="154">
        <v>-1.89</v>
      </c>
      <c r="L141" s="151"/>
      <c r="M141" s="155"/>
      <c r="T141" s="156"/>
      <c r="AT141" s="152" t="s">
        <v>211</v>
      </c>
      <c r="AU141" s="152" t="s">
        <v>86</v>
      </c>
      <c r="AV141" s="13" t="s">
        <v>209</v>
      </c>
      <c r="AW141" s="13" t="s">
        <v>38</v>
      </c>
      <c r="AX141" s="13" t="s">
        <v>84</v>
      </c>
      <c r="AY141" s="152" t="s">
        <v>203</v>
      </c>
    </row>
    <row r="142" spans="2:65" s="1" customFormat="1" ht="44.25" customHeight="1">
      <c r="B142" s="31"/>
      <c r="C142" s="129" t="s">
        <v>8</v>
      </c>
      <c r="D142" s="129" t="s">
        <v>205</v>
      </c>
      <c r="E142" s="130" t="s">
        <v>374</v>
      </c>
      <c r="F142" s="131" t="s">
        <v>375</v>
      </c>
      <c r="G142" s="132" t="s">
        <v>251</v>
      </c>
      <c r="H142" s="133">
        <v>-1.2E-2</v>
      </c>
      <c r="I142" s="134">
        <v>39000</v>
      </c>
      <c r="J142" s="134">
        <f>ROUND(I142*H142,2)</f>
        <v>-468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1.05555</v>
      </c>
      <c r="R142" s="137">
        <f>Q142*H142</f>
        <v>-1.26666E-2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-468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-468</v>
      </c>
      <c r="BL142" s="18" t="s">
        <v>209</v>
      </c>
      <c r="BM142" s="139" t="s">
        <v>953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954</v>
      </c>
      <c r="H143" s="145">
        <v>-9.5000000000000001E-2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955</v>
      </c>
      <c r="H144" s="145">
        <v>8.3000000000000004E-2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51" s="13" customFormat="1" ht="10.15">
      <c r="B145" s="151"/>
      <c r="D145" s="142" t="s">
        <v>211</v>
      </c>
      <c r="E145" s="152" t="s">
        <v>31</v>
      </c>
      <c r="F145" s="153" t="s">
        <v>230</v>
      </c>
      <c r="H145" s="154">
        <v>-1.1999999999999997E-2</v>
      </c>
      <c r="L145" s="151"/>
      <c r="M145" s="157"/>
      <c r="N145" s="158"/>
      <c r="O145" s="158"/>
      <c r="P145" s="158"/>
      <c r="Q145" s="158"/>
      <c r="R145" s="158"/>
      <c r="S145" s="158"/>
      <c r="T145" s="159"/>
      <c r="AT145" s="152" t="s">
        <v>211</v>
      </c>
      <c r="AU145" s="152" t="s">
        <v>86</v>
      </c>
      <c r="AV145" s="13" t="s">
        <v>209</v>
      </c>
      <c r="AW145" s="13" t="s">
        <v>38</v>
      </c>
      <c r="AX145" s="13" t="s">
        <v>84</v>
      </c>
      <c r="AY145" s="152" t="s">
        <v>203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TyPFspu/+IptauiSC4UNANE6GvN/bjQ6vnvVKS7dXh1S6FrWtgv20yVDnMtIFP0SfCPmsrKxtPMLLWa+bGcA3g==" saltValue="8unyhJVPzyyzi6cTdpYVPhC5+kZkCQNKtZlzHjVLreQNikKzRrPkOfir4luQJ0TDitwrhDKaseHxzD1D4Hm6kw==" spinCount="100000" sheet="1" objects="1" scenarios="1" formatColumns="0" formatRows="0" autoFilter="0"/>
  <autoFilter ref="C93:K145" xr:uid="{00000000-0009-0000-0000-000013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133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179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872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956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86454.23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ROUND((SUM(BE94:BE110)),  2)</f>
        <v>86454.23</v>
      </c>
      <c r="I37" s="92">
        <v>0.21</v>
      </c>
      <c r="J37" s="81">
        <f>ROUND(((SUM(BE94:BE110))*I37),  2)</f>
        <v>18155.39</v>
      </c>
      <c r="L37" s="31"/>
    </row>
    <row r="38" spans="2:12" s="1" customFormat="1" ht="14.45" customHeight="1">
      <c r="B38" s="31"/>
      <c r="E38" s="27" t="s">
        <v>49</v>
      </c>
      <c r="F38" s="81">
        <f>ROUND((SUM(BF94:BF110)),  2)</f>
        <v>0</v>
      </c>
      <c r="I38" s="92">
        <v>0.12</v>
      </c>
      <c r="J38" s="81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ROUND((SUM(BG94:BG110)),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ROUND((SUM(BH94:BH110)),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ROUND((SUM(BI94:BI110)),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104609.62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179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872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ZBV-07b - vícepráce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86454.23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J95</f>
        <v>86454.23</v>
      </c>
      <c r="L68" s="102"/>
    </row>
    <row r="69" spans="2:47" s="9" customFormat="1" ht="19.899999999999999" customHeight="1">
      <c r="B69" s="106"/>
      <c r="D69" s="107" t="s">
        <v>234</v>
      </c>
      <c r="E69" s="108"/>
      <c r="F69" s="108"/>
      <c r="G69" s="108"/>
      <c r="H69" s="108"/>
      <c r="I69" s="108"/>
      <c r="J69" s="109">
        <f>J96</f>
        <v>55610</v>
      </c>
      <c r="L69" s="106"/>
    </row>
    <row r="70" spans="2:47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J103</f>
        <v>30844.23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188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3" ht="12" customHeight="1">
      <c r="B81" s="21"/>
      <c r="C81" s="27" t="s">
        <v>178</v>
      </c>
      <c r="L81" s="21"/>
    </row>
    <row r="82" spans="2:63" ht="16.5" customHeight="1">
      <c r="B82" s="21"/>
      <c r="E82" s="309" t="s">
        <v>179</v>
      </c>
      <c r="F82" s="273"/>
      <c r="G82" s="273"/>
      <c r="H82" s="273"/>
      <c r="L82" s="21"/>
    </row>
    <row r="83" spans="2:63" ht="12" customHeight="1">
      <c r="B83" s="21"/>
      <c r="C83" s="27" t="s">
        <v>180</v>
      </c>
      <c r="L83" s="21"/>
    </row>
    <row r="84" spans="2:63" s="1" customFormat="1" ht="16.5" customHeight="1">
      <c r="B84" s="31"/>
      <c r="E84" s="305" t="s">
        <v>872</v>
      </c>
      <c r="F84" s="311"/>
      <c r="G84" s="311"/>
      <c r="H84" s="311"/>
      <c r="L84" s="31"/>
    </row>
    <row r="85" spans="2:63" s="1" customFormat="1" ht="12" customHeight="1">
      <c r="B85" s="31"/>
      <c r="C85" s="27" t="s">
        <v>225</v>
      </c>
      <c r="L85" s="31"/>
    </row>
    <row r="86" spans="2:63" s="1" customFormat="1" ht="16.5" customHeight="1">
      <c r="B86" s="31"/>
      <c r="E86" s="292" t="str">
        <f>E13</f>
        <v>ZBV-07b - vícepráce</v>
      </c>
      <c r="F86" s="311"/>
      <c r="G86" s="311"/>
      <c r="H86" s="311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189</v>
      </c>
      <c r="D93" s="112" t="s">
        <v>62</v>
      </c>
      <c r="E93" s="112" t="s">
        <v>58</v>
      </c>
      <c r="F93" s="112" t="s">
        <v>59</v>
      </c>
      <c r="G93" s="112" t="s">
        <v>190</v>
      </c>
      <c r="H93" s="112" t="s">
        <v>191</v>
      </c>
      <c r="I93" s="112" t="s">
        <v>192</v>
      </c>
      <c r="J93" s="112" t="s">
        <v>184</v>
      </c>
      <c r="K93" s="113" t="s">
        <v>193</v>
      </c>
      <c r="L93" s="110"/>
      <c r="M93" s="55" t="s">
        <v>31</v>
      </c>
      <c r="N93" s="56" t="s">
        <v>47</v>
      </c>
      <c r="O93" s="56" t="s">
        <v>194</v>
      </c>
      <c r="P93" s="56" t="s">
        <v>195</v>
      </c>
      <c r="Q93" s="56" t="s">
        <v>196</v>
      </c>
      <c r="R93" s="56" t="s">
        <v>197</v>
      </c>
      <c r="S93" s="56" t="s">
        <v>198</v>
      </c>
      <c r="T93" s="57" t="s">
        <v>199</v>
      </c>
    </row>
    <row r="94" spans="2:63" s="1" customFormat="1" ht="22.8" customHeight="1">
      <c r="B94" s="31"/>
      <c r="C94" s="60" t="s">
        <v>200</v>
      </c>
      <c r="J94" s="114">
        <f>BK94</f>
        <v>86454.23</v>
      </c>
      <c r="L94" s="31"/>
      <c r="M94" s="58"/>
      <c r="N94" s="49"/>
      <c r="O94" s="49"/>
      <c r="P94" s="115">
        <f>P95</f>
        <v>19.276222000000001</v>
      </c>
      <c r="Q94" s="49"/>
      <c r="R94" s="115">
        <f>R95</f>
        <v>6.9971600000000009</v>
      </c>
      <c r="S94" s="49"/>
      <c r="T94" s="116">
        <f>T95</f>
        <v>0</v>
      </c>
      <c r="AT94" s="18" t="s">
        <v>76</v>
      </c>
      <c r="AU94" s="18" t="s">
        <v>185</v>
      </c>
      <c r="BK94" s="117">
        <f>BK95</f>
        <v>86454.23</v>
      </c>
    </row>
    <row r="95" spans="2:63" s="11" customFormat="1" ht="25.9" customHeight="1">
      <c r="B95" s="118"/>
      <c r="D95" s="119" t="s">
        <v>76</v>
      </c>
      <c r="E95" s="120" t="s">
        <v>201</v>
      </c>
      <c r="F95" s="120" t="s">
        <v>202</v>
      </c>
      <c r="J95" s="121">
        <f>BK95</f>
        <v>86454.23</v>
      </c>
      <c r="L95" s="118"/>
      <c r="M95" s="122"/>
      <c r="P95" s="123">
        <f>P96+P103</f>
        <v>19.276222000000001</v>
      </c>
      <c r="R95" s="123">
        <f>R96+R103</f>
        <v>6.9971600000000009</v>
      </c>
      <c r="T95" s="124">
        <f>T96+T103</f>
        <v>0</v>
      </c>
      <c r="AR95" s="119" t="s">
        <v>84</v>
      </c>
      <c r="AT95" s="125" t="s">
        <v>76</v>
      </c>
      <c r="AU95" s="125" t="s">
        <v>77</v>
      </c>
      <c r="AY95" s="119" t="s">
        <v>203</v>
      </c>
      <c r="BK95" s="126">
        <f>BK96+BK103</f>
        <v>86454.23</v>
      </c>
    </row>
    <row r="96" spans="2:63" s="11" customFormat="1" ht="22.8" customHeight="1">
      <c r="B96" s="118"/>
      <c r="D96" s="119" t="s">
        <v>76</v>
      </c>
      <c r="E96" s="127" t="s">
        <v>92</v>
      </c>
      <c r="F96" s="127" t="s">
        <v>299</v>
      </c>
      <c r="J96" s="128">
        <f>BK96</f>
        <v>55610</v>
      </c>
      <c r="L96" s="118"/>
      <c r="M96" s="122"/>
      <c r="P96" s="123">
        <f>SUM(P97:P102)</f>
        <v>3.88</v>
      </c>
      <c r="R96" s="123">
        <f>SUM(R97:R102)</f>
        <v>6.9971600000000009</v>
      </c>
      <c r="T96" s="124">
        <f>SUM(T97:T102)</f>
        <v>0</v>
      </c>
      <c r="AR96" s="119" t="s">
        <v>84</v>
      </c>
      <c r="AT96" s="125" t="s">
        <v>76</v>
      </c>
      <c r="AU96" s="125" t="s">
        <v>84</v>
      </c>
      <c r="AY96" s="119" t="s">
        <v>203</v>
      </c>
      <c r="BK96" s="126">
        <f>SUM(BK97:BK102)</f>
        <v>55610</v>
      </c>
    </row>
    <row r="97" spans="2:65" s="1" customFormat="1" ht="24.2" customHeight="1">
      <c r="B97" s="31"/>
      <c r="C97" s="129" t="s">
        <v>84</v>
      </c>
      <c r="D97" s="129" t="s">
        <v>205</v>
      </c>
      <c r="E97" s="130" t="s">
        <v>444</v>
      </c>
      <c r="F97" s="131" t="s">
        <v>445</v>
      </c>
      <c r="G97" s="132" t="s">
        <v>215</v>
      </c>
      <c r="H97" s="133">
        <v>2</v>
      </c>
      <c r="I97" s="134">
        <v>1490</v>
      </c>
      <c r="J97" s="134">
        <f>ROUND(I97*H97,2)</f>
        <v>2980</v>
      </c>
      <c r="K97" s="131" t="s">
        <v>446</v>
      </c>
      <c r="L97" s="31"/>
      <c r="M97" s="135" t="s">
        <v>31</v>
      </c>
      <c r="N97" s="136" t="s">
        <v>48</v>
      </c>
      <c r="O97" s="137">
        <v>1.224</v>
      </c>
      <c r="P97" s="137">
        <f>O97*H97</f>
        <v>2.448</v>
      </c>
      <c r="Q97" s="137">
        <v>0.10753</v>
      </c>
      <c r="R97" s="137">
        <f>Q97*H97</f>
        <v>0.21506</v>
      </c>
      <c r="S97" s="137">
        <v>0</v>
      </c>
      <c r="T97" s="138">
        <f>S97*H97</f>
        <v>0</v>
      </c>
      <c r="AR97" s="139" t="s">
        <v>209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2980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2980</v>
      </c>
      <c r="BL97" s="18" t="s">
        <v>209</v>
      </c>
      <c r="BM97" s="139" t="s">
        <v>957</v>
      </c>
    </row>
    <row r="98" spans="2:65" s="1" customFormat="1" ht="10.15">
      <c r="B98" s="31"/>
      <c r="D98" s="171" t="s">
        <v>448</v>
      </c>
      <c r="F98" s="172" t="s">
        <v>449</v>
      </c>
      <c r="L98" s="31"/>
      <c r="M98" s="173"/>
      <c r="T98" s="52"/>
      <c r="AT98" s="18" t="s">
        <v>448</v>
      </c>
      <c r="AU98" s="18" t="s">
        <v>86</v>
      </c>
    </row>
    <row r="99" spans="2:65" s="1" customFormat="1" ht="16.5" customHeight="1">
      <c r="B99" s="31"/>
      <c r="C99" s="174" t="s">
        <v>86</v>
      </c>
      <c r="D99" s="174" t="s">
        <v>450</v>
      </c>
      <c r="E99" s="175" t="s">
        <v>451</v>
      </c>
      <c r="F99" s="176" t="s">
        <v>452</v>
      </c>
      <c r="G99" s="177" t="s">
        <v>242</v>
      </c>
      <c r="H99" s="178">
        <v>1.7</v>
      </c>
      <c r="I99" s="179">
        <v>20400</v>
      </c>
      <c r="J99" s="179">
        <f>ROUND(I99*H99,2)</f>
        <v>34680</v>
      </c>
      <c r="K99" s="176" t="s">
        <v>446</v>
      </c>
      <c r="L99" s="180"/>
      <c r="M99" s="181" t="s">
        <v>31</v>
      </c>
      <c r="N99" s="182" t="s">
        <v>48</v>
      </c>
      <c r="O99" s="137">
        <v>0</v>
      </c>
      <c r="P99" s="137">
        <f>O99*H99</f>
        <v>0</v>
      </c>
      <c r="Q99" s="137">
        <v>2.4</v>
      </c>
      <c r="R99" s="137">
        <f>Q99*H99</f>
        <v>4.08</v>
      </c>
      <c r="S99" s="137">
        <v>0</v>
      </c>
      <c r="T99" s="138">
        <f>S99*H99</f>
        <v>0</v>
      </c>
      <c r="AR99" s="139" t="s">
        <v>272</v>
      </c>
      <c r="AT99" s="139" t="s">
        <v>450</v>
      </c>
      <c r="AU99" s="139" t="s">
        <v>86</v>
      </c>
      <c r="AY99" s="18" t="s">
        <v>203</v>
      </c>
      <c r="BE99" s="140">
        <f>IF(N99="základní",J99,0)</f>
        <v>34680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34680</v>
      </c>
      <c r="BL99" s="18" t="s">
        <v>209</v>
      </c>
      <c r="BM99" s="139" t="s">
        <v>958</v>
      </c>
    </row>
    <row r="100" spans="2:65" s="1" customFormat="1" ht="24.2" customHeight="1">
      <c r="B100" s="31"/>
      <c r="C100" s="129" t="s">
        <v>92</v>
      </c>
      <c r="D100" s="129" t="s">
        <v>205</v>
      </c>
      <c r="E100" s="130" t="s">
        <v>454</v>
      </c>
      <c r="F100" s="131" t="s">
        <v>455</v>
      </c>
      <c r="G100" s="132" t="s">
        <v>215</v>
      </c>
      <c r="H100" s="133">
        <v>1</v>
      </c>
      <c r="I100" s="134">
        <v>1750</v>
      </c>
      <c r="J100" s="134">
        <f>ROUND(I100*H100,2)</f>
        <v>1750</v>
      </c>
      <c r="K100" s="131" t="s">
        <v>446</v>
      </c>
      <c r="L100" s="31"/>
      <c r="M100" s="135" t="s">
        <v>31</v>
      </c>
      <c r="N100" s="136" t="s">
        <v>48</v>
      </c>
      <c r="O100" s="137">
        <v>1.4319999999999999</v>
      </c>
      <c r="P100" s="137">
        <f>O100*H100</f>
        <v>1.4319999999999999</v>
      </c>
      <c r="Q100" s="137">
        <v>0.13209999999999997</v>
      </c>
      <c r="R100" s="137">
        <f>Q100*H100</f>
        <v>0.13209999999999997</v>
      </c>
      <c r="S100" s="137">
        <v>0</v>
      </c>
      <c r="T100" s="138">
        <f>S100*H100</f>
        <v>0</v>
      </c>
      <c r="AR100" s="139" t="s">
        <v>209</v>
      </c>
      <c r="AT100" s="139" t="s">
        <v>205</v>
      </c>
      <c r="AU100" s="139" t="s">
        <v>86</v>
      </c>
      <c r="AY100" s="18" t="s">
        <v>203</v>
      </c>
      <c r="BE100" s="140">
        <f>IF(N100="základní",J100,0)</f>
        <v>1750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1750</v>
      </c>
      <c r="BL100" s="18" t="s">
        <v>209</v>
      </c>
      <c r="BM100" s="139" t="s">
        <v>959</v>
      </c>
    </row>
    <row r="101" spans="2:65" s="1" customFormat="1" ht="10.15">
      <c r="B101" s="31"/>
      <c r="D101" s="171" t="s">
        <v>448</v>
      </c>
      <c r="F101" s="172" t="s">
        <v>457</v>
      </c>
      <c r="L101" s="31"/>
      <c r="M101" s="173"/>
      <c r="T101" s="52"/>
      <c r="AT101" s="18" t="s">
        <v>448</v>
      </c>
      <c r="AU101" s="18" t="s">
        <v>86</v>
      </c>
    </row>
    <row r="102" spans="2:65" s="1" customFormat="1" ht="16.5" customHeight="1">
      <c r="B102" s="31"/>
      <c r="C102" s="174" t="s">
        <v>209</v>
      </c>
      <c r="D102" s="174" t="s">
        <v>450</v>
      </c>
      <c r="E102" s="175" t="s">
        <v>458</v>
      </c>
      <c r="F102" s="176" t="s">
        <v>459</v>
      </c>
      <c r="G102" s="177" t="s">
        <v>242</v>
      </c>
      <c r="H102" s="178">
        <v>1</v>
      </c>
      <c r="I102" s="179">
        <v>16200</v>
      </c>
      <c r="J102" s="179">
        <f>ROUND(I102*H102,2)</f>
        <v>16200</v>
      </c>
      <c r="K102" s="176" t="s">
        <v>446</v>
      </c>
      <c r="L102" s="180"/>
      <c r="M102" s="181" t="s">
        <v>31</v>
      </c>
      <c r="N102" s="182" t="s">
        <v>48</v>
      </c>
      <c r="O102" s="137">
        <v>0</v>
      </c>
      <c r="P102" s="137">
        <f>O102*H102</f>
        <v>0</v>
      </c>
      <c r="Q102" s="137">
        <v>2.57</v>
      </c>
      <c r="R102" s="137">
        <f>Q102*H102</f>
        <v>2.57</v>
      </c>
      <c r="S102" s="137">
        <v>0</v>
      </c>
      <c r="T102" s="138">
        <f>S102*H102</f>
        <v>0</v>
      </c>
      <c r="AR102" s="139" t="s">
        <v>272</v>
      </c>
      <c r="AT102" s="139" t="s">
        <v>450</v>
      </c>
      <c r="AU102" s="139" t="s">
        <v>86</v>
      </c>
      <c r="AY102" s="18" t="s">
        <v>203</v>
      </c>
      <c r="BE102" s="140">
        <f>IF(N102="základní",J102,0)</f>
        <v>16200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16200</v>
      </c>
      <c r="BL102" s="18" t="s">
        <v>209</v>
      </c>
      <c r="BM102" s="139" t="s">
        <v>960</v>
      </c>
    </row>
    <row r="103" spans="2:65" s="11" customFormat="1" ht="22.8" customHeight="1">
      <c r="B103" s="118"/>
      <c r="D103" s="119" t="s">
        <v>76</v>
      </c>
      <c r="E103" s="127" t="s">
        <v>399</v>
      </c>
      <c r="F103" s="127" t="s">
        <v>400</v>
      </c>
      <c r="J103" s="128">
        <f>BK103</f>
        <v>30844.23</v>
      </c>
      <c r="L103" s="118"/>
      <c r="M103" s="122"/>
      <c r="P103" s="123">
        <f>SUM(P104:P110)</f>
        <v>15.396222000000002</v>
      </c>
      <c r="R103" s="123">
        <f>SUM(R104:R110)</f>
        <v>0</v>
      </c>
      <c r="T103" s="124">
        <f>SUM(T104:T110)</f>
        <v>0</v>
      </c>
      <c r="AR103" s="119" t="s">
        <v>84</v>
      </c>
      <c r="AT103" s="125" t="s">
        <v>76</v>
      </c>
      <c r="AU103" s="125" t="s">
        <v>84</v>
      </c>
      <c r="AY103" s="119" t="s">
        <v>203</v>
      </c>
      <c r="BK103" s="126">
        <f>SUM(BK104:BK110)</f>
        <v>30844.23</v>
      </c>
    </row>
    <row r="104" spans="2:65" s="1" customFormat="1" ht="44.25" customHeight="1">
      <c r="B104" s="31"/>
      <c r="C104" s="129" t="s">
        <v>258</v>
      </c>
      <c r="D104" s="129" t="s">
        <v>205</v>
      </c>
      <c r="E104" s="130" t="s">
        <v>461</v>
      </c>
      <c r="F104" s="131" t="s">
        <v>462</v>
      </c>
      <c r="G104" s="132" t="s">
        <v>251</v>
      </c>
      <c r="H104" s="133">
        <v>6.9969999999999999</v>
      </c>
      <c r="I104" s="134">
        <v>564</v>
      </c>
      <c r="J104" s="134">
        <f>ROUND(I104*H104,2)</f>
        <v>3946.31</v>
      </c>
      <c r="K104" s="131" t="s">
        <v>446</v>
      </c>
      <c r="L104" s="31"/>
      <c r="M104" s="135" t="s">
        <v>31</v>
      </c>
      <c r="N104" s="136" t="s">
        <v>48</v>
      </c>
      <c r="O104" s="137">
        <v>0.47199999999999998</v>
      </c>
      <c r="P104" s="137">
        <f>O104*H104</f>
        <v>3.302584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3946.31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3946.31</v>
      </c>
      <c r="BL104" s="18" t="s">
        <v>209</v>
      </c>
      <c r="BM104" s="139" t="s">
        <v>961</v>
      </c>
    </row>
    <row r="105" spans="2:65" s="1" customFormat="1" ht="10.15">
      <c r="B105" s="31"/>
      <c r="D105" s="171" t="s">
        <v>448</v>
      </c>
      <c r="F105" s="172" t="s">
        <v>464</v>
      </c>
      <c r="L105" s="31"/>
      <c r="M105" s="173"/>
      <c r="T105" s="52"/>
      <c r="AT105" s="18" t="s">
        <v>448</v>
      </c>
      <c r="AU105" s="18" t="s">
        <v>86</v>
      </c>
    </row>
    <row r="106" spans="2:65" s="1" customFormat="1" ht="49.05" customHeight="1">
      <c r="B106" s="31"/>
      <c r="C106" s="129" t="s">
        <v>262</v>
      </c>
      <c r="D106" s="129" t="s">
        <v>205</v>
      </c>
      <c r="E106" s="130" t="s">
        <v>465</v>
      </c>
      <c r="F106" s="131" t="s">
        <v>466</v>
      </c>
      <c r="G106" s="132" t="s">
        <v>251</v>
      </c>
      <c r="H106" s="133">
        <v>208.511</v>
      </c>
      <c r="I106" s="134">
        <v>129</v>
      </c>
      <c r="J106" s="134">
        <f>ROUND(I106*H106,2)</f>
        <v>26897.919999999998</v>
      </c>
      <c r="K106" s="131" t="s">
        <v>446</v>
      </c>
      <c r="L106" s="31"/>
      <c r="M106" s="135" t="s">
        <v>31</v>
      </c>
      <c r="N106" s="136" t="s">
        <v>48</v>
      </c>
      <c r="O106" s="137">
        <v>5.800000000000001E-2</v>
      </c>
      <c r="P106" s="137">
        <f>O106*H106</f>
        <v>12.093638000000002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209</v>
      </c>
      <c r="AT106" s="139" t="s">
        <v>205</v>
      </c>
      <c r="AU106" s="139" t="s">
        <v>86</v>
      </c>
      <c r="AY106" s="18" t="s">
        <v>203</v>
      </c>
      <c r="BE106" s="140">
        <f>IF(N106="základní",J106,0)</f>
        <v>26897.919999999998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84</v>
      </c>
      <c r="BK106" s="140">
        <f>ROUND(I106*H106,2)</f>
        <v>26897.919999999998</v>
      </c>
      <c r="BL106" s="18" t="s">
        <v>209</v>
      </c>
      <c r="BM106" s="139" t="s">
        <v>962</v>
      </c>
    </row>
    <row r="107" spans="2:65" s="1" customFormat="1" ht="10.15">
      <c r="B107" s="31"/>
      <c r="D107" s="171" t="s">
        <v>448</v>
      </c>
      <c r="F107" s="172" t="s">
        <v>468</v>
      </c>
      <c r="L107" s="31"/>
      <c r="M107" s="173"/>
      <c r="T107" s="52"/>
      <c r="AT107" s="18" t="s">
        <v>448</v>
      </c>
      <c r="AU107" s="18" t="s">
        <v>86</v>
      </c>
    </row>
    <row r="108" spans="2:65" s="14" customFormat="1" ht="10.15">
      <c r="B108" s="160"/>
      <c r="D108" s="142" t="s">
        <v>211</v>
      </c>
      <c r="E108" s="161" t="s">
        <v>31</v>
      </c>
      <c r="F108" s="162" t="s">
        <v>469</v>
      </c>
      <c r="H108" s="161" t="s">
        <v>31</v>
      </c>
      <c r="L108" s="160"/>
      <c r="M108" s="163"/>
      <c r="T108" s="164"/>
      <c r="AT108" s="161" t="s">
        <v>211</v>
      </c>
      <c r="AU108" s="161" t="s">
        <v>86</v>
      </c>
      <c r="AV108" s="14" t="s">
        <v>84</v>
      </c>
      <c r="AW108" s="14" t="s">
        <v>38</v>
      </c>
      <c r="AX108" s="14" t="s">
        <v>77</v>
      </c>
      <c r="AY108" s="161" t="s">
        <v>203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963</v>
      </c>
      <c r="H109" s="145">
        <v>208.511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77</v>
      </c>
      <c r="AY109" s="143" t="s">
        <v>203</v>
      </c>
    </row>
    <row r="110" spans="2:65" s="13" customFormat="1" ht="10.15">
      <c r="B110" s="151"/>
      <c r="D110" s="142" t="s">
        <v>211</v>
      </c>
      <c r="E110" s="152" t="s">
        <v>31</v>
      </c>
      <c r="F110" s="153" t="s">
        <v>230</v>
      </c>
      <c r="H110" s="154">
        <v>208.511</v>
      </c>
      <c r="L110" s="151"/>
      <c r="M110" s="157"/>
      <c r="N110" s="158"/>
      <c r="O110" s="158"/>
      <c r="P110" s="158"/>
      <c r="Q110" s="158"/>
      <c r="R110" s="158"/>
      <c r="S110" s="158"/>
      <c r="T110" s="159"/>
      <c r="AT110" s="152" t="s">
        <v>211</v>
      </c>
      <c r="AU110" s="152" t="s">
        <v>86</v>
      </c>
      <c r="AV110" s="13" t="s">
        <v>209</v>
      </c>
      <c r="AW110" s="13" t="s">
        <v>38</v>
      </c>
      <c r="AX110" s="13" t="s">
        <v>84</v>
      </c>
      <c r="AY110" s="152" t="s">
        <v>203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Vwt6/oxYcdDliZo6Wl4EXWMuylxUiGIhXueon+0atW3tShXZWO8lFKoPlbRm5qBwNuWucB0//EKFBophmeSn2Q==" saltValue="sZslsX0PpBWTQI0ozZPfNNS99HtZ6CI3Epxw46+B04oWCo6RY2h+JOEUhbkuHU6yv5kDbIENgafxVTx3ZE5SzA==" spinCount="100000" sheet="1" objects="1" scenarios="1" formatColumns="0" formatRows="0" autoFilter="0"/>
  <autoFilter ref="C93:K110" xr:uid="{00000000-0009-0000-0000-000014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1400-000000000000}"/>
    <hyperlink ref="F101" r:id="rId2" xr:uid="{00000000-0004-0000-1400-000001000000}"/>
    <hyperlink ref="F105" r:id="rId3" xr:uid="{00000000-0004-0000-1400-000002000000}"/>
    <hyperlink ref="F107" r:id="rId4" xr:uid="{00000000-0004-0000-14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BM302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136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179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964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ROUND(J101, 2)</f>
        <v>1992665.26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ROUND((SUM(BE101:BE301)),  2)</f>
        <v>1992665.26</v>
      </c>
      <c r="I35" s="92">
        <v>0.21</v>
      </c>
      <c r="J35" s="81">
        <f>ROUND(((SUM(BE101:BE301))*I35),  2)</f>
        <v>418459.7</v>
      </c>
      <c r="L35" s="31"/>
    </row>
    <row r="36" spans="2:12" s="1" customFormat="1" ht="14.45" customHeight="1">
      <c r="B36" s="31"/>
      <c r="E36" s="27" t="s">
        <v>49</v>
      </c>
      <c r="F36" s="81">
        <f>ROUND((SUM(BF101:BF301)),  2)</f>
        <v>0</v>
      </c>
      <c r="I36" s="92">
        <v>0.12</v>
      </c>
      <c r="J36" s="81">
        <f>ROUND(((SUM(BF101:BF301))*I36),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ROUND((SUM(BG101:BG301)),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ROUND((SUM(BH101:BH301)),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ROUND((SUM(BI101:BI301)),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2411124.96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179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13 - PŘÍSTŘEŠEK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J101</f>
        <v>1992665.26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J102</f>
        <v>1054689.97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J103</f>
        <v>38449.89</v>
      </c>
      <c r="L65" s="106"/>
    </row>
    <row r="66" spans="2:12" s="9" customFormat="1" ht="19.899999999999999" customHeight="1">
      <c r="B66" s="106"/>
      <c r="D66" s="107" t="s">
        <v>233</v>
      </c>
      <c r="E66" s="108"/>
      <c r="F66" s="108"/>
      <c r="G66" s="108"/>
      <c r="H66" s="108"/>
      <c r="I66" s="108"/>
      <c r="J66" s="109">
        <f>J131</f>
        <v>129961.29</v>
      </c>
      <c r="L66" s="106"/>
    </row>
    <row r="67" spans="2:12" s="9" customFormat="1" ht="19.899999999999999" customHeight="1">
      <c r="B67" s="106"/>
      <c r="D67" s="107" t="s">
        <v>234</v>
      </c>
      <c r="E67" s="108"/>
      <c r="F67" s="108"/>
      <c r="G67" s="108"/>
      <c r="H67" s="108"/>
      <c r="I67" s="108"/>
      <c r="J67" s="109">
        <f>J152</f>
        <v>501596.96</v>
      </c>
      <c r="L67" s="106"/>
    </row>
    <row r="68" spans="2:12" s="9" customFormat="1" ht="19.899999999999999" customHeight="1">
      <c r="B68" s="106"/>
      <c r="D68" s="107" t="s">
        <v>235</v>
      </c>
      <c r="E68" s="108"/>
      <c r="F68" s="108"/>
      <c r="G68" s="108"/>
      <c r="H68" s="108"/>
      <c r="I68" s="108"/>
      <c r="J68" s="109">
        <f>J196</f>
        <v>210255.75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J215</f>
        <v>126875.32999999999</v>
      </c>
      <c r="L69" s="106"/>
    </row>
    <row r="70" spans="2:12" s="9" customFormat="1" ht="19.899999999999999" customHeight="1">
      <c r="B70" s="106"/>
      <c r="D70" s="107" t="s">
        <v>965</v>
      </c>
      <c r="E70" s="108"/>
      <c r="F70" s="108"/>
      <c r="G70" s="108"/>
      <c r="H70" s="108"/>
      <c r="I70" s="108"/>
      <c r="J70" s="109">
        <f>J244</f>
        <v>854.80000000000018</v>
      </c>
      <c r="L70" s="106"/>
    </row>
    <row r="71" spans="2:12" s="9" customFormat="1" ht="19.899999999999999" customHeight="1">
      <c r="B71" s="106"/>
      <c r="D71" s="107" t="s">
        <v>237</v>
      </c>
      <c r="E71" s="108"/>
      <c r="F71" s="108"/>
      <c r="G71" s="108"/>
      <c r="H71" s="108"/>
      <c r="I71" s="108"/>
      <c r="J71" s="109">
        <f>J250</f>
        <v>46695.95</v>
      </c>
      <c r="L71" s="106"/>
    </row>
    <row r="72" spans="2:12" s="8" customFormat="1" ht="24.95" customHeight="1">
      <c r="B72" s="102"/>
      <c r="D72" s="103" t="s">
        <v>966</v>
      </c>
      <c r="E72" s="104"/>
      <c r="F72" s="104"/>
      <c r="G72" s="104"/>
      <c r="H72" s="104"/>
      <c r="I72" s="104"/>
      <c r="J72" s="105">
        <f>J252</f>
        <v>937975.29</v>
      </c>
      <c r="L72" s="102"/>
    </row>
    <row r="73" spans="2:12" s="9" customFormat="1" ht="19.899999999999999" customHeight="1">
      <c r="B73" s="106"/>
      <c r="D73" s="107" t="s">
        <v>967</v>
      </c>
      <c r="E73" s="108"/>
      <c r="F73" s="108"/>
      <c r="G73" s="108"/>
      <c r="H73" s="108"/>
      <c r="I73" s="108"/>
      <c r="J73" s="109">
        <f>J253</f>
        <v>101821.09</v>
      </c>
      <c r="L73" s="106"/>
    </row>
    <row r="74" spans="2:12" s="9" customFormat="1" ht="19.899999999999999" customHeight="1">
      <c r="B74" s="106"/>
      <c r="D74" s="107" t="s">
        <v>968</v>
      </c>
      <c r="E74" s="108"/>
      <c r="F74" s="108"/>
      <c r="G74" s="108"/>
      <c r="H74" s="108"/>
      <c r="I74" s="108"/>
      <c r="J74" s="109">
        <f>J264</f>
        <v>3266.11</v>
      </c>
      <c r="L74" s="106"/>
    </row>
    <row r="75" spans="2:12" s="9" customFormat="1" ht="19.899999999999999" customHeight="1">
      <c r="B75" s="106"/>
      <c r="D75" s="107" t="s">
        <v>969</v>
      </c>
      <c r="E75" s="108"/>
      <c r="F75" s="108"/>
      <c r="G75" s="108"/>
      <c r="H75" s="108"/>
      <c r="I75" s="108"/>
      <c r="J75" s="109">
        <f>J271</f>
        <v>22395.4</v>
      </c>
      <c r="L75" s="106"/>
    </row>
    <row r="76" spans="2:12" s="9" customFormat="1" ht="19.899999999999999" customHeight="1">
      <c r="B76" s="106"/>
      <c r="D76" s="107" t="s">
        <v>970</v>
      </c>
      <c r="E76" s="108"/>
      <c r="F76" s="108"/>
      <c r="G76" s="108"/>
      <c r="H76" s="108"/>
      <c r="I76" s="108"/>
      <c r="J76" s="109">
        <f>J277</f>
        <v>6562.81</v>
      </c>
      <c r="L76" s="106"/>
    </row>
    <row r="77" spans="2:12" s="9" customFormat="1" ht="19.899999999999999" customHeight="1">
      <c r="B77" s="106"/>
      <c r="D77" s="107" t="s">
        <v>971</v>
      </c>
      <c r="E77" s="108"/>
      <c r="F77" s="108"/>
      <c r="G77" s="108"/>
      <c r="H77" s="108"/>
      <c r="I77" s="108"/>
      <c r="J77" s="109">
        <f>J281</f>
        <v>643300</v>
      </c>
      <c r="L77" s="106"/>
    </row>
    <row r="78" spans="2:12" s="9" customFormat="1" ht="19.899999999999999" customHeight="1">
      <c r="B78" s="106"/>
      <c r="D78" s="107" t="s">
        <v>972</v>
      </c>
      <c r="E78" s="108"/>
      <c r="F78" s="108"/>
      <c r="G78" s="108"/>
      <c r="H78" s="108"/>
      <c r="I78" s="108"/>
      <c r="J78" s="109">
        <f>J289</f>
        <v>11629.880000000001</v>
      </c>
      <c r="L78" s="106"/>
    </row>
    <row r="79" spans="2:12" s="9" customFormat="1" ht="19.899999999999999" customHeight="1">
      <c r="B79" s="106"/>
      <c r="D79" s="107" t="s">
        <v>973</v>
      </c>
      <c r="E79" s="108"/>
      <c r="F79" s="108"/>
      <c r="G79" s="108"/>
      <c r="H79" s="108"/>
      <c r="I79" s="108"/>
      <c r="J79" s="109">
        <f>J299</f>
        <v>149000</v>
      </c>
      <c r="L79" s="106"/>
    </row>
    <row r="80" spans="2:12" s="1" customFormat="1" ht="21.85" customHeight="1">
      <c r="B80" s="31"/>
      <c r="L80" s="31"/>
    </row>
    <row r="81" spans="2:12" s="1" customFormat="1" ht="6.95" customHeight="1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31"/>
    </row>
    <row r="85" spans="2:12" s="1" customFormat="1" ht="6.95" customHeight="1"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31"/>
    </row>
    <row r="86" spans="2:12" s="1" customFormat="1" ht="24.95" customHeight="1">
      <c r="B86" s="31"/>
      <c r="C86" s="22" t="s">
        <v>188</v>
      </c>
      <c r="L86" s="31"/>
    </row>
    <row r="87" spans="2:12" s="1" customFormat="1" ht="6.95" customHeight="1">
      <c r="B87" s="31"/>
      <c r="L87" s="31"/>
    </row>
    <row r="88" spans="2:12" s="1" customFormat="1" ht="12" customHeight="1">
      <c r="B88" s="31"/>
      <c r="C88" s="27" t="s">
        <v>14</v>
      </c>
      <c r="L88" s="31"/>
    </row>
    <row r="89" spans="2:12" s="1" customFormat="1" ht="16.5" customHeight="1">
      <c r="B89" s="31"/>
      <c r="E89" s="309" t="str">
        <f>E7</f>
        <v>ÚPRAVY HŘBITOVA KBELY- ETAPA1</v>
      </c>
      <c r="F89" s="310"/>
      <c r="G89" s="310"/>
      <c r="H89" s="310"/>
      <c r="L89" s="31"/>
    </row>
    <row r="90" spans="2:12" ht="12" customHeight="1">
      <c r="B90" s="21"/>
      <c r="C90" s="27" t="s">
        <v>178</v>
      </c>
      <c r="L90" s="21"/>
    </row>
    <row r="91" spans="2:12" s="1" customFormat="1" ht="16.5" customHeight="1">
      <c r="B91" s="31"/>
      <c r="E91" s="309" t="s">
        <v>179</v>
      </c>
      <c r="F91" s="311"/>
      <c r="G91" s="311"/>
      <c r="H91" s="311"/>
      <c r="L91" s="31"/>
    </row>
    <row r="92" spans="2:12" s="1" customFormat="1" ht="12" customHeight="1">
      <c r="B92" s="31"/>
      <c r="C92" s="27" t="s">
        <v>180</v>
      </c>
      <c r="L92" s="31"/>
    </row>
    <row r="93" spans="2:12" s="1" customFormat="1" ht="16.5" customHeight="1">
      <c r="B93" s="31"/>
      <c r="E93" s="292" t="str">
        <f>E11</f>
        <v>13 - PŘÍSTŘEŠEK</v>
      </c>
      <c r="F93" s="311"/>
      <c r="G93" s="311"/>
      <c r="H93" s="311"/>
      <c r="L93" s="31"/>
    </row>
    <row r="94" spans="2:12" s="1" customFormat="1" ht="6.95" customHeight="1">
      <c r="B94" s="31"/>
      <c r="L94" s="31"/>
    </row>
    <row r="95" spans="2:12" s="1" customFormat="1" ht="12" customHeight="1">
      <c r="B95" s="31"/>
      <c r="C95" s="27" t="s">
        <v>19</v>
      </c>
      <c r="F95" s="25" t="str">
        <f>F14</f>
        <v>Praha 9-Kbely</v>
      </c>
      <c r="I95" s="27" t="s">
        <v>21</v>
      </c>
      <c r="J95" s="48">
        <f>IF(J14="","",J14)</f>
        <v>0</v>
      </c>
      <c r="L95" s="31"/>
    </row>
    <row r="96" spans="2:12" s="1" customFormat="1" ht="6.95" customHeight="1">
      <c r="B96" s="31"/>
      <c r="L96" s="31"/>
    </row>
    <row r="97" spans="2:65" s="1" customFormat="1" ht="25.7" customHeight="1">
      <c r="B97" s="31"/>
      <c r="C97" s="27" t="s">
        <v>26</v>
      </c>
      <c r="F97" s="25" t="str">
        <f>E17</f>
        <v>MČ Praha 19, Semilská 43/1, 197 00 Praha 9 - Kbely</v>
      </c>
      <c r="I97" s="27" t="s">
        <v>36</v>
      </c>
      <c r="J97" s="29" t="str">
        <f>E23</f>
        <v>Ing.Jan Pustějovský, Ph.D.</v>
      </c>
      <c r="L97" s="31"/>
    </row>
    <row r="98" spans="2:65" s="1" customFormat="1" ht="15.2" customHeight="1">
      <c r="B98" s="31"/>
      <c r="C98" s="27" t="s">
        <v>32</v>
      </c>
      <c r="F98" s="25" t="str">
        <f>IF(E20="","",E20)</f>
        <v>IWU s.r.o.</v>
      </c>
      <c r="I98" s="27" t="s">
        <v>39</v>
      </c>
      <c r="J98" s="29" t="str">
        <f>E26</f>
        <v xml:space="preserve"> </v>
      </c>
      <c r="L98" s="31"/>
    </row>
    <row r="99" spans="2:65" s="1" customFormat="1" ht="10.35" customHeight="1">
      <c r="B99" s="31"/>
      <c r="L99" s="31"/>
    </row>
    <row r="100" spans="2:65" s="10" customFormat="1" ht="29.25" customHeight="1">
      <c r="B100" s="110"/>
      <c r="C100" s="111" t="s">
        <v>189</v>
      </c>
      <c r="D100" s="112" t="s">
        <v>62</v>
      </c>
      <c r="E100" s="112" t="s">
        <v>58</v>
      </c>
      <c r="F100" s="112" t="s">
        <v>59</v>
      </c>
      <c r="G100" s="112" t="s">
        <v>190</v>
      </c>
      <c r="H100" s="112" t="s">
        <v>191</v>
      </c>
      <c r="I100" s="112" t="s">
        <v>192</v>
      </c>
      <c r="J100" s="112" t="s">
        <v>184</v>
      </c>
      <c r="K100" s="113" t="s">
        <v>193</v>
      </c>
      <c r="L100" s="110"/>
      <c r="M100" s="55" t="s">
        <v>31</v>
      </c>
      <c r="N100" s="56" t="s">
        <v>47</v>
      </c>
      <c r="O100" s="56" t="s">
        <v>194</v>
      </c>
      <c r="P100" s="56" t="s">
        <v>195</v>
      </c>
      <c r="Q100" s="56" t="s">
        <v>196</v>
      </c>
      <c r="R100" s="56" t="s">
        <v>197</v>
      </c>
      <c r="S100" s="56" t="s">
        <v>198</v>
      </c>
      <c r="T100" s="57" t="s">
        <v>199</v>
      </c>
    </row>
    <row r="101" spans="2:65" s="1" customFormat="1" ht="22.8" customHeight="1">
      <c r="B101" s="31"/>
      <c r="C101" s="60" t="s">
        <v>200</v>
      </c>
      <c r="J101" s="114">
        <f>BK101</f>
        <v>1992665.26</v>
      </c>
      <c r="L101" s="31"/>
      <c r="M101" s="58"/>
      <c r="N101" s="49"/>
      <c r="O101" s="49"/>
      <c r="P101" s="115">
        <f>P102+P252</f>
        <v>0</v>
      </c>
      <c r="Q101" s="49"/>
      <c r="R101" s="115">
        <f>R102+R252</f>
        <v>133.68589938704</v>
      </c>
      <c r="S101" s="49"/>
      <c r="T101" s="116">
        <f>T102+T252</f>
        <v>0.36597000000000002</v>
      </c>
      <c r="AT101" s="18" t="s">
        <v>76</v>
      </c>
      <c r="AU101" s="18" t="s">
        <v>185</v>
      </c>
      <c r="BK101" s="117">
        <f>BK102+BK252</f>
        <v>1992665.26</v>
      </c>
    </row>
    <row r="102" spans="2:65" s="11" customFormat="1" ht="25.9" customHeight="1">
      <c r="B102" s="118"/>
      <c r="D102" s="119" t="s">
        <v>76</v>
      </c>
      <c r="E102" s="120" t="s">
        <v>201</v>
      </c>
      <c r="F102" s="120" t="s">
        <v>202</v>
      </c>
      <c r="J102" s="121">
        <f>BK102</f>
        <v>1054689.97</v>
      </c>
      <c r="L102" s="118"/>
      <c r="M102" s="122"/>
      <c r="P102" s="123">
        <f>P103+P131+P152+P196+P215+P244+P250</f>
        <v>0</v>
      </c>
      <c r="R102" s="123">
        <f>R103+R131+R152+R196+R215+R244+R250</f>
        <v>133.41726445603999</v>
      </c>
      <c r="T102" s="124">
        <f>T103+T131+T152+T196+T215+T244+T250</f>
        <v>0.36597000000000002</v>
      </c>
      <c r="AR102" s="119" t="s">
        <v>84</v>
      </c>
      <c r="AT102" s="125" t="s">
        <v>76</v>
      </c>
      <c r="AU102" s="125" t="s">
        <v>77</v>
      </c>
      <c r="AY102" s="119" t="s">
        <v>203</v>
      </c>
      <c r="BK102" s="126">
        <f>BK103+BK131+BK152+BK196+BK215+BK244+BK250</f>
        <v>1054689.97</v>
      </c>
    </row>
    <row r="103" spans="2:65" s="11" customFormat="1" ht="22.8" customHeight="1">
      <c r="B103" s="118"/>
      <c r="D103" s="119" t="s">
        <v>76</v>
      </c>
      <c r="E103" s="127" t="s">
        <v>84</v>
      </c>
      <c r="F103" s="127" t="s">
        <v>204</v>
      </c>
      <c r="J103" s="128">
        <f>BK103</f>
        <v>38449.89</v>
      </c>
      <c r="L103" s="118"/>
      <c r="M103" s="122"/>
      <c r="P103" s="123">
        <f>SUM(P104:P130)</f>
        <v>0</v>
      </c>
      <c r="R103" s="123">
        <f>SUM(R104:R130)</f>
        <v>0</v>
      </c>
      <c r="T103" s="124">
        <f>SUM(T104:T130)</f>
        <v>0</v>
      </c>
      <c r="AR103" s="119" t="s">
        <v>84</v>
      </c>
      <c r="AT103" s="125" t="s">
        <v>76</v>
      </c>
      <c r="AU103" s="125" t="s">
        <v>84</v>
      </c>
      <c r="AY103" s="119" t="s">
        <v>203</v>
      </c>
      <c r="BK103" s="126">
        <f>SUM(BK104:BK130)</f>
        <v>38449.89</v>
      </c>
    </row>
    <row r="104" spans="2:65" s="1" customFormat="1" ht="24.2" customHeight="1">
      <c r="B104" s="31"/>
      <c r="C104" s="129" t="s">
        <v>84</v>
      </c>
      <c r="D104" s="129" t="s">
        <v>205</v>
      </c>
      <c r="E104" s="130" t="s">
        <v>240</v>
      </c>
      <c r="F104" s="131" t="s">
        <v>241</v>
      </c>
      <c r="G104" s="132" t="s">
        <v>242</v>
      </c>
      <c r="H104" s="133">
        <v>21.266999999999999</v>
      </c>
      <c r="I104" s="134">
        <v>632.1</v>
      </c>
      <c r="J104" s="134">
        <f>ROUND(I104*H104,2)</f>
        <v>13442.87</v>
      </c>
      <c r="K104" s="131" t="s">
        <v>31</v>
      </c>
      <c r="L104" s="31"/>
      <c r="M104" s="135" t="s">
        <v>31</v>
      </c>
      <c r="N104" s="136" t="s">
        <v>48</v>
      </c>
      <c r="O104" s="137">
        <v>0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13442.87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13442.87</v>
      </c>
      <c r="BL104" s="18" t="s">
        <v>209</v>
      </c>
      <c r="BM104" s="139" t="s">
        <v>974</v>
      </c>
    </row>
    <row r="105" spans="2:65" s="12" customFormat="1" ht="10.15">
      <c r="B105" s="141"/>
      <c r="D105" s="142" t="s">
        <v>211</v>
      </c>
      <c r="E105" s="143" t="s">
        <v>31</v>
      </c>
      <c r="F105" s="144" t="s">
        <v>975</v>
      </c>
      <c r="H105" s="145">
        <v>3.6720000000000002</v>
      </c>
      <c r="L105" s="141"/>
      <c r="M105" s="146"/>
      <c r="T105" s="147"/>
      <c r="AT105" s="143" t="s">
        <v>211</v>
      </c>
      <c r="AU105" s="143" t="s">
        <v>86</v>
      </c>
      <c r="AV105" s="12" t="s">
        <v>86</v>
      </c>
      <c r="AW105" s="12" t="s">
        <v>38</v>
      </c>
      <c r="AX105" s="12" t="s">
        <v>77</v>
      </c>
      <c r="AY105" s="143" t="s">
        <v>203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976</v>
      </c>
      <c r="H106" s="145">
        <v>7.83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977</v>
      </c>
      <c r="H107" s="145">
        <v>2.2320000000000002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77</v>
      </c>
      <c r="AY107" s="143" t="s">
        <v>203</v>
      </c>
    </row>
    <row r="108" spans="2:65" s="12" customFormat="1" ht="10.15">
      <c r="B108" s="141"/>
      <c r="D108" s="142" t="s">
        <v>211</v>
      </c>
      <c r="E108" s="143" t="s">
        <v>31</v>
      </c>
      <c r="F108" s="144" t="s">
        <v>977</v>
      </c>
      <c r="H108" s="145">
        <v>2.2320000000000002</v>
      </c>
      <c r="L108" s="141"/>
      <c r="M108" s="146"/>
      <c r="T108" s="147"/>
      <c r="AT108" s="143" t="s">
        <v>211</v>
      </c>
      <c r="AU108" s="143" t="s">
        <v>86</v>
      </c>
      <c r="AV108" s="12" t="s">
        <v>86</v>
      </c>
      <c r="AW108" s="12" t="s">
        <v>38</v>
      </c>
      <c r="AX108" s="12" t="s">
        <v>77</v>
      </c>
      <c r="AY108" s="143" t="s">
        <v>203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978</v>
      </c>
      <c r="H109" s="145">
        <v>4.59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77</v>
      </c>
      <c r="AY109" s="143" t="s">
        <v>203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979</v>
      </c>
      <c r="H110" s="145">
        <v>0.71099999999999997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3" customFormat="1" ht="10.15">
      <c r="B111" s="151"/>
      <c r="D111" s="142" t="s">
        <v>211</v>
      </c>
      <c r="E111" s="152" t="s">
        <v>31</v>
      </c>
      <c r="F111" s="153" t="s">
        <v>230</v>
      </c>
      <c r="H111" s="154">
        <v>21.266999999999999</v>
      </c>
      <c r="L111" s="151"/>
      <c r="M111" s="155"/>
      <c r="T111" s="156"/>
      <c r="AT111" s="152" t="s">
        <v>211</v>
      </c>
      <c r="AU111" s="152" t="s">
        <v>86</v>
      </c>
      <c r="AV111" s="13" t="s">
        <v>209</v>
      </c>
      <c r="AW111" s="13" t="s">
        <v>38</v>
      </c>
      <c r="AX111" s="13" t="s">
        <v>84</v>
      </c>
      <c r="AY111" s="152" t="s">
        <v>203</v>
      </c>
    </row>
    <row r="112" spans="2:65" s="1" customFormat="1" ht="37.799999999999997" customHeight="1">
      <c r="B112" s="31"/>
      <c r="C112" s="129" t="s">
        <v>86</v>
      </c>
      <c r="D112" s="129" t="s">
        <v>205</v>
      </c>
      <c r="E112" s="130" t="s">
        <v>245</v>
      </c>
      <c r="F112" s="131" t="s">
        <v>246</v>
      </c>
      <c r="G112" s="132" t="s">
        <v>242</v>
      </c>
      <c r="H112" s="133">
        <v>18.795000000000002</v>
      </c>
      <c r="I112" s="134">
        <v>301.56</v>
      </c>
      <c r="J112" s="134">
        <f>ROUND(I112*H112,2)</f>
        <v>5667.82</v>
      </c>
      <c r="K112" s="131" t="s">
        <v>31</v>
      </c>
      <c r="L112" s="31"/>
      <c r="M112" s="135" t="s">
        <v>31</v>
      </c>
      <c r="N112" s="136" t="s">
        <v>48</v>
      </c>
      <c r="O112" s="137">
        <v>0</v>
      </c>
      <c r="P112" s="137">
        <f>O112*H112</f>
        <v>0</v>
      </c>
      <c r="Q112" s="137">
        <v>0</v>
      </c>
      <c r="R112" s="137">
        <f>Q112*H112</f>
        <v>0</v>
      </c>
      <c r="S112" s="137">
        <v>0</v>
      </c>
      <c r="T112" s="138">
        <f>S112*H112</f>
        <v>0</v>
      </c>
      <c r="AR112" s="139" t="s">
        <v>209</v>
      </c>
      <c r="AT112" s="139" t="s">
        <v>205</v>
      </c>
      <c r="AU112" s="139" t="s">
        <v>86</v>
      </c>
      <c r="AY112" s="18" t="s">
        <v>203</v>
      </c>
      <c r="BE112" s="140">
        <f>IF(N112="základní",J112,0)</f>
        <v>5667.82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8" t="s">
        <v>84</v>
      </c>
      <c r="BK112" s="140">
        <f>ROUND(I112*H112,2)</f>
        <v>5667.82</v>
      </c>
      <c r="BL112" s="18" t="s">
        <v>209</v>
      </c>
      <c r="BM112" s="139" t="s">
        <v>980</v>
      </c>
    </row>
    <row r="113" spans="2:65" s="12" customFormat="1" ht="10.15">
      <c r="B113" s="141"/>
      <c r="D113" s="142" t="s">
        <v>211</v>
      </c>
      <c r="E113" s="143" t="s">
        <v>31</v>
      </c>
      <c r="F113" s="144" t="s">
        <v>981</v>
      </c>
      <c r="H113" s="145">
        <v>18.795000000000002</v>
      </c>
      <c r="L113" s="141"/>
      <c r="M113" s="146"/>
      <c r="T113" s="147"/>
      <c r="AT113" s="143" t="s">
        <v>211</v>
      </c>
      <c r="AU113" s="143" t="s">
        <v>86</v>
      </c>
      <c r="AV113" s="12" t="s">
        <v>86</v>
      </c>
      <c r="AW113" s="12" t="s">
        <v>38</v>
      </c>
      <c r="AX113" s="12" t="s">
        <v>84</v>
      </c>
      <c r="AY113" s="143" t="s">
        <v>203</v>
      </c>
    </row>
    <row r="114" spans="2:65" s="1" customFormat="1" ht="24.2" customHeight="1">
      <c r="B114" s="31"/>
      <c r="C114" s="129" t="s">
        <v>92</v>
      </c>
      <c r="D114" s="129" t="s">
        <v>205</v>
      </c>
      <c r="E114" s="130" t="s">
        <v>249</v>
      </c>
      <c r="F114" s="131" t="s">
        <v>250</v>
      </c>
      <c r="G114" s="132" t="s">
        <v>251</v>
      </c>
      <c r="H114" s="133">
        <v>31.952000000000002</v>
      </c>
      <c r="I114" s="134">
        <v>342</v>
      </c>
      <c r="J114" s="134">
        <f>ROUND(I114*H114,2)</f>
        <v>10927.58</v>
      </c>
      <c r="K114" s="131" t="s">
        <v>31</v>
      </c>
      <c r="L114" s="31"/>
      <c r="M114" s="135" t="s">
        <v>31</v>
      </c>
      <c r="N114" s="136" t="s">
        <v>48</v>
      </c>
      <c r="O114" s="137">
        <v>0</v>
      </c>
      <c r="P114" s="137">
        <f>O114*H114</f>
        <v>0</v>
      </c>
      <c r="Q114" s="137">
        <v>0</v>
      </c>
      <c r="R114" s="137">
        <f>Q114*H114</f>
        <v>0</v>
      </c>
      <c r="S114" s="137">
        <v>0</v>
      </c>
      <c r="T114" s="138">
        <f>S114*H114</f>
        <v>0</v>
      </c>
      <c r="AR114" s="139" t="s">
        <v>209</v>
      </c>
      <c r="AT114" s="139" t="s">
        <v>205</v>
      </c>
      <c r="AU114" s="139" t="s">
        <v>86</v>
      </c>
      <c r="AY114" s="18" t="s">
        <v>203</v>
      </c>
      <c r="BE114" s="140">
        <f>IF(N114="základní",J114,0)</f>
        <v>10927.58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8" t="s">
        <v>84</v>
      </c>
      <c r="BK114" s="140">
        <f>ROUND(I114*H114,2)</f>
        <v>10927.58</v>
      </c>
      <c r="BL114" s="18" t="s">
        <v>209</v>
      </c>
      <c r="BM114" s="139" t="s">
        <v>982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983</v>
      </c>
      <c r="H115" s="145">
        <v>31.952000000000002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84</v>
      </c>
      <c r="AY115" s="143" t="s">
        <v>203</v>
      </c>
    </row>
    <row r="116" spans="2:65" s="1" customFormat="1" ht="24.2" customHeight="1">
      <c r="B116" s="31"/>
      <c r="C116" s="129" t="s">
        <v>209</v>
      </c>
      <c r="D116" s="129" t="s">
        <v>205</v>
      </c>
      <c r="E116" s="130" t="s">
        <v>254</v>
      </c>
      <c r="F116" s="131" t="s">
        <v>255</v>
      </c>
      <c r="G116" s="132" t="s">
        <v>242</v>
      </c>
      <c r="H116" s="133">
        <v>2.472</v>
      </c>
      <c r="I116" s="134">
        <v>257</v>
      </c>
      <c r="J116" s="134">
        <f>ROUND(I116*H116,2)</f>
        <v>635.29999999999995</v>
      </c>
      <c r="K116" s="131" t="s">
        <v>31</v>
      </c>
      <c r="L116" s="31"/>
      <c r="M116" s="135" t="s">
        <v>31</v>
      </c>
      <c r="N116" s="136" t="s">
        <v>48</v>
      </c>
      <c r="O116" s="137">
        <v>0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209</v>
      </c>
      <c r="AT116" s="139" t="s">
        <v>205</v>
      </c>
      <c r="AU116" s="139" t="s">
        <v>86</v>
      </c>
      <c r="AY116" s="18" t="s">
        <v>203</v>
      </c>
      <c r="BE116" s="140">
        <f>IF(N116="základní",J116,0)</f>
        <v>635.29999999999995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8" t="s">
        <v>84</v>
      </c>
      <c r="BK116" s="140">
        <f>ROUND(I116*H116,2)</f>
        <v>635.29999999999995</v>
      </c>
      <c r="BL116" s="18" t="s">
        <v>209</v>
      </c>
      <c r="BM116" s="139" t="s">
        <v>984</v>
      </c>
    </row>
    <row r="117" spans="2:65" s="12" customFormat="1" ht="10.15">
      <c r="B117" s="141"/>
      <c r="D117" s="142" t="s">
        <v>211</v>
      </c>
      <c r="E117" s="143" t="s">
        <v>31</v>
      </c>
      <c r="F117" s="144" t="s">
        <v>985</v>
      </c>
      <c r="H117" s="145">
        <v>0.84</v>
      </c>
      <c r="L117" s="141"/>
      <c r="M117" s="146"/>
      <c r="T117" s="147"/>
      <c r="AT117" s="143" t="s">
        <v>211</v>
      </c>
      <c r="AU117" s="143" t="s">
        <v>86</v>
      </c>
      <c r="AV117" s="12" t="s">
        <v>86</v>
      </c>
      <c r="AW117" s="12" t="s">
        <v>38</v>
      </c>
      <c r="AX117" s="12" t="s">
        <v>77</v>
      </c>
      <c r="AY117" s="143" t="s">
        <v>203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986</v>
      </c>
      <c r="H118" s="145">
        <v>1.6319999999999999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77</v>
      </c>
      <c r="AY118" s="143" t="s">
        <v>203</v>
      </c>
    </row>
    <row r="119" spans="2:65" s="13" customFormat="1" ht="10.15">
      <c r="B119" s="151"/>
      <c r="D119" s="142" t="s">
        <v>211</v>
      </c>
      <c r="E119" s="152" t="s">
        <v>31</v>
      </c>
      <c r="F119" s="153" t="s">
        <v>230</v>
      </c>
      <c r="H119" s="154">
        <v>2.472</v>
      </c>
      <c r="L119" s="151"/>
      <c r="M119" s="155"/>
      <c r="T119" s="156"/>
      <c r="AT119" s="152" t="s">
        <v>211</v>
      </c>
      <c r="AU119" s="152" t="s">
        <v>86</v>
      </c>
      <c r="AV119" s="13" t="s">
        <v>209</v>
      </c>
      <c r="AW119" s="13" t="s">
        <v>38</v>
      </c>
      <c r="AX119" s="13" t="s">
        <v>84</v>
      </c>
      <c r="AY119" s="152" t="s">
        <v>203</v>
      </c>
    </row>
    <row r="120" spans="2:65" s="1" customFormat="1" ht="33" customHeight="1">
      <c r="B120" s="31"/>
      <c r="C120" s="129" t="s">
        <v>258</v>
      </c>
      <c r="D120" s="129" t="s">
        <v>205</v>
      </c>
      <c r="E120" s="130" t="s">
        <v>263</v>
      </c>
      <c r="F120" s="131" t="s">
        <v>264</v>
      </c>
      <c r="G120" s="132" t="s">
        <v>242</v>
      </c>
      <c r="H120" s="133">
        <v>2.472</v>
      </c>
      <c r="I120" s="134">
        <v>150</v>
      </c>
      <c r="J120" s="134">
        <f>ROUND(I120*H120,2)</f>
        <v>370.8</v>
      </c>
      <c r="K120" s="131" t="s">
        <v>31</v>
      </c>
      <c r="L120" s="31"/>
      <c r="M120" s="135" t="s">
        <v>31</v>
      </c>
      <c r="N120" s="136" t="s">
        <v>48</v>
      </c>
      <c r="O120" s="137">
        <v>0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209</v>
      </c>
      <c r="AT120" s="139" t="s">
        <v>205</v>
      </c>
      <c r="AU120" s="139" t="s">
        <v>86</v>
      </c>
      <c r="AY120" s="18" t="s">
        <v>203</v>
      </c>
      <c r="BE120" s="140">
        <f>IF(N120="základní",J120,0)</f>
        <v>370.8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8" t="s">
        <v>84</v>
      </c>
      <c r="BK120" s="140">
        <f>ROUND(I120*H120,2)</f>
        <v>370.8</v>
      </c>
      <c r="BL120" s="18" t="s">
        <v>209</v>
      </c>
      <c r="BM120" s="139" t="s">
        <v>987</v>
      </c>
    </row>
    <row r="121" spans="2:65" s="12" customFormat="1" ht="10.15">
      <c r="B121" s="141"/>
      <c r="D121" s="142" t="s">
        <v>211</v>
      </c>
      <c r="E121" s="143" t="s">
        <v>31</v>
      </c>
      <c r="F121" s="144" t="s">
        <v>985</v>
      </c>
      <c r="H121" s="145">
        <v>0.84</v>
      </c>
      <c r="L121" s="141"/>
      <c r="M121" s="146"/>
      <c r="T121" s="147"/>
      <c r="AT121" s="143" t="s">
        <v>211</v>
      </c>
      <c r="AU121" s="143" t="s">
        <v>86</v>
      </c>
      <c r="AV121" s="12" t="s">
        <v>86</v>
      </c>
      <c r="AW121" s="12" t="s">
        <v>38</v>
      </c>
      <c r="AX121" s="12" t="s">
        <v>77</v>
      </c>
      <c r="AY121" s="143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986</v>
      </c>
      <c r="H122" s="145">
        <v>1.6319999999999999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77</v>
      </c>
      <c r="AY122" s="143" t="s">
        <v>203</v>
      </c>
    </row>
    <row r="123" spans="2:65" s="13" customFormat="1" ht="10.15">
      <c r="B123" s="151"/>
      <c r="D123" s="142" t="s">
        <v>211</v>
      </c>
      <c r="E123" s="152" t="s">
        <v>31</v>
      </c>
      <c r="F123" s="153" t="s">
        <v>230</v>
      </c>
      <c r="H123" s="154">
        <v>2.472</v>
      </c>
      <c r="L123" s="151"/>
      <c r="M123" s="155"/>
      <c r="T123" s="156"/>
      <c r="AT123" s="152" t="s">
        <v>211</v>
      </c>
      <c r="AU123" s="152" t="s">
        <v>86</v>
      </c>
      <c r="AV123" s="13" t="s">
        <v>209</v>
      </c>
      <c r="AW123" s="13" t="s">
        <v>38</v>
      </c>
      <c r="AX123" s="13" t="s">
        <v>84</v>
      </c>
      <c r="AY123" s="152" t="s">
        <v>203</v>
      </c>
    </row>
    <row r="124" spans="2:65" s="1" customFormat="1" ht="24.2" customHeight="1">
      <c r="B124" s="31"/>
      <c r="C124" s="129" t="s">
        <v>262</v>
      </c>
      <c r="D124" s="129" t="s">
        <v>205</v>
      </c>
      <c r="E124" s="130" t="s">
        <v>259</v>
      </c>
      <c r="F124" s="131" t="s">
        <v>481</v>
      </c>
      <c r="G124" s="132" t="s">
        <v>242</v>
      </c>
      <c r="H124" s="133">
        <v>2.472</v>
      </c>
      <c r="I124" s="134">
        <v>167.28</v>
      </c>
      <c r="J124" s="134">
        <f>ROUND(I124*H124,2)</f>
        <v>413.52</v>
      </c>
      <c r="K124" s="131" t="s">
        <v>31</v>
      </c>
      <c r="L124" s="31"/>
      <c r="M124" s="135" t="s">
        <v>31</v>
      </c>
      <c r="N124" s="136" t="s">
        <v>48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209</v>
      </c>
      <c r="AT124" s="139" t="s">
        <v>205</v>
      </c>
      <c r="AU124" s="139" t="s">
        <v>86</v>
      </c>
      <c r="AY124" s="18" t="s">
        <v>203</v>
      </c>
      <c r="BE124" s="140">
        <f>IF(N124="základní",J124,0)</f>
        <v>413.52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8" t="s">
        <v>84</v>
      </c>
      <c r="BK124" s="140">
        <f>ROUND(I124*H124,2)</f>
        <v>413.52</v>
      </c>
      <c r="BL124" s="18" t="s">
        <v>209</v>
      </c>
      <c r="BM124" s="139" t="s">
        <v>988</v>
      </c>
    </row>
    <row r="125" spans="2:65" s="12" customFormat="1" ht="10.15">
      <c r="B125" s="141"/>
      <c r="D125" s="142" t="s">
        <v>211</v>
      </c>
      <c r="E125" s="143" t="s">
        <v>31</v>
      </c>
      <c r="F125" s="144" t="s">
        <v>985</v>
      </c>
      <c r="H125" s="145">
        <v>0.84</v>
      </c>
      <c r="L125" s="141"/>
      <c r="M125" s="146"/>
      <c r="T125" s="147"/>
      <c r="AT125" s="143" t="s">
        <v>211</v>
      </c>
      <c r="AU125" s="143" t="s">
        <v>86</v>
      </c>
      <c r="AV125" s="12" t="s">
        <v>86</v>
      </c>
      <c r="AW125" s="12" t="s">
        <v>38</v>
      </c>
      <c r="AX125" s="12" t="s">
        <v>77</v>
      </c>
      <c r="AY125" s="143" t="s">
        <v>203</v>
      </c>
    </row>
    <row r="126" spans="2:65" s="12" customFormat="1" ht="10.15">
      <c r="B126" s="141"/>
      <c r="D126" s="142" t="s">
        <v>211</v>
      </c>
      <c r="E126" s="143" t="s">
        <v>31</v>
      </c>
      <c r="F126" s="144" t="s">
        <v>986</v>
      </c>
      <c r="H126" s="145">
        <v>1.6319999999999999</v>
      </c>
      <c r="L126" s="141"/>
      <c r="M126" s="146"/>
      <c r="T126" s="147"/>
      <c r="AT126" s="143" t="s">
        <v>211</v>
      </c>
      <c r="AU126" s="143" t="s">
        <v>86</v>
      </c>
      <c r="AV126" s="12" t="s">
        <v>86</v>
      </c>
      <c r="AW126" s="12" t="s">
        <v>38</v>
      </c>
      <c r="AX126" s="12" t="s">
        <v>77</v>
      </c>
      <c r="AY126" s="143" t="s">
        <v>203</v>
      </c>
    </row>
    <row r="127" spans="2:65" s="13" customFormat="1" ht="10.15">
      <c r="B127" s="151"/>
      <c r="D127" s="142" t="s">
        <v>211</v>
      </c>
      <c r="E127" s="152" t="s">
        <v>31</v>
      </c>
      <c r="F127" s="153" t="s">
        <v>230</v>
      </c>
      <c r="H127" s="154">
        <v>2.472</v>
      </c>
      <c r="L127" s="151"/>
      <c r="M127" s="155"/>
      <c r="T127" s="156"/>
      <c r="AT127" s="152" t="s">
        <v>211</v>
      </c>
      <c r="AU127" s="152" t="s">
        <v>86</v>
      </c>
      <c r="AV127" s="13" t="s">
        <v>209</v>
      </c>
      <c r="AW127" s="13" t="s">
        <v>38</v>
      </c>
      <c r="AX127" s="13" t="s">
        <v>84</v>
      </c>
      <c r="AY127" s="152" t="s">
        <v>203</v>
      </c>
    </row>
    <row r="128" spans="2:65" s="1" customFormat="1" ht="21.75" customHeight="1">
      <c r="B128" s="31"/>
      <c r="C128" s="129" t="s">
        <v>267</v>
      </c>
      <c r="D128" s="129" t="s">
        <v>205</v>
      </c>
      <c r="E128" s="130" t="s">
        <v>989</v>
      </c>
      <c r="F128" s="131" t="s">
        <v>990</v>
      </c>
      <c r="G128" s="132" t="s">
        <v>208</v>
      </c>
      <c r="H128" s="133">
        <v>17.48</v>
      </c>
      <c r="I128" s="134">
        <v>400</v>
      </c>
      <c r="J128" s="134">
        <f>ROUND(I128*H128,2)</f>
        <v>6992</v>
      </c>
      <c r="K128" s="131" t="s">
        <v>31</v>
      </c>
      <c r="L128" s="31"/>
      <c r="M128" s="135" t="s">
        <v>31</v>
      </c>
      <c r="N128" s="136" t="s">
        <v>48</v>
      </c>
      <c r="O128" s="137">
        <v>0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209</v>
      </c>
      <c r="AT128" s="139" t="s">
        <v>205</v>
      </c>
      <c r="AU128" s="139" t="s">
        <v>86</v>
      </c>
      <c r="AY128" s="18" t="s">
        <v>203</v>
      </c>
      <c r="BE128" s="140">
        <f>IF(N128="základní",J128,0)</f>
        <v>6992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8" t="s">
        <v>84</v>
      </c>
      <c r="BK128" s="140">
        <f>ROUND(I128*H128,2)</f>
        <v>6992</v>
      </c>
      <c r="BL128" s="18" t="s">
        <v>209</v>
      </c>
      <c r="BM128" s="139" t="s">
        <v>991</v>
      </c>
    </row>
    <row r="129" spans="2:65" s="14" customFormat="1" ht="10.15">
      <c r="B129" s="160"/>
      <c r="D129" s="142" t="s">
        <v>211</v>
      </c>
      <c r="E129" s="161" t="s">
        <v>31</v>
      </c>
      <c r="F129" s="162" t="s">
        <v>992</v>
      </c>
      <c r="H129" s="161" t="s">
        <v>31</v>
      </c>
      <c r="L129" s="160"/>
      <c r="M129" s="163"/>
      <c r="T129" s="164"/>
      <c r="AT129" s="161" t="s">
        <v>211</v>
      </c>
      <c r="AU129" s="161" t="s">
        <v>86</v>
      </c>
      <c r="AV129" s="14" t="s">
        <v>84</v>
      </c>
      <c r="AW129" s="14" t="s">
        <v>38</v>
      </c>
      <c r="AX129" s="14" t="s">
        <v>77</v>
      </c>
      <c r="AY129" s="161" t="s">
        <v>203</v>
      </c>
    </row>
    <row r="130" spans="2:65" s="12" customFormat="1" ht="10.15">
      <c r="B130" s="141"/>
      <c r="D130" s="142" t="s">
        <v>211</v>
      </c>
      <c r="E130" s="143" t="s">
        <v>31</v>
      </c>
      <c r="F130" s="144" t="s">
        <v>993</v>
      </c>
      <c r="H130" s="145">
        <v>17.48</v>
      </c>
      <c r="L130" s="141"/>
      <c r="M130" s="146"/>
      <c r="T130" s="147"/>
      <c r="AT130" s="143" t="s">
        <v>211</v>
      </c>
      <c r="AU130" s="143" t="s">
        <v>86</v>
      </c>
      <c r="AV130" s="12" t="s">
        <v>86</v>
      </c>
      <c r="AW130" s="12" t="s">
        <v>38</v>
      </c>
      <c r="AX130" s="12" t="s">
        <v>84</v>
      </c>
      <c r="AY130" s="143" t="s">
        <v>203</v>
      </c>
    </row>
    <row r="131" spans="2:65" s="11" customFormat="1" ht="22.8" customHeight="1">
      <c r="B131" s="118"/>
      <c r="D131" s="119" t="s">
        <v>76</v>
      </c>
      <c r="E131" s="127" t="s">
        <v>86</v>
      </c>
      <c r="F131" s="127" t="s">
        <v>266</v>
      </c>
      <c r="J131" s="128">
        <f>BK131</f>
        <v>129961.29</v>
      </c>
      <c r="L131" s="118"/>
      <c r="M131" s="122"/>
      <c r="P131" s="123">
        <f>SUM(P132:P151)</f>
        <v>0</v>
      </c>
      <c r="R131" s="123">
        <f>SUM(R132:R151)</f>
        <v>45.748019917599997</v>
      </c>
      <c r="T131" s="124">
        <f>SUM(T132:T151)</f>
        <v>0</v>
      </c>
      <c r="AR131" s="119" t="s">
        <v>84</v>
      </c>
      <c r="AT131" s="125" t="s">
        <v>76</v>
      </c>
      <c r="AU131" s="125" t="s">
        <v>84</v>
      </c>
      <c r="AY131" s="119" t="s">
        <v>203</v>
      </c>
      <c r="BK131" s="126">
        <f>SUM(BK132:BK151)</f>
        <v>129961.29</v>
      </c>
    </row>
    <row r="132" spans="2:65" s="1" customFormat="1" ht="16.5" customHeight="1">
      <c r="B132" s="31"/>
      <c r="C132" s="129" t="s">
        <v>272</v>
      </c>
      <c r="D132" s="129" t="s">
        <v>205</v>
      </c>
      <c r="E132" s="130" t="s">
        <v>994</v>
      </c>
      <c r="F132" s="131" t="s">
        <v>995</v>
      </c>
      <c r="G132" s="132" t="s">
        <v>242</v>
      </c>
      <c r="H132" s="133">
        <v>2.363</v>
      </c>
      <c r="I132" s="134">
        <v>3755.6</v>
      </c>
      <c r="J132" s="134">
        <f>ROUND(I132*H132,2)</f>
        <v>8874.48</v>
      </c>
      <c r="K132" s="131" t="s">
        <v>31</v>
      </c>
      <c r="L132" s="31"/>
      <c r="M132" s="135" t="s">
        <v>31</v>
      </c>
      <c r="N132" s="136" t="s">
        <v>48</v>
      </c>
      <c r="O132" s="137">
        <v>0</v>
      </c>
      <c r="P132" s="137">
        <f>O132*H132</f>
        <v>0</v>
      </c>
      <c r="Q132" s="137">
        <v>2.3010199999999998</v>
      </c>
      <c r="R132" s="137">
        <f>Q132*H132</f>
        <v>5.4373102599999994</v>
      </c>
      <c r="S132" s="137">
        <v>0</v>
      </c>
      <c r="T132" s="138">
        <f>S132*H132</f>
        <v>0</v>
      </c>
      <c r="AR132" s="139" t="s">
        <v>209</v>
      </c>
      <c r="AT132" s="139" t="s">
        <v>205</v>
      </c>
      <c r="AU132" s="139" t="s">
        <v>86</v>
      </c>
      <c r="AY132" s="18" t="s">
        <v>203</v>
      </c>
      <c r="BE132" s="140">
        <f>IF(N132="základní",J132,0)</f>
        <v>8874.48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8" t="s">
        <v>84</v>
      </c>
      <c r="BK132" s="140">
        <f>ROUND(I132*H132,2)</f>
        <v>8874.48</v>
      </c>
      <c r="BL132" s="18" t="s">
        <v>209</v>
      </c>
      <c r="BM132" s="139" t="s">
        <v>996</v>
      </c>
    </row>
    <row r="133" spans="2:65" s="12" customFormat="1" ht="10.15">
      <c r="B133" s="141"/>
      <c r="D133" s="142" t="s">
        <v>211</v>
      </c>
      <c r="E133" s="143" t="s">
        <v>31</v>
      </c>
      <c r="F133" s="144" t="s">
        <v>997</v>
      </c>
      <c r="H133" s="145">
        <v>0.40799999999999997</v>
      </c>
      <c r="L133" s="141"/>
      <c r="M133" s="146"/>
      <c r="T133" s="147"/>
      <c r="AT133" s="143" t="s">
        <v>211</v>
      </c>
      <c r="AU133" s="143" t="s">
        <v>86</v>
      </c>
      <c r="AV133" s="12" t="s">
        <v>86</v>
      </c>
      <c r="AW133" s="12" t="s">
        <v>38</v>
      </c>
      <c r="AX133" s="12" t="s">
        <v>77</v>
      </c>
      <c r="AY133" s="143" t="s">
        <v>203</v>
      </c>
    </row>
    <row r="134" spans="2:65" s="12" customFormat="1" ht="10.15">
      <c r="B134" s="141"/>
      <c r="D134" s="142" t="s">
        <v>211</v>
      </c>
      <c r="E134" s="143" t="s">
        <v>31</v>
      </c>
      <c r="F134" s="144" t="s">
        <v>998</v>
      </c>
      <c r="H134" s="145">
        <v>0.89800000000000002</v>
      </c>
      <c r="L134" s="141"/>
      <c r="M134" s="146"/>
      <c r="T134" s="147"/>
      <c r="AT134" s="143" t="s">
        <v>211</v>
      </c>
      <c r="AU134" s="143" t="s">
        <v>86</v>
      </c>
      <c r="AV134" s="12" t="s">
        <v>86</v>
      </c>
      <c r="AW134" s="12" t="s">
        <v>38</v>
      </c>
      <c r="AX134" s="12" t="s">
        <v>77</v>
      </c>
      <c r="AY134" s="143" t="s">
        <v>203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999</v>
      </c>
      <c r="H135" s="145">
        <v>0.248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77</v>
      </c>
      <c r="AY135" s="143" t="s">
        <v>203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999</v>
      </c>
      <c r="H136" s="145">
        <v>0.248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2" customFormat="1" ht="10.15">
      <c r="B137" s="141"/>
      <c r="D137" s="142" t="s">
        <v>211</v>
      </c>
      <c r="E137" s="143" t="s">
        <v>31</v>
      </c>
      <c r="F137" s="144" t="s">
        <v>1000</v>
      </c>
      <c r="H137" s="145">
        <v>0.51</v>
      </c>
      <c r="L137" s="141"/>
      <c r="M137" s="146"/>
      <c r="T137" s="147"/>
      <c r="AT137" s="143" t="s">
        <v>211</v>
      </c>
      <c r="AU137" s="143" t="s">
        <v>86</v>
      </c>
      <c r="AV137" s="12" t="s">
        <v>86</v>
      </c>
      <c r="AW137" s="12" t="s">
        <v>38</v>
      </c>
      <c r="AX137" s="12" t="s">
        <v>77</v>
      </c>
      <c r="AY137" s="143" t="s">
        <v>203</v>
      </c>
    </row>
    <row r="138" spans="2:65" s="12" customFormat="1" ht="10.15">
      <c r="B138" s="141"/>
      <c r="D138" s="142" t="s">
        <v>211</v>
      </c>
      <c r="E138" s="143" t="s">
        <v>31</v>
      </c>
      <c r="F138" s="144" t="s">
        <v>1001</v>
      </c>
      <c r="H138" s="145">
        <v>5.0999999999999997E-2</v>
      </c>
      <c r="L138" s="141"/>
      <c r="M138" s="146"/>
      <c r="T138" s="147"/>
      <c r="AT138" s="143" t="s">
        <v>211</v>
      </c>
      <c r="AU138" s="143" t="s">
        <v>86</v>
      </c>
      <c r="AV138" s="12" t="s">
        <v>86</v>
      </c>
      <c r="AW138" s="12" t="s">
        <v>38</v>
      </c>
      <c r="AX138" s="12" t="s">
        <v>77</v>
      </c>
      <c r="AY138" s="143" t="s">
        <v>203</v>
      </c>
    </row>
    <row r="139" spans="2:65" s="13" customFormat="1" ht="10.15">
      <c r="B139" s="151"/>
      <c r="D139" s="142" t="s">
        <v>211</v>
      </c>
      <c r="E139" s="152" t="s">
        <v>31</v>
      </c>
      <c r="F139" s="153" t="s">
        <v>230</v>
      </c>
      <c r="H139" s="154">
        <v>2.3630000000000004</v>
      </c>
      <c r="L139" s="151"/>
      <c r="M139" s="155"/>
      <c r="T139" s="156"/>
      <c r="AT139" s="152" t="s">
        <v>211</v>
      </c>
      <c r="AU139" s="152" t="s">
        <v>86</v>
      </c>
      <c r="AV139" s="13" t="s">
        <v>209</v>
      </c>
      <c r="AW139" s="13" t="s">
        <v>38</v>
      </c>
      <c r="AX139" s="13" t="s">
        <v>84</v>
      </c>
      <c r="AY139" s="152" t="s">
        <v>203</v>
      </c>
    </row>
    <row r="140" spans="2:65" s="1" customFormat="1" ht="21.75" customHeight="1">
      <c r="B140" s="31"/>
      <c r="C140" s="129" t="s">
        <v>279</v>
      </c>
      <c r="D140" s="129" t="s">
        <v>205</v>
      </c>
      <c r="E140" s="130" t="s">
        <v>1002</v>
      </c>
      <c r="F140" s="131" t="s">
        <v>1003</v>
      </c>
      <c r="G140" s="132" t="s">
        <v>242</v>
      </c>
      <c r="H140" s="133">
        <v>15.52</v>
      </c>
      <c r="I140" s="134">
        <v>4201.47</v>
      </c>
      <c r="J140" s="134">
        <f>ROUND(I140*H140,2)</f>
        <v>65206.81</v>
      </c>
      <c r="K140" s="131" t="s">
        <v>31</v>
      </c>
      <c r="L140" s="31"/>
      <c r="M140" s="135" t="s">
        <v>31</v>
      </c>
      <c r="N140" s="136" t="s">
        <v>48</v>
      </c>
      <c r="O140" s="137">
        <v>0</v>
      </c>
      <c r="P140" s="137">
        <f>O140*H140</f>
        <v>0</v>
      </c>
      <c r="Q140" s="137">
        <v>2.5018699999999998</v>
      </c>
      <c r="R140" s="137">
        <f>Q140*H140</f>
        <v>38.829022399999999</v>
      </c>
      <c r="S140" s="137">
        <v>0</v>
      </c>
      <c r="T140" s="138">
        <f>S140*H140</f>
        <v>0</v>
      </c>
      <c r="AR140" s="139" t="s">
        <v>209</v>
      </c>
      <c r="AT140" s="139" t="s">
        <v>205</v>
      </c>
      <c r="AU140" s="139" t="s">
        <v>86</v>
      </c>
      <c r="AY140" s="18" t="s">
        <v>203</v>
      </c>
      <c r="BE140" s="140">
        <f>IF(N140="základní",J140,0)</f>
        <v>65206.81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8" t="s">
        <v>84</v>
      </c>
      <c r="BK140" s="140">
        <f>ROUND(I140*H140,2)</f>
        <v>65206.81</v>
      </c>
      <c r="BL140" s="18" t="s">
        <v>209</v>
      </c>
      <c r="BM140" s="139" t="s">
        <v>1004</v>
      </c>
    </row>
    <row r="141" spans="2:65" s="12" customFormat="1" ht="10.15">
      <c r="B141" s="141"/>
      <c r="D141" s="142" t="s">
        <v>211</v>
      </c>
      <c r="E141" s="143" t="s">
        <v>31</v>
      </c>
      <c r="F141" s="144" t="s">
        <v>1005</v>
      </c>
      <c r="H141" s="145">
        <v>3.2639999999999998</v>
      </c>
      <c r="L141" s="141"/>
      <c r="M141" s="146"/>
      <c r="T141" s="147"/>
      <c r="AT141" s="143" t="s">
        <v>211</v>
      </c>
      <c r="AU141" s="143" t="s">
        <v>86</v>
      </c>
      <c r="AV141" s="12" t="s">
        <v>86</v>
      </c>
      <c r="AW141" s="12" t="s">
        <v>38</v>
      </c>
      <c r="AX141" s="12" t="s">
        <v>77</v>
      </c>
      <c r="AY141" s="143" t="s">
        <v>203</v>
      </c>
    </row>
    <row r="142" spans="2:65" s="12" customFormat="1" ht="10.15">
      <c r="B142" s="141"/>
      <c r="D142" s="142" t="s">
        <v>211</v>
      </c>
      <c r="E142" s="143" t="s">
        <v>31</v>
      </c>
      <c r="F142" s="144" t="s">
        <v>1006</v>
      </c>
      <c r="H142" s="145">
        <v>3.8</v>
      </c>
      <c r="L142" s="141"/>
      <c r="M142" s="146"/>
      <c r="T142" s="147"/>
      <c r="AT142" s="143" t="s">
        <v>211</v>
      </c>
      <c r="AU142" s="143" t="s">
        <v>86</v>
      </c>
      <c r="AV142" s="12" t="s">
        <v>86</v>
      </c>
      <c r="AW142" s="12" t="s">
        <v>38</v>
      </c>
      <c r="AX142" s="12" t="s">
        <v>77</v>
      </c>
      <c r="AY142" s="143" t="s">
        <v>203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1007</v>
      </c>
      <c r="H143" s="145">
        <v>1.984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1007</v>
      </c>
      <c r="H144" s="145">
        <v>1.984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65" s="12" customFormat="1" ht="10.15">
      <c r="B145" s="141"/>
      <c r="D145" s="142" t="s">
        <v>211</v>
      </c>
      <c r="E145" s="143" t="s">
        <v>31</v>
      </c>
      <c r="F145" s="144" t="s">
        <v>1008</v>
      </c>
      <c r="H145" s="145">
        <v>4.08</v>
      </c>
      <c r="L145" s="141"/>
      <c r="M145" s="146"/>
      <c r="T145" s="147"/>
      <c r="AT145" s="143" t="s">
        <v>211</v>
      </c>
      <c r="AU145" s="143" t="s">
        <v>86</v>
      </c>
      <c r="AV145" s="12" t="s">
        <v>86</v>
      </c>
      <c r="AW145" s="12" t="s">
        <v>38</v>
      </c>
      <c r="AX145" s="12" t="s">
        <v>77</v>
      </c>
      <c r="AY145" s="143" t="s">
        <v>203</v>
      </c>
    </row>
    <row r="146" spans="2:65" s="12" customFormat="1" ht="10.15">
      <c r="B146" s="141"/>
      <c r="D146" s="142" t="s">
        <v>211</v>
      </c>
      <c r="E146" s="143" t="s">
        <v>31</v>
      </c>
      <c r="F146" s="144" t="s">
        <v>1009</v>
      </c>
      <c r="H146" s="145">
        <v>0.40799999999999997</v>
      </c>
      <c r="L146" s="141"/>
      <c r="M146" s="146"/>
      <c r="T146" s="147"/>
      <c r="AT146" s="143" t="s">
        <v>211</v>
      </c>
      <c r="AU146" s="143" t="s">
        <v>86</v>
      </c>
      <c r="AV146" s="12" t="s">
        <v>86</v>
      </c>
      <c r="AW146" s="12" t="s">
        <v>38</v>
      </c>
      <c r="AX146" s="12" t="s">
        <v>77</v>
      </c>
      <c r="AY146" s="143" t="s">
        <v>203</v>
      </c>
    </row>
    <row r="147" spans="2:65" s="13" customFormat="1" ht="10.15">
      <c r="B147" s="151"/>
      <c r="D147" s="142" t="s">
        <v>211</v>
      </c>
      <c r="E147" s="152" t="s">
        <v>31</v>
      </c>
      <c r="F147" s="153" t="s">
        <v>230</v>
      </c>
      <c r="H147" s="154">
        <v>15.52</v>
      </c>
      <c r="L147" s="151"/>
      <c r="M147" s="155"/>
      <c r="T147" s="156"/>
      <c r="AT147" s="152" t="s">
        <v>211</v>
      </c>
      <c r="AU147" s="152" t="s">
        <v>86</v>
      </c>
      <c r="AV147" s="13" t="s">
        <v>209</v>
      </c>
      <c r="AW147" s="13" t="s">
        <v>38</v>
      </c>
      <c r="AX147" s="13" t="s">
        <v>84</v>
      </c>
      <c r="AY147" s="152" t="s">
        <v>203</v>
      </c>
    </row>
    <row r="148" spans="2:65" s="1" customFormat="1" ht="16.5" customHeight="1">
      <c r="B148" s="31"/>
      <c r="C148" s="129" t="s">
        <v>117</v>
      </c>
      <c r="D148" s="129" t="s">
        <v>205</v>
      </c>
      <c r="E148" s="130" t="s">
        <v>284</v>
      </c>
      <c r="F148" s="131" t="s">
        <v>285</v>
      </c>
      <c r="G148" s="132" t="s">
        <v>251</v>
      </c>
      <c r="H148" s="133">
        <v>1.397</v>
      </c>
      <c r="I148" s="134">
        <v>40000</v>
      </c>
      <c r="J148" s="134">
        <f>ROUND(I148*H148,2)</f>
        <v>55880</v>
      </c>
      <c r="K148" s="131" t="s">
        <v>31</v>
      </c>
      <c r="L148" s="31"/>
      <c r="M148" s="135" t="s">
        <v>31</v>
      </c>
      <c r="N148" s="136" t="s">
        <v>48</v>
      </c>
      <c r="O148" s="137">
        <v>0</v>
      </c>
      <c r="P148" s="137">
        <f>O148*H148</f>
        <v>0</v>
      </c>
      <c r="Q148" s="137">
        <v>1.0606207999999997</v>
      </c>
      <c r="R148" s="137">
        <f>Q148*H148</f>
        <v>1.4816872575999995</v>
      </c>
      <c r="S148" s="137">
        <v>0</v>
      </c>
      <c r="T148" s="138">
        <f>S148*H148</f>
        <v>0</v>
      </c>
      <c r="AR148" s="139" t="s">
        <v>209</v>
      </c>
      <c r="AT148" s="139" t="s">
        <v>205</v>
      </c>
      <c r="AU148" s="139" t="s">
        <v>86</v>
      </c>
      <c r="AY148" s="18" t="s">
        <v>203</v>
      </c>
      <c r="BE148" s="140">
        <f>IF(N148="základní",J148,0)</f>
        <v>55880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8" t="s">
        <v>84</v>
      </c>
      <c r="BK148" s="140">
        <f>ROUND(I148*H148,2)</f>
        <v>55880</v>
      </c>
      <c r="BL148" s="18" t="s">
        <v>209</v>
      </c>
      <c r="BM148" s="139" t="s">
        <v>1010</v>
      </c>
    </row>
    <row r="149" spans="2:65" s="14" customFormat="1" ht="10.15">
      <c r="B149" s="160"/>
      <c r="D149" s="142" t="s">
        <v>211</v>
      </c>
      <c r="E149" s="161" t="s">
        <v>31</v>
      </c>
      <c r="F149" s="162" t="s">
        <v>287</v>
      </c>
      <c r="H149" s="161" t="s">
        <v>31</v>
      </c>
      <c r="L149" s="160"/>
      <c r="M149" s="163"/>
      <c r="T149" s="164"/>
      <c r="AT149" s="161" t="s">
        <v>211</v>
      </c>
      <c r="AU149" s="161" t="s">
        <v>86</v>
      </c>
      <c r="AV149" s="14" t="s">
        <v>84</v>
      </c>
      <c r="AW149" s="14" t="s">
        <v>38</v>
      </c>
      <c r="AX149" s="14" t="s">
        <v>77</v>
      </c>
      <c r="AY149" s="161" t="s">
        <v>203</v>
      </c>
    </row>
    <row r="150" spans="2:65" s="14" customFormat="1" ht="10.15">
      <c r="B150" s="160"/>
      <c r="D150" s="142" t="s">
        <v>211</v>
      </c>
      <c r="E150" s="161" t="s">
        <v>31</v>
      </c>
      <c r="F150" s="162" t="s">
        <v>1011</v>
      </c>
      <c r="H150" s="161" t="s">
        <v>31</v>
      </c>
      <c r="L150" s="160"/>
      <c r="M150" s="163"/>
      <c r="T150" s="164"/>
      <c r="AT150" s="161" t="s">
        <v>211</v>
      </c>
      <c r="AU150" s="161" t="s">
        <v>86</v>
      </c>
      <c r="AV150" s="14" t="s">
        <v>84</v>
      </c>
      <c r="AW150" s="14" t="s">
        <v>38</v>
      </c>
      <c r="AX150" s="14" t="s">
        <v>77</v>
      </c>
      <c r="AY150" s="161" t="s">
        <v>203</v>
      </c>
    </row>
    <row r="151" spans="2:65" s="12" customFormat="1" ht="10.15">
      <c r="B151" s="141"/>
      <c r="D151" s="142" t="s">
        <v>211</v>
      </c>
      <c r="E151" s="143" t="s">
        <v>31</v>
      </c>
      <c r="F151" s="144" t="s">
        <v>1012</v>
      </c>
      <c r="H151" s="145">
        <v>1.397</v>
      </c>
      <c r="L151" s="141"/>
      <c r="M151" s="146"/>
      <c r="T151" s="147"/>
      <c r="AT151" s="143" t="s">
        <v>211</v>
      </c>
      <c r="AU151" s="143" t="s">
        <v>86</v>
      </c>
      <c r="AV151" s="12" t="s">
        <v>86</v>
      </c>
      <c r="AW151" s="12" t="s">
        <v>38</v>
      </c>
      <c r="AX151" s="12" t="s">
        <v>84</v>
      </c>
      <c r="AY151" s="143" t="s">
        <v>203</v>
      </c>
    </row>
    <row r="152" spans="2:65" s="11" customFormat="1" ht="22.8" customHeight="1">
      <c r="B152" s="118"/>
      <c r="D152" s="119" t="s">
        <v>76</v>
      </c>
      <c r="E152" s="127" t="s">
        <v>92</v>
      </c>
      <c r="F152" s="127" t="s">
        <v>299</v>
      </c>
      <c r="J152" s="128">
        <f>BK152</f>
        <v>501596.96</v>
      </c>
      <c r="L152" s="118"/>
      <c r="M152" s="122"/>
      <c r="P152" s="123">
        <f>SUM(P153:P195)</f>
        <v>0</v>
      </c>
      <c r="R152" s="123">
        <f>SUM(R153:R195)</f>
        <v>58.637221064119998</v>
      </c>
      <c r="T152" s="124">
        <f>SUM(T153:T195)</f>
        <v>0</v>
      </c>
      <c r="AR152" s="119" t="s">
        <v>84</v>
      </c>
      <c r="AT152" s="125" t="s">
        <v>76</v>
      </c>
      <c r="AU152" s="125" t="s">
        <v>84</v>
      </c>
      <c r="AY152" s="119" t="s">
        <v>203</v>
      </c>
      <c r="BK152" s="126">
        <f>SUM(BK153:BK195)</f>
        <v>501596.96</v>
      </c>
    </row>
    <row r="153" spans="2:65" s="1" customFormat="1" ht="16.5" customHeight="1">
      <c r="B153" s="31"/>
      <c r="C153" s="129" t="s">
        <v>123</v>
      </c>
      <c r="D153" s="129" t="s">
        <v>205</v>
      </c>
      <c r="E153" s="130" t="s">
        <v>1013</v>
      </c>
      <c r="F153" s="131" t="s">
        <v>1014</v>
      </c>
      <c r="G153" s="132" t="s">
        <v>242</v>
      </c>
      <c r="H153" s="133">
        <v>18.88</v>
      </c>
      <c r="I153" s="134">
        <v>7900</v>
      </c>
      <c r="J153" s="134">
        <f>ROUND(I153*H153,2)</f>
        <v>149152</v>
      </c>
      <c r="K153" s="131" t="s">
        <v>31</v>
      </c>
      <c r="L153" s="31"/>
      <c r="M153" s="135" t="s">
        <v>31</v>
      </c>
      <c r="N153" s="136" t="s">
        <v>48</v>
      </c>
      <c r="O153" s="137">
        <v>0</v>
      </c>
      <c r="P153" s="137">
        <f>O153*H153</f>
        <v>0</v>
      </c>
      <c r="Q153" s="137">
        <v>2.5018722040000001</v>
      </c>
      <c r="R153" s="137">
        <f>Q153*H153</f>
        <v>47.235347211520001</v>
      </c>
      <c r="S153" s="137">
        <v>0</v>
      </c>
      <c r="T153" s="138">
        <f>S153*H153</f>
        <v>0</v>
      </c>
      <c r="AR153" s="139" t="s">
        <v>209</v>
      </c>
      <c r="AT153" s="139" t="s">
        <v>205</v>
      </c>
      <c r="AU153" s="139" t="s">
        <v>86</v>
      </c>
      <c r="AY153" s="18" t="s">
        <v>203</v>
      </c>
      <c r="BE153" s="140">
        <f>IF(N153="základní",J153,0)</f>
        <v>149152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8" t="s">
        <v>84</v>
      </c>
      <c r="BK153" s="140">
        <f>ROUND(I153*H153,2)</f>
        <v>149152</v>
      </c>
      <c r="BL153" s="18" t="s">
        <v>209</v>
      </c>
      <c r="BM153" s="139" t="s">
        <v>1015</v>
      </c>
    </row>
    <row r="154" spans="2:65" s="14" customFormat="1" ht="10.15">
      <c r="B154" s="160"/>
      <c r="D154" s="142" t="s">
        <v>211</v>
      </c>
      <c r="E154" s="161" t="s">
        <v>31</v>
      </c>
      <c r="F154" s="162" t="s">
        <v>1016</v>
      </c>
      <c r="H154" s="161" t="s">
        <v>31</v>
      </c>
      <c r="L154" s="160"/>
      <c r="M154" s="163"/>
      <c r="T154" s="164"/>
      <c r="AT154" s="161" t="s">
        <v>211</v>
      </c>
      <c r="AU154" s="161" t="s">
        <v>86</v>
      </c>
      <c r="AV154" s="14" t="s">
        <v>84</v>
      </c>
      <c r="AW154" s="14" t="s">
        <v>38</v>
      </c>
      <c r="AX154" s="14" t="s">
        <v>77</v>
      </c>
      <c r="AY154" s="161" t="s">
        <v>203</v>
      </c>
    </row>
    <row r="155" spans="2:65" s="12" customFormat="1" ht="10.15">
      <c r="B155" s="141"/>
      <c r="D155" s="142" t="s">
        <v>211</v>
      </c>
      <c r="E155" s="143" t="s">
        <v>31</v>
      </c>
      <c r="F155" s="144" t="s">
        <v>1017</v>
      </c>
      <c r="H155" s="145">
        <v>7.96</v>
      </c>
      <c r="L155" s="141"/>
      <c r="M155" s="146"/>
      <c r="T155" s="147"/>
      <c r="AT155" s="143" t="s">
        <v>211</v>
      </c>
      <c r="AU155" s="143" t="s">
        <v>86</v>
      </c>
      <c r="AV155" s="12" t="s">
        <v>86</v>
      </c>
      <c r="AW155" s="12" t="s">
        <v>38</v>
      </c>
      <c r="AX155" s="12" t="s">
        <v>77</v>
      </c>
      <c r="AY155" s="143" t="s">
        <v>203</v>
      </c>
    </row>
    <row r="156" spans="2:65" s="12" customFormat="1" ht="10.15">
      <c r="B156" s="141"/>
      <c r="D156" s="142" t="s">
        <v>211</v>
      </c>
      <c r="E156" s="143" t="s">
        <v>31</v>
      </c>
      <c r="F156" s="144" t="s">
        <v>1018</v>
      </c>
      <c r="H156" s="145">
        <v>6.37</v>
      </c>
      <c r="L156" s="141"/>
      <c r="M156" s="146"/>
      <c r="T156" s="147"/>
      <c r="AT156" s="143" t="s">
        <v>211</v>
      </c>
      <c r="AU156" s="143" t="s">
        <v>86</v>
      </c>
      <c r="AV156" s="12" t="s">
        <v>86</v>
      </c>
      <c r="AW156" s="12" t="s">
        <v>38</v>
      </c>
      <c r="AX156" s="12" t="s">
        <v>77</v>
      </c>
      <c r="AY156" s="143" t="s">
        <v>203</v>
      </c>
    </row>
    <row r="157" spans="2:65" s="12" customFormat="1" ht="10.15">
      <c r="B157" s="141"/>
      <c r="D157" s="142" t="s">
        <v>211</v>
      </c>
      <c r="E157" s="143" t="s">
        <v>31</v>
      </c>
      <c r="F157" s="144" t="s">
        <v>1019</v>
      </c>
      <c r="H157" s="145">
        <v>4.55</v>
      </c>
      <c r="L157" s="141"/>
      <c r="M157" s="146"/>
      <c r="T157" s="147"/>
      <c r="AT157" s="143" t="s">
        <v>211</v>
      </c>
      <c r="AU157" s="143" t="s">
        <v>86</v>
      </c>
      <c r="AV157" s="12" t="s">
        <v>86</v>
      </c>
      <c r="AW157" s="12" t="s">
        <v>38</v>
      </c>
      <c r="AX157" s="12" t="s">
        <v>77</v>
      </c>
      <c r="AY157" s="143" t="s">
        <v>203</v>
      </c>
    </row>
    <row r="158" spans="2:65" s="13" customFormat="1" ht="10.15">
      <c r="B158" s="151"/>
      <c r="D158" s="142" t="s">
        <v>211</v>
      </c>
      <c r="E158" s="152" t="s">
        <v>31</v>
      </c>
      <c r="F158" s="153" t="s">
        <v>230</v>
      </c>
      <c r="H158" s="154">
        <v>18.88</v>
      </c>
      <c r="L158" s="151"/>
      <c r="M158" s="155"/>
      <c r="T158" s="156"/>
      <c r="AT158" s="152" t="s">
        <v>211</v>
      </c>
      <c r="AU158" s="152" t="s">
        <v>86</v>
      </c>
      <c r="AV158" s="13" t="s">
        <v>209</v>
      </c>
      <c r="AW158" s="13" t="s">
        <v>38</v>
      </c>
      <c r="AX158" s="13" t="s">
        <v>84</v>
      </c>
      <c r="AY158" s="152" t="s">
        <v>203</v>
      </c>
    </row>
    <row r="159" spans="2:65" s="1" customFormat="1" ht="16.5" customHeight="1">
      <c r="B159" s="31"/>
      <c r="C159" s="129" t="s">
        <v>8</v>
      </c>
      <c r="D159" s="129" t="s">
        <v>205</v>
      </c>
      <c r="E159" s="130" t="s">
        <v>311</v>
      </c>
      <c r="F159" s="131" t="s">
        <v>312</v>
      </c>
      <c r="G159" s="132" t="s">
        <v>208</v>
      </c>
      <c r="H159" s="133">
        <v>85.92</v>
      </c>
      <c r="I159" s="134">
        <v>755</v>
      </c>
      <c r="J159" s="134">
        <f>ROUND(I159*H159,2)</f>
        <v>64869.599999999999</v>
      </c>
      <c r="K159" s="131" t="s">
        <v>31</v>
      </c>
      <c r="L159" s="31"/>
      <c r="M159" s="135" t="s">
        <v>31</v>
      </c>
      <c r="N159" s="136" t="s">
        <v>48</v>
      </c>
      <c r="O159" s="137">
        <v>0</v>
      </c>
      <c r="P159" s="137">
        <f>O159*H159</f>
        <v>0</v>
      </c>
      <c r="Q159" s="137">
        <v>2.7499999999999998E-3</v>
      </c>
      <c r="R159" s="137">
        <f>Q159*H159</f>
        <v>0.23627999999999999</v>
      </c>
      <c r="S159" s="137">
        <v>0</v>
      </c>
      <c r="T159" s="138">
        <f>S159*H159</f>
        <v>0</v>
      </c>
      <c r="AR159" s="139" t="s">
        <v>209</v>
      </c>
      <c r="AT159" s="139" t="s">
        <v>205</v>
      </c>
      <c r="AU159" s="139" t="s">
        <v>86</v>
      </c>
      <c r="AY159" s="18" t="s">
        <v>203</v>
      </c>
      <c r="BE159" s="140">
        <f>IF(N159="základní",J159,0)</f>
        <v>64869.599999999999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8" t="s">
        <v>84</v>
      </c>
      <c r="BK159" s="140">
        <f>ROUND(I159*H159,2)</f>
        <v>64869.599999999999</v>
      </c>
      <c r="BL159" s="18" t="s">
        <v>209</v>
      </c>
      <c r="BM159" s="139" t="s">
        <v>1020</v>
      </c>
    </row>
    <row r="160" spans="2:65" s="14" customFormat="1" ht="10.15">
      <c r="B160" s="160"/>
      <c r="D160" s="142" t="s">
        <v>211</v>
      </c>
      <c r="E160" s="161" t="s">
        <v>31</v>
      </c>
      <c r="F160" s="162" t="s">
        <v>1016</v>
      </c>
      <c r="H160" s="161" t="s">
        <v>31</v>
      </c>
      <c r="L160" s="160"/>
      <c r="M160" s="163"/>
      <c r="T160" s="164"/>
      <c r="AT160" s="161" t="s">
        <v>211</v>
      </c>
      <c r="AU160" s="161" t="s">
        <v>86</v>
      </c>
      <c r="AV160" s="14" t="s">
        <v>84</v>
      </c>
      <c r="AW160" s="14" t="s">
        <v>38</v>
      </c>
      <c r="AX160" s="14" t="s">
        <v>77</v>
      </c>
      <c r="AY160" s="161" t="s">
        <v>203</v>
      </c>
    </row>
    <row r="161" spans="2:65" s="12" customFormat="1" ht="10.15">
      <c r="B161" s="141"/>
      <c r="D161" s="142" t="s">
        <v>211</v>
      </c>
      <c r="E161" s="143" t="s">
        <v>31</v>
      </c>
      <c r="F161" s="144" t="s">
        <v>1021</v>
      </c>
      <c r="H161" s="145">
        <v>37.04</v>
      </c>
      <c r="L161" s="141"/>
      <c r="M161" s="146"/>
      <c r="T161" s="147"/>
      <c r="AT161" s="143" t="s">
        <v>211</v>
      </c>
      <c r="AU161" s="143" t="s">
        <v>86</v>
      </c>
      <c r="AV161" s="12" t="s">
        <v>86</v>
      </c>
      <c r="AW161" s="12" t="s">
        <v>38</v>
      </c>
      <c r="AX161" s="12" t="s">
        <v>77</v>
      </c>
      <c r="AY161" s="143" t="s">
        <v>203</v>
      </c>
    </row>
    <row r="162" spans="2:65" s="12" customFormat="1" ht="10.15">
      <c r="B162" s="141"/>
      <c r="D162" s="142" t="s">
        <v>211</v>
      </c>
      <c r="E162" s="143" t="s">
        <v>31</v>
      </c>
      <c r="F162" s="144" t="s">
        <v>1022</v>
      </c>
      <c r="H162" s="145">
        <v>28.08</v>
      </c>
      <c r="L162" s="141"/>
      <c r="M162" s="146"/>
      <c r="T162" s="147"/>
      <c r="AT162" s="143" t="s">
        <v>211</v>
      </c>
      <c r="AU162" s="143" t="s">
        <v>86</v>
      </c>
      <c r="AV162" s="12" t="s">
        <v>86</v>
      </c>
      <c r="AW162" s="12" t="s">
        <v>38</v>
      </c>
      <c r="AX162" s="12" t="s">
        <v>77</v>
      </c>
      <c r="AY162" s="143" t="s">
        <v>203</v>
      </c>
    </row>
    <row r="163" spans="2:65" s="12" customFormat="1" ht="10.15">
      <c r="B163" s="141"/>
      <c r="D163" s="142" t="s">
        <v>211</v>
      </c>
      <c r="E163" s="143" t="s">
        <v>31</v>
      </c>
      <c r="F163" s="144" t="s">
        <v>1023</v>
      </c>
      <c r="H163" s="145">
        <v>20.8</v>
      </c>
      <c r="L163" s="141"/>
      <c r="M163" s="146"/>
      <c r="T163" s="147"/>
      <c r="AT163" s="143" t="s">
        <v>211</v>
      </c>
      <c r="AU163" s="143" t="s">
        <v>86</v>
      </c>
      <c r="AV163" s="12" t="s">
        <v>86</v>
      </c>
      <c r="AW163" s="12" t="s">
        <v>38</v>
      </c>
      <c r="AX163" s="12" t="s">
        <v>77</v>
      </c>
      <c r="AY163" s="143" t="s">
        <v>203</v>
      </c>
    </row>
    <row r="164" spans="2:65" s="13" customFormat="1" ht="10.15">
      <c r="B164" s="151"/>
      <c r="D164" s="142" t="s">
        <v>211</v>
      </c>
      <c r="E164" s="152" t="s">
        <v>31</v>
      </c>
      <c r="F164" s="153" t="s">
        <v>230</v>
      </c>
      <c r="H164" s="154">
        <v>85.92</v>
      </c>
      <c r="L164" s="151"/>
      <c r="M164" s="155"/>
      <c r="T164" s="156"/>
      <c r="AT164" s="152" t="s">
        <v>211</v>
      </c>
      <c r="AU164" s="152" t="s">
        <v>86</v>
      </c>
      <c r="AV164" s="13" t="s">
        <v>209</v>
      </c>
      <c r="AW164" s="13" t="s">
        <v>38</v>
      </c>
      <c r="AX164" s="13" t="s">
        <v>84</v>
      </c>
      <c r="AY164" s="152" t="s">
        <v>203</v>
      </c>
    </row>
    <row r="165" spans="2:65" s="1" customFormat="1" ht="16.5" customHeight="1">
      <c r="B165" s="31"/>
      <c r="C165" s="129" t="s">
        <v>134</v>
      </c>
      <c r="D165" s="129" t="s">
        <v>205</v>
      </c>
      <c r="E165" s="130" t="s">
        <v>322</v>
      </c>
      <c r="F165" s="131" t="s">
        <v>323</v>
      </c>
      <c r="G165" s="132" t="s">
        <v>208</v>
      </c>
      <c r="H165" s="133">
        <v>85.92</v>
      </c>
      <c r="I165" s="134">
        <v>378</v>
      </c>
      <c r="J165" s="134">
        <f>ROUND(I165*H165,2)</f>
        <v>32477.759999999998</v>
      </c>
      <c r="K165" s="131" t="s">
        <v>31</v>
      </c>
      <c r="L165" s="31"/>
      <c r="M165" s="135" t="s">
        <v>31</v>
      </c>
      <c r="N165" s="136" t="s">
        <v>48</v>
      </c>
      <c r="O165" s="137">
        <v>0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209</v>
      </c>
      <c r="AT165" s="139" t="s">
        <v>205</v>
      </c>
      <c r="AU165" s="139" t="s">
        <v>86</v>
      </c>
      <c r="AY165" s="18" t="s">
        <v>203</v>
      </c>
      <c r="BE165" s="140">
        <f>IF(N165="základní",J165,0)</f>
        <v>32477.759999999998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8" t="s">
        <v>84</v>
      </c>
      <c r="BK165" s="140">
        <f>ROUND(I165*H165,2)</f>
        <v>32477.759999999998</v>
      </c>
      <c r="BL165" s="18" t="s">
        <v>209</v>
      </c>
      <c r="BM165" s="139" t="s">
        <v>1024</v>
      </c>
    </row>
    <row r="166" spans="2:65" s="1" customFormat="1" ht="16.5" customHeight="1">
      <c r="B166" s="31"/>
      <c r="C166" s="129" t="s">
        <v>310</v>
      </c>
      <c r="D166" s="129" t="s">
        <v>205</v>
      </c>
      <c r="E166" s="130" t="s">
        <v>326</v>
      </c>
      <c r="F166" s="131" t="s">
        <v>327</v>
      </c>
      <c r="G166" s="132" t="s">
        <v>208</v>
      </c>
      <c r="H166" s="133">
        <v>85.92</v>
      </c>
      <c r="I166" s="134">
        <v>255</v>
      </c>
      <c r="J166" s="134">
        <f>ROUND(I166*H166,2)</f>
        <v>21909.599999999999</v>
      </c>
      <c r="K166" s="131" t="s">
        <v>31</v>
      </c>
      <c r="L166" s="31"/>
      <c r="M166" s="135" t="s">
        <v>31</v>
      </c>
      <c r="N166" s="136" t="s">
        <v>48</v>
      </c>
      <c r="O166" s="137">
        <v>0</v>
      </c>
      <c r="P166" s="137">
        <f>O166*H166</f>
        <v>0</v>
      </c>
      <c r="Q166" s="137">
        <v>2.5000000000000001E-3</v>
      </c>
      <c r="R166" s="137">
        <f>Q166*H166</f>
        <v>0.21480000000000002</v>
      </c>
      <c r="S166" s="137">
        <v>0</v>
      </c>
      <c r="T166" s="138">
        <f>S166*H166</f>
        <v>0</v>
      </c>
      <c r="AR166" s="139" t="s">
        <v>209</v>
      </c>
      <c r="AT166" s="139" t="s">
        <v>205</v>
      </c>
      <c r="AU166" s="139" t="s">
        <v>86</v>
      </c>
      <c r="AY166" s="18" t="s">
        <v>203</v>
      </c>
      <c r="BE166" s="140">
        <f>IF(N166="základní",J166,0)</f>
        <v>21909.599999999999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8" t="s">
        <v>84</v>
      </c>
      <c r="BK166" s="140">
        <f>ROUND(I166*H166,2)</f>
        <v>21909.599999999999</v>
      </c>
      <c r="BL166" s="18" t="s">
        <v>209</v>
      </c>
      <c r="BM166" s="139" t="s">
        <v>1025</v>
      </c>
    </row>
    <row r="167" spans="2:65" s="14" customFormat="1" ht="10.15">
      <c r="B167" s="160"/>
      <c r="D167" s="142" t="s">
        <v>211</v>
      </c>
      <c r="E167" s="161" t="s">
        <v>31</v>
      </c>
      <c r="F167" s="162" t="s">
        <v>1016</v>
      </c>
      <c r="H167" s="161" t="s">
        <v>31</v>
      </c>
      <c r="L167" s="160"/>
      <c r="M167" s="163"/>
      <c r="T167" s="164"/>
      <c r="AT167" s="161" t="s">
        <v>211</v>
      </c>
      <c r="AU167" s="161" t="s">
        <v>86</v>
      </c>
      <c r="AV167" s="14" t="s">
        <v>84</v>
      </c>
      <c r="AW167" s="14" t="s">
        <v>38</v>
      </c>
      <c r="AX167" s="14" t="s">
        <v>77</v>
      </c>
      <c r="AY167" s="161" t="s">
        <v>203</v>
      </c>
    </row>
    <row r="168" spans="2:65" s="12" customFormat="1" ht="10.15">
      <c r="B168" s="141"/>
      <c r="D168" s="142" t="s">
        <v>211</v>
      </c>
      <c r="E168" s="143" t="s">
        <v>31</v>
      </c>
      <c r="F168" s="144" t="s">
        <v>1021</v>
      </c>
      <c r="H168" s="145">
        <v>37.04</v>
      </c>
      <c r="L168" s="141"/>
      <c r="M168" s="146"/>
      <c r="T168" s="147"/>
      <c r="AT168" s="143" t="s">
        <v>211</v>
      </c>
      <c r="AU168" s="143" t="s">
        <v>86</v>
      </c>
      <c r="AV168" s="12" t="s">
        <v>86</v>
      </c>
      <c r="AW168" s="12" t="s">
        <v>38</v>
      </c>
      <c r="AX168" s="12" t="s">
        <v>77</v>
      </c>
      <c r="AY168" s="143" t="s">
        <v>203</v>
      </c>
    </row>
    <row r="169" spans="2:65" s="12" customFormat="1" ht="10.15">
      <c r="B169" s="141"/>
      <c r="D169" s="142" t="s">
        <v>211</v>
      </c>
      <c r="E169" s="143" t="s">
        <v>31</v>
      </c>
      <c r="F169" s="144" t="s">
        <v>1022</v>
      </c>
      <c r="H169" s="145">
        <v>28.08</v>
      </c>
      <c r="L169" s="141"/>
      <c r="M169" s="146"/>
      <c r="T169" s="147"/>
      <c r="AT169" s="143" t="s">
        <v>211</v>
      </c>
      <c r="AU169" s="143" t="s">
        <v>86</v>
      </c>
      <c r="AV169" s="12" t="s">
        <v>86</v>
      </c>
      <c r="AW169" s="12" t="s">
        <v>38</v>
      </c>
      <c r="AX169" s="12" t="s">
        <v>77</v>
      </c>
      <c r="AY169" s="143" t="s">
        <v>203</v>
      </c>
    </row>
    <row r="170" spans="2:65" s="12" customFormat="1" ht="10.15">
      <c r="B170" s="141"/>
      <c r="D170" s="142" t="s">
        <v>211</v>
      </c>
      <c r="E170" s="143" t="s">
        <v>31</v>
      </c>
      <c r="F170" s="144" t="s">
        <v>1023</v>
      </c>
      <c r="H170" s="145">
        <v>20.8</v>
      </c>
      <c r="L170" s="141"/>
      <c r="M170" s="146"/>
      <c r="T170" s="147"/>
      <c r="AT170" s="143" t="s">
        <v>211</v>
      </c>
      <c r="AU170" s="143" t="s">
        <v>86</v>
      </c>
      <c r="AV170" s="12" t="s">
        <v>86</v>
      </c>
      <c r="AW170" s="12" t="s">
        <v>38</v>
      </c>
      <c r="AX170" s="12" t="s">
        <v>77</v>
      </c>
      <c r="AY170" s="143" t="s">
        <v>203</v>
      </c>
    </row>
    <row r="171" spans="2:65" s="13" customFormat="1" ht="10.15">
      <c r="B171" s="151"/>
      <c r="D171" s="142" t="s">
        <v>211</v>
      </c>
      <c r="E171" s="152" t="s">
        <v>31</v>
      </c>
      <c r="F171" s="153" t="s">
        <v>230</v>
      </c>
      <c r="H171" s="154">
        <v>85.92</v>
      </c>
      <c r="L171" s="151"/>
      <c r="M171" s="155"/>
      <c r="T171" s="156"/>
      <c r="AT171" s="152" t="s">
        <v>211</v>
      </c>
      <c r="AU171" s="152" t="s">
        <v>86</v>
      </c>
      <c r="AV171" s="13" t="s">
        <v>209</v>
      </c>
      <c r="AW171" s="13" t="s">
        <v>38</v>
      </c>
      <c r="AX171" s="13" t="s">
        <v>84</v>
      </c>
      <c r="AY171" s="152" t="s">
        <v>203</v>
      </c>
    </row>
    <row r="172" spans="2:65" s="1" customFormat="1" ht="24.2" customHeight="1">
      <c r="B172" s="31"/>
      <c r="C172" s="129" t="s">
        <v>321</v>
      </c>
      <c r="D172" s="129" t="s">
        <v>205</v>
      </c>
      <c r="E172" s="130" t="s">
        <v>333</v>
      </c>
      <c r="F172" s="131" t="s">
        <v>334</v>
      </c>
      <c r="G172" s="132" t="s">
        <v>251</v>
      </c>
      <c r="H172" s="133">
        <v>2.8319999999999999</v>
      </c>
      <c r="I172" s="134">
        <v>40000</v>
      </c>
      <c r="J172" s="134">
        <f>ROUND(I172*H172,2)</f>
        <v>113280</v>
      </c>
      <c r="K172" s="131" t="s">
        <v>31</v>
      </c>
      <c r="L172" s="31"/>
      <c r="M172" s="135" t="s">
        <v>31</v>
      </c>
      <c r="N172" s="136" t="s">
        <v>48</v>
      </c>
      <c r="O172" s="137">
        <v>0</v>
      </c>
      <c r="P172" s="137">
        <f>O172*H172</f>
        <v>0</v>
      </c>
      <c r="Q172" s="137">
        <v>1.0492218</v>
      </c>
      <c r="R172" s="137">
        <f>Q172*H172</f>
        <v>2.9713961375999998</v>
      </c>
      <c r="S172" s="137">
        <v>0</v>
      </c>
      <c r="T172" s="138">
        <f>S172*H172</f>
        <v>0</v>
      </c>
      <c r="AR172" s="139" t="s">
        <v>209</v>
      </c>
      <c r="AT172" s="139" t="s">
        <v>205</v>
      </c>
      <c r="AU172" s="139" t="s">
        <v>86</v>
      </c>
      <c r="AY172" s="18" t="s">
        <v>203</v>
      </c>
      <c r="BE172" s="140">
        <f>IF(N172="základní",J172,0)</f>
        <v>113280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8" t="s">
        <v>84</v>
      </c>
      <c r="BK172" s="140">
        <f>ROUND(I172*H172,2)</f>
        <v>113280</v>
      </c>
      <c r="BL172" s="18" t="s">
        <v>209</v>
      </c>
      <c r="BM172" s="139" t="s">
        <v>1026</v>
      </c>
    </row>
    <row r="173" spans="2:65" s="14" customFormat="1" ht="10.15">
      <c r="B173" s="160"/>
      <c r="D173" s="142" t="s">
        <v>211</v>
      </c>
      <c r="E173" s="161" t="s">
        <v>31</v>
      </c>
      <c r="F173" s="162" t="s">
        <v>287</v>
      </c>
      <c r="H173" s="161" t="s">
        <v>31</v>
      </c>
      <c r="L173" s="160"/>
      <c r="M173" s="163"/>
      <c r="T173" s="164"/>
      <c r="AT173" s="161" t="s">
        <v>211</v>
      </c>
      <c r="AU173" s="161" t="s">
        <v>86</v>
      </c>
      <c r="AV173" s="14" t="s">
        <v>84</v>
      </c>
      <c r="AW173" s="14" t="s">
        <v>38</v>
      </c>
      <c r="AX173" s="14" t="s">
        <v>77</v>
      </c>
      <c r="AY173" s="161" t="s">
        <v>203</v>
      </c>
    </row>
    <row r="174" spans="2:65" s="14" customFormat="1" ht="10.15">
      <c r="B174" s="160"/>
      <c r="D174" s="142" t="s">
        <v>211</v>
      </c>
      <c r="E174" s="161" t="s">
        <v>31</v>
      </c>
      <c r="F174" s="162" t="s">
        <v>1027</v>
      </c>
      <c r="H174" s="161" t="s">
        <v>31</v>
      </c>
      <c r="L174" s="160"/>
      <c r="M174" s="163"/>
      <c r="T174" s="164"/>
      <c r="AT174" s="161" t="s">
        <v>211</v>
      </c>
      <c r="AU174" s="161" t="s">
        <v>86</v>
      </c>
      <c r="AV174" s="14" t="s">
        <v>84</v>
      </c>
      <c r="AW174" s="14" t="s">
        <v>38</v>
      </c>
      <c r="AX174" s="14" t="s">
        <v>77</v>
      </c>
      <c r="AY174" s="161" t="s">
        <v>203</v>
      </c>
    </row>
    <row r="175" spans="2:65" s="12" customFormat="1" ht="10.15">
      <c r="B175" s="141"/>
      <c r="D175" s="142" t="s">
        <v>211</v>
      </c>
      <c r="E175" s="143" t="s">
        <v>31</v>
      </c>
      <c r="F175" s="144" t="s">
        <v>1028</v>
      </c>
      <c r="H175" s="145">
        <v>2.8319999999999999</v>
      </c>
      <c r="L175" s="141"/>
      <c r="M175" s="146"/>
      <c r="T175" s="147"/>
      <c r="AT175" s="143" t="s">
        <v>211</v>
      </c>
      <c r="AU175" s="143" t="s">
        <v>86</v>
      </c>
      <c r="AV175" s="12" t="s">
        <v>86</v>
      </c>
      <c r="AW175" s="12" t="s">
        <v>38</v>
      </c>
      <c r="AX175" s="12" t="s">
        <v>84</v>
      </c>
      <c r="AY175" s="143" t="s">
        <v>203</v>
      </c>
    </row>
    <row r="176" spans="2:65" s="1" customFormat="1" ht="33" customHeight="1">
      <c r="B176" s="31"/>
      <c r="C176" s="129" t="s">
        <v>325</v>
      </c>
      <c r="D176" s="129" t="s">
        <v>205</v>
      </c>
      <c r="E176" s="130" t="s">
        <v>1029</v>
      </c>
      <c r="F176" s="131" t="s">
        <v>1030</v>
      </c>
      <c r="G176" s="132" t="s">
        <v>208</v>
      </c>
      <c r="H176" s="133">
        <v>0.5</v>
      </c>
      <c r="I176" s="134">
        <v>1050</v>
      </c>
      <c r="J176" s="134">
        <f>ROUND(I176*H176,2)</f>
        <v>525</v>
      </c>
      <c r="K176" s="131" t="s">
        <v>31</v>
      </c>
      <c r="L176" s="31"/>
      <c r="M176" s="135" t="s">
        <v>31</v>
      </c>
      <c r="N176" s="136" t="s">
        <v>48</v>
      </c>
      <c r="O176" s="137">
        <v>0</v>
      </c>
      <c r="P176" s="137">
        <f>O176*H176</f>
        <v>0</v>
      </c>
      <c r="Q176" s="137">
        <v>1.409E-2</v>
      </c>
      <c r="R176" s="137">
        <f>Q176*H176</f>
        <v>7.045E-3</v>
      </c>
      <c r="S176" s="137">
        <v>0</v>
      </c>
      <c r="T176" s="138">
        <f>S176*H176</f>
        <v>0</v>
      </c>
      <c r="AR176" s="139" t="s">
        <v>209</v>
      </c>
      <c r="AT176" s="139" t="s">
        <v>205</v>
      </c>
      <c r="AU176" s="139" t="s">
        <v>86</v>
      </c>
      <c r="AY176" s="18" t="s">
        <v>203</v>
      </c>
      <c r="BE176" s="140">
        <f>IF(N176="základní",J176,0)</f>
        <v>525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8" t="s">
        <v>84</v>
      </c>
      <c r="BK176" s="140">
        <f>ROUND(I176*H176,2)</f>
        <v>525</v>
      </c>
      <c r="BL176" s="18" t="s">
        <v>209</v>
      </c>
      <c r="BM176" s="139" t="s">
        <v>1031</v>
      </c>
    </row>
    <row r="177" spans="2:65" s="12" customFormat="1" ht="10.15">
      <c r="B177" s="141"/>
      <c r="D177" s="142" t="s">
        <v>211</v>
      </c>
      <c r="E177" s="143" t="s">
        <v>31</v>
      </c>
      <c r="F177" s="144" t="s">
        <v>1032</v>
      </c>
      <c r="H177" s="145">
        <v>0.5</v>
      </c>
      <c r="L177" s="141"/>
      <c r="M177" s="146"/>
      <c r="T177" s="147"/>
      <c r="AT177" s="143" t="s">
        <v>211</v>
      </c>
      <c r="AU177" s="143" t="s">
        <v>86</v>
      </c>
      <c r="AV177" s="12" t="s">
        <v>86</v>
      </c>
      <c r="AW177" s="12" t="s">
        <v>38</v>
      </c>
      <c r="AX177" s="12" t="s">
        <v>84</v>
      </c>
      <c r="AY177" s="143" t="s">
        <v>203</v>
      </c>
    </row>
    <row r="178" spans="2:65" s="1" customFormat="1" ht="33" customHeight="1">
      <c r="B178" s="31"/>
      <c r="C178" s="129" t="s">
        <v>332</v>
      </c>
      <c r="D178" s="129" t="s">
        <v>205</v>
      </c>
      <c r="E178" s="130" t="s">
        <v>1033</v>
      </c>
      <c r="F178" s="131" t="s">
        <v>1034</v>
      </c>
      <c r="G178" s="132" t="s">
        <v>208</v>
      </c>
      <c r="H178" s="133">
        <v>0.5</v>
      </c>
      <c r="I178" s="134">
        <v>360</v>
      </c>
      <c r="J178" s="134">
        <f>ROUND(I178*H178,2)</f>
        <v>180</v>
      </c>
      <c r="K178" s="131" t="s">
        <v>31</v>
      </c>
      <c r="L178" s="31"/>
      <c r="M178" s="135" t="s">
        <v>31</v>
      </c>
      <c r="N178" s="136" t="s">
        <v>48</v>
      </c>
      <c r="O178" s="137">
        <v>0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209</v>
      </c>
      <c r="AT178" s="139" t="s">
        <v>205</v>
      </c>
      <c r="AU178" s="139" t="s">
        <v>86</v>
      </c>
      <c r="AY178" s="18" t="s">
        <v>203</v>
      </c>
      <c r="BE178" s="140">
        <f>IF(N178="základní",J178,0)</f>
        <v>180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8" t="s">
        <v>84</v>
      </c>
      <c r="BK178" s="140">
        <f>ROUND(I178*H178,2)</f>
        <v>180</v>
      </c>
      <c r="BL178" s="18" t="s">
        <v>209</v>
      </c>
      <c r="BM178" s="139" t="s">
        <v>1035</v>
      </c>
    </row>
    <row r="179" spans="2:65" s="1" customFormat="1" ht="16.5" customHeight="1">
      <c r="B179" s="31"/>
      <c r="C179" s="129" t="s">
        <v>339</v>
      </c>
      <c r="D179" s="129" t="s">
        <v>205</v>
      </c>
      <c r="E179" s="130" t="s">
        <v>1036</v>
      </c>
      <c r="F179" s="131" t="s">
        <v>1037</v>
      </c>
      <c r="G179" s="132" t="s">
        <v>215</v>
      </c>
      <c r="H179" s="133">
        <v>7.8</v>
      </c>
      <c r="I179" s="134">
        <v>8000</v>
      </c>
      <c r="J179" s="134">
        <f>ROUND(I179*H179,2)</f>
        <v>62400</v>
      </c>
      <c r="K179" s="131" t="s">
        <v>31</v>
      </c>
      <c r="L179" s="31"/>
      <c r="M179" s="135" t="s">
        <v>31</v>
      </c>
      <c r="N179" s="136" t="s">
        <v>48</v>
      </c>
      <c r="O179" s="137">
        <v>0</v>
      </c>
      <c r="P179" s="137">
        <f>O179*H179</f>
        <v>0</v>
      </c>
      <c r="Q179" s="137">
        <v>0.24651000000000001</v>
      </c>
      <c r="R179" s="137">
        <f>Q179*H179</f>
        <v>1.9227780000000001</v>
      </c>
      <c r="S179" s="137">
        <v>0</v>
      </c>
      <c r="T179" s="138">
        <f>S179*H179</f>
        <v>0</v>
      </c>
      <c r="AR179" s="139" t="s">
        <v>209</v>
      </c>
      <c r="AT179" s="139" t="s">
        <v>205</v>
      </c>
      <c r="AU179" s="139" t="s">
        <v>86</v>
      </c>
      <c r="AY179" s="18" t="s">
        <v>203</v>
      </c>
      <c r="BE179" s="140">
        <f>IF(N179="základní",J179,0)</f>
        <v>62400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8" t="s">
        <v>84</v>
      </c>
      <c r="BK179" s="140">
        <f>ROUND(I179*H179,2)</f>
        <v>62400</v>
      </c>
      <c r="BL179" s="18" t="s">
        <v>209</v>
      </c>
      <c r="BM179" s="139" t="s">
        <v>1038</v>
      </c>
    </row>
    <row r="180" spans="2:65" s="14" customFormat="1" ht="10.15">
      <c r="B180" s="160"/>
      <c r="D180" s="142" t="s">
        <v>211</v>
      </c>
      <c r="E180" s="161" t="s">
        <v>31</v>
      </c>
      <c r="F180" s="162" t="s">
        <v>1016</v>
      </c>
      <c r="H180" s="161" t="s">
        <v>31</v>
      </c>
      <c r="L180" s="160"/>
      <c r="M180" s="163"/>
      <c r="T180" s="164"/>
      <c r="AT180" s="161" t="s">
        <v>211</v>
      </c>
      <c r="AU180" s="161" t="s">
        <v>86</v>
      </c>
      <c r="AV180" s="14" t="s">
        <v>84</v>
      </c>
      <c r="AW180" s="14" t="s">
        <v>38</v>
      </c>
      <c r="AX180" s="14" t="s">
        <v>77</v>
      </c>
      <c r="AY180" s="161" t="s">
        <v>203</v>
      </c>
    </row>
    <row r="181" spans="2:65" s="12" customFormat="1" ht="10.15">
      <c r="B181" s="141"/>
      <c r="D181" s="142" t="s">
        <v>211</v>
      </c>
      <c r="E181" s="143" t="s">
        <v>31</v>
      </c>
      <c r="F181" s="144" t="s">
        <v>1039</v>
      </c>
      <c r="H181" s="145">
        <v>7.8</v>
      </c>
      <c r="L181" s="141"/>
      <c r="M181" s="146"/>
      <c r="T181" s="147"/>
      <c r="AT181" s="143" t="s">
        <v>211</v>
      </c>
      <c r="AU181" s="143" t="s">
        <v>86</v>
      </c>
      <c r="AV181" s="12" t="s">
        <v>86</v>
      </c>
      <c r="AW181" s="12" t="s">
        <v>38</v>
      </c>
      <c r="AX181" s="12" t="s">
        <v>84</v>
      </c>
      <c r="AY181" s="143" t="s">
        <v>203</v>
      </c>
    </row>
    <row r="182" spans="2:65" s="1" customFormat="1" ht="16.5" customHeight="1">
      <c r="B182" s="31"/>
      <c r="C182" s="129" t="s">
        <v>346</v>
      </c>
      <c r="D182" s="129" t="s">
        <v>205</v>
      </c>
      <c r="E182" s="130" t="s">
        <v>1040</v>
      </c>
      <c r="F182" s="131" t="s">
        <v>1041</v>
      </c>
      <c r="G182" s="132" t="s">
        <v>242</v>
      </c>
      <c r="H182" s="133">
        <v>2.2650000000000001</v>
      </c>
      <c r="I182" s="134">
        <v>7900</v>
      </c>
      <c r="J182" s="134">
        <f>ROUND(I182*H182,2)</f>
        <v>17893.5</v>
      </c>
      <c r="K182" s="131" t="s">
        <v>31</v>
      </c>
      <c r="L182" s="31"/>
      <c r="M182" s="135" t="s">
        <v>31</v>
      </c>
      <c r="N182" s="136" t="s">
        <v>48</v>
      </c>
      <c r="O182" s="137">
        <v>0</v>
      </c>
      <c r="P182" s="137">
        <f>O182*H182</f>
        <v>0</v>
      </c>
      <c r="Q182" s="137">
        <v>2.5018910000000001</v>
      </c>
      <c r="R182" s="137">
        <f>Q182*H182</f>
        <v>5.6667831150000003</v>
      </c>
      <c r="S182" s="137">
        <v>0</v>
      </c>
      <c r="T182" s="138">
        <f>S182*H182</f>
        <v>0</v>
      </c>
      <c r="AR182" s="139" t="s">
        <v>209</v>
      </c>
      <c r="AT182" s="139" t="s">
        <v>205</v>
      </c>
      <c r="AU182" s="139" t="s">
        <v>86</v>
      </c>
      <c r="AY182" s="18" t="s">
        <v>203</v>
      </c>
      <c r="BE182" s="140">
        <f>IF(N182="základní",J182,0)</f>
        <v>17893.5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8" t="s">
        <v>84</v>
      </c>
      <c r="BK182" s="140">
        <f>ROUND(I182*H182,2)</f>
        <v>17893.5</v>
      </c>
      <c r="BL182" s="18" t="s">
        <v>209</v>
      </c>
      <c r="BM182" s="139" t="s">
        <v>1042</v>
      </c>
    </row>
    <row r="183" spans="2:65" s="14" customFormat="1" ht="10.15">
      <c r="B183" s="160"/>
      <c r="D183" s="142" t="s">
        <v>211</v>
      </c>
      <c r="E183" s="161" t="s">
        <v>31</v>
      </c>
      <c r="F183" s="162" t="s">
        <v>1043</v>
      </c>
      <c r="H183" s="161" t="s">
        <v>31</v>
      </c>
      <c r="L183" s="160"/>
      <c r="M183" s="163"/>
      <c r="T183" s="164"/>
      <c r="AT183" s="161" t="s">
        <v>211</v>
      </c>
      <c r="AU183" s="161" t="s">
        <v>86</v>
      </c>
      <c r="AV183" s="14" t="s">
        <v>84</v>
      </c>
      <c r="AW183" s="14" t="s">
        <v>38</v>
      </c>
      <c r="AX183" s="14" t="s">
        <v>77</v>
      </c>
      <c r="AY183" s="161" t="s">
        <v>203</v>
      </c>
    </row>
    <row r="184" spans="2:65" s="12" customFormat="1" ht="10.15">
      <c r="B184" s="141"/>
      <c r="D184" s="142" t="s">
        <v>211</v>
      </c>
      <c r="E184" s="143" t="s">
        <v>31</v>
      </c>
      <c r="F184" s="144" t="s">
        <v>1044</v>
      </c>
      <c r="H184" s="145">
        <v>1.26</v>
      </c>
      <c r="L184" s="141"/>
      <c r="M184" s="146"/>
      <c r="T184" s="147"/>
      <c r="AT184" s="143" t="s">
        <v>211</v>
      </c>
      <c r="AU184" s="143" t="s">
        <v>86</v>
      </c>
      <c r="AV184" s="12" t="s">
        <v>86</v>
      </c>
      <c r="AW184" s="12" t="s">
        <v>38</v>
      </c>
      <c r="AX184" s="12" t="s">
        <v>77</v>
      </c>
      <c r="AY184" s="143" t="s">
        <v>203</v>
      </c>
    </row>
    <row r="185" spans="2:65" s="12" customFormat="1" ht="10.15">
      <c r="B185" s="141"/>
      <c r="D185" s="142" t="s">
        <v>211</v>
      </c>
      <c r="E185" s="143" t="s">
        <v>31</v>
      </c>
      <c r="F185" s="144" t="s">
        <v>1045</v>
      </c>
      <c r="H185" s="145">
        <v>1.0049999999999999</v>
      </c>
      <c r="L185" s="141"/>
      <c r="M185" s="146"/>
      <c r="T185" s="147"/>
      <c r="AT185" s="143" t="s">
        <v>211</v>
      </c>
      <c r="AU185" s="143" t="s">
        <v>86</v>
      </c>
      <c r="AV185" s="12" t="s">
        <v>86</v>
      </c>
      <c r="AW185" s="12" t="s">
        <v>38</v>
      </c>
      <c r="AX185" s="12" t="s">
        <v>77</v>
      </c>
      <c r="AY185" s="143" t="s">
        <v>203</v>
      </c>
    </row>
    <row r="186" spans="2:65" s="13" customFormat="1" ht="10.15">
      <c r="B186" s="151"/>
      <c r="D186" s="142" t="s">
        <v>211</v>
      </c>
      <c r="E186" s="152" t="s">
        <v>31</v>
      </c>
      <c r="F186" s="153" t="s">
        <v>230</v>
      </c>
      <c r="H186" s="154">
        <v>2.2649999999999997</v>
      </c>
      <c r="L186" s="151"/>
      <c r="M186" s="155"/>
      <c r="T186" s="156"/>
      <c r="AT186" s="152" t="s">
        <v>211</v>
      </c>
      <c r="AU186" s="152" t="s">
        <v>86</v>
      </c>
      <c r="AV186" s="13" t="s">
        <v>209</v>
      </c>
      <c r="AW186" s="13" t="s">
        <v>38</v>
      </c>
      <c r="AX186" s="13" t="s">
        <v>84</v>
      </c>
      <c r="AY186" s="152" t="s">
        <v>203</v>
      </c>
    </row>
    <row r="187" spans="2:65" s="1" customFormat="1" ht="16.5" customHeight="1">
      <c r="B187" s="31"/>
      <c r="C187" s="129" t="s">
        <v>351</v>
      </c>
      <c r="D187" s="129" t="s">
        <v>205</v>
      </c>
      <c r="E187" s="130" t="s">
        <v>1046</v>
      </c>
      <c r="F187" s="131" t="s">
        <v>1047</v>
      </c>
      <c r="G187" s="132" t="s">
        <v>208</v>
      </c>
      <c r="H187" s="133">
        <v>17.95</v>
      </c>
      <c r="I187" s="134">
        <v>1050</v>
      </c>
      <c r="J187" s="134">
        <f>ROUND(I187*H187,2)</f>
        <v>18847.5</v>
      </c>
      <c r="K187" s="131" t="s">
        <v>31</v>
      </c>
      <c r="L187" s="31"/>
      <c r="M187" s="135" t="s">
        <v>31</v>
      </c>
      <c r="N187" s="136" t="s">
        <v>48</v>
      </c>
      <c r="O187" s="137">
        <v>0</v>
      </c>
      <c r="P187" s="137">
        <f>O187*H187</f>
        <v>0</v>
      </c>
      <c r="Q187" s="137">
        <v>1.4200000000000003E-3</v>
      </c>
      <c r="R187" s="137">
        <f>Q187*H187</f>
        <v>2.5489000000000005E-2</v>
      </c>
      <c r="S187" s="137">
        <v>0</v>
      </c>
      <c r="T187" s="138">
        <f>S187*H187</f>
        <v>0</v>
      </c>
      <c r="AR187" s="139" t="s">
        <v>209</v>
      </c>
      <c r="AT187" s="139" t="s">
        <v>205</v>
      </c>
      <c r="AU187" s="139" t="s">
        <v>86</v>
      </c>
      <c r="AY187" s="18" t="s">
        <v>203</v>
      </c>
      <c r="BE187" s="140">
        <f>IF(N187="základní",J187,0)</f>
        <v>18847.5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8" t="s">
        <v>84</v>
      </c>
      <c r="BK187" s="140">
        <f>ROUND(I187*H187,2)</f>
        <v>18847.5</v>
      </c>
      <c r="BL187" s="18" t="s">
        <v>209</v>
      </c>
      <c r="BM187" s="139" t="s">
        <v>1048</v>
      </c>
    </row>
    <row r="188" spans="2:65" s="12" customFormat="1" ht="10.15">
      <c r="B188" s="141"/>
      <c r="D188" s="142" t="s">
        <v>211</v>
      </c>
      <c r="E188" s="143" t="s">
        <v>31</v>
      </c>
      <c r="F188" s="144" t="s">
        <v>1049</v>
      </c>
      <c r="H188" s="145">
        <v>9.24</v>
      </c>
      <c r="L188" s="141"/>
      <c r="M188" s="146"/>
      <c r="T188" s="147"/>
      <c r="AT188" s="143" t="s">
        <v>211</v>
      </c>
      <c r="AU188" s="143" t="s">
        <v>86</v>
      </c>
      <c r="AV188" s="12" t="s">
        <v>86</v>
      </c>
      <c r="AW188" s="12" t="s">
        <v>38</v>
      </c>
      <c r="AX188" s="12" t="s">
        <v>77</v>
      </c>
      <c r="AY188" s="143" t="s">
        <v>203</v>
      </c>
    </row>
    <row r="189" spans="2:65" s="12" customFormat="1" ht="10.15">
      <c r="B189" s="141"/>
      <c r="D189" s="142" t="s">
        <v>211</v>
      </c>
      <c r="E189" s="143" t="s">
        <v>31</v>
      </c>
      <c r="F189" s="144" t="s">
        <v>1050</v>
      </c>
      <c r="H189" s="145">
        <v>8.7100000000000009</v>
      </c>
      <c r="L189" s="141"/>
      <c r="M189" s="146"/>
      <c r="T189" s="147"/>
      <c r="AT189" s="143" t="s">
        <v>211</v>
      </c>
      <c r="AU189" s="143" t="s">
        <v>86</v>
      </c>
      <c r="AV189" s="12" t="s">
        <v>86</v>
      </c>
      <c r="AW189" s="12" t="s">
        <v>38</v>
      </c>
      <c r="AX189" s="12" t="s">
        <v>77</v>
      </c>
      <c r="AY189" s="143" t="s">
        <v>203</v>
      </c>
    </row>
    <row r="190" spans="2:65" s="13" customFormat="1" ht="10.15">
      <c r="B190" s="151"/>
      <c r="D190" s="142" t="s">
        <v>211</v>
      </c>
      <c r="E190" s="152" t="s">
        <v>31</v>
      </c>
      <c r="F190" s="153" t="s">
        <v>230</v>
      </c>
      <c r="H190" s="154">
        <v>17.950000000000003</v>
      </c>
      <c r="L190" s="151"/>
      <c r="M190" s="155"/>
      <c r="T190" s="156"/>
      <c r="AT190" s="152" t="s">
        <v>211</v>
      </c>
      <c r="AU190" s="152" t="s">
        <v>86</v>
      </c>
      <c r="AV190" s="13" t="s">
        <v>209</v>
      </c>
      <c r="AW190" s="13" t="s">
        <v>38</v>
      </c>
      <c r="AX190" s="13" t="s">
        <v>84</v>
      </c>
      <c r="AY190" s="152" t="s">
        <v>203</v>
      </c>
    </row>
    <row r="191" spans="2:65" s="1" customFormat="1" ht="16.5" customHeight="1">
      <c r="B191" s="31"/>
      <c r="C191" s="129" t="s">
        <v>7</v>
      </c>
      <c r="D191" s="129" t="s">
        <v>205</v>
      </c>
      <c r="E191" s="130" t="s">
        <v>1051</v>
      </c>
      <c r="F191" s="131" t="s">
        <v>1052</v>
      </c>
      <c r="G191" s="132" t="s">
        <v>208</v>
      </c>
      <c r="H191" s="133">
        <v>17.95</v>
      </c>
      <c r="I191" s="134">
        <v>360</v>
      </c>
      <c r="J191" s="134">
        <f>ROUND(I191*H191,2)</f>
        <v>6462</v>
      </c>
      <c r="K191" s="131" t="s">
        <v>31</v>
      </c>
      <c r="L191" s="31"/>
      <c r="M191" s="135" t="s">
        <v>31</v>
      </c>
      <c r="N191" s="136" t="s">
        <v>48</v>
      </c>
      <c r="O191" s="137">
        <v>0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209</v>
      </c>
      <c r="AT191" s="139" t="s">
        <v>205</v>
      </c>
      <c r="AU191" s="139" t="s">
        <v>86</v>
      </c>
      <c r="AY191" s="18" t="s">
        <v>203</v>
      </c>
      <c r="BE191" s="140">
        <f>IF(N191="základní",J191,0)</f>
        <v>6462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8" t="s">
        <v>84</v>
      </c>
      <c r="BK191" s="140">
        <f>ROUND(I191*H191,2)</f>
        <v>6462</v>
      </c>
      <c r="BL191" s="18" t="s">
        <v>209</v>
      </c>
      <c r="BM191" s="139" t="s">
        <v>1053</v>
      </c>
    </row>
    <row r="192" spans="2:65" s="1" customFormat="1" ht="24.2" customHeight="1">
      <c r="B192" s="31"/>
      <c r="C192" s="129" t="s">
        <v>360</v>
      </c>
      <c r="D192" s="129" t="s">
        <v>205</v>
      </c>
      <c r="E192" s="130" t="s">
        <v>1054</v>
      </c>
      <c r="F192" s="131" t="s">
        <v>1055</v>
      </c>
      <c r="G192" s="132" t="s">
        <v>251</v>
      </c>
      <c r="H192" s="133">
        <v>0.34</v>
      </c>
      <c r="I192" s="134">
        <v>40000</v>
      </c>
      <c r="J192" s="134">
        <f>ROUND(I192*H192,2)</f>
        <v>13600</v>
      </c>
      <c r="K192" s="131" t="s">
        <v>31</v>
      </c>
      <c r="L192" s="31"/>
      <c r="M192" s="135" t="s">
        <v>31</v>
      </c>
      <c r="N192" s="136" t="s">
        <v>48</v>
      </c>
      <c r="O192" s="137">
        <v>0</v>
      </c>
      <c r="P192" s="137">
        <f>O192*H192</f>
        <v>0</v>
      </c>
      <c r="Q192" s="137">
        <v>1.0508900000000001</v>
      </c>
      <c r="R192" s="137">
        <f>Q192*H192</f>
        <v>0.35730260000000008</v>
      </c>
      <c r="S192" s="137">
        <v>0</v>
      </c>
      <c r="T192" s="138">
        <f>S192*H192</f>
        <v>0</v>
      </c>
      <c r="AR192" s="139" t="s">
        <v>209</v>
      </c>
      <c r="AT192" s="139" t="s">
        <v>205</v>
      </c>
      <c r="AU192" s="139" t="s">
        <v>86</v>
      </c>
      <c r="AY192" s="18" t="s">
        <v>203</v>
      </c>
      <c r="BE192" s="140">
        <f>IF(N192="základní",J192,0)</f>
        <v>13600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8" t="s">
        <v>84</v>
      </c>
      <c r="BK192" s="140">
        <f>ROUND(I192*H192,2)</f>
        <v>13600</v>
      </c>
      <c r="BL192" s="18" t="s">
        <v>209</v>
      </c>
      <c r="BM192" s="139" t="s">
        <v>1056</v>
      </c>
    </row>
    <row r="193" spans="2:65" s="14" customFormat="1" ht="10.15">
      <c r="B193" s="160"/>
      <c r="D193" s="142" t="s">
        <v>211</v>
      </c>
      <c r="E193" s="161" t="s">
        <v>31</v>
      </c>
      <c r="F193" s="162" t="s">
        <v>287</v>
      </c>
      <c r="H193" s="161" t="s">
        <v>31</v>
      </c>
      <c r="L193" s="160"/>
      <c r="M193" s="163"/>
      <c r="T193" s="164"/>
      <c r="AT193" s="161" t="s">
        <v>211</v>
      </c>
      <c r="AU193" s="161" t="s">
        <v>86</v>
      </c>
      <c r="AV193" s="14" t="s">
        <v>84</v>
      </c>
      <c r="AW193" s="14" t="s">
        <v>38</v>
      </c>
      <c r="AX193" s="14" t="s">
        <v>77</v>
      </c>
      <c r="AY193" s="161" t="s">
        <v>203</v>
      </c>
    </row>
    <row r="194" spans="2:65" s="14" customFormat="1" ht="10.15">
      <c r="B194" s="160"/>
      <c r="D194" s="142" t="s">
        <v>211</v>
      </c>
      <c r="E194" s="161" t="s">
        <v>31</v>
      </c>
      <c r="F194" s="162" t="s">
        <v>1027</v>
      </c>
      <c r="H194" s="161" t="s">
        <v>31</v>
      </c>
      <c r="L194" s="160"/>
      <c r="M194" s="163"/>
      <c r="T194" s="164"/>
      <c r="AT194" s="161" t="s">
        <v>211</v>
      </c>
      <c r="AU194" s="161" t="s">
        <v>86</v>
      </c>
      <c r="AV194" s="14" t="s">
        <v>84</v>
      </c>
      <c r="AW194" s="14" t="s">
        <v>38</v>
      </c>
      <c r="AX194" s="14" t="s">
        <v>77</v>
      </c>
      <c r="AY194" s="161" t="s">
        <v>203</v>
      </c>
    </row>
    <row r="195" spans="2:65" s="12" customFormat="1" ht="10.15">
      <c r="B195" s="141"/>
      <c r="D195" s="142" t="s">
        <v>211</v>
      </c>
      <c r="E195" s="143" t="s">
        <v>31</v>
      </c>
      <c r="F195" s="144" t="s">
        <v>1057</v>
      </c>
      <c r="H195" s="145">
        <v>0.34</v>
      </c>
      <c r="L195" s="141"/>
      <c r="M195" s="146"/>
      <c r="T195" s="147"/>
      <c r="AT195" s="143" t="s">
        <v>211</v>
      </c>
      <c r="AU195" s="143" t="s">
        <v>86</v>
      </c>
      <c r="AV195" s="12" t="s">
        <v>86</v>
      </c>
      <c r="AW195" s="12" t="s">
        <v>38</v>
      </c>
      <c r="AX195" s="12" t="s">
        <v>84</v>
      </c>
      <c r="AY195" s="143" t="s">
        <v>203</v>
      </c>
    </row>
    <row r="196" spans="2:65" s="11" customFormat="1" ht="22.8" customHeight="1">
      <c r="B196" s="118"/>
      <c r="D196" s="119" t="s">
        <v>76</v>
      </c>
      <c r="E196" s="127" t="s">
        <v>209</v>
      </c>
      <c r="F196" s="127" t="s">
        <v>345</v>
      </c>
      <c r="J196" s="128">
        <f>BK196</f>
        <v>210255.75</v>
      </c>
      <c r="L196" s="118"/>
      <c r="M196" s="122"/>
      <c r="P196" s="123">
        <f>SUM(P197:P214)</f>
        <v>0</v>
      </c>
      <c r="R196" s="123">
        <f>SUM(R197:R214)</f>
        <v>26.847919274319999</v>
      </c>
      <c r="T196" s="124">
        <f>SUM(T197:T214)</f>
        <v>0</v>
      </c>
      <c r="AR196" s="119" t="s">
        <v>84</v>
      </c>
      <c r="AT196" s="125" t="s">
        <v>76</v>
      </c>
      <c r="AU196" s="125" t="s">
        <v>84</v>
      </c>
      <c r="AY196" s="119" t="s">
        <v>203</v>
      </c>
      <c r="BK196" s="126">
        <f>SUM(BK197:BK214)</f>
        <v>210255.75</v>
      </c>
    </row>
    <row r="197" spans="2:65" s="1" customFormat="1" ht="16.5" customHeight="1">
      <c r="B197" s="31"/>
      <c r="C197" s="129" t="s">
        <v>364</v>
      </c>
      <c r="D197" s="129" t="s">
        <v>205</v>
      </c>
      <c r="E197" s="130" t="s">
        <v>1058</v>
      </c>
      <c r="F197" s="131" t="s">
        <v>1059</v>
      </c>
      <c r="G197" s="132" t="s">
        <v>242</v>
      </c>
      <c r="H197" s="133">
        <v>9.9499999999999993</v>
      </c>
      <c r="I197" s="134">
        <v>7900</v>
      </c>
      <c r="J197" s="134">
        <f>ROUND(I197*H197,2)</f>
        <v>78605</v>
      </c>
      <c r="K197" s="131" t="s">
        <v>31</v>
      </c>
      <c r="L197" s="31"/>
      <c r="M197" s="135" t="s">
        <v>31</v>
      </c>
      <c r="N197" s="136" t="s">
        <v>48</v>
      </c>
      <c r="O197" s="137">
        <v>0</v>
      </c>
      <c r="P197" s="137">
        <f>O197*H197</f>
        <v>0</v>
      </c>
      <c r="Q197" s="137">
        <v>2.5020099999999998</v>
      </c>
      <c r="R197" s="137">
        <f>Q197*H197</f>
        <v>24.894999499999997</v>
      </c>
      <c r="S197" s="137">
        <v>0</v>
      </c>
      <c r="T197" s="138">
        <f>S197*H197</f>
        <v>0</v>
      </c>
      <c r="AR197" s="139" t="s">
        <v>209</v>
      </c>
      <c r="AT197" s="139" t="s">
        <v>205</v>
      </c>
      <c r="AU197" s="139" t="s">
        <v>86</v>
      </c>
      <c r="AY197" s="18" t="s">
        <v>203</v>
      </c>
      <c r="BE197" s="140">
        <f>IF(N197="základní",J197,0)</f>
        <v>78605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8" t="s">
        <v>84</v>
      </c>
      <c r="BK197" s="140">
        <f>ROUND(I197*H197,2)</f>
        <v>78605</v>
      </c>
      <c r="BL197" s="18" t="s">
        <v>209</v>
      </c>
      <c r="BM197" s="139" t="s">
        <v>1060</v>
      </c>
    </row>
    <row r="198" spans="2:65" s="12" customFormat="1" ht="10.15">
      <c r="B198" s="141"/>
      <c r="D198" s="142" t="s">
        <v>211</v>
      </c>
      <c r="E198" s="143" t="s">
        <v>31</v>
      </c>
      <c r="F198" s="144" t="s">
        <v>1061</v>
      </c>
      <c r="H198" s="145">
        <v>10.130000000000001</v>
      </c>
      <c r="L198" s="141"/>
      <c r="M198" s="146"/>
      <c r="T198" s="147"/>
      <c r="AT198" s="143" t="s">
        <v>211</v>
      </c>
      <c r="AU198" s="143" t="s">
        <v>86</v>
      </c>
      <c r="AV198" s="12" t="s">
        <v>86</v>
      </c>
      <c r="AW198" s="12" t="s">
        <v>38</v>
      </c>
      <c r="AX198" s="12" t="s">
        <v>77</v>
      </c>
      <c r="AY198" s="143" t="s">
        <v>203</v>
      </c>
    </row>
    <row r="199" spans="2:65" s="12" customFormat="1" ht="10.15">
      <c r="B199" s="141"/>
      <c r="D199" s="142" t="s">
        <v>211</v>
      </c>
      <c r="E199" s="143" t="s">
        <v>31</v>
      </c>
      <c r="F199" s="144" t="s">
        <v>1062</v>
      </c>
      <c r="H199" s="145">
        <v>-0.18</v>
      </c>
      <c r="L199" s="141"/>
      <c r="M199" s="146"/>
      <c r="T199" s="147"/>
      <c r="AT199" s="143" t="s">
        <v>211</v>
      </c>
      <c r="AU199" s="143" t="s">
        <v>86</v>
      </c>
      <c r="AV199" s="12" t="s">
        <v>86</v>
      </c>
      <c r="AW199" s="12" t="s">
        <v>38</v>
      </c>
      <c r="AX199" s="12" t="s">
        <v>77</v>
      </c>
      <c r="AY199" s="143" t="s">
        <v>203</v>
      </c>
    </row>
    <row r="200" spans="2:65" s="13" customFormat="1" ht="10.15">
      <c r="B200" s="151"/>
      <c r="D200" s="142" t="s">
        <v>211</v>
      </c>
      <c r="E200" s="152" t="s">
        <v>31</v>
      </c>
      <c r="F200" s="153" t="s">
        <v>230</v>
      </c>
      <c r="H200" s="154">
        <v>9.9500000000000011</v>
      </c>
      <c r="L200" s="151"/>
      <c r="M200" s="155"/>
      <c r="T200" s="156"/>
      <c r="AT200" s="152" t="s">
        <v>211</v>
      </c>
      <c r="AU200" s="152" t="s">
        <v>86</v>
      </c>
      <c r="AV200" s="13" t="s">
        <v>209</v>
      </c>
      <c r="AW200" s="13" t="s">
        <v>38</v>
      </c>
      <c r="AX200" s="13" t="s">
        <v>84</v>
      </c>
      <c r="AY200" s="152" t="s">
        <v>203</v>
      </c>
    </row>
    <row r="201" spans="2:65" s="1" customFormat="1" ht="21.75" customHeight="1">
      <c r="B201" s="31"/>
      <c r="C201" s="129" t="s">
        <v>368</v>
      </c>
      <c r="D201" s="129" t="s">
        <v>205</v>
      </c>
      <c r="E201" s="130" t="s">
        <v>352</v>
      </c>
      <c r="F201" s="131" t="s">
        <v>353</v>
      </c>
      <c r="G201" s="132" t="s">
        <v>208</v>
      </c>
      <c r="H201" s="133">
        <v>61.436</v>
      </c>
      <c r="I201" s="134">
        <v>622</v>
      </c>
      <c r="J201" s="134">
        <f>ROUND(I201*H201,2)</f>
        <v>38213.19</v>
      </c>
      <c r="K201" s="131" t="s">
        <v>31</v>
      </c>
      <c r="L201" s="31"/>
      <c r="M201" s="135" t="s">
        <v>31</v>
      </c>
      <c r="N201" s="136" t="s">
        <v>48</v>
      </c>
      <c r="O201" s="137">
        <v>0</v>
      </c>
      <c r="P201" s="137">
        <f>O201*H201</f>
        <v>0</v>
      </c>
      <c r="Q201" s="137">
        <v>5.3299999999999997E-3</v>
      </c>
      <c r="R201" s="137">
        <f>Q201*H201</f>
        <v>0.32745387999999997</v>
      </c>
      <c r="S201" s="137">
        <v>0</v>
      </c>
      <c r="T201" s="138">
        <f>S201*H201</f>
        <v>0</v>
      </c>
      <c r="AR201" s="139" t="s">
        <v>209</v>
      </c>
      <c r="AT201" s="139" t="s">
        <v>205</v>
      </c>
      <c r="AU201" s="139" t="s">
        <v>86</v>
      </c>
      <c r="AY201" s="18" t="s">
        <v>203</v>
      </c>
      <c r="BE201" s="140">
        <f>IF(N201="základní",J201,0)</f>
        <v>38213.19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8" t="s">
        <v>84</v>
      </c>
      <c r="BK201" s="140">
        <f>ROUND(I201*H201,2)</f>
        <v>38213.19</v>
      </c>
      <c r="BL201" s="18" t="s">
        <v>209</v>
      </c>
      <c r="BM201" s="139" t="s">
        <v>1063</v>
      </c>
    </row>
    <row r="202" spans="2:65" s="12" customFormat="1" ht="10.15">
      <c r="B202" s="141"/>
      <c r="D202" s="142" t="s">
        <v>211</v>
      </c>
      <c r="E202" s="143" t="s">
        <v>31</v>
      </c>
      <c r="F202" s="144" t="s">
        <v>1064</v>
      </c>
      <c r="H202" s="145">
        <v>56.28</v>
      </c>
      <c r="L202" s="141"/>
      <c r="M202" s="146"/>
      <c r="T202" s="147"/>
      <c r="AT202" s="143" t="s">
        <v>211</v>
      </c>
      <c r="AU202" s="143" t="s">
        <v>86</v>
      </c>
      <c r="AV202" s="12" t="s">
        <v>86</v>
      </c>
      <c r="AW202" s="12" t="s">
        <v>38</v>
      </c>
      <c r="AX202" s="12" t="s">
        <v>77</v>
      </c>
      <c r="AY202" s="143" t="s">
        <v>203</v>
      </c>
    </row>
    <row r="203" spans="2:65" s="12" customFormat="1" ht="10.15">
      <c r="B203" s="141"/>
      <c r="D203" s="142" t="s">
        <v>211</v>
      </c>
      <c r="E203" s="143" t="s">
        <v>31</v>
      </c>
      <c r="F203" s="144" t="s">
        <v>1065</v>
      </c>
      <c r="H203" s="145">
        <v>-1</v>
      </c>
      <c r="L203" s="141"/>
      <c r="M203" s="146"/>
      <c r="T203" s="147"/>
      <c r="AT203" s="143" t="s">
        <v>211</v>
      </c>
      <c r="AU203" s="143" t="s">
        <v>86</v>
      </c>
      <c r="AV203" s="12" t="s">
        <v>86</v>
      </c>
      <c r="AW203" s="12" t="s">
        <v>38</v>
      </c>
      <c r="AX203" s="12" t="s">
        <v>77</v>
      </c>
      <c r="AY203" s="143" t="s">
        <v>203</v>
      </c>
    </row>
    <row r="204" spans="2:65" s="12" customFormat="1" ht="10.15">
      <c r="B204" s="141"/>
      <c r="D204" s="142" t="s">
        <v>211</v>
      </c>
      <c r="E204" s="143" t="s">
        <v>31</v>
      </c>
      <c r="F204" s="144" t="s">
        <v>1066</v>
      </c>
      <c r="H204" s="145">
        <v>0.72</v>
      </c>
      <c r="L204" s="141"/>
      <c r="M204" s="146"/>
      <c r="T204" s="147"/>
      <c r="AT204" s="143" t="s">
        <v>211</v>
      </c>
      <c r="AU204" s="143" t="s">
        <v>86</v>
      </c>
      <c r="AV204" s="12" t="s">
        <v>86</v>
      </c>
      <c r="AW204" s="12" t="s">
        <v>38</v>
      </c>
      <c r="AX204" s="12" t="s">
        <v>77</v>
      </c>
      <c r="AY204" s="143" t="s">
        <v>203</v>
      </c>
    </row>
    <row r="205" spans="2:65" s="12" customFormat="1" ht="10.15">
      <c r="B205" s="141"/>
      <c r="D205" s="142" t="s">
        <v>211</v>
      </c>
      <c r="E205" s="143" t="s">
        <v>31</v>
      </c>
      <c r="F205" s="144" t="s">
        <v>1067</v>
      </c>
      <c r="H205" s="145">
        <v>5.4359999999999999</v>
      </c>
      <c r="L205" s="141"/>
      <c r="M205" s="146"/>
      <c r="T205" s="147"/>
      <c r="AT205" s="143" t="s">
        <v>211</v>
      </c>
      <c r="AU205" s="143" t="s">
        <v>86</v>
      </c>
      <c r="AV205" s="12" t="s">
        <v>86</v>
      </c>
      <c r="AW205" s="12" t="s">
        <v>38</v>
      </c>
      <c r="AX205" s="12" t="s">
        <v>77</v>
      </c>
      <c r="AY205" s="143" t="s">
        <v>203</v>
      </c>
    </row>
    <row r="206" spans="2:65" s="13" customFormat="1" ht="10.15">
      <c r="B206" s="151"/>
      <c r="D206" s="142" t="s">
        <v>211</v>
      </c>
      <c r="E206" s="152" t="s">
        <v>31</v>
      </c>
      <c r="F206" s="153" t="s">
        <v>230</v>
      </c>
      <c r="H206" s="154">
        <v>61.436</v>
      </c>
      <c r="L206" s="151"/>
      <c r="M206" s="155"/>
      <c r="T206" s="156"/>
      <c r="AT206" s="152" t="s">
        <v>211</v>
      </c>
      <c r="AU206" s="152" t="s">
        <v>86</v>
      </c>
      <c r="AV206" s="13" t="s">
        <v>209</v>
      </c>
      <c r="AW206" s="13" t="s">
        <v>38</v>
      </c>
      <c r="AX206" s="13" t="s">
        <v>84</v>
      </c>
      <c r="AY206" s="152" t="s">
        <v>203</v>
      </c>
    </row>
    <row r="207" spans="2:65" s="1" customFormat="1" ht="24.2" customHeight="1">
      <c r="B207" s="31"/>
      <c r="C207" s="129" t="s">
        <v>373</v>
      </c>
      <c r="D207" s="129" t="s">
        <v>205</v>
      </c>
      <c r="E207" s="130" t="s">
        <v>357</v>
      </c>
      <c r="F207" s="131" t="s">
        <v>358</v>
      </c>
      <c r="G207" s="132" t="s">
        <v>208</v>
      </c>
      <c r="H207" s="133">
        <v>61.436</v>
      </c>
      <c r="I207" s="134">
        <v>275</v>
      </c>
      <c r="J207" s="134">
        <f>ROUND(I207*H207,2)</f>
        <v>16894.900000000001</v>
      </c>
      <c r="K207" s="131" t="s">
        <v>31</v>
      </c>
      <c r="L207" s="31"/>
      <c r="M207" s="135" t="s">
        <v>31</v>
      </c>
      <c r="N207" s="136" t="s">
        <v>48</v>
      </c>
      <c r="O207" s="137">
        <v>0</v>
      </c>
      <c r="P207" s="137">
        <f>O207*H207</f>
        <v>0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209</v>
      </c>
      <c r="AT207" s="139" t="s">
        <v>205</v>
      </c>
      <c r="AU207" s="139" t="s">
        <v>86</v>
      </c>
      <c r="AY207" s="18" t="s">
        <v>203</v>
      </c>
      <c r="BE207" s="140">
        <f>IF(N207="základní",J207,0)</f>
        <v>16894.900000000001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8" t="s">
        <v>84</v>
      </c>
      <c r="BK207" s="140">
        <f>ROUND(I207*H207,2)</f>
        <v>16894.900000000001</v>
      </c>
      <c r="BL207" s="18" t="s">
        <v>209</v>
      </c>
      <c r="BM207" s="139" t="s">
        <v>1068</v>
      </c>
    </row>
    <row r="208" spans="2:65" s="1" customFormat="1" ht="24.2" customHeight="1">
      <c r="B208" s="31"/>
      <c r="C208" s="129" t="s">
        <v>381</v>
      </c>
      <c r="D208" s="129" t="s">
        <v>205</v>
      </c>
      <c r="E208" s="130" t="s">
        <v>1069</v>
      </c>
      <c r="F208" s="131" t="s">
        <v>1070</v>
      </c>
      <c r="G208" s="132" t="s">
        <v>208</v>
      </c>
      <c r="H208" s="133">
        <v>56.28</v>
      </c>
      <c r="I208" s="134">
        <v>227.89</v>
      </c>
      <c r="J208" s="134">
        <f>ROUND(I208*H208,2)</f>
        <v>12825.65</v>
      </c>
      <c r="K208" s="131" t="s">
        <v>31</v>
      </c>
      <c r="L208" s="31"/>
      <c r="M208" s="135" t="s">
        <v>31</v>
      </c>
      <c r="N208" s="136" t="s">
        <v>48</v>
      </c>
      <c r="O208" s="137">
        <v>0</v>
      </c>
      <c r="P208" s="137">
        <f>O208*H208</f>
        <v>0</v>
      </c>
      <c r="Q208" s="137">
        <v>8.8000000000000003E-4</v>
      </c>
      <c r="R208" s="137">
        <f>Q208*H208</f>
        <v>4.9526400000000005E-2</v>
      </c>
      <c r="S208" s="137">
        <v>0</v>
      </c>
      <c r="T208" s="138">
        <f>S208*H208</f>
        <v>0</v>
      </c>
      <c r="AR208" s="139" t="s">
        <v>209</v>
      </c>
      <c r="AT208" s="139" t="s">
        <v>205</v>
      </c>
      <c r="AU208" s="139" t="s">
        <v>86</v>
      </c>
      <c r="AY208" s="18" t="s">
        <v>203</v>
      </c>
      <c r="BE208" s="140">
        <f>IF(N208="základní",J208,0)</f>
        <v>12825.65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8" t="s">
        <v>84</v>
      </c>
      <c r="BK208" s="140">
        <f>ROUND(I208*H208,2)</f>
        <v>12825.65</v>
      </c>
      <c r="BL208" s="18" t="s">
        <v>209</v>
      </c>
      <c r="BM208" s="139" t="s">
        <v>1071</v>
      </c>
    </row>
    <row r="209" spans="2:65" s="12" customFormat="1" ht="10.15">
      <c r="B209" s="141"/>
      <c r="D209" s="142" t="s">
        <v>211</v>
      </c>
      <c r="E209" s="143" t="s">
        <v>31</v>
      </c>
      <c r="F209" s="144" t="s">
        <v>1064</v>
      </c>
      <c r="H209" s="145">
        <v>56.28</v>
      </c>
      <c r="L209" s="141"/>
      <c r="M209" s="146"/>
      <c r="T209" s="147"/>
      <c r="AT209" s="143" t="s">
        <v>211</v>
      </c>
      <c r="AU209" s="143" t="s">
        <v>86</v>
      </c>
      <c r="AV209" s="12" t="s">
        <v>86</v>
      </c>
      <c r="AW209" s="12" t="s">
        <v>38</v>
      </c>
      <c r="AX209" s="12" t="s">
        <v>84</v>
      </c>
      <c r="AY209" s="143" t="s">
        <v>203</v>
      </c>
    </row>
    <row r="210" spans="2:65" s="1" customFormat="1" ht="24.2" customHeight="1">
      <c r="B210" s="31"/>
      <c r="C210" s="129" t="s">
        <v>386</v>
      </c>
      <c r="D210" s="129" t="s">
        <v>205</v>
      </c>
      <c r="E210" s="130" t="s">
        <v>1072</v>
      </c>
      <c r="F210" s="131" t="s">
        <v>1073</v>
      </c>
      <c r="G210" s="132" t="s">
        <v>208</v>
      </c>
      <c r="H210" s="133">
        <v>56.28</v>
      </c>
      <c r="I210" s="134">
        <v>71.02</v>
      </c>
      <c r="J210" s="134">
        <f>ROUND(I210*H210,2)</f>
        <v>3997.01</v>
      </c>
      <c r="K210" s="131" t="s">
        <v>31</v>
      </c>
      <c r="L210" s="31"/>
      <c r="M210" s="135" t="s">
        <v>31</v>
      </c>
      <c r="N210" s="136" t="s">
        <v>48</v>
      </c>
      <c r="O210" s="137">
        <v>0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209</v>
      </c>
      <c r="AT210" s="139" t="s">
        <v>205</v>
      </c>
      <c r="AU210" s="139" t="s">
        <v>86</v>
      </c>
      <c r="AY210" s="18" t="s">
        <v>203</v>
      </c>
      <c r="BE210" s="140">
        <f>IF(N210="základní",J210,0)</f>
        <v>3997.01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8" t="s">
        <v>84</v>
      </c>
      <c r="BK210" s="140">
        <f>ROUND(I210*H210,2)</f>
        <v>3997.01</v>
      </c>
      <c r="BL210" s="18" t="s">
        <v>209</v>
      </c>
      <c r="BM210" s="139" t="s">
        <v>1074</v>
      </c>
    </row>
    <row r="211" spans="2:65" s="1" customFormat="1" ht="44.25" customHeight="1">
      <c r="B211" s="31"/>
      <c r="C211" s="129" t="s">
        <v>391</v>
      </c>
      <c r="D211" s="129" t="s">
        <v>205</v>
      </c>
      <c r="E211" s="130" t="s">
        <v>374</v>
      </c>
      <c r="F211" s="131" t="s">
        <v>375</v>
      </c>
      <c r="G211" s="132" t="s">
        <v>251</v>
      </c>
      <c r="H211" s="133">
        <v>1.4930000000000001</v>
      </c>
      <c r="I211" s="134">
        <v>40000</v>
      </c>
      <c r="J211" s="134">
        <f>ROUND(I211*H211,2)</f>
        <v>59720</v>
      </c>
      <c r="K211" s="131" t="s">
        <v>31</v>
      </c>
      <c r="L211" s="31"/>
      <c r="M211" s="135" t="s">
        <v>31</v>
      </c>
      <c r="N211" s="136" t="s">
        <v>48</v>
      </c>
      <c r="O211" s="137">
        <v>0</v>
      </c>
      <c r="P211" s="137">
        <f>O211*H211</f>
        <v>0</v>
      </c>
      <c r="Q211" s="137">
        <v>1.0555522399999997</v>
      </c>
      <c r="R211" s="137">
        <f>Q211*H211</f>
        <v>1.5759394943199996</v>
      </c>
      <c r="S211" s="137">
        <v>0</v>
      </c>
      <c r="T211" s="138">
        <f>S211*H211</f>
        <v>0</v>
      </c>
      <c r="AR211" s="139" t="s">
        <v>209</v>
      </c>
      <c r="AT211" s="139" t="s">
        <v>205</v>
      </c>
      <c r="AU211" s="139" t="s">
        <v>86</v>
      </c>
      <c r="AY211" s="18" t="s">
        <v>203</v>
      </c>
      <c r="BE211" s="140">
        <f>IF(N211="základní",J211,0)</f>
        <v>59720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8" t="s">
        <v>84</v>
      </c>
      <c r="BK211" s="140">
        <f>ROUND(I211*H211,2)</f>
        <v>59720</v>
      </c>
      <c r="BL211" s="18" t="s">
        <v>209</v>
      </c>
      <c r="BM211" s="139" t="s">
        <v>1075</v>
      </c>
    </row>
    <row r="212" spans="2:65" s="14" customFormat="1" ht="10.15">
      <c r="B212" s="160"/>
      <c r="D212" s="142" t="s">
        <v>211</v>
      </c>
      <c r="E212" s="161" t="s">
        <v>31</v>
      </c>
      <c r="F212" s="162" t="s">
        <v>287</v>
      </c>
      <c r="H212" s="161" t="s">
        <v>31</v>
      </c>
      <c r="L212" s="160"/>
      <c r="M212" s="163"/>
      <c r="T212" s="164"/>
      <c r="AT212" s="161" t="s">
        <v>211</v>
      </c>
      <c r="AU212" s="161" t="s">
        <v>86</v>
      </c>
      <c r="AV212" s="14" t="s">
        <v>84</v>
      </c>
      <c r="AW212" s="14" t="s">
        <v>38</v>
      </c>
      <c r="AX212" s="14" t="s">
        <v>77</v>
      </c>
      <c r="AY212" s="161" t="s">
        <v>203</v>
      </c>
    </row>
    <row r="213" spans="2:65" s="14" customFormat="1" ht="10.15">
      <c r="B213" s="160"/>
      <c r="D213" s="142" t="s">
        <v>211</v>
      </c>
      <c r="E213" s="161" t="s">
        <v>31</v>
      </c>
      <c r="F213" s="162" t="s">
        <v>1027</v>
      </c>
      <c r="H213" s="161" t="s">
        <v>31</v>
      </c>
      <c r="L213" s="160"/>
      <c r="M213" s="163"/>
      <c r="T213" s="164"/>
      <c r="AT213" s="161" t="s">
        <v>211</v>
      </c>
      <c r="AU213" s="161" t="s">
        <v>86</v>
      </c>
      <c r="AV213" s="14" t="s">
        <v>84</v>
      </c>
      <c r="AW213" s="14" t="s">
        <v>38</v>
      </c>
      <c r="AX213" s="14" t="s">
        <v>77</v>
      </c>
      <c r="AY213" s="161" t="s">
        <v>203</v>
      </c>
    </row>
    <row r="214" spans="2:65" s="12" customFormat="1" ht="10.15">
      <c r="B214" s="141"/>
      <c r="D214" s="142" t="s">
        <v>211</v>
      </c>
      <c r="E214" s="143" t="s">
        <v>31</v>
      </c>
      <c r="F214" s="144" t="s">
        <v>1076</v>
      </c>
      <c r="H214" s="145">
        <v>1.4930000000000001</v>
      </c>
      <c r="L214" s="141"/>
      <c r="M214" s="146"/>
      <c r="T214" s="147"/>
      <c r="AT214" s="143" t="s">
        <v>211</v>
      </c>
      <c r="AU214" s="143" t="s">
        <v>86</v>
      </c>
      <c r="AV214" s="12" t="s">
        <v>86</v>
      </c>
      <c r="AW214" s="12" t="s">
        <v>38</v>
      </c>
      <c r="AX214" s="12" t="s">
        <v>84</v>
      </c>
      <c r="AY214" s="143" t="s">
        <v>203</v>
      </c>
    </row>
    <row r="215" spans="2:65" s="11" customFormat="1" ht="22.8" customHeight="1">
      <c r="B215" s="118"/>
      <c r="D215" s="119" t="s">
        <v>76</v>
      </c>
      <c r="E215" s="127" t="s">
        <v>279</v>
      </c>
      <c r="F215" s="127" t="s">
        <v>380</v>
      </c>
      <c r="J215" s="128">
        <f>BK215</f>
        <v>126875.32999999999</v>
      </c>
      <c r="L215" s="118"/>
      <c r="M215" s="122"/>
      <c r="P215" s="123">
        <f>SUM(P216:P243)</f>
        <v>0</v>
      </c>
      <c r="R215" s="123">
        <f>SUM(R216:R243)</f>
        <v>2.1841042000000002</v>
      </c>
      <c r="T215" s="124">
        <f>SUM(T216:T243)</f>
        <v>0.36597000000000002</v>
      </c>
      <c r="AR215" s="119" t="s">
        <v>84</v>
      </c>
      <c r="AT215" s="125" t="s">
        <v>76</v>
      </c>
      <c r="AU215" s="125" t="s">
        <v>84</v>
      </c>
      <c r="AY215" s="119" t="s">
        <v>203</v>
      </c>
      <c r="BK215" s="126">
        <f>SUM(BK216:BK243)</f>
        <v>126875.32999999999</v>
      </c>
    </row>
    <row r="216" spans="2:65" s="1" customFormat="1" ht="16.5" customHeight="1">
      <c r="B216" s="31"/>
      <c r="C216" s="129" t="s">
        <v>395</v>
      </c>
      <c r="D216" s="129" t="s">
        <v>205</v>
      </c>
      <c r="E216" s="130" t="s">
        <v>1077</v>
      </c>
      <c r="F216" s="131" t="s">
        <v>1078</v>
      </c>
      <c r="G216" s="132" t="s">
        <v>1079</v>
      </c>
      <c r="H216" s="133">
        <v>5.8</v>
      </c>
      <c r="I216" s="134">
        <v>690</v>
      </c>
      <c r="J216" s="134">
        <f>ROUND(I216*H216,2)</f>
        <v>4002</v>
      </c>
      <c r="K216" s="131" t="s">
        <v>31</v>
      </c>
      <c r="L216" s="31"/>
      <c r="M216" s="135" t="s">
        <v>31</v>
      </c>
      <c r="N216" s="136" t="s">
        <v>48</v>
      </c>
      <c r="O216" s="137">
        <v>0</v>
      </c>
      <c r="P216" s="137">
        <f>O216*H216</f>
        <v>0</v>
      </c>
      <c r="Q216" s="137">
        <v>0.29221000000000003</v>
      </c>
      <c r="R216" s="137">
        <f>Q216*H216</f>
        <v>1.6948180000000002</v>
      </c>
      <c r="S216" s="137">
        <v>0</v>
      </c>
      <c r="T216" s="138">
        <f>S216*H216</f>
        <v>0</v>
      </c>
      <c r="AR216" s="139" t="s">
        <v>209</v>
      </c>
      <c r="AT216" s="139" t="s">
        <v>205</v>
      </c>
      <c r="AU216" s="139" t="s">
        <v>86</v>
      </c>
      <c r="AY216" s="18" t="s">
        <v>203</v>
      </c>
      <c r="BE216" s="140">
        <f>IF(N216="základní",J216,0)</f>
        <v>4002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8" t="s">
        <v>84</v>
      </c>
      <c r="BK216" s="140">
        <f>ROUND(I216*H216,2)</f>
        <v>4002</v>
      </c>
      <c r="BL216" s="18" t="s">
        <v>209</v>
      </c>
      <c r="BM216" s="139" t="s">
        <v>1080</v>
      </c>
    </row>
    <row r="217" spans="2:65" s="12" customFormat="1" ht="10.15">
      <c r="B217" s="141"/>
      <c r="D217" s="142" t="s">
        <v>211</v>
      </c>
      <c r="E217" s="143" t="s">
        <v>31</v>
      </c>
      <c r="F217" s="144" t="s">
        <v>1081</v>
      </c>
      <c r="H217" s="145">
        <v>5.8</v>
      </c>
      <c r="L217" s="141"/>
      <c r="M217" s="146"/>
      <c r="T217" s="147"/>
      <c r="AT217" s="143" t="s">
        <v>211</v>
      </c>
      <c r="AU217" s="143" t="s">
        <v>86</v>
      </c>
      <c r="AV217" s="12" t="s">
        <v>86</v>
      </c>
      <c r="AW217" s="12" t="s">
        <v>38</v>
      </c>
      <c r="AX217" s="12" t="s">
        <v>84</v>
      </c>
      <c r="AY217" s="143" t="s">
        <v>203</v>
      </c>
    </row>
    <row r="218" spans="2:65" s="1" customFormat="1" ht="16.5" customHeight="1">
      <c r="B218" s="31"/>
      <c r="C218" s="174" t="s">
        <v>401</v>
      </c>
      <c r="D218" s="174" t="s">
        <v>450</v>
      </c>
      <c r="E218" s="175" t="s">
        <v>1082</v>
      </c>
      <c r="F218" s="176" t="s">
        <v>1083</v>
      </c>
      <c r="G218" s="177" t="s">
        <v>1079</v>
      </c>
      <c r="H218" s="178">
        <v>5.8</v>
      </c>
      <c r="I218" s="179">
        <v>4800</v>
      </c>
      <c r="J218" s="179">
        <f>ROUND(I218*H218,2)</f>
        <v>27840</v>
      </c>
      <c r="K218" s="176" t="s">
        <v>31</v>
      </c>
      <c r="L218" s="180"/>
      <c r="M218" s="181" t="s">
        <v>31</v>
      </c>
      <c r="N218" s="182" t="s">
        <v>48</v>
      </c>
      <c r="O218" s="137">
        <v>0</v>
      </c>
      <c r="P218" s="137">
        <f>O218*H218</f>
        <v>0</v>
      </c>
      <c r="Q218" s="137">
        <v>7.9000000000000001E-2</v>
      </c>
      <c r="R218" s="137">
        <f>Q218*H218</f>
        <v>0.4582</v>
      </c>
      <c r="S218" s="137">
        <v>0</v>
      </c>
      <c r="T218" s="138">
        <f>S218*H218</f>
        <v>0</v>
      </c>
      <c r="AR218" s="139" t="s">
        <v>272</v>
      </c>
      <c r="AT218" s="139" t="s">
        <v>450</v>
      </c>
      <c r="AU218" s="139" t="s">
        <v>86</v>
      </c>
      <c r="AY218" s="18" t="s">
        <v>203</v>
      </c>
      <c r="BE218" s="140">
        <f>IF(N218="základní",J218,0)</f>
        <v>27840</v>
      </c>
      <c r="BF218" s="140">
        <f>IF(N218="snížená",J218,0)</f>
        <v>0</v>
      </c>
      <c r="BG218" s="140">
        <f>IF(N218="zákl. přenesená",J218,0)</f>
        <v>0</v>
      </c>
      <c r="BH218" s="140">
        <f>IF(N218="sníž. přenesená",J218,0)</f>
        <v>0</v>
      </c>
      <c r="BI218" s="140">
        <f>IF(N218="nulová",J218,0)</f>
        <v>0</v>
      </c>
      <c r="BJ218" s="18" t="s">
        <v>84</v>
      </c>
      <c r="BK218" s="140">
        <f>ROUND(I218*H218,2)</f>
        <v>27840</v>
      </c>
      <c r="BL218" s="18" t="s">
        <v>209</v>
      </c>
      <c r="BM218" s="139" t="s">
        <v>1084</v>
      </c>
    </row>
    <row r="219" spans="2:65" s="1" customFormat="1" ht="24.2" customHeight="1">
      <c r="B219" s="31"/>
      <c r="C219" s="129" t="s">
        <v>408</v>
      </c>
      <c r="D219" s="129" t="s">
        <v>205</v>
      </c>
      <c r="E219" s="130" t="s">
        <v>1085</v>
      </c>
      <c r="F219" s="131" t="s">
        <v>1086</v>
      </c>
      <c r="G219" s="132" t="s">
        <v>242</v>
      </c>
      <c r="H219" s="133">
        <v>33.280999999999999</v>
      </c>
      <c r="I219" s="134">
        <v>184</v>
      </c>
      <c r="J219" s="134">
        <f>ROUND(I219*H219,2)</f>
        <v>6123.7</v>
      </c>
      <c r="K219" s="131" t="s">
        <v>31</v>
      </c>
      <c r="L219" s="31"/>
      <c r="M219" s="135" t="s">
        <v>31</v>
      </c>
      <c r="N219" s="136" t="s">
        <v>48</v>
      </c>
      <c r="O219" s="137">
        <v>0</v>
      </c>
      <c r="P219" s="137">
        <f>O219*H219</f>
        <v>0</v>
      </c>
      <c r="Q219" s="137">
        <v>0</v>
      </c>
      <c r="R219" s="137">
        <f>Q219*H219</f>
        <v>0</v>
      </c>
      <c r="S219" s="137">
        <v>0</v>
      </c>
      <c r="T219" s="138">
        <f>S219*H219</f>
        <v>0</v>
      </c>
      <c r="AR219" s="139" t="s">
        <v>209</v>
      </c>
      <c r="AT219" s="139" t="s">
        <v>205</v>
      </c>
      <c r="AU219" s="139" t="s">
        <v>86</v>
      </c>
      <c r="AY219" s="18" t="s">
        <v>203</v>
      </c>
      <c r="BE219" s="140">
        <f>IF(N219="základní",J219,0)</f>
        <v>6123.7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8" t="s">
        <v>84</v>
      </c>
      <c r="BK219" s="140">
        <f>ROUND(I219*H219,2)</f>
        <v>6123.7</v>
      </c>
      <c r="BL219" s="18" t="s">
        <v>209</v>
      </c>
      <c r="BM219" s="139" t="s">
        <v>1087</v>
      </c>
    </row>
    <row r="220" spans="2:65" s="12" customFormat="1" ht="10.15">
      <c r="B220" s="141"/>
      <c r="D220" s="142" t="s">
        <v>211</v>
      </c>
      <c r="E220" s="143" t="s">
        <v>31</v>
      </c>
      <c r="F220" s="144" t="s">
        <v>1088</v>
      </c>
      <c r="H220" s="145">
        <v>19.414000000000001</v>
      </c>
      <c r="L220" s="141"/>
      <c r="M220" s="146"/>
      <c r="T220" s="147"/>
      <c r="AT220" s="143" t="s">
        <v>211</v>
      </c>
      <c r="AU220" s="143" t="s">
        <v>86</v>
      </c>
      <c r="AV220" s="12" t="s">
        <v>86</v>
      </c>
      <c r="AW220" s="12" t="s">
        <v>38</v>
      </c>
      <c r="AX220" s="12" t="s">
        <v>77</v>
      </c>
      <c r="AY220" s="143" t="s">
        <v>203</v>
      </c>
    </row>
    <row r="221" spans="2:65" s="12" customFormat="1" ht="10.15">
      <c r="B221" s="141"/>
      <c r="D221" s="142" t="s">
        <v>211</v>
      </c>
      <c r="E221" s="143" t="s">
        <v>31</v>
      </c>
      <c r="F221" s="144" t="s">
        <v>1089</v>
      </c>
      <c r="H221" s="145">
        <v>13.867000000000003</v>
      </c>
      <c r="L221" s="141"/>
      <c r="M221" s="146"/>
      <c r="T221" s="147"/>
      <c r="AT221" s="143" t="s">
        <v>211</v>
      </c>
      <c r="AU221" s="143" t="s">
        <v>86</v>
      </c>
      <c r="AV221" s="12" t="s">
        <v>86</v>
      </c>
      <c r="AW221" s="12" t="s">
        <v>38</v>
      </c>
      <c r="AX221" s="12" t="s">
        <v>77</v>
      </c>
      <c r="AY221" s="143" t="s">
        <v>203</v>
      </c>
    </row>
    <row r="222" spans="2:65" s="13" customFormat="1" ht="10.15">
      <c r="B222" s="151"/>
      <c r="D222" s="142" t="s">
        <v>211</v>
      </c>
      <c r="E222" s="152" t="s">
        <v>31</v>
      </c>
      <c r="F222" s="153" t="s">
        <v>230</v>
      </c>
      <c r="H222" s="154">
        <v>33.281000000000006</v>
      </c>
      <c r="L222" s="151"/>
      <c r="M222" s="155"/>
      <c r="T222" s="156"/>
      <c r="AT222" s="152" t="s">
        <v>211</v>
      </c>
      <c r="AU222" s="152" t="s">
        <v>86</v>
      </c>
      <c r="AV222" s="13" t="s">
        <v>209</v>
      </c>
      <c r="AW222" s="13" t="s">
        <v>38</v>
      </c>
      <c r="AX222" s="13" t="s">
        <v>84</v>
      </c>
      <c r="AY222" s="152" t="s">
        <v>203</v>
      </c>
    </row>
    <row r="223" spans="2:65" s="1" customFormat="1" ht="24.2" customHeight="1">
      <c r="B223" s="31"/>
      <c r="C223" s="129" t="s">
        <v>413</v>
      </c>
      <c r="D223" s="129" t="s">
        <v>205</v>
      </c>
      <c r="E223" s="130" t="s">
        <v>1090</v>
      </c>
      <c r="F223" s="131" t="s">
        <v>1091</v>
      </c>
      <c r="G223" s="132" t="s">
        <v>242</v>
      </c>
      <c r="H223" s="133">
        <v>665.62</v>
      </c>
      <c r="I223" s="134">
        <v>25</v>
      </c>
      <c r="J223" s="134">
        <f>ROUND(I223*H223,2)</f>
        <v>16640.5</v>
      </c>
      <c r="K223" s="131" t="s">
        <v>31</v>
      </c>
      <c r="L223" s="31"/>
      <c r="M223" s="135" t="s">
        <v>31</v>
      </c>
      <c r="N223" s="136" t="s">
        <v>48</v>
      </c>
      <c r="O223" s="137">
        <v>0</v>
      </c>
      <c r="P223" s="137">
        <f>O223*H223</f>
        <v>0</v>
      </c>
      <c r="Q223" s="137">
        <v>0</v>
      </c>
      <c r="R223" s="137">
        <f>Q223*H223</f>
        <v>0</v>
      </c>
      <c r="S223" s="137">
        <v>0</v>
      </c>
      <c r="T223" s="138">
        <f>S223*H223</f>
        <v>0</v>
      </c>
      <c r="AR223" s="139" t="s">
        <v>209</v>
      </c>
      <c r="AT223" s="139" t="s">
        <v>205</v>
      </c>
      <c r="AU223" s="139" t="s">
        <v>86</v>
      </c>
      <c r="AY223" s="18" t="s">
        <v>203</v>
      </c>
      <c r="BE223" s="140">
        <f>IF(N223="základní",J223,0)</f>
        <v>16640.5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8" t="s">
        <v>84</v>
      </c>
      <c r="BK223" s="140">
        <f>ROUND(I223*H223,2)</f>
        <v>16640.5</v>
      </c>
      <c r="BL223" s="18" t="s">
        <v>209</v>
      </c>
      <c r="BM223" s="139" t="s">
        <v>1092</v>
      </c>
    </row>
    <row r="224" spans="2:65" s="12" customFormat="1" ht="10.15">
      <c r="B224" s="141"/>
      <c r="D224" s="142" t="s">
        <v>211</v>
      </c>
      <c r="E224" s="143" t="s">
        <v>31</v>
      </c>
      <c r="F224" s="144" t="s">
        <v>1088</v>
      </c>
      <c r="H224" s="145">
        <v>19.414000000000001</v>
      </c>
      <c r="L224" s="141"/>
      <c r="M224" s="146"/>
      <c r="T224" s="147"/>
      <c r="AT224" s="143" t="s">
        <v>211</v>
      </c>
      <c r="AU224" s="143" t="s">
        <v>86</v>
      </c>
      <c r="AV224" s="12" t="s">
        <v>86</v>
      </c>
      <c r="AW224" s="12" t="s">
        <v>38</v>
      </c>
      <c r="AX224" s="12" t="s">
        <v>77</v>
      </c>
      <c r="AY224" s="143" t="s">
        <v>203</v>
      </c>
    </row>
    <row r="225" spans="2:65" s="12" customFormat="1" ht="10.15">
      <c r="B225" s="141"/>
      <c r="D225" s="142" t="s">
        <v>211</v>
      </c>
      <c r="E225" s="143" t="s">
        <v>31</v>
      </c>
      <c r="F225" s="144" t="s">
        <v>1089</v>
      </c>
      <c r="H225" s="145">
        <v>13.867000000000003</v>
      </c>
      <c r="L225" s="141"/>
      <c r="M225" s="146"/>
      <c r="T225" s="147"/>
      <c r="AT225" s="143" t="s">
        <v>211</v>
      </c>
      <c r="AU225" s="143" t="s">
        <v>86</v>
      </c>
      <c r="AV225" s="12" t="s">
        <v>86</v>
      </c>
      <c r="AW225" s="12" t="s">
        <v>38</v>
      </c>
      <c r="AX225" s="12" t="s">
        <v>77</v>
      </c>
      <c r="AY225" s="143" t="s">
        <v>203</v>
      </c>
    </row>
    <row r="226" spans="2:65" s="13" customFormat="1" ht="10.15">
      <c r="B226" s="151"/>
      <c r="D226" s="142" t="s">
        <v>211</v>
      </c>
      <c r="E226" s="152" t="s">
        <v>31</v>
      </c>
      <c r="F226" s="153" t="s">
        <v>230</v>
      </c>
      <c r="H226" s="154">
        <v>33.281000000000006</v>
      </c>
      <c r="L226" s="151"/>
      <c r="M226" s="155"/>
      <c r="T226" s="156"/>
      <c r="AT226" s="152" t="s">
        <v>211</v>
      </c>
      <c r="AU226" s="152" t="s">
        <v>86</v>
      </c>
      <c r="AV226" s="13" t="s">
        <v>209</v>
      </c>
      <c r="AW226" s="13" t="s">
        <v>38</v>
      </c>
      <c r="AX226" s="13" t="s">
        <v>77</v>
      </c>
      <c r="AY226" s="152" t="s">
        <v>203</v>
      </c>
    </row>
    <row r="227" spans="2:65" s="12" customFormat="1" ht="10.15">
      <c r="B227" s="141"/>
      <c r="D227" s="142" t="s">
        <v>211</v>
      </c>
      <c r="E227" s="143" t="s">
        <v>31</v>
      </c>
      <c r="F227" s="144" t="s">
        <v>1093</v>
      </c>
      <c r="H227" s="145">
        <v>665.62</v>
      </c>
      <c r="L227" s="141"/>
      <c r="M227" s="146"/>
      <c r="T227" s="147"/>
      <c r="AT227" s="143" t="s">
        <v>211</v>
      </c>
      <c r="AU227" s="143" t="s">
        <v>86</v>
      </c>
      <c r="AV227" s="12" t="s">
        <v>86</v>
      </c>
      <c r="AW227" s="12" t="s">
        <v>38</v>
      </c>
      <c r="AX227" s="12" t="s">
        <v>84</v>
      </c>
      <c r="AY227" s="143" t="s">
        <v>203</v>
      </c>
    </row>
    <row r="228" spans="2:65" s="1" customFormat="1" ht="24.2" customHeight="1">
      <c r="B228" s="31"/>
      <c r="C228" s="129" t="s">
        <v>1094</v>
      </c>
      <c r="D228" s="129" t="s">
        <v>205</v>
      </c>
      <c r="E228" s="130" t="s">
        <v>1095</v>
      </c>
      <c r="F228" s="131" t="s">
        <v>1096</v>
      </c>
      <c r="G228" s="132" t="s">
        <v>242</v>
      </c>
      <c r="H228" s="133">
        <v>33.280999999999999</v>
      </c>
      <c r="I228" s="134">
        <v>98</v>
      </c>
      <c r="J228" s="134">
        <f>ROUND(I228*H228,2)</f>
        <v>3261.54</v>
      </c>
      <c r="K228" s="131" t="s">
        <v>31</v>
      </c>
      <c r="L228" s="31"/>
      <c r="M228" s="135" t="s">
        <v>31</v>
      </c>
      <c r="N228" s="136" t="s">
        <v>48</v>
      </c>
      <c r="O228" s="137">
        <v>0</v>
      </c>
      <c r="P228" s="137">
        <f>O228*H228</f>
        <v>0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209</v>
      </c>
      <c r="AT228" s="139" t="s">
        <v>205</v>
      </c>
      <c r="AU228" s="139" t="s">
        <v>86</v>
      </c>
      <c r="AY228" s="18" t="s">
        <v>203</v>
      </c>
      <c r="BE228" s="140">
        <f>IF(N228="základní",J228,0)</f>
        <v>3261.54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8" t="s">
        <v>84</v>
      </c>
      <c r="BK228" s="140">
        <f>ROUND(I228*H228,2)</f>
        <v>3261.54</v>
      </c>
      <c r="BL228" s="18" t="s">
        <v>209</v>
      </c>
      <c r="BM228" s="139" t="s">
        <v>1097</v>
      </c>
    </row>
    <row r="229" spans="2:65" s="1" customFormat="1" ht="24.2" customHeight="1">
      <c r="B229" s="31"/>
      <c r="C229" s="129" t="s">
        <v>1098</v>
      </c>
      <c r="D229" s="129" t="s">
        <v>205</v>
      </c>
      <c r="E229" s="130" t="s">
        <v>1099</v>
      </c>
      <c r="F229" s="131" t="s">
        <v>1100</v>
      </c>
      <c r="G229" s="132" t="s">
        <v>215</v>
      </c>
      <c r="H229" s="133">
        <v>40</v>
      </c>
      <c r="I229" s="134">
        <v>164</v>
      </c>
      <c r="J229" s="134">
        <f>ROUND(I229*H229,2)</f>
        <v>6560</v>
      </c>
      <c r="K229" s="131" t="s">
        <v>31</v>
      </c>
      <c r="L229" s="31"/>
      <c r="M229" s="135" t="s">
        <v>31</v>
      </c>
      <c r="N229" s="136" t="s">
        <v>48</v>
      </c>
      <c r="O229" s="137">
        <v>0</v>
      </c>
      <c r="P229" s="137">
        <f>O229*H229</f>
        <v>0</v>
      </c>
      <c r="Q229" s="137">
        <v>2.0000000000000002E-5</v>
      </c>
      <c r="R229" s="137">
        <f>Q229*H229</f>
        <v>8.0000000000000004E-4</v>
      </c>
      <c r="S229" s="137">
        <v>0</v>
      </c>
      <c r="T229" s="138">
        <f>S229*H229</f>
        <v>0</v>
      </c>
      <c r="AR229" s="139" t="s">
        <v>209</v>
      </c>
      <c r="AT229" s="139" t="s">
        <v>205</v>
      </c>
      <c r="AU229" s="139" t="s">
        <v>86</v>
      </c>
      <c r="AY229" s="18" t="s">
        <v>203</v>
      </c>
      <c r="BE229" s="140">
        <f>IF(N229="základní",J229,0)</f>
        <v>6560</v>
      </c>
      <c r="BF229" s="140">
        <f>IF(N229="snížená",J229,0)</f>
        <v>0</v>
      </c>
      <c r="BG229" s="140">
        <f>IF(N229="zákl. přenesená",J229,0)</f>
        <v>0</v>
      </c>
      <c r="BH229" s="140">
        <f>IF(N229="sníž. přenesená",J229,0)</f>
        <v>0</v>
      </c>
      <c r="BI229" s="140">
        <f>IF(N229="nulová",J229,0)</f>
        <v>0</v>
      </c>
      <c r="BJ229" s="18" t="s">
        <v>84</v>
      </c>
      <c r="BK229" s="140">
        <f>ROUND(I229*H229,2)</f>
        <v>6560</v>
      </c>
      <c r="BL229" s="18" t="s">
        <v>209</v>
      </c>
      <c r="BM229" s="139" t="s">
        <v>1101</v>
      </c>
    </row>
    <row r="230" spans="2:65" s="12" customFormat="1" ht="10.15">
      <c r="B230" s="141"/>
      <c r="D230" s="142" t="s">
        <v>211</v>
      </c>
      <c r="E230" s="143" t="s">
        <v>31</v>
      </c>
      <c r="F230" s="144" t="s">
        <v>1102</v>
      </c>
      <c r="H230" s="145">
        <v>40</v>
      </c>
      <c r="L230" s="141"/>
      <c r="M230" s="146"/>
      <c r="T230" s="147"/>
      <c r="AT230" s="143" t="s">
        <v>211</v>
      </c>
      <c r="AU230" s="143" t="s">
        <v>86</v>
      </c>
      <c r="AV230" s="12" t="s">
        <v>86</v>
      </c>
      <c r="AW230" s="12" t="s">
        <v>38</v>
      </c>
      <c r="AX230" s="12" t="s">
        <v>84</v>
      </c>
      <c r="AY230" s="143" t="s">
        <v>203</v>
      </c>
    </row>
    <row r="231" spans="2:65" s="1" customFormat="1" ht="16.5" customHeight="1">
      <c r="B231" s="31"/>
      <c r="C231" s="129" t="s">
        <v>1103</v>
      </c>
      <c r="D231" s="129" t="s">
        <v>205</v>
      </c>
      <c r="E231" s="130" t="s">
        <v>1104</v>
      </c>
      <c r="F231" s="131" t="s">
        <v>1105</v>
      </c>
      <c r="G231" s="132" t="s">
        <v>215</v>
      </c>
      <c r="H231" s="133">
        <v>10</v>
      </c>
      <c r="I231" s="134">
        <v>3000</v>
      </c>
      <c r="J231" s="134">
        <f>ROUND(I231*H231,2)</f>
        <v>30000</v>
      </c>
      <c r="K231" s="131" t="s">
        <v>31</v>
      </c>
      <c r="L231" s="31"/>
      <c r="M231" s="135" t="s">
        <v>31</v>
      </c>
      <c r="N231" s="136" t="s">
        <v>48</v>
      </c>
      <c r="O231" s="137">
        <v>0</v>
      </c>
      <c r="P231" s="137">
        <f>O231*H231</f>
        <v>0</v>
      </c>
      <c r="Q231" s="137">
        <v>4.2000000000000002E-4</v>
      </c>
      <c r="R231" s="137">
        <f>Q231*H231</f>
        <v>4.2000000000000006E-3</v>
      </c>
      <c r="S231" s="137">
        <v>0</v>
      </c>
      <c r="T231" s="138">
        <f>S231*H231</f>
        <v>0</v>
      </c>
      <c r="AR231" s="139" t="s">
        <v>209</v>
      </c>
      <c r="AT231" s="139" t="s">
        <v>205</v>
      </c>
      <c r="AU231" s="139" t="s">
        <v>86</v>
      </c>
      <c r="AY231" s="18" t="s">
        <v>203</v>
      </c>
      <c r="BE231" s="140">
        <f>IF(N231="základní",J231,0)</f>
        <v>30000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8" t="s">
        <v>84</v>
      </c>
      <c r="BK231" s="140">
        <f>ROUND(I231*H231,2)</f>
        <v>30000</v>
      </c>
      <c r="BL231" s="18" t="s">
        <v>209</v>
      </c>
      <c r="BM231" s="139" t="s">
        <v>1106</v>
      </c>
    </row>
    <row r="232" spans="2:65" s="12" customFormat="1" ht="10.15">
      <c r="B232" s="141"/>
      <c r="D232" s="142" t="s">
        <v>211</v>
      </c>
      <c r="E232" s="143" t="s">
        <v>31</v>
      </c>
      <c r="F232" s="144" t="s">
        <v>1107</v>
      </c>
      <c r="H232" s="145">
        <v>10</v>
      </c>
      <c r="L232" s="141"/>
      <c r="M232" s="146"/>
      <c r="T232" s="147"/>
      <c r="AT232" s="143" t="s">
        <v>211</v>
      </c>
      <c r="AU232" s="143" t="s">
        <v>86</v>
      </c>
      <c r="AV232" s="12" t="s">
        <v>86</v>
      </c>
      <c r="AW232" s="12" t="s">
        <v>38</v>
      </c>
      <c r="AX232" s="12" t="s">
        <v>84</v>
      </c>
      <c r="AY232" s="143" t="s">
        <v>203</v>
      </c>
    </row>
    <row r="233" spans="2:65" s="1" customFormat="1" ht="21.75" customHeight="1">
      <c r="B233" s="31"/>
      <c r="C233" s="129" t="s">
        <v>1108</v>
      </c>
      <c r="D233" s="129" t="s">
        <v>205</v>
      </c>
      <c r="E233" s="130" t="s">
        <v>1109</v>
      </c>
      <c r="F233" s="131" t="s">
        <v>1110</v>
      </c>
      <c r="G233" s="132" t="s">
        <v>215</v>
      </c>
      <c r="H233" s="133">
        <v>40</v>
      </c>
      <c r="I233" s="134">
        <v>169.3</v>
      </c>
      <c r="J233" s="134">
        <f>ROUND(I233*H233,2)</f>
        <v>6772</v>
      </c>
      <c r="K233" s="131" t="s">
        <v>31</v>
      </c>
      <c r="L233" s="31"/>
      <c r="M233" s="135" t="s">
        <v>31</v>
      </c>
      <c r="N233" s="136" t="s">
        <v>48</v>
      </c>
      <c r="O233" s="137">
        <v>0</v>
      </c>
      <c r="P233" s="137">
        <f>O233*H233</f>
        <v>0</v>
      </c>
      <c r="Q233" s="137">
        <v>4.2000000000000002E-4</v>
      </c>
      <c r="R233" s="137">
        <f>Q233*H233</f>
        <v>1.6800000000000002E-2</v>
      </c>
      <c r="S233" s="137">
        <v>0</v>
      </c>
      <c r="T233" s="138">
        <f>S233*H233</f>
        <v>0</v>
      </c>
      <c r="AR233" s="139" t="s">
        <v>209</v>
      </c>
      <c r="AT233" s="139" t="s">
        <v>205</v>
      </c>
      <c r="AU233" s="139" t="s">
        <v>86</v>
      </c>
      <c r="AY233" s="18" t="s">
        <v>203</v>
      </c>
      <c r="BE233" s="140">
        <f>IF(N233="základní",J233,0)</f>
        <v>6772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8" t="s">
        <v>84</v>
      </c>
      <c r="BK233" s="140">
        <f>ROUND(I233*H233,2)</f>
        <v>6772</v>
      </c>
      <c r="BL233" s="18" t="s">
        <v>209</v>
      </c>
      <c r="BM233" s="139" t="s">
        <v>1111</v>
      </c>
    </row>
    <row r="234" spans="2:65" s="12" customFormat="1" ht="10.15">
      <c r="B234" s="141"/>
      <c r="D234" s="142" t="s">
        <v>211</v>
      </c>
      <c r="E234" s="143" t="s">
        <v>31</v>
      </c>
      <c r="F234" s="144" t="s">
        <v>1112</v>
      </c>
      <c r="H234" s="145">
        <v>40</v>
      </c>
      <c r="L234" s="141"/>
      <c r="M234" s="146"/>
      <c r="T234" s="147"/>
      <c r="AT234" s="143" t="s">
        <v>211</v>
      </c>
      <c r="AU234" s="143" t="s">
        <v>86</v>
      </c>
      <c r="AV234" s="12" t="s">
        <v>86</v>
      </c>
      <c r="AW234" s="12" t="s">
        <v>38</v>
      </c>
      <c r="AX234" s="12" t="s">
        <v>84</v>
      </c>
      <c r="AY234" s="143" t="s">
        <v>203</v>
      </c>
    </row>
    <row r="235" spans="2:65" s="1" customFormat="1" ht="16.5" customHeight="1">
      <c r="B235" s="31"/>
      <c r="C235" s="129" t="s">
        <v>1113</v>
      </c>
      <c r="D235" s="129" t="s">
        <v>205</v>
      </c>
      <c r="E235" s="130" t="s">
        <v>1114</v>
      </c>
      <c r="F235" s="131" t="s">
        <v>1115</v>
      </c>
      <c r="G235" s="132" t="s">
        <v>1079</v>
      </c>
      <c r="H235" s="133">
        <v>11.09</v>
      </c>
      <c r="I235" s="134">
        <v>925</v>
      </c>
      <c r="J235" s="134">
        <f>ROUND(I235*H235,2)</f>
        <v>10258.25</v>
      </c>
      <c r="K235" s="131" t="s">
        <v>31</v>
      </c>
      <c r="L235" s="31"/>
      <c r="M235" s="135" t="s">
        <v>31</v>
      </c>
      <c r="N235" s="136" t="s">
        <v>48</v>
      </c>
      <c r="O235" s="137">
        <v>0</v>
      </c>
      <c r="P235" s="137">
        <f>O235*H235</f>
        <v>0</v>
      </c>
      <c r="Q235" s="137">
        <v>0</v>
      </c>
      <c r="R235" s="137">
        <f>Q235*H235</f>
        <v>0</v>
      </c>
      <c r="S235" s="137">
        <v>3.3000000000000002E-2</v>
      </c>
      <c r="T235" s="138">
        <f>S235*H235</f>
        <v>0.36597000000000002</v>
      </c>
      <c r="AR235" s="139" t="s">
        <v>209</v>
      </c>
      <c r="AT235" s="139" t="s">
        <v>205</v>
      </c>
      <c r="AU235" s="139" t="s">
        <v>86</v>
      </c>
      <c r="AY235" s="18" t="s">
        <v>203</v>
      </c>
      <c r="BE235" s="140">
        <f>IF(N235="základní",J235,0)</f>
        <v>10258.25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8" t="s">
        <v>84</v>
      </c>
      <c r="BK235" s="140">
        <f>ROUND(I235*H235,2)</f>
        <v>10258.25</v>
      </c>
      <c r="BL235" s="18" t="s">
        <v>209</v>
      </c>
      <c r="BM235" s="139" t="s">
        <v>1116</v>
      </c>
    </row>
    <row r="236" spans="2:65" s="12" customFormat="1" ht="10.15">
      <c r="B236" s="141"/>
      <c r="D236" s="142" t="s">
        <v>211</v>
      </c>
      <c r="E236" s="143" t="s">
        <v>31</v>
      </c>
      <c r="F236" s="144" t="s">
        <v>1117</v>
      </c>
      <c r="H236" s="145">
        <v>5.66</v>
      </c>
      <c r="L236" s="141"/>
      <c r="M236" s="146"/>
      <c r="T236" s="147"/>
      <c r="AT236" s="143" t="s">
        <v>211</v>
      </c>
      <c r="AU236" s="143" t="s">
        <v>86</v>
      </c>
      <c r="AV236" s="12" t="s">
        <v>86</v>
      </c>
      <c r="AW236" s="12" t="s">
        <v>38</v>
      </c>
      <c r="AX236" s="12" t="s">
        <v>77</v>
      </c>
      <c r="AY236" s="143" t="s">
        <v>203</v>
      </c>
    </row>
    <row r="237" spans="2:65" s="12" customFormat="1" ht="10.15">
      <c r="B237" s="141"/>
      <c r="D237" s="142" t="s">
        <v>211</v>
      </c>
      <c r="E237" s="143" t="s">
        <v>31</v>
      </c>
      <c r="F237" s="144" t="s">
        <v>1118</v>
      </c>
      <c r="H237" s="145">
        <v>2.6</v>
      </c>
      <c r="L237" s="141"/>
      <c r="M237" s="146"/>
      <c r="T237" s="147"/>
      <c r="AT237" s="143" t="s">
        <v>211</v>
      </c>
      <c r="AU237" s="143" t="s">
        <v>86</v>
      </c>
      <c r="AV237" s="12" t="s">
        <v>86</v>
      </c>
      <c r="AW237" s="12" t="s">
        <v>38</v>
      </c>
      <c r="AX237" s="12" t="s">
        <v>77</v>
      </c>
      <c r="AY237" s="143" t="s">
        <v>203</v>
      </c>
    </row>
    <row r="238" spans="2:65" s="12" customFormat="1" ht="10.15">
      <c r="B238" s="141"/>
      <c r="D238" s="142" t="s">
        <v>211</v>
      </c>
      <c r="E238" s="143" t="s">
        <v>31</v>
      </c>
      <c r="F238" s="144" t="s">
        <v>1119</v>
      </c>
      <c r="H238" s="145">
        <v>2.83</v>
      </c>
      <c r="L238" s="141"/>
      <c r="M238" s="146"/>
      <c r="T238" s="147"/>
      <c r="AT238" s="143" t="s">
        <v>211</v>
      </c>
      <c r="AU238" s="143" t="s">
        <v>86</v>
      </c>
      <c r="AV238" s="12" t="s">
        <v>86</v>
      </c>
      <c r="AW238" s="12" t="s">
        <v>38</v>
      </c>
      <c r="AX238" s="12" t="s">
        <v>77</v>
      </c>
      <c r="AY238" s="143" t="s">
        <v>203</v>
      </c>
    </row>
    <row r="239" spans="2:65" s="13" customFormat="1" ht="10.15">
      <c r="B239" s="151"/>
      <c r="D239" s="142" t="s">
        <v>211</v>
      </c>
      <c r="E239" s="152" t="s">
        <v>31</v>
      </c>
      <c r="F239" s="153" t="s">
        <v>230</v>
      </c>
      <c r="H239" s="154">
        <v>11.09</v>
      </c>
      <c r="L239" s="151"/>
      <c r="M239" s="155"/>
      <c r="T239" s="156"/>
      <c r="AT239" s="152" t="s">
        <v>211</v>
      </c>
      <c r="AU239" s="152" t="s">
        <v>86</v>
      </c>
      <c r="AV239" s="13" t="s">
        <v>209</v>
      </c>
      <c r="AW239" s="13" t="s">
        <v>38</v>
      </c>
      <c r="AX239" s="13" t="s">
        <v>84</v>
      </c>
      <c r="AY239" s="152" t="s">
        <v>203</v>
      </c>
    </row>
    <row r="240" spans="2:65" s="1" customFormat="1" ht="24.2" customHeight="1">
      <c r="B240" s="31"/>
      <c r="C240" s="129" t="s">
        <v>1120</v>
      </c>
      <c r="D240" s="129" t="s">
        <v>205</v>
      </c>
      <c r="E240" s="130" t="s">
        <v>1121</v>
      </c>
      <c r="F240" s="131" t="s">
        <v>1122</v>
      </c>
      <c r="G240" s="132" t="s">
        <v>208</v>
      </c>
      <c r="H240" s="133">
        <v>56.28</v>
      </c>
      <c r="I240" s="134">
        <v>128</v>
      </c>
      <c r="J240" s="134">
        <f>ROUND(I240*H240,2)</f>
        <v>7203.84</v>
      </c>
      <c r="K240" s="131" t="s">
        <v>31</v>
      </c>
      <c r="L240" s="31"/>
      <c r="M240" s="135" t="s">
        <v>31</v>
      </c>
      <c r="N240" s="136" t="s">
        <v>48</v>
      </c>
      <c r="O240" s="137">
        <v>0</v>
      </c>
      <c r="P240" s="137">
        <f>O240*H240</f>
        <v>0</v>
      </c>
      <c r="Q240" s="137">
        <v>1.2999999999999999E-4</v>
      </c>
      <c r="R240" s="137">
        <f>Q240*H240</f>
        <v>7.3163999999999998E-3</v>
      </c>
      <c r="S240" s="137">
        <v>0</v>
      </c>
      <c r="T240" s="138">
        <f>S240*H240</f>
        <v>0</v>
      </c>
      <c r="AR240" s="139" t="s">
        <v>209</v>
      </c>
      <c r="AT240" s="139" t="s">
        <v>205</v>
      </c>
      <c r="AU240" s="139" t="s">
        <v>86</v>
      </c>
      <c r="AY240" s="18" t="s">
        <v>203</v>
      </c>
      <c r="BE240" s="140">
        <f>IF(N240="základní",J240,0)</f>
        <v>7203.84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8" t="s">
        <v>84</v>
      </c>
      <c r="BK240" s="140">
        <f>ROUND(I240*H240,2)</f>
        <v>7203.84</v>
      </c>
      <c r="BL240" s="18" t="s">
        <v>209</v>
      </c>
      <c r="BM240" s="139" t="s">
        <v>1123</v>
      </c>
    </row>
    <row r="241" spans="2:65" s="12" customFormat="1" ht="10.15">
      <c r="B241" s="141"/>
      <c r="D241" s="142" t="s">
        <v>211</v>
      </c>
      <c r="E241" s="143" t="s">
        <v>31</v>
      </c>
      <c r="F241" s="144" t="s">
        <v>1124</v>
      </c>
      <c r="H241" s="145">
        <v>56.28</v>
      </c>
      <c r="L241" s="141"/>
      <c r="M241" s="146"/>
      <c r="T241" s="147"/>
      <c r="AT241" s="143" t="s">
        <v>211</v>
      </c>
      <c r="AU241" s="143" t="s">
        <v>86</v>
      </c>
      <c r="AV241" s="12" t="s">
        <v>86</v>
      </c>
      <c r="AW241" s="12" t="s">
        <v>38</v>
      </c>
      <c r="AX241" s="12" t="s">
        <v>84</v>
      </c>
      <c r="AY241" s="143" t="s">
        <v>203</v>
      </c>
    </row>
    <row r="242" spans="2:65" s="1" customFormat="1" ht="24.2" customHeight="1">
      <c r="B242" s="31"/>
      <c r="C242" s="129" t="s">
        <v>1125</v>
      </c>
      <c r="D242" s="129" t="s">
        <v>205</v>
      </c>
      <c r="E242" s="130" t="s">
        <v>1126</v>
      </c>
      <c r="F242" s="131" t="s">
        <v>1127</v>
      </c>
      <c r="G242" s="132" t="s">
        <v>208</v>
      </c>
      <c r="H242" s="133">
        <v>56.28</v>
      </c>
      <c r="I242" s="134">
        <v>145.94</v>
      </c>
      <c r="J242" s="134">
        <f>ROUND(I242*H242,2)</f>
        <v>8213.5</v>
      </c>
      <c r="K242" s="131" t="s">
        <v>31</v>
      </c>
      <c r="L242" s="31"/>
      <c r="M242" s="135" t="s">
        <v>31</v>
      </c>
      <c r="N242" s="136" t="s">
        <v>48</v>
      </c>
      <c r="O242" s="137">
        <v>0</v>
      </c>
      <c r="P242" s="137">
        <f>O242*H242</f>
        <v>0</v>
      </c>
      <c r="Q242" s="137">
        <v>3.4999999999999997E-5</v>
      </c>
      <c r="R242" s="137">
        <f>Q242*H242</f>
        <v>1.9697999999999998E-3</v>
      </c>
      <c r="S242" s="137">
        <v>0</v>
      </c>
      <c r="T242" s="138">
        <f>S242*H242</f>
        <v>0</v>
      </c>
      <c r="AR242" s="139" t="s">
        <v>209</v>
      </c>
      <c r="AT242" s="139" t="s">
        <v>205</v>
      </c>
      <c r="AU242" s="139" t="s">
        <v>86</v>
      </c>
      <c r="AY242" s="18" t="s">
        <v>203</v>
      </c>
      <c r="BE242" s="140">
        <f>IF(N242="základní",J242,0)</f>
        <v>8213.5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8" t="s">
        <v>84</v>
      </c>
      <c r="BK242" s="140">
        <f>ROUND(I242*H242,2)</f>
        <v>8213.5</v>
      </c>
      <c r="BL242" s="18" t="s">
        <v>209</v>
      </c>
      <c r="BM242" s="139" t="s">
        <v>1128</v>
      </c>
    </row>
    <row r="243" spans="2:65" s="12" customFormat="1" ht="10.15">
      <c r="B243" s="141"/>
      <c r="D243" s="142" t="s">
        <v>211</v>
      </c>
      <c r="E243" s="143" t="s">
        <v>31</v>
      </c>
      <c r="F243" s="144" t="s">
        <v>1124</v>
      </c>
      <c r="H243" s="145">
        <v>56.28</v>
      </c>
      <c r="L243" s="141"/>
      <c r="M243" s="146"/>
      <c r="T243" s="147"/>
      <c r="AT243" s="143" t="s">
        <v>211</v>
      </c>
      <c r="AU243" s="143" t="s">
        <v>86</v>
      </c>
      <c r="AV243" s="12" t="s">
        <v>86</v>
      </c>
      <c r="AW243" s="12" t="s">
        <v>38</v>
      </c>
      <c r="AX243" s="12" t="s">
        <v>84</v>
      </c>
      <c r="AY243" s="143" t="s">
        <v>203</v>
      </c>
    </row>
    <row r="244" spans="2:65" s="11" customFormat="1" ht="22.8" customHeight="1">
      <c r="B244" s="118"/>
      <c r="D244" s="119" t="s">
        <v>76</v>
      </c>
      <c r="E244" s="127" t="s">
        <v>1129</v>
      </c>
      <c r="F244" s="127" t="s">
        <v>1130</v>
      </c>
      <c r="J244" s="128">
        <f>BK244</f>
        <v>854.80000000000018</v>
      </c>
      <c r="L244" s="118"/>
      <c r="M244" s="122"/>
      <c r="P244" s="123">
        <f>SUM(P245:P249)</f>
        <v>0</v>
      </c>
      <c r="R244" s="123">
        <f>SUM(R245:R249)</f>
        <v>0</v>
      </c>
      <c r="T244" s="124">
        <f>SUM(T245:T249)</f>
        <v>0</v>
      </c>
      <c r="AR244" s="119" t="s">
        <v>84</v>
      </c>
      <c r="AT244" s="125" t="s">
        <v>76</v>
      </c>
      <c r="AU244" s="125" t="s">
        <v>84</v>
      </c>
      <c r="AY244" s="119" t="s">
        <v>203</v>
      </c>
      <c r="BK244" s="126">
        <f>SUM(BK245:BK249)</f>
        <v>854.80000000000018</v>
      </c>
    </row>
    <row r="245" spans="2:65" s="1" customFormat="1" ht="24.2" customHeight="1">
      <c r="B245" s="31"/>
      <c r="C245" s="129" t="s">
        <v>1131</v>
      </c>
      <c r="D245" s="129" t="s">
        <v>205</v>
      </c>
      <c r="E245" s="130" t="s">
        <v>1132</v>
      </c>
      <c r="F245" s="131" t="s">
        <v>1133</v>
      </c>
      <c r="G245" s="132" t="s">
        <v>251</v>
      </c>
      <c r="H245" s="133">
        <v>0.36599999999999999</v>
      </c>
      <c r="I245" s="134">
        <v>1100</v>
      </c>
      <c r="J245" s="134">
        <f>ROUND(I245*H245,2)</f>
        <v>402.6</v>
      </c>
      <c r="K245" s="131" t="s">
        <v>31</v>
      </c>
      <c r="L245" s="31"/>
      <c r="M245" s="135" t="s">
        <v>31</v>
      </c>
      <c r="N245" s="136" t="s">
        <v>48</v>
      </c>
      <c r="O245" s="137">
        <v>0</v>
      </c>
      <c r="P245" s="137">
        <f>O245*H245</f>
        <v>0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209</v>
      </c>
      <c r="AT245" s="139" t="s">
        <v>205</v>
      </c>
      <c r="AU245" s="139" t="s">
        <v>86</v>
      </c>
      <c r="AY245" s="18" t="s">
        <v>203</v>
      </c>
      <c r="BE245" s="140">
        <f>IF(N245="základní",J245,0)</f>
        <v>402.6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8" t="s">
        <v>84</v>
      </c>
      <c r="BK245" s="140">
        <f>ROUND(I245*H245,2)</f>
        <v>402.6</v>
      </c>
      <c r="BL245" s="18" t="s">
        <v>209</v>
      </c>
      <c r="BM245" s="139" t="s">
        <v>1134</v>
      </c>
    </row>
    <row r="246" spans="2:65" s="1" customFormat="1" ht="21.75" customHeight="1">
      <c r="B246" s="31"/>
      <c r="C246" s="129" t="s">
        <v>25</v>
      </c>
      <c r="D246" s="129" t="s">
        <v>205</v>
      </c>
      <c r="E246" s="130" t="s">
        <v>1135</v>
      </c>
      <c r="F246" s="131" t="s">
        <v>1136</v>
      </c>
      <c r="G246" s="132" t="s">
        <v>251</v>
      </c>
      <c r="H246" s="133">
        <v>0.36599999999999999</v>
      </c>
      <c r="I246" s="134">
        <v>301.14</v>
      </c>
      <c r="J246" s="134">
        <f>ROUND(I246*H246,2)</f>
        <v>110.22</v>
      </c>
      <c r="K246" s="131" t="s">
        <v>31</v>
      </c>
      <c r="L246" s="31"/>
      <c r="M246" s="135" t="s">
        <v>31</v>
      </c>
      <c r="N246" s="136" t="s">
        <v>48</v>
      </c>
      <c r="O246" s="137">
        <v>0</v>
      </c>
      <c r="P246" s="137">
        <f>O246*H246</f>
        <v>0</v>
      </c>
      <c r="Q246" s="137">
        <v>0</v>
      </c>
      <c r="R246" s="137">
        <f>Q246*H246</f>
        <v>0</v>
      </c>
      <c r="S246" s="137">
        <v>0</v>
      </c>
      <c r="T246" s="138">
        <f>S246*H246</f>
        <v>0</v>
      </c>
      <c r="AR246" s="139" t="s">
        <v>209</v>
      </c>
      <c r="AT246" s="139" t="s">
        <v>205</v>
      </c>
      <c r="AU246" s="139" t="s">
        <v>86</v>
      </c>
      <c r="AY246" s="18" t="s">
        <v>203</v>
      </c>
      <c r="BE246" s="140">
        <f>IF(N246="základní",J246,0)</f>
        <v>110.22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8" t="s">
        <v>84</v>
      </c>
      <c r="BK246" s="140">
        <f>ROUND(I246*H246,2)</f>
        <v>110.22</v>
      </c>
      <c r="BL246" s="18" t="s">
        <v>209</v>
      </c>
      <c r="BM246" s="139" t="s">
        <v>1137</v>
      </c>
    </row>
    <row r="247" spans="2:65" s="1" customFormat="1" ht="24.2" customHeight="1">
      <c r="B247" s="31"/>
      <c r="C247" s="129" t="s">
        <v>1138</v>
      </c>
      <c r="D247" s="129" t="s">
        <v>205</v>
      </c>
      <c r="E247" s="130" t="s">
        <v>1139</v>
      </c>
      <c r="F247" s="131" t="s">
        <v>1140</v>
      </c>
      <c r="G247" s="132" t="s">
        <v>251</v>
      </c>
      <c r="H247" s="133">
        <v>3.294</v>
      </c>
      <c r="I247" s="134">
        <v>13.15</v>
      </c>
      <c r="J247" s="134">
        <f>ROUND(I247*H247,2)</f>
        <v>43.32</v>
      </c>
      <c r="K247" s="131" t="s">
        <v>31</v>
      </c>
      <c r="L247" s="31"/>
      <c r="M247" s="135" t="s">
        <v>31</v>
      </c>
      <c r="N247" s="136" t="s">
        <v>48</v>
      </c>
      <c r="O247" s="137">
        <v>0</v>
      </c>
      <c r="P247" s="137">
        <f>O247*H247</f>
        <v>0</v>
      </c>
      <c r="Q247" s="137">
        <v>0</v>
      </c>
      <c r="R247" s="137">
        <f>Q247*H247</f>
        <v>0</v>
      </c>
      <c r="S247" s="137">
        <v>0</v>
      </c>
      <c r="T247" s="138">
        <f>S247*H247</f>
        <v>0</v>
      </c>
      <c r="AR247" s="139" t="s">
        <v>209</v>
      </c>
      <c r="AT247" s="139" t="s">
        <v>205</v>
      </c>
      <c r="AU247" s="139" t="s">
        <v>86</v>
      </c>
      <c r="AY247" s="18" t="s">
        <v>203</v>
      </c>
      <c r="BE247" s="140">
        <f>IF(N247="základní",J247,0)</f>
        <v>43.32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8" t="s">
        <v>84</v>
      </c>
      <c r="BK247" s="140">
        <f>ROUND(I247*H247,2)</f>
        <v>43.32</v>
      </c>
      <c r="BL247" s="18" t="s">
        <v>209</v>
      </c>
      <c r="BM247" s="139" t="s">
        <v>1141</v>
      </c>
    </row>
    <row r="248" spans="2:65" s="12" customFormat="1" ht="10.15">
      <c r="B248" s="141"/>
      <c r="D248" s="142" t="s">
        <v>211</v>
      </c>
      <c r="E248" s="143" t="s">
        <v>31</v>
      </c>
      <c r="F248" s="144" t="s">
        <v>1142</v>
      </c>
      <c r="H248" s="145">
        <v>3.294</v>
      </c>
      <c r="L248" s="141"/>
      <c r="M248" s="146"/>
      <c r="T248" s="147"/>
      <c r="AT248" s="143" t="s">
        <v>211</v>
      </c>
      <c r="AU248" s="143" t="s">
        <v>86</v>
      </c>
      <c r="AV248" s="12" t="s">
        <v>86</v>
      </c>
      <c r="AW248" s="12" t="s">
        <v>38</v>
      </c>
      <c r="AX248" s="12" t="s">
        <v>84</v>
      </c>
      <c r="AY248" s="143" t="s">
        <v>203</v>
      </c>
    </row>
    <row r="249" spans="2:65" s="1" customFormat="1" ht="24.2" customHeight="1">
      <c r="B249" s="31"/>
      <c r="C249" s="129" t="s">
        <v>1143</v>
      </c>
      <c r="D249" s="129" t="s">
        <v>205</v>
      </c>
      <c r="E249" s="130" t="s">
        <v>1144</v>
      </c>
      <c r="F249" s="131" t="s">
        <v>1145</v>
      </c>
      <c r="G249" s="132" t="s">
        <v>251</v>
      </c>
      <c r="H249" s="133">
        <v>0.36599999999999999</v>
      </c>
      <c r="I249" s="134">
        <v>816</v>
      </c>
      <c r="J249" s="134">
        <f>ROUND(I249*H249,2)</f>
        <v>298.66000000000003</v>
      </c>
      <c r="K249" s="131" t="s">
        <v>31</v>
      </c>
      <c r="L249" s="31"/>
      <c r="M249" s="135" t="s">
        <v>31</v>
      </c>
      <c r="N249" s="136" t="s">
        <v>48</v>
      </c>
      <c r="O249" s="137">
        <v>0</v>
      </c>
      <c r="P249" s="137">
        <f>O249*H249</f>
        <v>0</v>
      </c>
      <c r="Q249" s="137">
        <v>0</v>
      </c>
      <c r="R249" s="137">
        <f>Q249*H249</f>
        <v>0</v>
      </c>
      <c r="S249" s="137">
        <v>0</v>
      </c>
      <c r="T249" s="138">
        <f>S249*H249</f>
        <v>0</v>
      </c>
      <c r="AR249" s="139" t="s">
        <v>209</v>
      </c>
      <c r="AT249" s="139" t="s">
        <v>205</v>
      </c>
      <c r="AU249" s="139" t="s">
        <v>86</v>
      </c>
      <c r="AY249" s="18" t="s">
        <v>203</v>
      </c>
      <c r="BE249" s="140">
        <f>IF(N249="základní",J249,0)</f>
        <v>298.66000000000003</v>
      </c>
      <c r="BF249" s="140">
        <f>IF(N249="snížená",J249,0)</f>
        <v>0</v>
      </c>
      <c r="BG249" s="140">
        <f>IF(N249="zákl. přenesená",J249,0)</f>
        <v>0</v>
      </c>
      <c r="BH249" s="140">
        <f>IF(N249="sníž. přenesená",J249,0)</f>
        <v>0</v>
      </c>
      <c r="BI249" s="140">
        <f>IF(N249="nulová",J249,0)</f>
        <v>0</v>
      </c>
      <c r="BJ249" s="18" t="s">
        <v>84</v>
      </c>
      <c r="BK249" s="140">
        <f>ROUND(I249*H249,2)</f>
        <v>298.66000000000003</v>
      </c>
      <c r="BL249" s="18" t="s">
        <v>209</v>
      </c>
      <c r="BM249" s="139" t="s">
        <v>1146</v>
      </c>
    </row>
    <row r="250" spans="2:65" s="11" customFormat="1" ht="22.8" customHeight="1">
      <c r="B250" s="118"/>
      <c r="D250" s="119" t="s">
        <v>76</v>
      </c>
      <c r="E250" s="127" t="s">
        <v>399</v>
      </c>
      <c r="F250" s="127" t="s">
        <v>400</v>
      </c>
      <c r="J250" s="128">
        <f>BK250</f>
        <v>46695.95</v>
      </c>
      <c r="L250" s="118"/>
      <c r="M250" s="122"/>
      <c r="P250" s="123">
        <f>P251</f>
        <v>0</v>
      </c>
      <c r="R250" s="123">
        <f>R251</f>
        <v>0</v>
      </c>
      <c r="T250" s="124">
        <f>T251</f>
        <v>0</v>
      </c>
      <c r="AR250" s="119" t="s">
        <v>84</v>
      </c>
      <c r="AT250" s="125" t="s">
        <v>76</v>
      </c>
      <c r="AU250" s="125" t="s">
        <v>84</v>
      </c>
      <c r="AY250" s="119" t="s">
        <v>203</v>
      </c>
      <c r="BK250" s="126">
        <f>BK251</f>
        <v>46695.95</v>
      </c>
    </row>
    <row r="251" spans="2:65" s="1" customFormat="1" ht="33" customHeight="1">
      <c r="B251" s="31"/>
      <c r="C251" s="129" t="s">
        <v>1147</v>
      </c>
      <c r="D251" s="129" t="s">
        <v>205</v>
      </c>
      <c r="E251" s="130" t="s">
        <v>1148</v>
      </c>
      <c r="F251" s="131" t="s">
        <v>1149</v>
      </c>
      <c r="G251" s="132" t="s">
        <v>251</v>
      </c>
      <c r="H251" s="133">
        <v>133.417</v>
      </c>
      <c r="I251" s="134">
        <v>350</v>
      </c>
      <c r="J251" s="134">
        <f>ROUND(I251*H251,2)</f>
        <v>46695.95</v>
      </c>
      <c r="K251" s="131" t="s">
        <v>31</v>
      </c>
      <c r="L251" s="31"/>
      <c r="M251" s="135" t="s">
        <v>31</v>
      </c>
      <c r="N251" s="136" t="s">
        <v>48</v>
      </c>
      <c r="O251" s="137">
        <v>0</v>
      </c>
      <c r="P251" s="137">
        <f>O251*H251</f>
        <v>0</v>
      </c>
      <c r="Q251" s="137">
        <v>0</v>
      </c>
      <c r="R251" s="137">
        <f>Q251*H251</f>
        <v>0</v>
      </c>
      <c r="S251" s="137">
        <v>0</v>
      </c>
      <c r="T251" s="138">
        <f>S251*H251</f>
        <v>0</v>
      </c>
      <c r="AR251" s="139" t="s">
        <v>209</v>
      </c>
      <c r="AT251" s="139" t="s">
        <v>205</v>
      </c>
      <c r="AU251" s="139" t="s">
        <v>86</v>
      </c>
      <c r="AY251" s="18" t="s">
        <v>203</v>
      </c>
      <c r="BE251" s="140">
        <f>IF(N251="základní",J251,0)</f>
        <v>46695.95</v>
      </c>
      <c r="BF251" s="140">
        <f>IF(N251="snížená",J251,0)</f>
        <v>0</v>
      </c>
      <c r="BG251" s="140">
        <f>IF(N251="zákl. přenesená",J251,0)</f>
        <v>0</v>
      </c>
      <c r="BH251" s="140">
        <f>IF(N251="sníž. přenesená",J251,0)</f>
        <v>0</v>
      </c>
      <c r="BI251" s="140">
        <f>IF(N251="nulová",J251,0)</f>
        <v>0</v>
      </c>
      <c r="BJ251" s="18" t="s">
        <v>84</v>
      </c>
      <c r="BK251" s="140">
        <f>ROUND(I251*H251,2)</f>
        <v>46695.95</v>
      </c>
      <c r="BL251" s="18" t="s">
        <v>209</v>
      </c>
      <c r="BM251" s="139" t="s">
        <v>1150</v>
      </c>
    </row>
    <row r="252" spans="2:65" s="11" customFormat="1" ht="25.9" customHeight="1">
      <c r="B252" s="118"/>
      <c r="D252" s="119" t="s">
        <v>76</v>
      </c>
      <c r="E252" s="120" t="s">
        <v>405</v>
      </c>
      <c r="F252" s="120" t="s">
        <v>1151</v>
      </c>
      <c r="J252" s="121">
        <f>BK252</f>
        <v>937975.29</v>
      </c>
      <c r="L252" s="118"/>
      <c r="M252" s="122"/>
      <c r="P252" s="123">
        <f>P253+P264+P271+P277+P281+P289+P299</f>
        <v>0</v>
      </c>
      <c r="R252" s="123">
        <f>R253+R264+R271+R277+R281+R289+R299</f>
        <v>0.26863493100000002</v>
      </c>
      <c r="T252" s="124">
        <f>T253+T264+T271+T277+T281+T289+T299</f>
        <v>0</v>
      </c>
      <c r="AR252" s="119" t="s">
        <v>86</v>
      </c>
      <c r="AT252" s="125" t="s">
        <v>76</v>
      </c>
      <c r="AU252" s="125" t="s">
        <v>77</v>
      </c>
      <c r="AY252" s="119" t="s">
        <v>203</v>
      </c>
      <c r="BK252" s="126">
        <f>BK253+BK264+BK271+BK277+BK281+BK289+BK299</f>
        <v>937975.29</v>
      </c>
    </row>
    <row r="253" spans="2:65" s="11" customFormat="1" ht="22.8" customHeight="1">
      <c r="B253" s="118"/>
      <c r="D253" s="119" t="s">
        <v>76</v>
      </c>
      <c r="E253" s="127" t="s">
        <v>1152</v>
      </c>
      <c r="F253" s="127" t="s">
        <v>1153</v>
      </c>
      <c r="J253" s="128">
        <f>BK253</f>
        <v>101821.09</v>
      </c>
      <c r="L253" s="118"/>
      <c r="M253" s="122"/>
      <c r="P253" s="123">
        <f>SUM(P254:P263)</f>
        <v>0</v>
      </c>
      <c r="R253" s="123">
        <f>SUM(R254:R263)</f>
        <v>0.24513456000000003</v>
      </c>
      <c r="T253" s="124">
        <f>SUM(T254:T263)</f>
        <v>0</v>
      </c>
      <c r="AR253" s="119" t="s">
        <v>86</v>
      </c>
      <c r="AT253" s="125" t="s">
        <v>76</v>
      </c>
      <c r="AU253" s="125" t="s">
        <v>84</v>
      </c>
      <c r="AY253" s="119" t="s">
        <v>203</v>
      </c>
      <c r="BK253" s="126">
        <f>SUM(BK254:BK263)</f>
        <v>101821.09</v>
      </c>
    </row>
    <row r="254" spans="2:65" s="1" customFormat="1" ht="24.2" customHeight="1">
      <c r="B254" s="31"/>
      <c r="C254" s="129" t="s">
        <v>1154</v>
      </c>
      <c r="D254" s="129" t="s">
        <v>205</v>
      </c>
      <c r="E254" s="130" t="s">
        <v>1155</v>
      </c>
      <c r="F254" s="131" t="s">
        <v>1156</v>
      </c>
      <c r="G254" s="132" t="s">
        <v>208</v>
      </c>
      <c r="H254" s="133">
        <v>71.38</v>
      </c>
      <c r="I254" s="134">
        <v>16.43</v>
      </c>
      <c r="J254" s="134">
        <f>ROUND(I254*H254,2)</f>
        <v>1172.77</v>
      </c>
      <c r="K254" s="131" t="s">
        <v>31</v>
      </c>
      <c r="L254" s="31"/>
      <c r="M254" s="135" t="s">
        <v>31</v>
      </c>
      <c r="N254" s="136" t="s">
        <v>48</v>
      </c>
      <c r="O254" s="137">
        <v>0</v>
      </c>
      <c r="P254" s="137">
        <f>O254*H254</f>
        <v>0</v>
      </c>
      <c r="Q254" s="137">
        <v>0</v>
      </c>
      <c r="R254" s="137">
        <f>Q254*H254</f>
        <v>0</v>
      </c>
      <c r="S254" s="137">
        <v>0</v>
      </c>
      <c r="T254" s="138">
        <f>S254*H254</f>
        <v>0</v>
      </c>
      <c r="AR254" s="139" t="s">
        <v>325</v>
      </c>
      <c r="AT254" s="139" t="s">
        <v>205</v>
      </c>
      <c r="AU254" s="139" t="s">
        <v>86</v>
      </c>
      <c r="AY254" s="18" t="s">
        <v>203</v>
      </c>
      <c r="BE254" s="140">
        <f>IF(N254="základní",J254,0)</f>
        <v>1172.77</v>
      </c>
      <c r="BF254" s="140">
        <f>IF(N254="snížená",J254,0)</f>
        <v>0</v>
      </c>
      <c r="BG254" s="140">
        <f>IF(N254="zákl. přenesená",J254,0)</f>
        <v>0</v>
      </c>
      <c r="BH254" s="140">
        <f>IF(N254="sníž. přenesená",J254,0)</f>
        <v>0</v>
      </c>
      <c r="BI254" s="140">
        <f>IF(N254="nulová",J254,0)</f>
        <v>0</v>
      </c>
      <c r="BJ254" s="18" t="s">
        <v>84</v>
      </c>
      <c r="BK254" s="140">
        <f>ROUND(I254*H254,2)</f>
        <v>1172.77</v>
      </c>
      <c r="BL254" s="18" t="s">
        <v>325</v>
      </c>
      <c r="BM254" s="139" t="s">
        <v>1157</v>
      </c>
    </row>
    <row r="255" spans="2:65" s="12" customFormat="1" ht="10.15">
      <c r="B255" s="141"/>
      <c r="D255" s="142" t="s">
        <v>211</v>
      </c>
      <c r="E255" s="143" t="s">
        <v>31</v>
      </c>
      <c r="F255" s="144" t="s">
        <v>1158</v>
      </c>
      <c r="H255" s="145">
        <v>71.38</v>
      </c>
      <c r="L255" s="141"/>
      <c r="M255" s="146"/>
      <c r="T255" s="147"/>
      <c r="AT255" s="143" t="s">
        <v>211</v>
      </c>
      <c r="AU255" s="143" t="s">
        <v>86</v>
      </c>
      <c r="AV255" s="12" t="s">
        <v>86</v>
      </c>
      <c r="AW255" s="12" t="s">
        <v>38</v>
      </c>
      <c r="AX255" s="12" t="s">
        <v>84</v>
      </c>
      <c r="AY255" s="143" t="s">
        <v>203</v>
      </c>
    </row>
    <row r="256" spans="2:65" s="1" customFormat="1" ht="16.5" customHeight="1">
      <c r="B256" s="31"/>
      <c r="C256" s="174" t="s">
        <v>1159</v>
      </c>
      <c r="D256" s="174" t="s">
        <v>450</v>
      </c>
      <c r="E256" s="175" t="s">
        <v>1160</v>
      </c>
      <c r="F256" s="176" t="s">
        <v>1161</v>
      </c>
      <c r="G256" s="177" t="s">
        <v>251</v>
      </c>
      <c r="H256" s="178">
        <v>2.3E-2</v>
      </c>
      <c r="I256" s="179">
        <v>67100</v>
      </c>
      <c r="J256" s="179">
        <f>ROUND(I256*H256,2)</f>
        <v>1543.3</v>
      </c>
      <c r="K256" s="176" t="s">
        <v>31</v>
      </c>
      <c r="L256" s="180"/>
      <c r="M256" s="181" t="s">
        <v>31</v>
      </c>
      <c r="N256" s="182" t="s">
        <v>48</v>
      </c>
      <c r="O256" s="137">
        <v>0</v>
      </c>
      <c r="P256" s="137">
        <f>O256*H256</f>
        <v>0</v>
      </c>
      <c r="Q256" s="137">
        <v>1</v>
      </c>
      <c r="R256" s="137">
        <f>Q256*H256</f>
        <v>2.3E-2</v>
      </c>
      <c r="S256" s="137">
        <v>0</v>
      </c>
      <c r="T256" s="138">
        <f>S256*H256</f>
        <v>0</v>
      </c>
      <c r="AR256" s="139" t="s">
        <v>413</v>
      </c>
      <c r="AT256" s="139" t="s">
        <v>450</v>
      </c>
      <c r="AU256" s="139" t="s">
        <v>86</v>
      </c>
      <c r="AY256" s="18" t="s">
        <v>203</v>
      </c>
      <c r="BE256" s="140">
        <f>IF(N256="základní",J256,0)</f>
        <v>1543.3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8" t="s">
        <v>84</v>
      </c>
      <c r="BK256" s="140">
        <f>ROUND(I256*H256,2)</f>
        <v>1543.3</v>
      </c>
      <c r="BL256" s="18" t="s">
        <v>325</v>
      </c>
      <c r="BM256" s="139" t="s">
        <v>1162</v>
      </c>
    </row>
    <row r="257" spans="2:65" s="12" customFormat="1" ht="10.15">
      <c r="B257" s="141"/>
      <c r="D257" s="142" t="s">
        <v>211</v>
      </c>
      <c r="E257" s="143" t="s">
        <v>31</v>
      </c>
      <c r="F257" s="144" t="s">
        <v>1163</v>
      </c>
      <c r="H257" s="145">
        <v>2.3E-2</v>
      </c>
      <c r="L257" s="141"/>
      <c r="M257" s="146"/>
      <c r="T257" s="147"/>
      <c r="AT257" s="143" t="s">
        <v>211</v>
      </c>
      <c r="AU257" s="143" t="s">
        <v>86</v>
      </c>
      <c r="AV257" s="12" t="s">
        <v>86</v>
      </c>
      <c r="AW257" s="12" t="s">
        <v>38</v>
      </c>
      <c r="AX257" s="12" t="s">
        <v>84</v>
      </c>
      <c r="AY257" s="143" t="s">
        <v>203</v>
      </c>
    </row>
    <row r="258" spans="2:65" s="1" customFormat="1" ht="16.5" customHeight="1">
      <c r="B258" s="31"/>
      <c r="C258" s="129" t="s">
        <v>1164</v>
      </c>
      <c r="D258" s="129" t="s">
        <v>205</v>
      </c>
      <c r="E258" s="130" t="s">
        <v>1165</v>
      </c>
      <c r="F258" s="131" t="s">
        <v>1166</v>
      </c>
      <c r="G258" s="132" t="s">
        <v>208</v>
      </c>
      <c r="H258" s="133">
        <v>71.38</v>
      </c>
      <c r="I258" s="134">
        <v>280</v>
      </c>
      <c r="J258" s="134">
        <f>ROUND(I258*H258,2)</f>
        <v>19986.400000000001</v>
      </c>
      <c r="K258" s="131" t="s">
        <v>31</v>
      </c>
      <c r="L258" s="31"/>
      <c r="M258" s="135" t="s">
        <v>31</v>
      </c>
      <c r="N258" s="136" t="s">
        <v>48</v>
      </c>
      <c r="O258" s="137">
        <v>0</v>
      </c>
      <c r="P258" s="137">
        <f>O258*H258</f>
        <v>0</v>
      </c>
      <c r="Q258" s="137">
        <v>1.2E-4</v>
      </c>
      <c r="R258" s="137">
        <f>Q258*H258</f>
        <v>8.5655999999999996E-3</v>
      </c>
      <c r="S258" s="137">
        <v>0</v>
      </c>
      <c r="T258" s="138">
        <f>S258*H258</f>
        <v>0</v>
      </c>
      <c r="AR258" s="139" t="s">
        <v>325</v>
      </c>
      <c r="AT258" s="139" t="s">
        <v>205</v>
      </c>
      <c r="AU258" s="139" t="s">
        <v>86</v>
      </c>
      <c r="AY258" s="18" t="s">
        <v>203</v>
      </c>
      <c r="BE258" s="140">
        <f>IF(N258="základní",J258,0)</f>
        <v>19986.400000000001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8" t="s">
        <v>84</v>
      </c>
      <c r="BK258" s="140">
        <f>ROUND(I258*H258,2)</f>
        <v>19986.400000000001</v>
      </c>
      <c r="BL258" s="18" t="s">
        <v>325</v>
      </c>
      <c r="BM258" s="139" t="s">
        <v>1167</v>
      </c>
    </row>
    <row r="259" spans="2:65" s="12" customFormat="1" ht="10.15">
      <c r="B259" s="141"/>
      <c r="D259" s="142" t="s">
        <v>211</v>
      </c>
      <c r="E259" s="143" t="s">
        <v>31</v>
      </c>
      <c r="F259" s="144" t="s">
        <v>1158</v>
      </c>
      <c r="H259" s="145">
        <v>71.38</v>
      </c>
      <c r="L259" s="141"/>
      <c r="M259" s="146"/>
      <c r="T259" s="147"/>
      <c r="AT259" s="143" t="s">
        <v>211</v>
      </c>
      <c r="AU259" s="143" t="s">
        <v>86</v>
      </c>
      <c r="AV259" s="12" t="s">
        <v>86</v>
      </c>
      <c r="AW259" s="12" t="s">
        <v>38</v>
      </c>
      <c r="AX259" s="12" t="s">
        <v>84</v>
      </c>
      <c r="AY259" s="143" t="s">
        <v>203</v>
      </c>
    </row>
    <row r="260" spans="2:65" s="1" customFormat="1" ht="16.5" customHeight="1">
      <c r="B260" s="31"/>
      <c r="C260" s="174" t="s">
        <v>1168</v>
      </c>
      <c r="D260" s="174" t="s">
        <v>450</v>
      </c>
      <c r="E260" s="175" t="s">
        <v>1169</v>
      </c>
      <c r="F260" s="176" t="s">
        <v>1170</v>
      </c>
      <c r="G260" s="177" t="s">
        <v>1171</v>
      </c>
      <c r="H260" s="178">
        <v>157.036</v>
      </c>
      <c r="I260" s="179">
        <v>500</v>
      </c>
      <c r="J260" s="179">
        <f>ROUND(I260*H260,2)</f>
        <v>78518</v>
      </c>
      <c r="K260" s="176" t="s">
        <v>31</v>
      </c>
      <c r="L260" s="180"/>
      <c r="M260" s="181" t="s">
        <v>31</v>
      </c>
      <c r="N260" s="182" t="s">
        <v>48</v>
      </c>
      <c r="O260" s="137">
        <v>0</v>
      </c>
      <c r="P260" s="137">
        <f>O260*H260</f>
        <v>0</v>
      </c>
      <c r="Q260" s="137">
        <v>1.3600000000000001E-3</v>
      </c>
      <c r="R260" s="137">
        <f>Q260*H260</f>
        <v>0.21356896000000003</v>
      </c>
      <c r="S260" s="137">
        <v>0</v>
      </c>
      <c r="T260" s="138">
        <f>S260*H260</f>
        <v>0</v>
      </c>
      <c r="AR260" s="139" t="s">
        <v>413</v>
      </c>
      <c r="AT260" s="139" t="s">
        <v>450</v>
      </c>
      <c r="AU260" s="139" t="s">
        <v>86</v>
      </c>
      <c r="AY260" s="18" t="s">
        <v>203</v>
      </c>
      <c r="BE260" s="140">
        <f>IF(N260="základní",J260,0)</f>
        <v>78518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8" t="s">
        <v>84</v>
      </c>
      <c r="BK260" s="140">
        <f>ROUND(I260*H260,2)</f>
        <v>78518</v>
      </c>
      <c r="BL260" s="18" t="s">
        <v>325</v>
      </c>
      <c r="BM260" s="139" t="s">
        <v>1172</v>
      </c>
    </row>
    <row r="261" spans="2:65" s="12" customFormat="1" ht="10.15">
      <c r="B261" s="141"/>
      <c r="D261" s="142" t="s">
        <v>211</v>
      </c>
      <c r="E261" s="143" t="s">
        <v>31</v>
      </c>
      <c r="F261" s="144" t="s">
        <v>1158</v>
      </c>
      <c r="H261" s="145">
        <v>71.38</v>
      </c>
      <c r="L261" s="141"/>
      <c r="M261" s="146"/>
      <c r="T261" s="147"/>
      <c r="AT261" s="143" t="s">
        <v>211</v>
      </c>
      <c r="AU261" s="143" t="s">
        <v>86</v>
      </c>
      <c r="AV261" s="12" t="s">
        <v>86</v>
      </c>
      <c r="AW261" s="12" t="s">
        <v>38</v>
      </c>
      <c r="AX261" s="12" t="s">
        <v>77</v>
      </c>
      <c r="AY261" s="143" t="s">
        <v>203</v>
      </c>
    </row>
    <row r="262" spans="2:65" s="12" customFormat="1" ht="10.15">
      <c r="B262" s="141"/>
      <c r="D262" s="142" t="s">
        <v>211</v>
      </c>
      <c r="E262" s="143" t="s">
        <v>31</v>
      </c>
      <c r="F262" s="144" t="s">
        <v>1173</v>
      </c>
      <c r="H262" s="145">
        <v>157.036</v>
      </c>
      <c r="L262" s="141"/>
      <c r="M262" s="146"/>
      <c r="T262" s="147"/>
      <c r="AT262" s="143" t="s">
        <v>211</v>
      </c>
      <c r="AU262" s="143" t="s">
        <v>86</v>
      </c>
      <c r="AV262" s="12" t="s">
        <v>86</v>
      </c>
      <c r="AW262" s="12" t="s">
        <v>38</v>
      </c>
      <c r="AX262" s="12" t="s">
        <v>84</v>
      </c>
      <c r="AY262" s="143" t="s">
        <v>203</v>
      </c>
    </row>
    <row r="263" spans="2:65" s="1" customFormat="1" ht="24.2" customHeight="1">
      <c r="B263" s="31"/>
      <c r="C263" s="129" t="s">
        <v>1174</v>
      </c>
      <c r="D263" s="129" t="s">
        <v>205</v>
      </c>
      <c r="E263" s="130" t="s">
        <v>1175</v>
      </c>
      <c r="F263" s="131" t="s">
        <v>1176</v>
      </c>
      <c r="G263" s="132" t="s">
        <v>251</v>
      </c>
      <c r="H263" s="133">
        <v>0.245</v>
      </c>
      <c r="I263" s="134">
        <v>2451.5300000000002</v>
      </c>
      <c r="J263" s="134">
        <f>ROUND(I263*H263,2)</f>
        <v>600.62</v>
      </c>
      <c r="K263" s="131" t="s">
        <v>31</v>
      </c>
      <c r="L263" s="31"/>
      <c r="M263" s="135" t="s">
        <v>31</v>
      </c>
      <c r="N263" s="136" t="s">
        <v>48</v>
      </c>
      <c r="O263" s="137">
        <v>0</v>
      </c>
      <c r="P263" s="137">
        <f>O263*H263</f>
        <v>0</v>
      </c>
      <c r="Q263" s="137">
        <v>0</v>
      </c>
      <c r="R263" s="137">
        <f>Q263*H263</f>
        <v>0</v>
      </c>
      <c r="S263" s="137">
        <v>0</v>
      </c>
      <c r="T263" s="138">
        <f>S263*H263</f>
        <v>0</v>
      </c>
      <c r="AR263" s="139" t="s">
        <v>325</v>
      </c>
      <c r="AT263" s="139" t="s">
        <v>205</v>
      </c>
      <c r="AU263" s="139" t="s">
        <v>86</v>
      </c>
      <c r="AY263" s="18" t="s">
        <v>203</v>
      </c>
      <c r="BE263" s="140">
        <f>IF(N263="základní",J263,0)</f>
        <v>600.62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8" t="s">
        <v>84</v>
      </c>
      <c r="BK263" s="140">
        <f>ROUND(I263*H263,2)</f>
        <v>600.62</v>
      </c>
      <c r="BL263" s="18" t="s">
        <v>325</v>
      </c>
      <c r="BM263" s="139" t="s">
        <v>1177</v>
      </c>
    </row>
    <row r="264" spans="2:65" s="11" customFormat="1" ht="22.8" customHeight="1">
      <c r="B264" s="118"/>
      <c r="D264" s="119" t="s">
        <v>76</v>
      </c>
      <c r="E264" s="127" t="s">
        <v>1178</v>
      </c>
      <c r="F264" s="127" t="s">
        <v>1179</v>
      </c>
      <c r="J264" s="128">
        <f>BK264</f>
        <v>3266.11</v>
      </c>
      <c r="L264" s="118"/>
      <c r="M264" s="122"/>
      <c r="P264" s="123">
        <f>SUM(P265:P270)</f>
        <v>0</v>
      </c>
      <c r="R264" s="123">
        <f>SUM(R265:R270)</f>
        <v>6.3600000000000002E-3</v>
      </c>
      <c r="T264" s="124">
        <f>SUM(T265:T270)</f>
        <v>0</v>
      </c>
      <c r="AR264" s="119" t="s">
        <v>86</v>
      </c>
      <c r="AT264" s="125" t="s">
        <v>76</v>
      </c>
      <c r="AU264" s="125" t="s">
        <v>84</v>
      </c>
      <c r="AY264" s="119" t="s">
        <v>203</v>
      </c>
      <c r="BK264" s="126">
        <f>SUM(BK265:BK270)</f>
        <v>3266.11</v>
      </c>
    </row>
    <row r="265" spans="2:65" s="1" customFormat="1" ht="21.75" customHeight="1">
      <c r="B265" s="31"/>
      <c r="C265" s="129" t="s">
        <v>1180</v>
      </c>
      <c r="D265" s="129" t="s">
        <v>205</v>
      </c>
      <c r="E265" s="130" t="s">
        <v>1181</v>
      </c>
      <c r="F265" s="131" t="s">
        <v>1182</v>
      </c>
      <c r="G265" s="132" t="s">
        <v>215</v>
      </c>
      <c r="H265" s="133">
        <v>2</v>
      </c>
      <c r="I265" s="134">
        <v>348.02</v>
      </c>
      <c r="J265" s="134">
        <f>ROUND(I265*H265,2)</f>
        <v>696.04</v>
      </c>
      <c r="K265" s="131" t="s">
        <v>31</v>
      </c>
      <c r="L265" s="31"/>
      <c r="M265" s="135" t="s">
        <v>31</v>
      </c>
      <c r="N265" s="136" t="s">
        <v>48</v>
      </c>
      <c r="O265" s="137">
        <v>0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325</v>
      </c>
      <c r="AT265" s="139" t="s">
        <v>205</v>
      </c>
      <c r="AU265" s="139" t="s">
        <v>86</v>
      </c>
      <c r="AY265" s="18" t="s">
        <v>203</v>
      </c>
      <c r="BE265" s="140">
        <f>IF(N265="základní",J265,0)</f>
        <v>696.04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8" t="s">
        <v>84</v>
      </c>
      <c r="BK265" s="140">
        <f>ROUND(I265*H265,2)</f>
        <v>696.04</v>
      </c>
      <c r="BL265" s="18" t="s">
        <v>325</v>
      </c>
      <c r="BM265" s="139" t="s">
        <v>1183</v>
      </c>
    </row>
    <row r="266" spans="2:65" s="12" customFormat="1" ht="10.15">
      <c r="B266" s="141"/>
      <c r="D266" s="142" t="s">
        <v>211</v>
      </c>
      <c r="E266" s="143" t="s">
        <v>31</v>
      </c>
      <c r="F266" s="144" t="s">
        <v>86</v>
      </c>
      <c r="H266" s="145">
        <v>2</v>
      </c>
      <c r="L266" s="141"/>
      <c r="M266" s="146"/>
      <c r="T266" s="147"/>
      <c r="AT266" s="143" t="s">
        <v>211</v>
      </c>
      <c r="AU266" s="143" t="s">
        <v>86</v>
      </c>
      <c r="AV266" s="12" t="s">
        <v>86</v>
      </c>
      <c r="AW266" s="12" t="s">
        <v>38</v>
      </c>
      <c r="AX266" s="12" t="s">
        <v>84</v>
      </c>
      <c r="AY266" s="143" t="s">
        <v>203</v>
      </c>
    </row>
    <row r="267" spans="2:65" s="1" customFormat="1" ht="16.5" customHeight="1">
      <c r="B267" s="31"/>
      <c r="C267" s="174" t="s">
        <v>1184</v>
      </c>
      <c r="D267" s="174" t="s">
        <v>450</v>
      </c>
      <c r="E267" s="175" t="s">
        <v>1185</v>
      </c>
      <c r="F267" s="176" t="s">
        <v>1186</v>
      </c>
      <c r="G267" s="177" t="s">
        <v>215</v>
      </c>
      <c r="H267" s="178">
        <v>2</v>
      </c>
      <c r="I267" s="179">
        <v>800</v>
      </c>
      <c r="J267" s="179">
        <f>ROUND(I267*H267,2)</f>
        <v>1600</v>
      </c>
      <c r="K267" s="176" t="s">
        <v>31</v>
      </c>
      <c r="L267" s="180"/>
      <c r="M267" s="181" t="s">
        <v>31</v>
      </c>
      <c r="N267" s="182" t="s">
        <v>48</v>
      </c>
      <c r="O267" s="137">
        <v>0</v>
      </c>
      <c r="P267" s="137">
        <f>O267*H267</f>
        <v>0</v>
      </c>
      <c r="Q267" s="137">
        <v>1.5E-3</v>
      </c>
      <c r="R267" s="137">
        <f>Q267*H267</f>
        <v>3.0000000000000001E-3</v>
      </c>
      <c r="S267" s="137">
        <v>0</v>
      </c>
      <c r="T267" s="138">
        <f>S267*H267</f>
        <v>0</v>
      </c>
      <c r="AR267" s="139" t="s">
        <v>413</v>
      </c>
      <c r="AT267" s="139" t="s">
        <v>450</v>
      </c>
      <c r="AU267" s="139" t="s">
        <v>86</v>
      </c>
      <c r="AY267" s="18" t="s">
        <v>203</v>
      </c>
      <c r="BE267" s="140">
        <f>IF(N267="základní",J267,0)</f>
        <v>1600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8" t="s">
        <v>84</v>
      </c>
      <c r="BK267" s="140">
        <f>ROUND(I267*H267,2)</f>
        <v>1600</v>
      </c>
      <c r="BL267" s="18" t="s">
        <v>325</v>
      </c>
      <c r="BM267" s="139" t="s">
        <v>1187</v>
      </c>
    </row>
    <row r="268" spans="2:65" s="1" customFormat="1" ht="16.5" customHeight="1">
      <c r="B268" s="31"/>
      <c r="C268" s="129" t="s">
        <v>1188</v>
      </c>
      <c r="D268" s="129" t="s">
        <v>205</v>
      </c>
      <c r="E268" s="130" t="s">
        <v>1189</v>
      </c>
      <c r="F268" s="131" t="s">
        <v>1190</v>
      </c>
      <c r="G268" s="132" t="s">
        <v>215</v>
      </c>
      <c r="H268" s="133">
        <v>2</v>
      </c>
      <c r="I268" s="134">
        <v>480</v>
      </c>
      <c r="J268" s="134">
        <f>ROUND(I268*H268,2)</f>
        <v>960</v>
      </c>
      <c r="K268" s="131" t="s">
        <v>31</v>
      </c>
      <c r="L268" s="31"/>
      <c r="M268" s="135" t="s">
        <v>31</v>
      </c>
      <c r="N268" s="136" t="s">
        <v>48</v>
      </c>
      <c r="O268" s="137">
        <v>0</v>
      </c>
      <c r="P268" s="137">
        <f>O268*H268</f>
        <v>0</v>
      </c>
      <c r="Q268" s="137">
        <v>1.6800000000000001E-3</v>
      </c>
      <c r="R268" s="137">
        <f>Q268*H268</f>
        <v>3.3600000000000001E-3</v>
      </c>
      <c r="S268" s="137">
        <v>0</v>
      </c>
      <c r="T268" s="138">
        <f>S268*H268</f>
        <v>0</v>
      </c>
      <c r="AR268" s="139" t="s">
        <v>325</v>
      </c>
      <c r="AT268" s="139" t="s">
        <v>205</v>
      </c>
      <c r="AU268" s="139" t="s">
        <v>86</v>
      </c>
      <c r="AY268" s="18" t="s">
        <v>203</v>
      </c>
      <c r="BE268" s="140">
        <f>IF(N268="základní",J268,0)</f>
        <v>960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8" t="s">
        <v>84</v>
      </c>
      <c r="BK268" s="140">
        <f>ROUND(I268*H268,2)</f>
        <v>960</v>
      </c>
      <c r="BL268" s="18" t="s">
        <v>325</v>
      </c>
      <c r="BM268" s="139" t="s">
        <v>1191</v>
      </c>
    </row>
    <row r="269" spans="2:65" s="12" customFormat="1" ht="10.15">
      <c r="B269" s="141"/>
      <c r="D269" s="142" t="s">
        <v>211</v>
      </c>
      <c r="E269" s="143" t="s">
        <v>31</v>
      </c>
      <c r="F269" s="144" t="s">
        <v>1192</v>
      </c>
      <c r="H269" s="145">
        <v>2</v>
      </c>
      <c r="L269" s="141"/>
      <c r="M269" s="146"/>
      <c r="T269" s="147"/>
      <c r="AT269" s="143" t="s">
        <v>211</v>
      </c>
      <c r="AU269" s="143" t="s">
        <v>86</v>
      </c>
      <c r="AV269" s="12" t="s">
        <v>86</v>
      </c>
      <c r="AW269" s="12" t="s">
        <v>38</v>
      </c>
      <c r="AX269" s="12" t="s">
        <v>84</v>
      </c>
      <c r="AY269" s="143" t="s">
        <v>203</v>
      </c>
    </row>
    <row r="270" spans="2:65" s="1" customFormat="1" ht="24.2" customHeight="1">
      <c r="B270" s="31"/>
      <c r="C270" s="129" t="s">
        <v>1193</v>
      </c>
      <c r="D270" s="129" t="s">
        <v>205</v>
      </c>
      <c r="E270" s="130" t="s">
        <v>1194</v>
      </c>
      <c r="F270" s="131" t="s">
        <v>1195</v>
      </c>
      <c r="G270" s="132" t="s">
        <v>251</v>
      </c>
      <c r="H270" s="133">
        <v>6.0000000000000001E-3</v>
      </c>
      <c r="I270" s="134">
        <v>1678.52</v>
      </c>
      <c r="J270" s="134">
        <f>ROUND(I270*H270,2)</f>
        <v>10.07</v>
      </c>
      <c r="K270" s="131" t="s">
        <v>31</v>
      </c>
      <c r="L270" s="31"/>
      <c r="M270" s="135" t="s">
        <v>31</v>
      </c>
      <c r="N270" s="136" t="s">
        <v>48</v>
      </c>
      <c r="O270" s="137">
        <v>0</v>
      </c>
      <c r="P270" s="137">
        <f>O270*H270</f>
        <v>0</v>
      </c>
      <c r="Q270" s="137">
        <v>0</v>
      </c>
      <c r="R270" s="137">
        <f>Q270*H270</f>
        <v>0</v>
      </c>
      <c r="S270" s="137">
        <v>0</v>
      </c>
      <c r="T270" s="138">
        <f>S270*H270</f>
        <v>0</v>
      </c>
      <c r="AR270" s="139" t="s">
        <v>325</v>
      </c>
      <c r="AT270" s="139" t="s">
        <v>205</v>
      </c>
      <c r="AU270" s="139" t="s">
        <v>86</v>
      </c>
      <c r="AY270" s="18" t="s">
        <v>203</v>
      </c>
      <c r="BE270" s="140">
        <f>IF(N270="základní",J270,0)</f>
        <v>10.07</v>
      </c>
      <c r="BF270" s="140">
        <f>IF(N270="snížená",J270,0)</f>
        <v>0</v>
      </c>
      <c r="BG270" s="140">
        <f>IF(N270="zákl. přenesená",J270,0)</f>
        <v>0</v>
      </c>
      <c r="BH270" s="140">
        <f>IF(N270="sníž. přenesená",J270,0)</f>
        <v>0</v>
      </c>
      <c r="BI270" s="140">
        <f>IF(N270="nulová",J270,0)</f>
        <v>0</v>
      </c>
      <c r="BJ270" s="18" t="s">
        <v>84</v>
      </c>
      <c r="BK270" s="140">
        <f>ROUND(I270*H270,2)</f>
        <v>10.07</v>
      </c>
      <c r="BL270" s="18" t="s">
        <v>325</v>
      </c>
      <c r="BM270" s="139" t="s">
        <v>1196</v>
      </c>
    </row>
    <row r="271" spans="2:65" s="11" customFormat="1" ht="22.8" customHeight="1">
      <c r="B271" s="118"/>
      <c r="D271" s="119" t="s">
        <v>76</v>
      </c>
      <c r="E271" s="127" t="s">
        <v>1197</v>
      </c>
      <c r="F271" s="127" t="s">
        <v>1198</v>
      </c>
      <c r="J271" s="128">
        <f>BK271</f>
        <v>22395.4</v>
      </c>
      <c r="L271" s="118"/>
      <c r="M271" s="122"/>
      <c r="P271" s="123">
        <f>SUM(P272:P276)</f>
        <v>0</v>
      </c>
      <c r="R271" s="123">
        <f>SUM(R272:R276)</f>
        <v>0</v>
      </c>
      <c r="T271" s="124">
        <f>SUM(T272:T276)</f>
        <v>0</v>
      </c>
      <c r="AR271" s="119" t="s">
        <v>86</v>
      </c>
      <c r="AT271" s="125" t="s">
        <v>76</v>
      </c>
      <c r="AU271" s="125" t="s">
        <v>84</v>
      </c>
      <c r="AY271" s="119" t="s">
        <v>203</v>
      </c>
      <c r="BK271" s="126">
        <f>SUM(BK272:BK276)</f>
        <v>22395.4</v>
      </c>
    </row>
    <row r="272" spans="2:65" s="1" customFormat="1" ht="16.5" customHeight="1">
      <c r="B272" s="31"/>
      <c r="C272" s="129" t="s">
        <v>1199</v>
      </c>
      <c r="D272" s="129" t="s">
        <v>205</v>
      </c>
      <c r="E272" s="130" t="s">
        <v>1200</v>
      </c>
      <c r="F272" s="131" t="s">
        <v>1201</v>
      </c>
      <c r="G272" s="132" t="s">
        <v>1079</v>
      </c>
      <c r="H272" s="133">
        <v>8.4</v>
      </c>
      <c r="I272" s="134">
        <v>760</v>
      </c>
      <c r="J272" s="134">
        <f>ROUND(I272*H272,2)</f>
        <v>6384</v>
      </c>
      <c r="K272" s="131" t="s">
        <v>31</v>
      </c>
      <c r="L272" s="31"/>
      <c r="M272" s="135" t="s">
        <v>31</v>
      </c>
      <c r="N272" s="136" t="s">
        <v>48</v>
      </c>
      <c r="O272" s="137">
        <v>0</v>
      </c>
      <c r="P272" s="137">
        <f>O272*H272</f>
        <v>0</v>
      </c>
      <c r="Q272" s="137">
        <v>0</v>
      </c>
      <c r="R272" s="137">
        <f>Q272*H272</f>
        <v>0</v>
      </c>
      <c r="S272" s="137">
        <v>0</v>
      </c>
      <c r="T272" s="138">
        <f>S272*H272</f>
        <v>0</v>
      </c>
      <c r="AR272" s="139" t="s">
        <v>325</v>
      </c>
      <c r="AT272" s="139" t="s">
        <v>205</v>
      </c>
      <c r="AU272" s="139" t="s">
        <v>86</v>
      </c>
      <c r="AY272" s="18" t="s">
        <v>203</v>
      </c>
      <c r="BE272" s="140">
        <f>IF(N272="základní",J272,0)</f>
        <v>6384</v>
      </c>
      <c r="BF272" s="140">
        <f>IF(N272="snížená",J272,0)</f>
        <v>0</v>
      </c>
      <c r="BG272" s="140">
        <f>IF(N272="zákl. přenesená",J272,0)</f>
        <v>0</v>
      </c>
      <c r="BH272" s="140">
        <f>IF(N272="sníž. přenesená",J272,0)</f>
        <v>0</v>
      </c>
      <c r="BI272" s="140">
        <f>IF(N272="nulová",J272,0)</f>
        <v>0</v>
      </c>
      <c r="BJ272" s="18" t="s">
        <v>84</v>
      </c>
      <c r="BK272" s="140">
        <f>ROUND(I272*H272,2)</f>
        <v>6384</v>
      </c>
      <c r="BL272" s="18" t="s">
        <v>325</v>
      </c>
      <c r="BM272" s="139" t="s">
        <v>1202</v>
      </c>
    </row>
    <row r="273" spans="2:65" s="12" customFormat="1" ht="10.15">
      <c r="B273" s="141"/>
      <c r="D273" s="142" t="s">
        <v>211</v>
      </c>
      <c r="E273" s="143" t="s">
        <v>31</v>
      </c>
      <c r="F273" s="144" t="s">
        <v>1203</v>
      </c>
      <c r="H273" s="145">
        <v>8.4</v>
      </c>
      <c r="L273" s="141"/>
      <c r="M273" s="146"/>
      <c r="T273" s="147"/>
      <c r="AT273" s="143" t="s">
        <v>211</v>
      </c>
      <c r="AU273" s="143" t="s">
        <v>86</v>
      </c>
      <c r="AV273" s="12" t="s">
        <v>86</v>
      </c>
      <c r="AW273" s="12" t="s">
        <v>38</v>
      </c>
      <c r="AX273" s="12" t="s">
        <v>84</v>
      </c>
      <c r="AY273" s="143" t="s">
        <v>203</v>
      </c>
    </row>
    <row r="274" spans="2:65" s="1" customFormat="1" ht="16.5" customHeight="1">
      <c r="B274" s="31"/>
      <c r="C274" s="129" t="s">
        <v>1204</v>
      </c>
      <c r="D274" s="129" t="s">
        <v>205</v>
      </c>
      <c r="E274" s="130" t="s">
        <v>1205</v>
      </c>
      <c r="F274" s="131" t="s">
        <v>1201</v>
      </c>
      <c r="G274" s="132" t="s">
        <v>1079</v>
      </c>
      <c r="H274" s="133">
        <v>16.8</v>
      </c>
      <c r="I274" s="134">
        <v>950</v>
      </c>
      <c r="J274" s="134">
        <f>ROUND(I274*H274,2)</f>
        <v>15960</v>
      </c>
      <c r="K274" s="131" t="s">
        <v>31</v>
      </c>
      <c r="L274" s="31"/>
      <c r="M274" s="135" t="s">
        <v>31</v>
      </c>
      <c r="N274" s="136" t="s">
        <v>48</v>
      </c>
      <c r="O274" s="137">
        <v>0</v>
      </c>
      <c r="P274" s="137">
        <f>O274*H274</f>
        <v>0</v>
      </c>
      <c r="Q274" s="137">
        <v>0</v>
      </c>
      <c r="R274" s="137">
        <f>Q274*H274</f>
        <v>0</v>
      </c>
      <c r="S274" s="137">
        <v>0</v>
      </c>
      <c r="T274" s="138">
        <f>S274*H274</f>
        <v>0</v>
      </c>
      <c r="AR274" s="139" t="s">
        <v>325</v>
      </c>
      <c r="AT274" s="139" t="s">
        <v>205</v>
      </c>
      <c r="AU274" s="139" t="s">
        <v>86</v>
      </c>
      <c r="AY274" s="18" t="s">
        <v>203</v>
      </c>
      <c r="BE274" s="140">
        <f>IF(N274="základní",J274,0)</f>
        <v>15960</v>
      </c>
      <c r="BF274" s="140">
        <f>IF(N274="snížená",J274,0)</f>
        <v>0</v>
      </c>
      <c r="BG274" s="140">
        <f>IF(N274="zákl. přenesená",J274,0)</f>
        <v>0</v>
      </c>
      <c r="BH274" s="140">
        <f>IF(N274="sníž. přenesená",J274,0)</f>
        <v>0</v>
      </c>
      <c r="BI274" s="140">
        <f>IF(N274="nulová",J274,0)</f>
        <v>0</v>
      </c>
      <c r="BJ274" s="18" t="s">
        <v>84</v>
      </c>
      <c r="BK274" s="140">
        <f>ROUND(I274*H274,2)</f>
        <v>15960</v>
      </c>
      <c r="BL274" s="18" t="s">
        <v>325</v>
      </c>
      <c r="BM274" s="139" t="s">
        <v>1206</v>
      </c>
    </row>
    <row r="275" spans="2:65" s="12" customFormat="1" ht="10.15">
      <c r="B275" s="141"/>
      <c r="D275" s="142" t="s">
        <v>211</v>
      </c>
      <c r="E275" s="143" t="s">
        <v>31</v>
      </c>
      <c r="F275" s="144" t="s">
        <v>1207</v>
      </c>
      <c r="H275" s="145">
        <v>16.8</v>
      </c>
      <c r="L275" s="141"/>
      <c r="M275" s="146"/>
      <c r="T275" s="147"/>
      <c r="AT275" s="143" t="s">
        <v>211</v>
      </c>
      <c r="AU275" s="143" t="s">
        <v>86</v>
      </c>
      <c r="AV275" s="12" t="s">
        <v>86</v>
      </c>
      <c r="AW275" s="12" t="s">
        <v>38</v>
      </c>
      <c r="AX275" s="12" t="s">
        <v>84</v>
      </c>
      <c r="AY275" s="143" t="s">
        <v>203</v>
      </c>
    </row>
    <row r="276" spans="2:65" s="1" customFormat="1" ht="24.2" customHeight="1">
      <c r="B276" s="31"/>
      <c r="C276" s="129" t="s">
        <v>1208</v>
      </c>
      <c r="D276" s="129" t="s">
        <v>205</v>
      </c>
      <c r="E276" s="130" t="s">
        <v>1209</v>
      </c>
      <c r="F276" s="131" t="s">
        <v>1210</v>
      </c>
      <c r="G276" s="132" t="s">
        <v>1211</v>
      </c>
      <c r="H276" s="133">
        <v>10</v>
      </c>
      <c r="I276" s="134">
        <v>5.14</v>
      </c>
      <c r="J276" s="134">
        <f>ROUND(I276*H276,2)</f>
        <v>51.4</v>
      </c>
      <c r="K276" s="131" t="s">
        <v>31</v>
      </c>
      <c r="L276" s="31"/>
      <c r="M276" s="135" t="s">
        <v>31</v>
      </c>
      <c r="N276" s="136" t="s">
        <v>48</v>
      </c>
      <c r="O276" s="137">
        <v>0</v>
      </c>
      <c r="P276" s="137">
        <f>O276*H276</f>
        <v>0</v>
      </c>
      <c r="Q276" s="137">
        <v>0</v>
      </c>
      <c r="R276" s="137">
        <f>Q276*H276</f>
        <v>0</v>
      </c>
      <c r="S276" s="137">
        <v>0</v>
      </c>
      <c r="T276" s="138">
        <f>S276*H276</f>
        <v>0</v>
      </c>
      <c r="AR276" s="139" t="s">
        <v>325</v>
      </c>
      <c r="AT276" s="139" t="s">
        <v>205</v>
      </c>
      <c r="AU276" s="139" t="s">
        <v>86</v>
      </c>
      <c r="AY276" s="18" t="s">
        <v>203</v>
      </c>
      <c r="BE276" s="140">
        <f>IF(N276="základní",J276,0)</f>
        <v>51.4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8" t="s">
        <v>84</v>
      </c>
      <c r="BK276" s="140">
        <f>ROUND(I276*H276,2)</f>
        <v>51.4</v>
      </c>
      <c r="BL276" s="18" t="s">
        <v>325</v>
      </c>
      <c r="BM276" s="139" t="s">
        <v>1212</v>
      </c>
    </row>
    <row r="277" spans="2:65" s="11" customFormat="1" ht="22.8" customHeight="1">
      <c r="B277" s="118"/>
      <c r="D277" s="119" t="s">
        <v>76</v>
      </c>
      <c r="E277" s="127" t="s">
        <v>1213</v>
      </c>
      <c r="F277" s="127" t="s">
        <v>1214</v>
      </c>
      <c r="J277" s="128">
        <f>BK277</f>
        <v>6562.81</v>
      </c>
      <c r="L277" s="118"/>
      <c r="M277" s="122"/>
      <c r="P277" s="123">
        <f>SUM(P278:P280)</f>
        <v>0</v>
      </c>
      <c r="R277" s="123">
        <f>SUM(R278:R280)</f>
        <v>1.0923800000000001E-2</v>
      </c>
      <c r="T277" s="124">
        <f>SUM(T278:T280)</f>
        <v>0</v>
      </c>
      <c r="AR277" s="119" t="s">
        <v>86</v>
      </c>
      <c r="AT277" s="125" t="s">
        <v>76</v>
      </c>
      <c r="AU277" s="125" t="s">
        <v>84</v>
      </c>
      <c r="AY277" s="119" t="s">
        <v>203</v>
      </c>
      <c r="BK277" s="126">
        <f>SUM(BK278:BK280)</f>
        <v>6562.81</v>
      </c>
    </row>
    <row r="278" spans="2:65" s="1" customFormat="1" ht="24.2" customHeight="1">
      <c r="B278" s="31"/>
      <c r="C278" s="129" t="s">
        <v>1215</v>
      </c>
      <c r="D278" s="129" t="s">
        <v>205</v>
      </c>
      <c r="E278" s="130" t="s">
        <v>1216</v>
      </c>
      <c r="F278" s="131" t="s">
        <v>1217</v>
      </c>
      <c r="G278" s="132" t="s">
        <v>1079</v>
      </c>
      <c r="H278" s="133">
        <v>5.66</v>
      </c>
      <c r="I278" s="134">
        <v>1150</v>
      </c>
      <c r="J278" s="134">
        <f>ROUND(I278*H278,2)</f>
        <v>6509</v>
      </c>
      <c r="K278" s="131" t="s">
        <v>31</v>
      </c>
      <c r="L278" s="31"/>
      <c r="M278" s="135" t="s">
        <v>31</v>
      </c>
      <c r="N278" s="136" t="s">
        <v>48</v>
      </c>
      <c r="O278" s="137">
        <v>0</v>
      </c>
      <c r="P278" s="137">
        <f>O278*H278</f>
        <v>0</v>
      </c>
      <c r="Q278" s="137">
        <v>1.9300000000000001E-3</v>
      </c>
      <c r="R278" s="137">
        <f>Q278*H278</f>
        <v>1.0923800000000001E-2</v>
      </c>
      <c r="S278" s="137">
        <v>0</v>
      </c>
      <c r="T278" s="138">
        <f>S278*H278</f>
        <v>0</v>
      </c>
      <c r="AR278" s="139" t="s">
        <v>325</v>
      </c>
      <c r="AT278" s="139" t="s">
        <v>205</v>
      </c>
      <c r="AU278" s="139" t="s">
        <v>86</v>
      </c>
      <c r="AY278" s="18" t="s">
        <v>203</v>
      </c>
      <c r="BE278" s="140">
        <f>IF(N278="základní",J278,0)</f>
        <v>6509</v>
      </c>
      <c r="BF278" s="140">
        <f>IF(N278="snížená",J278,0)</f>
        <v>0</v>
      </c>
      <c r="BG278" s="140">
        <f>IF(N278="zákl. přenesená",J278,0)</f>
        <v>0</v>
      </c>
      <c r="BH278" s="140">
        <f>IF(N278="sníž. přenesená",J278,0)</f>
        <v>0</v>
      </c>
      <c r="BI278" s="140">
        <f>IF(N278="nulová",J278,0)</f>
        <v>0</v>
      </c>
      <c r="BJ278" s="18" t="s">
        <v>84</v>
      </c>
      <c r="BK278" s="140">
        <f>ROUND(I278*H278,2)</f>
        <v>6509</v>
      </c>
      <c r="BL278" s="18" t="s">
        <v>325</v>
      </c>
      <c r="BM278" s="139" t="s">
        <v>1218</v>
      </c>
    </row>
    <row r="279" spans="2:65" s="12" customFormat="1" ht="10.15">
      <c r="B279" s="141"/>
      <c r="D279" s="142" t="s">
        <v>211</v>
      </c>
      <c r="E279" s="143" t="s">
        <v>31</v>
      </c>
      <c r="F279" s="144" t="s">
        <v>1219</v>
      </c>
      <c r="H279" s="145">
        <v>5.66</v>
      </c>
      <c r="L279" s="141"/>
      <c r="M279" s="146"/>
      <c r="T279" s="147"/>
      <c r="AT279" s="143" t="s">
        <v>211</v>
      </c>
      <c r="AU279" s="143" t="s">
        <v>86</v>
      </c>
      <c r="AV279" s="12" t="s">
        <v>86</v>
      </c>
      <c r="AW279" s="12" t="s">
        <v>38</v>
      </c>
      <c r="AX279" s="12" t="s">
        <v>84</v>
      </c>
      <c r="AY279" s="143" t="s">
        <v>203</v>
      </c>
    </row>
    <row r="280" spans="2:65" s="1" customFormat="1" ht="33" customHeight="1">
      <c r="B280" s="31"/>
      <c r="C280" s="129" t="s">
        <v>1220</v>
      </c>
      <c r="D280" s="129" t="s">
        <v>205</v>
      </c>
      <c r="E280" s="130" t="s">
        <v>1221</v>
      </c>
      <c r="F280" s="131" t="s">
        <v>1222</v>
      </c>
      <c r="G280" s="132" t="s">
        <v>251</v>
      </c>
      <c r="H280" s="133">
        <v>1.0999999999999999E-2</v>
      </c>
      <c r="I280" s="134">
        <v>4892.0600000000004</v>
      </c>
      <c r="J280" s="134">
        <f>ROUND(I280*H280,2)</f>
        <v>53.81</v>
      </c>
      <c r="K280" s="131" t="s">
        <v>31</v>
      </c>
      <c r="L280" s="31"/>
      <c r="M280" s="135" t="s">
        <v>31</v>
      </c>
      <c r="N280" s="136" t="s">
        <v>48</v>
      </c>
      <c r="O280" s="137">
        <v>0</v>
      </c>
      <c r="P280" s="137">
        <f>O280*H280</f>
        <v>0</v>
      </c>
      <c r="Q280" s="137">
        <v>0</v>
      </c>
      <c r="R280" s="137">
        <f>Q280*H280</f>
        <v>0</v>
      </c>
      <c r="S280" s="137">
        <v>0</v>
      </c>
      <c r="T280" s="138">
        <f>S280*H280</f>
        <v>0</v>
      </c>
      <c r="AR280" s="139" t="s">
        <v>325</v>
      </c>
      <c r="AT280" s="139" t="s">
        <v>205</v>
      </c>
      <c r="AU280" s="139" t="s">
        <v>86</v>
      </c>
      <c r="AY280" s="18" t="s">
        <v>203</v>
      </c>
      <c r="BE280" s="140">
        <f>IF(N280="základní",J280,0)</f>
        <v>53.81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8" t="s">
        <v>84</v>
      </c>
      <c r="BK280" s="140">
        <f>ROUND(I280*H280,2)</f>
        <v>53.81</v>
      </c>
      <c r="BL280" s="18" t="s">
        <v>325</v>
      </c>
      <c r="BM280" s="139" t="s">
        <v>1223</v>
      </c>
    </row>
    <row r="281" spans="2:65" s="11" customFormat="1" ht="22.8" customHeight="1">
      <c r="B281" s="118"/>
      <c r="D281" s="119" t="s">
        <v>76</v>
      </c>
      <c r="E281" s="127" t="s">
        <v>1224</v>
      </c>
      <c r="F281" s="127" t="s">
        <v>1225</v>
      </c>
      <c r="J281" s="128">
        <f>BK281</f>
        <v>643300</v>
      </c>
      <c r="L281" s="118"/>
      <c r="M281" s="122"/>
      <c r="P281" s="123">
        <f>SUM(P282:P288)</f>
        <v>0</v>
      </c>
      <c r="R281" s="123">
        <f>SUM(R282:R288)</f>
        <v>0</v>
      </c>
      <c r="T281" s="124">
        <f>SUM(T282:T288)</f>
        <v>0</v>
      </c>
      <c r="AR281" s="119" t="s">
        <v>86</v>
      </c>
      <c r="AT281" s="125" t="s">
        <v>76</v>
      </c>
      <c r="AU281" s="125" t="s">
        <v>84</v>
      </c>
      <c r="AY281" s="119" t="s">
        <v>203</v>
      </c>
      <c r="BK281" s="126">
        <f>SUM(BK282:BK288)</f>
        <v>643300</v>
      </c>
    </row>
    <row r="282" spans="2:65" s="1" customFormat="1" ht="33" customHeight="1">
      <c r="B282" s="31"/>
      <c r="C282" s="129" t="s">
        <v>1226</v>
      </c>
      <c r="D282" s="129" t="s">
        <v>205</v>
      </c>
      <c r="E282" s="130" t="s">
        <v>1227</v>
      </c>
      <c r="F282" s="131" t="s">
        <v>1228</v>
      </c>
      <c r="G282" s="132" t="s">
        <v>215</v>
      </c>
      <c r="H282" s="133">
        <v>15</v>
      </c>
      <c r="I282" s="134">
        <v>27300</v>
      </c>
      <c r="J282" s="134">
        <f>ROUND(I282*H282,2)</f>
        <v>409500</v>
      </c>
      <c r="K282" s="131" t="s">
        <v>31</v>
      </c>
      <c r="L282" s="31"/>
      <c r="M282" s="135" t="s">
        <v>31</v>
      </c>
      <c r="N282" s="136" t="s">
        <v>48</v>
      </c>
      <c r="O282" s="137">
        <v>0</v>
      </c>
      <c r="P282" s="137">
        <f>O282*H282</f>
        <v>0</v>
      </c>
      <c r="Q282" s="137">
        <v>0</v>
      </c>
      <c r="R282" s="137">
        <f>Q282*H282</f>
        <v>0</v>
      </c>
      <c r="S282" s="137">
        <v>0</v>
      </c>
      <c r="T282" s="138">
        <f>S282*H282</f>
        <v>0</v>
      </c>
      <c r="AR282" s="139" t="s">
        <v>325</v>
      </c>
      <c r="AT282" s="139" t="s">
        <v>205</v>
      </c>
      <c r="AU282" s="139" t="s">
        <v>86</v>
      </c>
      <c r="AY282" s="18" t="s">
        <v>203</v>
      </c>
      <c r="BE282" s="140">
        <f>IF(N282="základní",J282,0)</f>
        <v>409500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8" t="s">
        <v>84</v>
      </c>
      <c r="BK282" s="140">
        <f>ROUND(I282*H282,2)</f>
        <v>409500</v>
      </c>
      <c r="BL282" s="18" t="s">
        <v>325</v>
      </c>
      <c r="BM282" s="139" t="s">
        <v>1229</v>
      </c>
    </row>
    <row r="283" spans="2:65" s="12" customFormat="1" ht="10.15">
      <c r="B283" s="141"/>
      <c r="D283" s="142" t="s">
        <v>211</v>
      </c>
      <c r="E283" s="143" t="s">
        <v>31</v>
      </c>
      <c r="F283" s="144" t="s">
        <v>321</v>
      </c>
      <c r="H283" s="145">
        <v>15</v>
      </c>
      <c r="L283" s="141"/>
      <c r="M283" s="146"/>
      <c r="T283" s="147"/>
      <c r="AT283" s="143" t="s">
        <v>211</v>
      </c>
      <c r="AU283" s="143" t="s">
        <v>86</v>
      </c>
      <c r="AV283" s="12" t="s">
        <v>86</v>
      </c>
      <c r="AW283" s="12" t="s">
        <v>38</v>
      </c>
      <c r="AX283" s="12" t="s">
        <v>84</v>
      </c>
      <c r="AY283" s="143" t="s">
        <v>203</v>
      </c>
    </row>
    <row r="284" spans="2:65" s="1" customFormat="1" ht="24.2" customHeight="1">
      <c r="B284" s="31"/>
      <c r="C284" s="129" t="s">
        <v>1230</v>
      </c>
      <c r="D284" s="129" t="s">
        <v>205</v>
      </c>
      <c r="E284" s="130" t="s">
        <v>1231</v>
      </c>
      <c r="F284" s="131" t="s">
        <v>1232</v>
      </c>
      <c r="G284" s="132" t="s">
        <v>215</v>
      </c>
      <c r="H284" s="133">
        <v>2</v>
      </c>
      <c r="I284" s="134">
        <v>83000</v>
      </c>
      <c r="J284" s="134">
        <f>ROUND(I284*H284,2)</f>
        <v>166000</v>
      </c>
      <c r="K284" s="131" t="s">
        <v>31</v>
      </c>
      <c r="L284" s="31"/>
      <c r="M284" s="135" t="s">
        <v>31</v>
      </c>
      <c r="N284" s="136" t="s">
        <v>48</v>
      </c>
      <c r="O284" s="137">
        <v>0</v>
      </c>
      <c r="P284" s="137">
        <f>O284*H284</f>
        <v>0</v>
      </c>
      <c r="Q284" s="137">
        <v>0</v>
      </c>
      <c r="R284" s="137">
        <f>Q284*H284</f>
        <v>0</v>
      </c>
      <c r="S284" s="137">
        <v>0</v>
      </c>
      <c r="T284" s="138">
        <f>S284*H284</f>
        <v>0</v>
      </c>
      <c r="AR284" s="139" t="s">
        <v>325</v>
      </c>
      <c r="AT284" s="139" t="s">
        <v>205</v>
      </c>
      <c r="AU284" s="139" t="s">
        <v>86</v>
      </c>
      <c r="AY284" s="18" t="s">
        <v>203</v>
      </c>
      <c r="BE284" s="140">
        <f>IF(N284="základní",J284,0)</f>
        <v>166000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8" t="s">
        <v>84</v>
      </c>
      <c r="BK284" s="140">
        <f>ROUND(I284*H284,2)</f>
        <v>166000</v>
      </c>
      <c r="BL284" s="18" t="s">
        <v>325</v>
      </c>
      <c r="BM284" s="139" t="s">
        <v>1233</v>
      </c>
    </row>
    <row r="285" spans="2:65" s="12" customFormat="1" ht="10.15">
      <c r="B285" s="141"/>
      <c r="D285" s="142" t="s">
        <v>211</v>
      </c>
      <c r="E285" s="143" t="s">
        <v>31</v>
      </c>
      <c r="F285" s="144" t="s">
        <v>86</v>
      </c>
      <c r="H285" s="145">
        <v>2</v>
      </c>
      <c r="L285" s="141"/>
      <c r="M285" s="146"/>
      <c r="T285" s="147"/>
      <c r="AT285" s="143" t="s">
        <v>211</v>
      </c>
      <c r="AU285" s="143" t="s">
        <v>86</v>
      </c>
      <c r="AV285" s="12" t="s">
        <v>86</v>
      </c>
      <c r="AW285" s="12" t="s">
        <v>38</v>
      </c>
      <c r="AX285" s="12" t="s">
        <v>84</v>
      </c>
      <c r="AY285" s="143" t="s">
        <v>203</v>
      </c>
    </row>
    <row r="286" spans="2:65" s="1" customFormat="1" ht="21.75" customHeight="1">
      <c r="B286" s="31"/>
      <c r="C286" s="129" t="s">
        <v>1234</v>
      </c>
      <c r="D286" s="129" t="s">
        <v>205</v>
      </c>
      <c r="E286" s="130" t="s">
        <v>1235</v>
      </c>
      <c r="F286" s="131" t="s">
        <v>1236</v>
      </c>
      <c r="G286" s="132" t="s">
        <v>215</v>
      </c>
      <c r="H286" s="133">
        <v>1</v>
      </c>
      <c r="I286" s="134">
        <v>59000</v>
      </c>
      <c r="J286" s="134">
        <f>ROUND(I286*H286,2)</f>
        <v>59000</v>
      </c>
      <c r="K286" s="131" t="s">
        <v>31</v>
      </c>
      <c r="L286" s="31"/>
      <c r="M286" s="135" t="s">
        <v>31</v>
      </c>
      <c r="N286" s="136" t="s">
        <v>48</v>
      </c>
      <c r="O286" s="137">
        <v>0</v>
      </c>
      <c r="P286" s="137">
        <f>O286*H286</f>
        <v>0</v>
      </c>
      <c r="Q286" s="137">
        <v>0</v>
      </c>
      <c r="R286" s="137">
        <f>Q286*H286</f>
        <v>0</v>
      </c>
      <c r="S286" s="137">
        <v>0</v>
      </c>
      <c r="T286" s="138">
        <f>S286*H286</f>
        <v>0</v>
      </c>
      <c r="AR286" s="139" t="s">
        <v>325</v>
      </c>
      <c r="AT286" s="139" t="s">
        <v>205</v>
      </c>
      <c r="AU286" s="139" t="s">
        <v>86</v>
      </c>
      <c r="AY286" s="18" t="s">
        <v>203</v>
      </c>
      <c r="BE286" s="140">
        <f>IF(N286="základní",J286,0)</f>
        <v>59000</v>
      </c>
      <c r="BF286" s="140">
        <f>IF(N286="snížená",J286,0)</f>
        <v>0</v>
      </c>
      <c r="BG286" s="140">
        <f>IF(N286="zákl. přenesená",J286,0)</f>
        <v>0</v>
      </c>
      <c r="BH286" s="140">
        <f>IF(N286="sníž. přenesená",J286,0)</f>
        <v>0</v>
      </c>
      <c r="BI286" s="140">
        <f>IF(N286="nulová",J286,0)</f>
        <v>0</v>
      </c>
      <c r="BJ286" s="18" t="s">
        <v>84</v>
      </c>
      <c r="BK286" s="140">
        <f>ROUND(I286*H286,2)</f>
        <v>59000</v>
      </c>
      <c r="BL286" s="18" t="s">
        <v>325</v>
      </c>
      <c r="BM286" s="139" t="s">
        <v>1237</v>
      </c>
    </row>
    <row r="287" spans="2:65" s="12" customFormat="1" ht="10.15">
      <c r="B287" s="141"/>
      <c r="D287" s="142" t="s">
        <v>211</v>
      </c>
      <c r="E287" s="143" t="s">
        <v>31</v>
      </c>
      <c r="F287" s="144" t="s">
        <v>84</v>
      </c>
      <c r="H287" s="145">
        <v>1</v>
      </c>
      <c r="L287" s="141"/>
      <c r="M287" s="146"/>
      <c r="T287" s="147"/>
      <c r="AT287" s="143" t="s">
        <v>211</v>
      </c>
      <c r="AU287" s="143" t="s">
        <v>86</v>
      </c>
      <c r="AV287" s="12" t="s">
        <v>86</v>
      </c>
      <c r="AW287" s="12" t="s">
        <v>38</v>
      </c>
      <c r="AX287" s="12" t="s">
        <v>84</v>
      </c>
      <c r="AY287" s="143" t="s">
        <v>203</v>
      </c>
    </row>
    <row r="288" spans="2:65" s="1" customFormat="1" ht="24.2" customHeight="1">
      <c r="B288" s="31"/>
      <c r="C288" s="129" t="s">
        <v>1238</v>
      </c>
      <c r="D288" s="129" t="s">
        <v>205</v>
      </c>
      <c r="E288" s="130" t="s">
        <v>1239</v>
      </c>
      <c r="F288" s="131" t="s">
        <v>1240</v>
      </c>
      <c r="G288" s="132" t="s">
        <v>1211</v>
      </c>
      <c r="H288" s="133">
        <v>8</v>
      </c>
      <c r="I288" s="134">
        <v>1100</v>
      </c>
      <c r="J288" s="134">
        <f>ROUND(I288*H288,2)</f>
        <v>8800</v>
      </c>
      <c r="K288" s="131" t="s">
        <v>31</v>
      </c>
      <c r="L288" s="31"/>
      <c r="M288" s="135" t="s">
        <v>31</v>
      </c>
      <c r="N288" s="136" t="s">
        <v>48</v>
      </c>
      <c r="O288" s="137">
        <v>0</v>
      </c>
      <c r="P288" s="137">
        <f>O288*H288</f>
        <v>0</v>
      </c>
      <c r="Q288" s="137">
        <v>0</v>
      </c>
      <c r="R288" s="137">
        <f>Q288*H288</f>
        <v>0</v>
      </c>
      <c r="S288" s="137">
        <v>0</v>
      </c>
      <c r="T288" s="138">
        <f>S288*H288</f>
        <v>0</v>
      </c>
      <c r="AR288" s="139" t="s">
        <v>325</v>
      </c>
      <c r="AT288" s="139" t="s">
        <v>205</v>
      </c>
      <c r="AU288" s="139" t="s">
        <v>86</v>
      </c>
      <c r="AY288" s="18" t="s">
        <v>203</v>
      </c>
      <c r="BE288" s="140">
        <f>IF(N288="základní",J288,0)</f>
        <v>8800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8" t="s">
        <v>84</v>
      </c>
      <c r="BK288" s="140">
        <f>ROUND(I288*H288,2)</f>
        <v>8800</v>
      </c>
      <c r="BL288" s="18" t="s">
        <v>325</v>
      </c>
      <c r="BM288" s="139" t="s">
        <v>1241</v>
      </c>
    </row>
    <row r="289" spans="2:65" s="11" customFormat="1" ht="22.8" customHeight="1">
      <c r="B289" s="118"/>
      <c r="D289" s="119" t="s">
        <v>76</v>
      </c>
      <c r="E289" s="127" t="s">
        <v>1242</v>
      </c>
      <c r="F289" s="127" t="s">
        <v>1243</v>
      </c>
      <c r="J289" s="128">
        <f>BK289</f>
        <v>11629.880000000001</v>
      </c>
      <c r="L289" s="118"/>
      <c r="M289" s="122"/>
      <c r="P289" s="123">
        <f>SUM(P290:P298)</f>
        <v>0</v>
      </c>
      <c r="R289" s="123">
        <f>SUM(R290:R298)</f>
        <v>6.2165709999999989E-3</v>
      </c>
      <c r="T289" s="124">
        <f>SUM(T290:T298)</f>
        <v>0</v>
      </c>
      <c r="AR289" s="119" t="s">
        <v>86</v>
      </c>
      <c r="AT289" s="125" t="s">
        <v>76</v>
      </c>
      <c r="AU289" s="125" t="s">
        <v>84</v>
      </c>
      <c r="AY289" s="119" t="s">
        <v>203</v>
      </c>
      <c r="BK289" s="126">
        <f>SUM(BK290:BK298)</f>
        <v>11629.880000000001</v>
      </c>
    </row>
    <row r="290" spans="2:65" s="1" customFormat="1" ht="21.75" customHeight="1">
      <c r="B290" s="31"/>
      <c r="C290" s="129" t="s">
        <v>1244</v>
      </c>
      <c r="D290" s="129" t="s">
        <v>205</v>
      </c>
      <c r="E290" s="130" t="s">
        <v>1245</v>
      </c>
      <c r="F290" s="131" t="s">
        <v>1246</v>
      </c>
      <c r="G290" s="132" t="s">
        <v>208</v>
      </c>
      <c r="H290" s="133">
        <v>13.603</v>
      </c>
      <c r="I290" s="134">
        <v>84.95</v>
      </c>
      <c r="J290" s="134">
        <f>ROUND(I290*H290,2)</f>
        <v>1155.57</v>
      </c>
      <c r="K290" s="131" t="s">
        <v>31</v>
      </c>
      <c r="L290" s="31"/>
      <c r="M290" s="135" t="s">
        <v>31</v>
      </c>
      <c r="N290" s="136" t="s">
        <v>48</v>
      </c>
      <c r="O290" s="137">
        <v>0</v>
      </c>
      <c r="P290" s="137">
        <f>O290*H290</f>
        <v>0</v>
      </c>
      <c r="Q290" s="137">
        <v>6.7000000000000002E-5</v>
      </c>
      <c r="R290" s="137">
        <f>Q290*H290</f>
        <v>9.1140100000000005E-4</v>
      </c>
      <c r="S290" s="137">
        <v>0</v>
      </c>
      <c r="T290" s="138">
        <f>S290*H290</f>
        <v>0</v>
      </c>
      <c r="AR290" s="139" t="s">
        <v>325</v>
      </c>
      <c r="AT290" s="139" t="s">
        <v>205</v>
      </c>
      <c r="AU290" s="139" t="s">
        <v>86</v>
      </c>
      <c r="AY290" s="18" t="s">
        <v>203</v>
      </c>
      <c r="BE290" s="140">
        <f>IF(N290="základní",J290,0)</f>
        <v>1155.57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8" t="s">
        <v>84</v>
      </c>
      <c r="BK290" s="140">
        <f>ROUND(I290*H290,2)</f>
        <v>1155.57</v>
      </c>
      <c r="BL290" s="18" t="s">
        <v>325</v>
      </c>
      <c r="BM290" s="139" t="s">
        <v>1247</v>
      </c>
    </row>
    <row r="291" spans="2:65" s="14" customFormat="1" ht="10.15">
      <c r="B291" s="160"/>
      <c r="D291" s="142" t="s">
        <v>211</v>
      </c>
      <c r="E291" s="161" t="s">
        <v>31</v>
      </c>
      <c r="F291" s="162" t="s">
        <v>1248</v>
      </c>
      <c r="H291" s="161" t="s">
        <v>31</v>
      </c>
      <c r="L291" s="160"/>
      <c r="M291" s="163"/>
      <c r="T291" s="164"/>
      <c r="AT291" s="161" t="s">
        <v>211</v>
      </c>
      <c r="AU291" s="161" t="s">
        <v>86</v>
      </c>
      <c r="AV291" s="14" t="s">
        <v>84</v>
      </c>
      <c r="AW291" s="14" t="s">
        <v>38</v>
      </c>
      <c r="AX291" s="14" t="s">
        <v>77</v>
      </c>
      <c r="AY291" s="161" t="s">
        <v>203</v>
      </c>
    </row>
    <row r="292" spans="2:65" s="12" customFormat="1" ht="10.15">
      <c r="B292" s="141"/>
      <c r="D292" s="142" t="s">
        <v>211</v>
      </c>
      <c r="E292" s="143" t="s">
        <v>31</v>
      </c>
      <c r="F292" s="144" t="s">
        <v>1249</v>
      </c>
      <c r="H292" s="145">
        <v>13.603</v>
      </c>
      <c r="L292" s="141"/>
      <c r="M292" s="146"/>
      <c r="T292" s="147"/>
      <c r="AT292" s="143" t="s">
        <v>211</v>
      </c>
      <c r="AU292" s="143" t="s">
        <v>86</v>
      </c>
      <c r="AV292" s="12" t="s">
        <v>86</v>
      </c>
      <c r="AW292" s="12" t="s">
        <v>38</v>
      </c>
      <c r="AX292" s="12" t="s">
        <v>84</v>
      </c>
      <c r="AY292" s="143" t="s">
        <v>203</v>
      </c>
    </row>
    <row r="293" spans="2:65" s="1" customFormat="1" ht="16.5" customHeight="1">
      <c r="B293" s="31"/>
      <c r="C293" s="129" t="s">
        <v>1250</v>
      </c>
      <c r="D293" s="129" t="s">
        <v>205</v>
      </c>
      <c r="E293" s="130" t="s">
        <v>1251</v>
      </c>
      <c r="F293" s="131" t="s">
        <v>1252</v>
      </c>
      <c r="G293" s="132" t="s">
        <v>208</v>
      </c>
      <c r="H293" s="133">
        <v>13.603</v>
      </c>
      <c r="I293" s="134">
        <v>150</v>
      </c>
      <c r="J293" s="134">
        <f>ROUND(I293*H293,2)</f>
        <v>2040.45</v>
      </c>
      <c r="K293" s="131" t="s">
        <v>31</v>
      </c>
      <c r="L293" s="31"/>
      <c r="M293" s="135" t="s">
        <v>31</v>
      </c>
      <c r="N293" s="136" t="s">
        <v>48</v>
      </c>
      <c r="O293" s="137">
        <v>0</v>
      </c>
      <c r="P293" s="137">
        <f>O293*H293</f>
        <v>0</v>
      </c>
      <c r="Q293" s="137">
        <v>3.0000000000000001E-5</v>
      </c>
      <c r="R293" s="137">
        <f>Q293*H293</f>
        <v>4.0809E-4</v>
      </c>
      <c r="S293" s="137">
        <v>0</v>
      </c>
      <c r="T293" s="138">
        <f>S293*H293</f>
        <v>0</v>
      </c>
      <c r="AR293" s="139" t="s">
        <v>325</v>
      </c>
      <c r="AT293" s="139" t="s">
        <v>205</v>
      </c>
      <c r="AU293" s="139" t="s">
        <v>86</v>
      </c>
      <c r="AY293" s="18" t="s">
        <v>203</v>
      </c>
      <c r="BE293" s="140">
        <f>IF(N293="základní",J293,0)</f>
        <v>2040.45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8" t="s">
        <v>84</v>
      </c>
      <c r="BK293" s="140">
        <f>ROUND(I293*H293,2)</f>
        <v>2040.45</v>
      </c>
      <c r="BL293" s="18" t="s">
        <v>325</v>
      </c>
      <c r="BM293" s="139" t="s">
        <v>1253</v>
      </c>
    </row>
    <row r="294" spans="2:65" s="14" customFormat="1" ht="10.15">
      <c r="B294" s="160"/>
      <c r="D294" s="142" t="s">
        <v>211</v>
      </c>
      <c r="E294" s="161" t="s">
        <v>31</v>
      </c>
      <c r="F294" s="162" t="s">
        <v>1248</v>
      </c>
      <c r="H294" s="161" t="s">
        <v>31</v>
      </c>
      <c r="L294" s="160"/>
      <c r="M294" s="163"/>
      <c r="T294" s="164"/>
      <c r="AT294" s="161" t="s">
        <v>211</v>
      </c>
      <c r="AU294" s="161" t="s">
        <v>86</v>
      </c>
      <c r="AV294" s="14" t="s">
        <v>84</v>
      </c>
      <c r="AW294" s="14" t="s">
        <v>38</v>
      </c>
      <c r="AX294" s="14" t="s">
        <v>77</v>
      </c>
      <c r="AY294" s="161" t="s">
        <v>203</v>
      </c>
    </row>
    <row r="295" spans="2:65" s="12" customFormat="1" ht="10.15">
      <c r="B295" s="141"/>
      <c r="D295" s="142" t="s">
        <v>211</v>
      </c>
      <c r="E295" s="143" t="s">
        <v>31</v>
      </c>
      <c r="F295" s="144" t="s">
        <v>1249</v>
      </c>
      <c r="H295" s="145">
        <v>13.603</v>
      </c>
      <c r="L295" s="141"/>
      <c r="M295" s="146"/>
      <c r="T295" s="147"/>
      <c r="AT295" s="143" t="s">
        <v>211</v>
      </c>
      <c r="AU295" s="143" t="s">
        <v>86</v>
      </c>
      <c r="AV295" s="12" t="s">
        <v>86</v>
      </c>
      <c r="AW295" s="12" t="s">
        <v>38</v>
      </c>
      <c r="AX295" s="12" t="s">
        <v>84</v>
      </c>
      <c r="AY295" s="143" t="s">
        <v>203</v>
      </c>
    </row>
    <row r="296" spans="2:65" s="1" customFormat="1" ht="16.5" customHeight="1">
      <c r="B296" s="31"/>
      <c r="C296" s="129" t="s">
        <v>1254</v>
      </c>
      <c r="D296" s="129" t="s">
        <v>205</v>
      </c>
      <c r="E296" s="130" t="s">
        <v>1255</v>
      </c>
      <c r="F296" s="131" t="s">
        <v>1256</v>
      </c>
      <c r="G296" s="132" t="s">
        <v>208</v>
      </c>
      <c r="H296" s="133">
        <v>13.603</v>
      </c>
      <c r="I296" s="134">
        <v>160</v>
      </c>
      <c r="J296" s="134">
        <f>ROUND(I296*H296,2)</f>
        <v>2176.48</v>
      </c>
      <c r="K296" s="131" t="s">
        <v>31</v>
      </c>
      <c r="L296" s="31"/>
      <c r="M296" s="135" t="s">
        <v>31</v>
      </c>
      <c r="N296" s="136" t="s">
        <v>48</v>
      </c>
      <c r="O296" s="137">
        <v>0</v>
      </c>
      <c r="P296" s="137">
        <f>O296*H296</f>
        <v>0</v>
      </c>
      <c r="Q296" s="137">
        <v>1.2999999999999999E-4</v>
      </c>
      <c r="R296" s="137">
        <f>Q296*H296</f>
        <v>1.7683899999999999E-3</v>
      </c>
      <c r="S296" s="137">
        <v>0</v>
      </c>
      <c r="T296" s="138">
        <f>S296*H296</f>
        <v>0</v>
      </c>
      <c r="AR296" s="139" t="s">
        <v>325</v>
      </c>
      <c r="AT296" s="139" t="s">
        <v>205</v>
      </c>
      <c r="AU296" s="139" t="s">
        <v>86</v>
      </c>
      <c r="AY296" s="18" t="s">
        <v>203</v>
      </c>
      <c r="BE296" s="140">
        <f>IF(N296="základní",J296,0)</f>
        <v>2176.48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8" t="s">
        <v>84</v>
      </c>
      <c r="BK296" s="140">
        <f>ROUND(I296*H296,2)</f>
        <v>2176.48</v>
      </c>
      <c r="BL296" s="18" t="s">
        <v>325</v>
      </c>
      <c r="BM296" s="139" t="s">
        <v>1257</v>
      </c>
    </row>
    <row r="297" spans="2:65" s="1" customFormat="1" ht="16.5" customHeight="1">
      <c r="B297" s="31"/>
      <c r="C297" s="129" t="s">
        <v>1258</v>
      </c>
      <c r="D297" s="129" t="s">
        <v>205</v>
      </c>
      <c r="E297" s="130" t="s">
        <v>1259</v>
      </c>
      <c r="F297" s="131" t="s">
        <v>1260</v>
      </c>
      <c r="G297" s="132" t="s">
        <v>208</v>
      </c>
      <c r="H297" s="133">
        <v>13.603</v>
      </c>
      <c r="I297" s="134">
        <v>180</v>
      </c>
      <c r="J297" s="134">
        <f>ROUND(I297*H297,2)</f>
        <v>2448.54</v>
      </c>
      <c r="K297" s="131" t="s">
        <v>31</v>
      </c>
      <c r="L297" s="31"/>
      <c r="M297" s="135" t="s">
        <v>31</v>
      </c>
      <c r="N297" s="136" t="s">
        <v>48</v>
      </c>
      <c r="O297" s="137">
        <v>0</v>
      </c>
      <c r="P297" s="137">
        <f>O297*H297</f>
        <v>0</v>
      </c>
      <c r="Q297" s="137">
        <v>1.3999999999999999E-4</v>
      </c>
      <c r="R297" s="137">
        <f>Q297*H297</f>
        <v>1.9044199999999998E-3</v>
      </c>
      <c r="S297" s="137">
        <v>0</v>
      </c>
      <c r="T297" s="138">
        <f>S297*H297</f>
        <v>0</v>
      </c>
      <c r="AR297" s="139" t="s">
        <v>325</v>
      </c>
      <c r="AT297" s="139" t="s">
        <v>205</v>
      </c>
      <c r="AU297" s="139" t="s">
        <v>86</v>
      </c>
      <c r="AY297" s="18" t="s">
        <v>203</v>
      </c>
      <c r="BE297" s="140">
        <f>IF(N297="základní",J297,0)</f>
        <v>2448.54</v>
      </c>
      <c r="BF297" s="140">
        <f>IF(N297="snížená",J297,0)</f>
        <v>0</v>
      </c>
      <c r="BG297" s="140">
        <f>IF(N297="zákl. přenesená",J297,0)</f>
        <v>0</v>
      </c>
      <c r="BH297" s="140">
        <f>IF(N297="sníž. přenesená",J297,0)</f>
        <v>0</v>
      </c>
      <c r="BI297" s="140">
        <f>IF(N297="nulová",J297,0)</f>
        <v>0</v>
      </c>
      <c r="BJ297" s="18" t="s">
        <v>84</v>
      </c>
      <c r="BK297" s="140">
        <f>ROUND(I297*H297,2)</f>
        <v>2448.54</v>
      </c>
      <c r="BL297" s="18" t="s">
        <v>325</v>
      </c>
      <c r="BM297" s="139" t="s">
        <v>1261</v>
      </c>
    </row>
    <row r="298" spans="2:65" s="1" customFormat="1" ht="16.5" customHeight="1">
      <c r="B298" s="31"/>
      <c r="C298" s="129" t="s">
        <v>1262</v>
      </c>
      <c r="D298" s="129" t="s">
        <v>205</v>
      </c>
      <c r="E298" s="130" t="s">
        <v>1263</v>
      </c>
      <c r="F298" s="131" t="s">
        <v>1264</v>
      </c>
      <c r="G298" s="132" t="s">
        <v>208</v>
      </c>
      <c r="H298" s="133">
        <v>13.603</v>
      </c>
      <c r="I298" s="134">
        <v>280</v>
      </c>
      <c r="J298" s="134">
        <f>ROUND(I298*H298,2)</f>
        <v>3808.84</v>
      </c>
      <c r="K298" s="131" t="s">
        <v>31</v>
      </c>
      <c r="L298" s="31"/>
      <c r="M298" s="135" t="s">
        <v>31</v>
      </c>
      <c r="N298" s="136" t="s">
        <v>48</v>
      </c>
      <c r="O298" s="137">
        <v>0</v>
      </c>
      <c r="P298" s="137">
        <f>O298*H298</f>
        <v>0</v>
      </c>
      <c r="Q298" s="137">
        <v>9.0000000000000006E-5</v>
      </c>
      <c r="R298" s="137">
        <f>Q298*H298</f>
        <v>1.22427E-3</v>
      </c>
      <c r="S298" s="137">
        <v>0</v>
      </c>
      <c r="T298" s="138">
        <f>S298*H298</f>
        <v>0</v>
      </c>
      <c r="AR298" s="139" t="s">
        <v>325</v>
      </c>
      <c r="AT298" s="139" t="s">
        <v>205</v>
      </c>
      <c r="AU298" s="139" t="s">
        <v>86</v>
      </c>
      <c r="AY298" s="18" t="s">
        <v>203</v>
      </c>
      <c r="BE298" s="140">
        <f>IF(N298="základní",J298,0)</f>
        <v>3808.84</v>
      </c>
      <c r="BF298" s="140">
        <f>IF(N298="snížená",J298,0)</f>
        <v>0</v>
      </c>
      <c r="BG298" s="140">
        <f>IF(N298="zákl. přenesená",J298,0)</f>
        <v>0</v>
      </c>
      <c r="BH298" s="140">
        <f>IF(N298="sníž. přenesená",J298,0)</f>
        <v>0</v>
      </c>
      <c r="BI298" s="140">
        <f>IF(N298="nulová",J298,0)</f>
        <v>0</v>
      </c>
      <c r="BJ298" s="18" t="s">
        <v>84</v>
      </c>
      <c r="BK298" s="140">
        <f>ROUND(I298*H298,2)</f>
        <v>3808.84</v>
      </c>
      <c r="BL298" s="18" t="s">
        <v>325</v>
      </c>
      <c r="BM298" s="139" t="s">
        <v>1265</v>
      </c>
    </row>
    <row r="299" spans="2:65" s="11" customFormat="1" ht="22.8" customHeight="1">
      <c r="B299" s="118"/>
      <c r="D299" s="119" t="s">
        <v>76</v>
      </c>
      <c r="E299" s="127" t="s">
        <v>1266</v>
      </c>
      <c r="F299" s="127" t="s">
        <v>1267</v>
      </c>
      <c r="J299" s="128">
        <f>BK299</f>
        <v>149000</v>
      </c>
      <c r="L299" s="118"/>
      <c r="M299" s="122"/>
      <c r="P299" s="123">
        <f>SUM(P300:P301)</f>
        <v>0</v>
      </c>
      <c r="R299" s="123">
        <f>SUM(R300:R301)</f>
        <v>0</v>
      </c>
      <c r="T299" s="124">
        <f>SUM(T300:T301)</f>
        <v>0</v>
      </c>
      <c r="AR299" s="119" t="s">
        <v>209</v>
      </c>
      <c r="AT299" s="125" t="s">
        <v>76</v>
      </c>
      <c r="AU299" s="125" t="s">
        <v>84</v>
      </c>
      <c r="AY299" s="119" t="s">
        <v>203</v>
      </c>
      <c r="BK299" s="126">
        <f>SUM(BK300:BK301)</f>
        <v>149000</v>
      </c>
    </row>
    <row r="300" spans="2:65" s="1" customFormat="1" ht="16.5" customHeight="1">
      <c r="B300" s="31"/>
      <c r="C300" s="129" t="s">
        <v>1268</v>
      </c>
      <c r="D300" s="129" t="s">
        <v>205</v>
      </c>
      <c r="E300" s="130" t="s">
        <v>1269</v>
      </c>
      <c r="F300" s="131" t="s">
        <v>1270</v>
      </c>
      <c r="G300" s="132" t="s">
        <v>215</v>
      </c>
      <c r="H300" s="133">
        <v>2</v>
      </c>
      <c r="I300" s="134">
        <v>54000</v>
      </c>
      <c r="J300" s="134">
        <f>ROUND(I300*H300,2)</f>
        <v>108000</v>
      </c>
      <c r="K300" s="131" t="s">
        <v>31</v>
      </c>
      <c r="L300" s="31"/>
      <c r="M300" s="135" t="s">
        <v>31</v>
      </c>
      <c r="N300" s="136" t="s">
        <v>48</v>
      </c>
      <c r="O300" s="137">
        <v>0</v>
      </c>
      <c r="P300" s="137">
        <f>O300*H300</f>
        <v>0</v>
      </c>
      <c r="Q300" s="137">
        <v>0</v>
      </c>
      <c r="R300" s="137">
        <f>Q300*H300</f>
        <v>0</v>
      </c>
      <c r="S300" s="137">
        <v>0</v>
      </c>
      <c r="T300" s="138">
        <f>S300*H300</f>
        <v>0</v>
      </c>
      <c r="AR300" s="139" t="s">
        <v>325</v>
      </c>
      <c r="AT300" s="139" t="s">
        <v>205</v>
      </c>
      <c r="AU300" s="139" t="s">
        <v>86</v>
      </c>
      <c r="AY300" s="18" t="s">
        <v>203</v>
      </c>
      <c r="BE300" s="140">
        <f>IF(N300="základní",J300,0)</f>
        <v>108000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8" t="s">
        <v>84</v>
      </c>
      <c r="BK300" s="140">
        <f>ROUND(I300*H300,2)</f>
        <v>108000</v>
      </c>
      <c r="BL300" s="18" t="s">
        <v>325</v>
      </c>
      <c r="BM300" s="139" t="s">
        <v>1271</v>
      </c>
    </row>
    <row r="301" spans="2:65" s="1" customFormat="1" ht="16.5" customHeight="1">
      <c r="B301" s="31"/>
      <c r="C301" s="129" t="s">
        <v>1272</v>
      </c>
      <c r="D301" s="129" t="s">
        <v>205</v>
      </c>
      <c r="E301" s="130" t="s">
        <v>1273</v>
      </c>
      <c r="F301" s="131" t="s">
        <v>1274</v>
      </c>
      <c r="G301" s="132" t="s">
        <v>1275</v>
      </c>
      <c r="H301" s="133">
        <v>1</v>
      </c>
      <c r="I301" s="134">
        <v>41000</v>
      </c>
      <c r="J301" s="134">
        <f>ROUND(I301*H301,2)</f>
        <v>41000</v>
      </c>
      <c r="K301" s="131" t="s">
        <v>31</v>
      </c>
      <c r="L301" s="31"/>
      <c r="M301" s="183" t="s">
        <v>31</v>
      </c>
      <c r="N301" s="184" t="s">
        <v>48</v>
      </c>
      <c r="O301" s="185">
        <v>0</v>
      </c>
      <c r="P301" s="185">
        <f>O301*H301</f>
        <v>0</v>
      </c>
      <c r="Q301" s="185">
        <v>0</v>
      </c>
      <c r="R301" s="185">
        <f>Q301*H301</f>
        <v>0</v>
      </c>
      <c r="S301" s="185">
        <v>0</v>
      </c>
      <c r="T301" s="186">
        <f>S301*H301</f>
        <v>0</v>
      </c>
      <c r="AR301" s="139" t="s">
        <v>325</v>
      </c>
      <c r="AT301" s="139" t="s">
        <v>205</v>
      </c>
      <c r="AU301" s="139" t="s">
        <v>86</v>
      </c>
      <c r="AY301" s="18" t="s">
        <v>203</v>
      </c>
      <c r="BE301" s="140">
        <f>IF(N301="základní",J301,0)</f>
        <v>41000</v>
      </c>
      <c r="BF301" s="140">
        <f>IF(N301="snížená",J301,0)</f>
        <v>0</v>
      </c>
      <c r="BG301" s="140">
        <f>IF(N301="zákl. přenesená",J301,0)</f>
        <v>0</v>
      </c>
      <c r="BH301" s="140">
        <f>IF(N301="sníž. přenesená",J301,0)</f>
        <v>0</v>
      </c>
      <c r="BI301" s="140">
        <f>IF(N301="nulová",J301,0)</f>
        <v>0</v>
      </c>
      <c r="BJ301" s="18" t="s">
        <v>84</v>
      </c>
      <c r="BK301" s="140">
        <f>ROUND(I301*H301,2)</f>
        <v>41000</v>
      </c>
      <c r="BL301" s="18" t="s">
        <v>325</v>
      </c>
      <c r="BM301" s="139" t="s">
        <v>1276</v>
      </c>
    </row>
    <row r="302" spans="2:65" s="1" customFormat="1" ht="6.95" customHeight="1">
      <c r="B302" s="40"/>
      <c r="C302" s="41"/>
      <c r="D302" s="41"/>
      <c r="E302" s="41"/>
      <c r="F302" s="41"/>
      <c r="G302" s="41"/>
      <c r="H302" s="41"/>
      <c r="I302" s="41"/>
      <c r="J302" s="41"/>
      <c r="K302" s="41"/>
      <c r="L302" s="31"/>
    </row>
  </sheetData>
  <sheetProtection algorithmName="SHA-512" hashValue="jGWnYD7unD73S3M7M2sSqTrNX0tNdBhSmGrmOUSYIddm/gLfZwcQNGcLc8oNyi7yfmqXbHLeEB7Y6eT0h3Dusg==" saltValue="KJ8/u0LvPoqcqyVvZpjr2vt6A/SAJLENs30BOGfubAmJnfeaGUhqoDuQFOOVYIhjMFb3g2G+otyMWrl3QVebcA==" spinCount="100000" sheet="1" objects="1" scenarios="1" formatColumns="0" formatRows="0" autoFilter="0"/>
  <autoFilter ref="C100:K301" xr:uid="{00000000-0009-0000-0000-000015000000}"/>
  <mergeCells count="11">
    <mergeCell ref="L2:V2"/>
    <mergeCell ref="E52:H52"/>
    <mergeCell ref="E54:H54"/>
    <mergeCell ref="E89:H89"/>
    <mergeCell ref="E91:H91"/>
    <mergeCell ref="E93:H93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BM90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139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s="1" customFormat="1" ht="12" customHeight="1">
      <c r="B8" s="31"/>
      <c r="D8" s="27" t="s">
        <v>178</v>
      </c>
      <c r="L8" s="31"/>
    </row>
    <row r="9" spans="2:46" s="1" customFormat="1" ht="16.5" customHeight="1">
      <c r="B9" s="31"/>
      <c r="E9" s="292" t="s">
        <v>1277</v>
      </c>
      <c r="F9" s="311"/>
      <c r="G9" s="311"/>
      <c r="H9" s="311"/>
      <c r="L9" s="31"/>
    </row>
    <row r="10" spans="2:46" s="1" customFormat="1" ht="10.15">
      <c r="B10" s="31"/>
      <c r="L10" s="31"/>
    </row>
    <row r="11" spans="2:46" s="1" customFormat="1" ht="12" customHeight="1">
      <c r="B11" s="31"/>
      <c r="D11" s="27" t="s">
        <v>16</v>
      </c>
      <c r="F11" s="25" t="s">
        <v>17</v>
      </c>
      <c r="I11" s="27" t="s">
        <v>18</v>
      </c>
      <c r="J11" s="25" t="s">
        <v>31</v>
      </c>
      <c r="L11" s="31"/>
    </row>
    <row r="12" spans="2:46" s="1" customFormat="1" ht="12" customHeight="1">
      <c r="B12" s="31"/>
      <c r="D12" s="27" t="s">
        <v>19</v>
      </c>
      <c r="F12" s="25" t="s">
        <v>20</v>
      </c>
      <c r="I12" s="27" t="s">
        <v>21</v>
      </c>
      <c r="J12" s="48">
        <f>'Rekapitulace stavby'!AN8</f>
        <v>0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7" t="s">
        <v>26</v>
      </c>
      <c r="I14" s="27" t="s">
        <v>27</v>
      </c>
      <c r="J14" s="25" t="s">
        <v>28</v>
      </c>
      <c r="L14" s="31"/>
    </row>
    <row r="15" spans="2:46" s="1" customFormat="1" ht="18" customHeight="1">
      <c r="B15" s="31"/>
      <c r="E15" s="25" t="s">
        <v>29</v>
      </c>
      <c r="I15" s="27" t="s">
        <v>30</v>
      </c>
      <c r="J15" s="25" t="s">
        <v>31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7" t="s">
        <v>32</v>
      </c>
      <c r="I17" s="27" t="s">
        <v>27</v>
      </c>
      <c r="J17" s="25" t="s">
        <v>33</v>
      </c>
      <c r="L17" s="31"/>
    </row>
    <row r="18" spans="2:12" s="1" customFormat="1" ht="18" customHeight="1">
      <c r="B18" s="31"/>
      <c r="E18" s="25" t="s">
        <v>34</v>
      </c>
      <c r="I18" s="27" t="s">
        <v>30</v>
      </c>
      <c r="J18" s="25" t="s">
        <v>35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7" t="s">
        <v>36</v>
      </c>
      <c r="I20" s="27" t="s">
        <v>27</v>
      </c>
      <c r="J20" s="25" t="s">
        <v>31</v>
      </c>
      <c r="L20" s="31"/>
    </row>
    <row r="21" spans="2:12" s="1" customFormat="1" ht="18" customHeight="1">
      <c r="B21" s="31"/>
      <c r="E21" s="25" t="s">
        <v>37</v>
      </c>
      <c r="I21" s="27" t="s">
        <v>30</v>
      </c>
      <c r="J21" s="25" t="s">
        <v>31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7" t="s">
        <v>39</v>
      </c>
      <c r="I23" s="27" t="s">
        <v>27</v>
      </c>
      <c r="J23" s="25" t="s">
        <v>31</v>
      </c>
      <c r="L23" s="31"/>
    </row>
    <row r="24" spans="2:12" s="1" customFormat="1" ht="18" customHeight="1">
      <c r="B24" s="31"/>
      <c r="E24" s="25" t="s">
        <v>40</v>
      </c>
      <c r="I24" s="27" t="s">
        <v>30</v>
      </c>
      <c r="J24" s="25" t="s">
        <v>31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7" t="s">
        <v>41</v>
      </c>
      <c r="L26" s="31"/>
    </row>
    <row r="27" spans="2:12" s="7" customFormat="1" ht="16.5" customHeight="1">
      <c r="B27" s="90"/>
      <c r="E27" s="275" t="s">
        <v>42</v>
      </c>
      <c r="F27" s="275"/>
      <c r="G27" s="275"/>
      <c r="H27" s="275"/>
      <c r="L27" s="90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91" t="s">
        <v>43</v>
      </c>
      <c r="J30" s="62">
        <f>ROUND(J81, 2)</f>
        <v>242000</v>
      </c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5" customHeight="1">
      <c r="B32" s="31"/>
      <c r="F32" s="34" t="s">
        <v>45</v>
      </c>
      <c r="I32" s="34" t="s">
        <v>44</v>
      </c>
      <c r="J32" s="34" t="s">
        <v>46</v>
      </c>
      <c r="L32" s="31"/>
    </row>
    <row r="33" spans="2:12" s="1" customFormat="1" ht="14.45" customHeight="1">
      <c r="B33" s="31"/>
      <c r="D33" s="51" t="s">
        <v>47</v>
      </c>
      <c r="E33" s="27" t="s">
        <v>48</v>
      </c>
      <c r="F33" s="81">
        <f>ROUND((SUM(BE81:BE89)),  2)</f>
        <v>242000</v>
      </c>
      <c r="I33" s="92">
        <v>0.21</v>
      </c>
      <c r="J33" s="81">
        <f>ROUND(((SUM(BE81:BE89))*I33),  2)</f>
        <v>50820</v>
      </c>
      <c r="L33" s="31"/>
    </row>
    <row r="34" spans="2:12" s="1" customFormat="1" ht="14.45" customHeight="1">
      <c r="B34" s="31"/>
      <c r="E34" s="27" t="s">
        <v>49</v>
      </c>
      <c r="F34" s="81">
        <f>ROUND((SUM(BF81:BF89)),  2)</f>
        <v>0</v>
      </c>
      <c r="I34" s="92">
        <v>0.12</v>
      </c>
      <c r="J34" s="81">
        <f>ROUND(((SUM(BF81:BF89))*I34),  2)</f>
        <v>0</v>
      </c>
      <c r="L34" s="31"/>
    </row>
    <row r="35" spans="2:12" s="1" customFormat="1" ht="14.45" hidden="1" customHeight="1">
      <c r="B35" s="31"/>
      <c r="E35" s="27" t="s">
        <v>50</v>
      </c>
      <c r="F35" s="81">
        <f>ROUND((SUM(BG81:BG89)),  2)</f>
        <v>0</v>
      </c>
      <c r="I35" s="92">
        <v>0.21</v>
      </c>
      <c r="J35" s="81">
        <f>0</f>
        <v>0</v>
      </c>
      <c r="L35" s="31"/>
    </row>
    <row r="36" spans="2:12" s="1" customFormat="1" ht="14.45" hidden="1" customHeight="1">
      <c r="B36" s="31"/>
      <c r="E36" s="27" t="s">
        <v>51</v>
      </c>
      <c r="F36" s="81">
        <f>ROUND((SUM(BH81:BH89)),  2)</f>
        <v>0</v>
      </c>
      <c r="I36" s="92">
        <v>0.12</v>
      </c>
      <c r="J36" s="81">
        <f>0</f>
        <v>0</v>
      </c>
      <c r="L36" s="31"/>
    </row>
    <row r="37" spans="2:12" s="1" customFormat="1" ht="14.45" hidden="1" customHeight="1">
      <c r="B37" s="31"/>
      <c r="E37" s="27" t="s">
        <v>52</v>
      </c>
      <c r="F37" s="81">
        <f>ROUND((SUM(BI81:BI89)),  2)</f>
        <v>0</v>
      </c>
      <c r="I37" s="92">
        <v>0</v>
      </c>
      <c r="J37" s="8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45" customHeight="1">
      <c r="B39" s="31"/>
      <c r="C39" s="93"/>
      <c r="D39" s="94" t="s">
        <v>53</v>
      </c>
      <c r="E39" s="53"/>
      <c r="F39" s="53"/>
      <c r="G39" s="95" t="s">
        <v>54</v>
      </c>
      <c r="H39" s="96" t="s">
        <v>55</v>
      </c>
      <c r="I39" s="53"/>
      <c r="J39" s="97">
        <f>SUM(J30:J37)</f>
        <v>292820</v>
      </c>
      <c r="K39" s="98"/>
      <c r="L39" s="31"/>
    </row>
    <row r="40" spans="2:12" s="1" customFormat="1" ht="14.45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6.9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4.95" customHeight="1">
      <c r="B45" s="31"/>
      <c r="C45" s="22" t="s">
        <v>182</v>
      </c>
      <c r="L45" s="31"/>
    </row>
    <row r="46" spans="2:12" s="1" customFormat="1" ht="6.95" customHeight="1">
      <c r="B46" s="31"/>
      <c r="L46" s="31"/>
    </row>
    <row r="47" spans="2:12" s="1" customFormat="1" ht="12" customHeight="1">
      <c r="B47" s="31"/>
      <c r="C47" s="27" t="s">
        <v>14</v>
      </c>
      <c r="L47" s="31"/>
    </row>
    <row r="48" spans="2:12" s="1" customFormat="1" ht="16.5" customHeight="1">
      <c r="B48" s="31"/>
      <c r="E48" s="309" t="str">
        <f>E7</f>
        <v>ÚPRAVY HŘBITOVA KBELY- ETAPA1</v>
      </c>
      <c r="F48" s="310"/>
      <c r="G48" s="310"/>
      <c r="H48" s="310"/>
      <c r="L48" s="31"/>
    </row>
    <row r="49" spans="2:47" s="1" customFormat="1" ht="12" customHeight="1">
      <c r="B49" s="31"/>
      <c r="C49" s="27" t="s">
        <v>178</v>
      </c>
      <c r="L49" s="31"/>
    </row>
    <row r="50" spans="2:47" s="1" customFormat="1" ht="16.5" customHeight="1">
      <c r="B50" s="31"/>
      <c r="E50" s="292" t="str">
        <f>E9</f>
        <v>02 - Navrhovaný mobiliář</v>
      </c>
      <c r="F50" s="311"/>
      <c r="G50" s="311"/>
      <c r="H50" s="311"/>
      <c r="L50" s="31"/>
    </row>
    <row r="51" spans="2:47" s="1" customFormat="1" ht="6.95" customHeight="1">
      <c r="B51" s="31"/>
      <c r="L51" s="31"/>
    </row>
    <row r="52" spans="2:47" s="1" customFormat="1" ht="12" customHeight="1">
      <c r="B52" s="31"/>
      <c r="C52" s="27" t="s">
        <v>19</v>
      </c>
      <c r="F52" s="25" t="str">
        <f>F12</f>
        <v>Praha 9-Kbely</v>
      </c>
      <c r="I52" s="27" t="s">
        <v>21</v>
      </c>
      <c r="J52" s="48">
        <f>IF(J12="","",J12)</f>
        <v>0</v>
      </c>
      <c r="L52" s="31"/>
    </row>
    <row r="53" spans="2:47" s="1" customFormat="1" ht="6.95" customHeight="1">
      <c r="B53" s="31"/>
      <c r="L53" s="31"/>
    </row>
    <row r="54" spans="2:47" s="1" customFormat="1" ht="25.7" customHeight="1">
      <c r="B54" s="31"/>
      <c r="C54" s="27" t="s">
        <v>26</v>
      </c>
      <c r="F54" s="25" t="str">
        <f>E15</f>
        <v>MČ Praha 19, Semilská 43/1, 197 00 Praha 9 - Kbely</v>
      </c>
      <c r="I54" s="27" t="s">
        <v>36</v>
      </c>
      <c r="J54" s="29" t="str">
        <f>E21</f>
        <v>Ing.Jan Pustějovský, Ph.D.</v>
      </c>
      <c r="L54" s="31"/>
    </row>
    <row r="55" spans="2:47" s="1" customFormat="1" ht="15.2" customHeight="1">
      <c r="B55" s="31"/>
      <c r="C55" s="27" t="s">
        <v>32</v>
      </c>
      <c r="F55" s="25" t="str">
        <f>IF(E18="","",E18)</f>
        <v>IWU s.r.o.</v>
      </c>
      <c r="I55" s="27" t="s">
        <v>39</v>
      </c>
      <c r="J55" s="29" t="str">
        <f>E24</f>
        <v xml:space="preserve"> </v>
      </c>
      <c r="L55" s="31"/>
    </row>
    <row r="56" spans="2:47" s="1" customFormat="1" ht="10.35" customHeight="1">
      <c r="B56" s="31"/>
      <c r="L56" s="31"/>
    </row>
    <row r="57" spans="2:47" s="1" customFormat="1" ht="29.25" customHeight="1">
      <c r="B57" s="31"/>
      <c r="C57" s="99" t="s">
        <v>183</v>
      </c>
      <c r="D57" s="93"/>
      <c r="E57" s="93"/>
      <c r="F57" s="93"/>
      <c r="G57" s="93"/>
      <c r="H57" s="93"/>
      <c r="I57" s="93"/>
      <c r="J57" s="100" t="s">
        <v>184</v>
      </c>
      <c r="K57" s="93"/>
      <c r="L57" s="31"/>
    </row>
    <row r="58" spans="2:47" s="1" customFormat="1" ht="10.35" customHeight="1">
      <c r="B58" s="31"/>
      <c r="L58" s="31"/>
    </row>
    <row r="59" spans="2:47" s="1" customFormat="1" ht="22.8" customHeight="1">
      <c r="B59" s="31"/>
      <c r="C59" s="101" t="s">
        <v>75</v>
      </c>
      <c r="J59" s="62">
        <f>J81</f>
        <v>242000</v>
      </c>
      <c r="L59" s="31"/>
      <c r="AU59" s="18" t="s">
        <v>185</v>
      </c>
    </row>
    <row r="60" spans="2:47" s="8" customFormat="1" ht="24.95" customHeight="1">
      <c r="B60" s="102"/>
      <c r="D60" s="103" t="s">
        <v>186</v>
      </c>
      <c r="E60" s="104"/>
      <c r="F60" s="104"/>
      <c r="G60" s="104"/>
      <c r="H60" s="104"/>
      <c r="I60" s="104"/>
      <c r="J60" s="105">
        <f>J82</f>
        <v>242000</v>
      </c>
      <c r="L60" s="102"/>
    </row>
    <row r="61" spans="2:47" s="9" customFormat="1" ht="19.899999999999999" customHeight="1">
      <c r="B61" s="106"/>
      <c r="D61" s="107" t="s">
        <v>236</v>
      </c>
      <c r="E61" s="108"/>
      <c r="F61" s="108"/>
      <c r="G61" s="108"/>
      <c r="H61" s="108"/>
      <c r="I61" s="108"/>
      <c r="J61" s="109">
        <f>J83</f>
        <v>242000</v>
      </c>
      <c r="L61" s="106"/>
    </row>
    <row r="62" spans="2:47" s="1" customFormat="1" ht="21.85" customHeight="1">
      <c r="B62" s="31"/>
      <c r="L62" s="31"/>
    </row>
    <row r="63" spans="2:47" s="1" customFormat="1" ht="6.95" customHeight="1"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31"/>
    </row>
    <row r="67" spans="2:20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1"/>
    </row>
    <row r="68" spans="2:20" s="1" customFormat="1" ht="24.95" customHeight="1">
      <c r="B68" s="31"/>
      <c r="C68" s="22" t="s">
        <v>188</v>
      </c>
      <c r="L68" s="31"/>
    </row>
    <row r="69" spans="2:20" s="1" customFormat="1" ht="6.95" customHeight="1">
      <c r="B69" s="31"/>
      <c r="L69" s="31"/>
    </row>
    <row r="70" spans="2:20" s="1" customFormat="1" ht="12" customHeight="1">
      <c r="B70" s="31"/>
      <c r="C70" s="27" t="s">
        <v>14</v>
      </c>
      <c r="L70" s="31"/>
    </row>
    <row r="71" spans="2:20" s="1" customFormat="1" ht="16.5" customHeight="1">
      <c r="B71" s="31"/>
      <c r="E71" s="309" t="str">
        <f>E7</f>
        <v>ÚPRAVY HŘBITOVA KBELY- ETAPA1</v>
      </c>
      <c r="F71" s="310"/>
      <c r="G71" s="310"/>
      <c r="H71" s="310"/>
      <c r="L71" s="31"/>
    </row>
    <row r="72" spans="2:20" s="1" customFormat="1" ht="12" customHeight="1">
      <c r="B72" s="31"/>
      <c r="C72" s="27" t="s">
        <v>178</v>
      </c>
      <c r="L72" s="31"/>
    </row>
    <row r="73" spans="2:20" s="1" customFormat="1" ht="16.5" customHeight="1">
      <c r="B73" s="31"/>
      <c r="E73" s="292" t="str">
        <f>E9</f>
        <v>02 - Navrhovaný mobiliář</v>
      </c>
      <c r="F73" s="311"/>
      <c r="G73" s="311"/>
      <c r="H73" s="311"/>
      <c r="L73" s="31"/>
    </row>
    <row r="74" spans="2:20" s="1" customFormat="1" ht="6.95" customHeight="1">
      <c r="B74" s="31"/>
      <c r="L74" s="31"/>
    </row>
    <row r="75" spans="2:20" s="1" customFormat="1" ht="12" customHeight="1">
      <c r="B75" s="31"/>
      <c r="C75" s="27" t="s">
        <v>19</v>
      </c>
      <c r="F75" s="25" t="str">
        <f>F12</f>
        <v>Praha 9-Kbely</v>
      </c>
      <c r="I75" s="27" t="s">
        <v>21</v>
      </c>
      <c r="J75" s="48">
        <f>IF(J12="","",J12)</f>
        <v>0</v>
      </c>
      <c r="L75" s="31"/>
    </row>
    <row r="76" spans="2:20" s="1" customFormat="1" ht="6.95" customHeight="1">
      <c r="B76" s="31"/>
      <c r="L76" s="31"/>
    </row>
    <row r="77" spans="2:20" s="1" customFormat="1" ht="25.7" customHeight="1">
      <c r="B77" s="31"/>
      <c r="C77" s="27" t="s">
        <v>26</v>
      </c>
      <c r="F77" s="25" t="str">
        <f>E15</f>
        <v>MČ Praha 19, Semilská 43/1, 197 00 Praha 9 - Kbely</v>
      </c>
      <c r="I77" s="27" t="s">
        <v>36</v>
      </c>
      <c r="J77" s="29" t="str">
        <f>E21</f>
        <v>Ing.Jan Pustějovský, Ph.D.</v>
      </c>
      <c r="L77" s="31"/>
    </row>
    <row r="78" spans="2:20" s="1" customFormat="1" ht="15.2" customHeight="1">
      <c r="B78" s="31"/>
      <c r="C78" s="27" t="s">
        <v>32</v>
      </c>
      <c r="F78" s="25" t="str">
        <f>IF(E18="","",E18)</f>
        <v>IWU s.r.o.</v>
      </c>
      <c r="I78" s="27" t="s">
        <v>39</v>
      </c>
      <c r="J78" s="29" t="str">
        <f>E24</f>
        <v xml:space="preserve"> </v>
      </c>
      <c r="L78" s="31"/>
    </row>
    <row r="79" spans="2:20" s="1" customFormat="1" ht="10.35" customHeight="1">
      <c r="B79" s="31"/>
      <c r="L79" s="31"/>
    </row>
    <row r="80" spans="2:20" s="10" customFormat="1" ht="29.25" customHeight="1">
      <c r="B80" s="110"/>
      <c r="C80" s="111" t="s">
        <v>189</v>
      </c>
      <c r="D80" s="112" t="s">
        <v>62</v>
      </c>
      <c r="E80" s="112" t="s">
        <v>58</v>
      </c>
      <c r="F80" s="112" t="s">
        <v>59</v>
      </c>
      <c r="G80" s="112" t="s">
        <v>190</v>
      </c>
      <c r="H80" s="112" t="s">
        <v>191</v>
      </c>
      <c r="I80" s="112" t="s">
        <v>192</v>
      </c>
      <c r="J80" s="112" t="s">
        <v>184</v>
      </c>
      <c r="K80" s="113" t="s">
        <v>193</v>
      </c>
      <c r="L80" s="110"/>
      <c r="M80" s="55" t="s">
        <v>31</v>
      </c>
      <c r="N80" s="56" t="s">
        <v>47</v>
      </c>
      <c r="O80" s="56" t="s">
        <v>194</v>
      </c>
      <c r="P80" s="56" t="s">
        <v>195</v>
      </c>
      <c r="Q80" s="56" t="s">
        <v>196</v>
      </c>
      <c r="R80" s="56" t="s">
        <v>197</v>
      </c>
      <c r="S80" s="56" t="s">
        <v>198</v>
      </c>
      <c r="T80" s="57" t="s">
        <v>199</v>
      </c>
    </row>
    <row r="81" spans="2:65" s="1" customFormat="1" ht="22.8" customHeight="1">
      <c r="B81" s="31"/>
      <c r="C81" s="60" t="s">
        <v>200</v>
      </c>
      <c r="J81" s="114">
        <f>BK81</f>
        <v>242000</v>
      </c>
      <c r="L81" s="31"/>
      <c r="M81" s="58"/>
      <c r="N81" s="49"/>
      <c r="O81" s="49"/>
      <c r="P81" s="115">
        <f>P82</f>
        <v>0</v>
      </c>
      <c r="Q81" s="49"/>
      <c r="R81" s="115">
        <f>R82</f>
        <v>1.7871999999999999</v>
      </c>
      <c r="S81" s="49"/>
      <c r="T81" s="116">
        <f>T82</f>
        <v>0</v>
      </c>
      <c r="AT81" s="18" t="s">
        <v>76</v>
      </c>
      <c r="AU81" s="18" t="s">
        <v>185</v>
      </c>
      <c r="BK81" s="117">
        <f>BK82</f>
        <v>242000</v>
      </c>
    </row>
    <row r="82" spans="2:65" s="11" customFormat="1" ht="25.9" customHeight="1">
      <c r="B82" s="118"/>
      <c r="D82" s="119" t="s">
        <v>76</v>
      </c>
      <c r="E82" s="120" t="s">
        <v>201</v>
      </c>
      <c r="F82" s="120" t="s">
        <v>202</v>
      </c>
      <c r="J82" s="121">
        <f>BK82</f>
        <v>242000</v>
      </c>
      <c r="L82" s="118"/>
      <c r="M82" s="122"/>
      <c r="P82" s="123">
        <f>P83</f>
        <v>0</v>
      </c>
      <c r="R82" s="123">
        <f>R83</f>
        <v>1.7871999999999999</v>
      </c>
      <c r="T82" s="124">
        <f>T83</f>
        <v>0</v>
      </c>
      <c r="AR82" s="119" t="s">
        <v>84</v>
      </c>
      <c r="AT82" s="125" t="s">
        <v>76</v>
      </c>
      <c r="AU82" s="125" t="s">
        <v>77</v>
      </c>
      <c r="AY82" s="119" t="s">
        <v>203</v>
      </c>
      <c r="BK82" s="126">
        <f>BK83</f>
        <v>242000</v>
      </c>
    </row>
    <row r="83" spans="2:65" s="11" customFormat="1" ht="22.8" customHeight="1">
      <c r="B83" s="118"/>
      <c r="D83" s="119" t="s">
        <v>76</v>
      </c>
      <c r="E83" s="127" t="s">
        <v>279</v>
      </c>
      <c r="F83" s="127" t="s">
        <v>380</v>
      </c>
      <c r="J83" s="128">
        <f>BK83</f>
        <v>242000</v>
      </c>
      <c r="L83" s="118"/>
      <c r="M83" s="122"/>
      <c r="P83" s="123">
        <f>SUM(P84:P89)</f>
        <v>0</v>
      </c>
      <c r="R83" s="123">
        <f>SUM(R84:R89)</f>
        <v>1.7871999999999999</v>
      </c>
      <c r="T83" s="124">
        <f>SUM(T84:T89)</f>
        <v>0</v>
      </c>
      <c r="AR83" s="119" t="s">
        <v>84</v>
      </c>
      <c r="AT83" s="125" t="s">
        <v>76</v>
      </c>
      <c r="AU83" s="125" t="s">
        <v>84</v>
      </c>
      <c r="AY83" s="119" t="s">
        <v>203</v>
      </c>
      <c r="BK83" s="126">
        <f>SUM(BK84:BK89)</f>
        <v>242000</v>
      </c>
    </row>
    <row r="84" spans="2:65" s="1" customFormat="1" ht="24.2" customHeight="1">
      <c r="B84" s="31"/>
      <c r="C84" s="129" t="s">
        <v>84</v>
      </c>
      <c r="D84" s="129" t="s">
        <v>205</v>
      </c>
      <c r="E84" s="130" t="s">
        <v>1278</v>
      </c>
      <c r="F84" s="131" t="s">
        <v>1279</v>
      </c>
      <c r="G84" s="132" t="s">
        <v>215</v>
      </c>
      <c r="H84" s="133">
        <v>2</v>
      </c>
      <c r="I84" s="134">
        <v>42000</v>
      </c>
      <c r="J84" s="134">
        <f>ROUND(I84*H84,2)</f>
        <v>84000</v>
      </c>
      <c r="K84" s="131" t="s">
        <v>31</v>
      </c>
      <c r="L84" s="31"/>
      <c r="M84" s="135" t="s">
        <v>31</v>
      </c>
      <c r="N84" s="136" t="s">
        <v>48</v>
      </c>
      <c r="O84" s="137">
        <v>0</v>
      </c>
      <c r="P84" s="137">
        <f>O84*H84</f>
        <v>0</v>
      </c>
      <c r="Q84" s="137">
        <v>0.35743999999999998</v>
      </c>
      <c r="R84" s="137">
        <f>Q84*H84</f>
        <v>0.71487999999999996</v>
      </c>
      <c r="S84" s="137">
        <v>0</v>
      </c>
      <c r="T84" s="138">
        <f>S84*H84</f>
        <v>0</v>
      </c>
      <c r="AR84" s="139" t="s">
        <v>209</v>
      </c>
      <c r="AT84" s="139" t="s">
        <v>205</v>
      </c>
      <c r="AU84" s="139" t="s">
        <v>86</v>
      </c>
      <c r="AY84" s="18" t="s">
        <v>203</v>
      </c>
      <c r="BE84" s="140">
        <f>IF(N84="základní",J84,0)</f>
        <v>84000</v>
      </c>
      <c r="BF84" s="140">
        <f>IF(N84="snížená",J84,0)</f>
        <v>0</v>
      </c>
      <c r="BG84" s="140">
        <f>IF(N84="zákl. přenesená",J84,0)</f>
        <v>0</v>
      </c>
      <c r="BH84" s="140">
        <f>IF(N84="sníž. přenesená",J84,0)</f>
        <v>0</v>
      </c>
      <c r="BI84" s="140">
        <f>IF(N84="nulová",J84,0)</f>
        <v>0</v>
      </c>
      <c r="BJ84" s="18" t="s">
        <v>84</v>
      </c>
      <c r="BK84" s="140">
        <f>ROUND(I84*H84,2)</f>
        <v>84000</v>
      </c>
      <c r="BL84" s="18" t="s">
        <v>209</v>
      </c>
      <c r="BM84" s="139" t="s">
        <v>1280</v>
      </c>
    </row>
    <row r="85" spans="2:65" s="12" customFormat="1" ht="10.15">
      <c r="B85" s="141"/>
      <c r="D85" s="142" t="s">
        <v>211</v>
      </c>
      <c r="E85" s="143" t="s">
        <v>31</v>
      </c>
      <c r="F85" s="144" t="s">
        <v>1281</v>
      </c>
      <c r="H85" s="145">
        <v>2</v>
      </c>
      <c r="L85" s="141"/>
      <c r="M85" s="146"/>
      <c r="T85" s="147"/>
      <c r="AT85" s="143" t="s">
        <v>211</v>
      </c>
      <c r="AU85" s="143" t="s">
        <v>86</v>
      </c>
      <c r="AV85" s="12" t="s">
        <v>86</v>
      </c>
      <c r="AW85" s="12" t="s">
        <v>38</v>
      </c>
      <c r="AX85" s="12" t="s">
        <v>84</v>
      </c>
      <c r="AY85" s="143" t="s">
        <v>203</v>
      </c>
    </row>
    <row r="86" spans="2:65" s="1" customFormat="1" ht="24.2" customHeight="1">
      <c r="B86" s="31"/>
      <c r="C86" s="129" t="s">
        <v>86</v>
      </c>
      <c r="D86" s="129" t="s">
        <v>205</v>
      </c>
      <c r="E86" s="130" t="s">
        <v>1282</v>
      </c>
      <c r="F86" s="131" t="s">
        <v>1283</v>
      </c>
      <c r="G86" s="132" t="s">
        <v>215</v>
      </c>
      <c r="H86" s="133">
        <v>1</v>
      </c>
      <c r="I86" s="134">
        <v>28000</v>
      </c>
      <c r="J86" s="134">
        <f>ROUND(I86*H86,2)</f>
        <v>28000</v>
      </c>
      <c r="K86" s="131" t="s">
        <v>31</v>
      </c>
      <c r="L86" s="31"/>
      <c r="M86" s="135" t="s">
        <v>31</v>
      </c>
      <c r="N86" s="136" t="s">
        <v>48</v>
      </c>
      <c r="O86" s="137">
        <v>0</v>
      </c>
      <c r="P86" s="137">
        <f>O86*H86</f>
        <v>0</v>
      </c>
      <c r="Q86" s="137">
        <v>0.35743999999999998</v>
      </c>
      <c r="R86" s="137">
        <f>Q86*H86</f>
        <v>0.35743999999999998</v>
      </c>
      <c r="S86" s="137">
        <v>0</v>
      </c>
      <c r="T86" s="138">
        <f>S86*H86</f>
        <v>0</v>
      </c>
      <c r="AR86" s="139" t="s">
        <v>209</v>
      </c>
      <c r="AT86" s="139" t="s">
        <v>205</v>
      </c>
      <c r="AU86" s="139" t="s">
        <v>86</v>
      </c>
      <c r="AY86" s="18" t="s">
        <v>203</v>
      </c>
      <c r="BE86" s="140">
        <f>IF(N86="základní",J86,0)</f>
        <v>28000</v>
      </c>
      <c r="BF86" s="140">
        <f>IF(N86="snížená",J86,0)</f>
        <v>0</v>
      </c>
      <c r="BG86" s="140">
        <f>IF(N86="zákl. přenesená",J86,0)</f>
        <v>0</v>
      </c>
      <c r="BH86" s="140">
        <f>IF(N86="sníž. přenesená",J86,0)</f>
        <v>0</v>
      </c>
      <c r="BI86" s="140">
        <f>IF(N86="nulová",J86,0)</f>
        <v>0</v>
      </c>
      <c r="BJ86" s="18" t="s">
        <v>84</v>
      </c>
      <c r="BK86" s="140">
        <f>ROUND(I86*H86,2)</f>
        <v>28000</v>
      </c>
      <c r="BL86" s="18" t="s">
        <v>209</v>
      </c>
      <c r="BM86" s="139" t="s">
        <v>1284</v>
      </c>
    </row>
    <row r="87" spans="2:65" s="12" customFormat="1" ht="10.15">
      <c r="B87" s="141"/>
      <c r="D87" s="142" t="s">
        <v>211</v>
      </c>
      <c r="E87" s="143" t="s">
        <v>31</v>
      </c>
      <c r="F87" s="144" t="s">
        <v>1285</v>
      </c>
      <c r="H87" s="145">
        <v>1</v>
      </c>
      <c r="L87" s="141"/>
      <c r="M87" s="146"/>
      <c r="T87" s="147"/>
      <c r="AT87" s="143" t="s">
        <v>211</v>
      </c>
      <c r="AU87" s="143" t="s">
        <v>86</v>
      </c>
      <c r="AV87" s="12" t="s">
        <v>86</v>
      </c>
      <c r="AW87" s="12" t="s">
        <v>38</v>
      </c>
      <c r="AX87" s="12" t="s">
        <v>84</v>
      </c>
      <c r="AY87" s="143" t="s">
        <v>203</v>
      </c>
    </row>
    <row r="88" spans="2:65" s="1" customFormat="1" ht="24.2" customHeight="1">
      <c r="B88" s="31"/>
      <c r="C88" s="129" t="s">
        <v>92</v>
      </c>
      <c r="D88" s="129" t="s">
        <v>205</v>
      </c>
      <c r="E88" s="130" t="s">
        <v>1286</v>
      </c>
      <c r="F88" s="131" t="s">
        <v>1287</v>
      </c>
      <c r="G88" s="132" t="s">
        <v>215</v>
      </c>
      <c r="H88" s="133">
        <v>2</v>
      </c>
      <c r="I88" s="134">
        <v>65000</v>
      </c>
      <c r="J88" s="134">
        <f>ROUND(I88*H88,2)</f>
        <v>130000</v>
      </c>
      <c r="K88" s="131" t="s">
        <v>31</v>
      </c>
      <c r="L88" s="31"/>
      <c r="M88" s="135" t="s">
        <v>31</v>
      </c>
      <c r="N88" s="136" t="s">
        <v>48</v>
      </c>
      <c r="O88" s="137">
        <v>0</v>
      </c>
      <c r="P88" s="137">
        <f>O88*H88</f>
        <v>0</v>
      </c>
      <c r="Q88" s="137">
        <v>0.35743999999999998</v>
      </c>
      <c r="R88" s="137">
        <f>Q88*H88</f>
        <v>0.71487999999999996</v>
      </c>
      <c r="S88" s="137">
        <v>0</v>
      </c>
      <c r="T88" s="138">
        <f>S88*H88</f>
        <v>0</v>
      </c>
      <c r="AR88" s="139" t="s">
        <v>209</v>
      </c>
      <c r="AT88" s="139" t="s">
        <v>205</v>
      </c>
      <c r="AU88" s="139" t="s">
        <v>86</v>
      </c>
      <c r="AY88" s="18" t="s">
        <v>203</v>
      </c>
      <c r="BE88" s="140">
        <f>IF(N88="základní",J88,0)</f>
        <v>130000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8" t="s">
        <v>84</v>
      </c>
      <c r="BK88" s="140">
        <f>ROUND(I88*H88,2)</f>
        <v>130000</v>
      </c>
      <c r="BL88" s="18" t="s">
        <v>209</v>
      </c>
      <c r="BM88" s="139" t="s">
        <v>1288</v>
      </c>
    </row>
    <row r="89" spans="2:65" s="12" customFormat="1" ht="10.15">
      <c r="B89" s="141"/>
      <c r="D89" s="142" t="s">
        <v>211</v>
      </c>
      <c r="E89" s="143" t="s">
        <v>31</v>
      </c>
      <c r="F89" s="144" t="s">
        <v>1281</v>
      </c>
      <c r="H89" s="145">
        <v>2</v>
      </c>
      <c r="L89" s="141"/>
      <c r="M89" s="148"/>
      <c r="N89" s="149"/>
      <c r="O89" s="149"/>
      <c r="P89" s="149"/>
      <c r="Q89" s="149"/>
      <c r="R89" s="149"/>
      <c r="S89" s="149"/>
      <c r="T89" s="150"/>
      <c r="AT89" s="143" t="s">
        <v>211</v>
      </c>
      <c r="AU89" s="143" t="s">
        <v>86</v>
      </c>
      <c r="AV89" s="12" t="s">
        <v>86</v>
      </c>
      <c r="AW89" s="12" t="s">
        <v>38</v>
      </c>
      <c r="AX89" s="12" t="s">
        <v>84</v>
      </c>
      <c r="AY89" s="143" t="s">
        <v>203</v>
      </c>
    </row>
    <row r="90" spans="2:65" s="1" customFormat="1" ht="6.95" customHeight="1"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31"/>
    </row>
  </sheetData>
  <sheetProtection algorithmName="SHA-512" hashValue="Wgu9M5a0ONj44f703iCQ8r/QS+FfHIw/d960rQxl+Y+V6L9JnBVj7XyBIBQElicujTFiV87n0M/Msba6Qf0oGQ==" saltValue="OdhUpVeFFplXKyWu59fcIMkgCShiJiJ6PebT0LHeWnnqK8gOrMq3QBcgNqI+Hz53kSLkreEMqin8XVAsXV3jng==" spinCount="100000" sheet="1" objects="1" scenarios="1" formatColumns="0" formatRows="0" autoFilter="0"/>
  <autoFilter ref="C80:K89" xr:uid="{00000000-0009-0000-0000-000016000000}"/>
  <mergeCells count="8">
    <mergeCell ref="E71:H71"/>
    <mergeCell ref="E73:H73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BM138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146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1289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1290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143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ROUND(J92, 2)</f>
        <v>863851.5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ROUND((SUM(BE92:BE137)),  2)</f>
        <v>863851.5</v>
      </c>
      <c r="I35" s="92">
        <v>0.21</v>
      </c>
      <c r="J35" s="81">
        <f>ROUND(((SUM(BE92:BE137))*I35),  2)</f>
        <v>181408.82</v>
      </c>
      <c r="L35" s="31"/>
    </row>
    <row r="36" spans="2:12" s="1" customFormat="1" ht="14.45" customHeight="1">
      <c r="B36" s="31"/>
      <c r="E36" s="27" t="s">
        <v>49</v>
      </c>
      <c r="F36" s="81">
        <f>ROUND((SUM(BF92:BF137)),  2)</f>
        <v>0</v>
      </c>
      <c r="I36" s="92">
        <v>0.12</v>
      </c>
      <c r="J36" s="81">
        <f>ROUND(((SUM(BF92:BF137))*I36),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ROUND((SUM(BG92:BG137)),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ROUND((SUM(BH92:BH137)),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ROUND((SUM(BI92:BI137)),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1045260.3200000001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1289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A - Mlatový povrch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J92</f>
        <v>863851.5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J93</f>
        <v>863851.5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J94</f>
        <v>138241.35</v>
      </c>
      <c r="L65" s="106"/>
    </row>
    <row r="66" spans="2:12" s="9" customFormat="1" ht="19.899999999999999" customHeight="1">
      <c r="B66" s="106"/>
      <c r="D66" s="107" t="s">
        <v>234</v>
      </c>
      <c r="E66" s="108"/>
      <c r="F66" s="108"/>
      <c r="G66" s="108"/>
      <c r="H66" s="108"/>
      <c r="I66" s="108"/>
      <c r="J66" s="109">
        <f>J103</f>
        <v>4850</v>
      </c>
      <c r="L66" s="106"/>
    </row>
    <row r="67" spans="2:12" s="9" customFormat="1" ht="19.899999999999999" customHeight="1">
      <c r="B67" s="106"/>
      <c r="D67" s="107" t="s">
        <v>235</v>
      </c>
      <c r="E67" s="108"/>
      <c r="F67" s="108"/>
      <c r="G67" s="108"/>
      <c r="H67" s="108"/>
      <c r="I67" s="108"/>
      <c r="J67" s="109">
        <f>J110</f>
        <v>4048</v>
      </c>
      <c r="L67" s="106"/>
    </row>
    <row r="68" spans="2:12" s="9" customFormat="1" ht="19.899999999999999" customHeight="1">
      <c r="B68" s="106"/>
      <c r="D68" s="107" t="s">
        <v>1291</v>
      </c>
      <c r="E68" s="108"/>
      <c r="F68" s="108"/>
      <c r="G68" s="108"/>
      <c r="H68" s="108"/>
      <c r="I68" s="108"/>
      <c r="J68" s="109">
        <f>J116</f>
        <v>459094.2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J130</f>
        <v>205440</v>
      </c>
      <c r="L69" s="106"/>
    </row>
    <row r="70" spans="2:12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J136</f>
        <v>52177.95</v>
      </c>
      <c r="L70" s="106"/>
    </row>
    <row r="71" spans="2:12" s="1" customFormat="1" ht="21.85" customHeight="1">
      <c r="B71" s="31"/>
      <c r="L71" s="31"/>
    </row>
    <row r="72" spans="2:12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12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12" s="1" customFormat="1" ht="24.95" customHeight="1">
      <c r="B77" s="31"/>
      <c r="C77" s="22" t="s">
        <v>188</v>
      </c>
      <c r="L77" s="31"/>
    </row>
    <row r="78" spans="2:12" s="1" customFormat="1" ht="6.95" customHeight="1">
      <c r="B78" s="31"/>
      <c r="L78" s="31"/>
    </row>
    <row r="79" spans="2:12" s="1" customFormat="1" ht="12" customHeight="1">
      <c r="B79" s="31"/>
      <c r="C79" s="27" t="s">
        <v>14</v>
      </c>
      <c r="L79" s="31"/>
    </row>
    <row r="80" spans="2:12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5" ht="12" customHeight="1">
      <c r="B81" s="21"/>
      <c r="C81" s="27" t="s">
        <v>178</v>
      </c>
      <c r="L81" s="21"/>
    </row>
    <row r="82" spans="2:65" s="1" customFormat="1" ht="16.5" customHeight="1">
      <c r="B82" s="31"/>
      <c r="E82" s="309" t="s">
        <v>1289</v>
      </c>
      <c r="F82" s="311"/>
      <c r="G82" s="311"/>
      <c r="H82" s="311"/>
      <c r="L82" s="31"/>
    </row>
    <row r="83" spans="2:65" s="1" customFormat="1" ht="12" customHeight="1">
      <c r="B83" s="31"/>
      <c r="C83" s="27" t="s">
        <v>180</v>
      </c>
      <c r="L83" s="31"/>
    </row>
    <row r="84" spans="2:65" s="1" customFormat="1" ht="16.5" customHeight="1">
      <c r="B84" s="31"/>
      <c r="E84" s="292" t="str">
        <f>E11</f>
        <v>A - Mlatový povrch</v>
      </c>
      <c r="F84" s="311"/>
      <c r="G84" s="311"/>
      <c r="H84" s="311"/>
      <c r="L84" s="31"/>
    </row>
    <row r="85" spans="2:65" s="1" customFormat="1" ht="6.95" customHeight="1">
      <c r="B85" s="31"/>
      <c r="L85" s="31"/>
    </row>
    <row r="86" spans="2:65" s="1" customFormat="1" ht="12" customHeight="1">
      <c r="B86" s="31"/>
      <c r="C86" s="27" t="s">
        <v>19</v>
      </c>
      <c r="F86" s="25" t="str">
        <f>F14</f>
        <v>Praha 9-Kbely</v>
      </c>
      <c r="I86" s="27" t="s">
        <v>21</v>
      </c>
      <c r="J86" s="48">
        <f>IF(J14="","",J14)</f>
        <v>0</v>
      </c>
      <c r="L86" s="31"/>
    </row>
    <row r="87" spans="2:65" s="1" customFormat="1" ht="6.95" customHeight="1">
      <c r="B87" s="31"/>
      <c r="L87" s="31"/>
    </row>
    <row r="88" spans="2:65" s="1" customFormat="1" ht="25.7" customHeight="1">
      <c r="B88" s="31"/>
      <c r="C88" s="27" t="s">
        <v>26</v>
      </c>
      <c r="F88" s="25" t="str">
        <f>E17</f>
        <v>MČ Praha 19, Semilská 43/1, 197 00 Praha 9 - Kbely</v>
      </c>
      <c r="I88" s="27" t="s">
        <v>36</v>
      </c>
      <c r="J88" s="29" t="str">
        <f>E23</f>
        <v>Ing.Jan Pustějovský, Ph.D.</v>
      </c>
      <c r="L88" s="31"/>
    </row>
    <row r="89" spans="2:65" s="1" customFormat="1" ht="15.2" customHeight="1">
      <c r="B89" s="31"/>
      <c r="C89" s="27" t="s">
        <v>32</v>
      </c>
      <c r="F89" s="25" t="str">
        <f>IF(E20="","",E20)</f>
        <v>IWU s.r.o.</v>
      </c>
      <c r="I89" s="27" t="s">
        <v>39</v>
      </c>
      <c r="J89" s="29" t="str">
        <f>E26</f>
        <v xml:space="preserve"> </v>
      </c>
      <c r="L89" s="31"/>
    </row>
    <row r="90" spans="2:65" s="1" customFormat="1" ht="10.35" customHeight="1">
      <c r="B90" s="31"/>
      <c r="L90" s="31"/>
    </row>
    <row r="91" spans="2:65" s="10" customFormat="1" ht="29.25" customHeight="1">
      <c r="B91" s="110"/>
      <c r="C91" s="111" t="s">
        <v>189</v>
      </c>
      <c r="D91" s="112" t="s">
        <v>62</v>
      </c>
      <c r="E91" s="112" t="s">
        <v>58</v>
      </c>
      <c r="F91" s="112" t="s">
        <v>59</v>
      </c>
      <c r="G91" s="112" t="s">
        <v>190</v>
      </c>
      <c r="H91" s="112" t="s">
        <v>191</v>
      </c>
      <c r="I91" s="112" t="s">
        <v>192</v>
      </c>
      <c r="J91" s="112" t="s">
        <v>184</v>
      </c>
      <c r="K91" s="113" t="s">
        <v>193</v>
      </c>
      <c r="L91" s="110"/>
      <c r="M91" s="55" t="s">
        <v>31</v>
      </c>
      <c r="N91" s="56" t="s">
        <v>47</v>
      </c>
      <c r="O91" s="56" t="s">
        <v>194</v>
      </c>
      <c r="P91" s="56" t="s">
        <v>195</v>
      </c>
      <c r="Q91" s="56" t="s">
        <v>196</v>
      </c>
      <c r="R91" s="56" t="s">
        <v>197</v>
      </c>
      <c r="S91" s="56" t="s">
        <v>198</v>
      </c>
      <c r="T91" s="57" t="s">
        <v>199</v>
      </c>
    </row>
    <row r="92" spans="2:65" s="1" customFormat="1" ht="22.8" customHeight="1">
      <c r="B92" s="31"/>
      <c r="C92" s="60" t="s">
        <v>200</v>
      </c>
      <c r="J92" s="114">
        <f>BK92</f>
        <v>863851.5</v>
      </c>
      <c r="L92" s="31"/>
      <c r="M92" s="58"/>
      <c r="N92" s="49"/>
      <c r="O92" s="49"/>
      <c r="P92" s="115">
        <f>P93</f>
        <v>0</v>
      </c>
      <c r="Q92" s="49"/>
      <c r="R92" s="115">
        <f>R93</f>
        <v>347.85274562000001</v>
      </c>
      <c r="S92" s="49"/>
      <c r="T92" s="116">
        <f>T93</f>
        <v>0</v>
      </c>
      <c r="AT92" s="18" t="s">
        <v>76</v>
      </c>
      <c r="AU92" s="18" t="s">
        <v>185</v>
      </c>
      <c r="BK92" s="117">
        <f>BK93</f>
        <v>863851.5</v>
      </c>
    </row>
    <row r="93" spans="2:65" s="11" customFormat="1" ht="25.9" customHeight="1">
      <c r="B93" s="118"/>
      <c r="D93" s="119" t="s">
        <v>76</v>
      </c>
      <c r="E93" s="120" t="s">
        <v>201</v>
      </c>
      <c r="F93" s="120" t="s">
        <v>202</v>
      </c>
      <c r="J93" s="121">
        <f>BK93</f>
        <v>863851.5</v>
      </c>
      <c r="L93" s="118"/>
      <c r="M93" s="122"/>
      <c r="P93" s="123">
        <f>P94+P103+P110+P116+P130+P136</f>
        <v>0</v>
      </c>
      <c r="R93" s="123">
        <f>R94+R103+R110+R116+R130+R136</f>
        <v>347.85274562000001</v>
      </c>
      <c r="T93" s="124">
        <f>T94+T103+T110+T116+T130+T136</f>
        <v>0</v>
      </c>
      <c r="AR93" s="119" t="s">
        <v>84</v>
      </c>
      <c r="AT93" s="125" t="s">
        <v>76</v>
      </c>
      <c r="AU93" s="125" t="s">
        <v>77</v>
      </c>
      <c r="AY93" s="119" t="s">
        <v>203</v>
      </c>
      <c r="BK93" s="126">
        <f>BK94+BK103+BK110+BK116+BK130+BK136</f>
        <v>863851.5</v>
      </c>
    </row>
    <row r="94" spans="2:65" s="11" customFormat="1" ht="22.8" customHeight="1">
      <c r="B94" s="118"/>
      <c r="D94" s="119" t="s">
        <v>76</v>
      </c>
      <c r="E94" s="127" t="s">
        <v>84</v>
      </c>
      <c r="F94" s="127" t="s">
        <v>204</v>
      </c>
      <c r="J94" s="128">
        <f>BK94</f>
        <v>138241.35</v>
      </c>
      <c r="L94" s="118"/>
      <c r="M94" s="122"/>
      <c r="P94" s="123">
        <f>SUM(P95:P102)</f>
        <v>0</v>
      </c>
      <c r="R94" s="123">
        <f>SUM(R95:R102)</f>
        <v>0</v>
      </c>
      <c r="T94" s="124">
        <f>SUM(T95:T102)</f>
        <v>0</v>
      </c>
      <c r="AR94" s="119" t="s">
        <v>84</v>
      </c>
      <c r="AT94" s="125" t="s">
        <v>76</v>
      </c>
      <c r="AU94" s="125" t="s">
        <v>84</v>
      </c>
      <c r="AY94" s="119" t="s">
        <v>203</v>
      </c>
      <c r="BK94" s="126">
        <f>SUM(BK95:BK102)</f>
        <v>138241.35</v>
      </c>
    </row>
    <row r="95" spans="2:65" s="1" customFormat="1" ht="21.75" customHeight="1">
      <c r="B95" s="31"/>
      <c r="C95" s="129" t="s">
        <v>84</v>
      </c>
      <c r="D95" s="129" t="s">
        <v>205</v>
      </c>
      <c r="E95" s="130" t="s">
        <v>1292</v>
      </c>
      <c r="F95" s="131" t="s">
        <v>1293</v>
      </c>
      <c r="G95" s="132" t="s">
        <v>242</v>
      </c>
      <c r="H95" s="133">
        <v>93.09</v>
      </c>
      <c r="I95" s="134">
        <v>240</v>
      </c>
      <c r="J95" s="134">
        <f>ROUND(I95*H95,2)</f>
        <v>22341.599999999999</v>
      </c>
      <c r="K95" s="131" t="s">
        <v>31</v>
      </c>
      <c r="L95" s="31"/>
      <c r="M95" s="135" t="s">
        <v>31</v>
      </c>
      <c r="N95" s="136" t="s">
        <v>48</v>
      </c>
      <c r="O95" s="137">
        <v>0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209</v>
      </c>
      <c r="AT95" s="139" t="s">
        <v>205</v>
      </c>
      <c r="AU95" s="139" t="s">
        <v>86</v>
      </c>
      <c r="AY95" s="18" t="s">
        <v>203</v>
      </c>
      <c r="BE95" s="140">
        <f>IF(N95="základní",J95,0)</f>
        <v>22341.599999999999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8" t="s">
        <v>84</v>
      </c>
      <c r="BK95" s="140">
        <f>ROUND(I95*H95,2)</f>
        <v>22341.599999999999</v>
      </c>
      <c r="BL95" s="18" t="s">
        <v>209</v>
      </c>
      <c r="BM95" s="139" t="s">
        <v>1294</v>
      </c>
    </row>
    <row r="96" spans="2:65" s="14" customFormat="1" ht="10.15">
      <c r="B96" s="160"/>
      <c r="D96" s="142" t="s">
        <v>211</v>
      </c>
      <c r="E96" s="161" t="s">
        <v>31</v>
      </c>
      <c r="F96" s="162" t="s">
        <v>1295</v>
      </c>
      <c r="H96" s="161" t="s">
        <v>31</v>
      </c>
      <c r="L96" s="160"/>
      <c r="M96" s="163"/>
      <c r="T96" s="164"/>
      <c r="AT96" s="161" t="s">
        <v>211</v>
      </c>
      <c r="AU96" s="161" t="s">
        <v>86</v>
      </c>
      <c r="AV96" s="14" t="s">
        <v>84</v>
      </c>
      <c r="AW96" s="14" t="s">
        <v>38</v>
      </c>
      <c r="AX96" s="14" t="s">
        <v>77</v>
      </c>
      <c r="AY96" s="161" t="s">
        <v>203</v>
      </c>
    </row>
    <row r="97" spans="2:65" s="12" customFormat="1" ht="10.15">
      <c r="B97" s="141"/>
      <c r="D97" s="142" t="s">
        <v>211</v>
      </c>
      <c r="E97" s="143" t="s">
        <v>31</v>
      </c>
      <c r="F97" s="144" t="s">
        <v>1296</v>
      </c>
      <c r="H97" s="145">
        <v>93.09</v>
      </c>
      <c r="L97" s="141"/>
      <c r="M97" s="146"/>
      <c r="T97" s="147"/>
      <c r="AT97" s="143" t="s">
        <v>211</v>
      </c>
      <c r="AU97" s="143" t="s">
        <v>86</v>
      </c>
      <c r="AV97" s="12" t="s">
        <v>86</v>
      </c>
      <c r="AW97" s="12" t="s">
        <v>38</v>
      </c>
      <c r="AX97" s="12" t="s">
        <v>84</v>
      </c>
      <c r="AY97" s="143" t="s">
        <v>203</v>
      </c>
    </row>
    <row r="98" spans="2:65" s="1" customFormat="1" ht="37.799999999999997" customHeight="1">
      <c r="B98" s="31"/>
      <c r="C98" s="129" t="s">
        <v>86</v>
      </c>
      <c r="D98" s="129" t="s">
        <v>205</v>
      </c>
      <c r="E98" s="130" t="s">
        <v>245</v>
      </c>
      <c r="F98" s="131" t="s">
        <v>246</v>
      </c>
      <c r="G98" s="132" t="s">
        <v>242</v>
      </c>
      <c r="H98" s="133">
        <v>93.09</v>
      </c>
      <c r="I98" s="134">
        <v>301.56</v>
      </c>
      <c r="J98" s="134">
        <f>ROUND(I98*H98,2)</f>
        <v>28072.22</v>
      </c>
      <c r="K98" s="131" t="s">
        <v>31</v>
      </c>
      <c r="L98" s="31"/>
      <c r="M98" s="135" t="s">
        <v>31</v>
      </c>
      <c r="N98" s="136" t="s">
        <v>48</v>
      </c>
      <c r="O98" s="137">
        <v>0</v>
      </c>
      <c r="P98" s="137">
        <f>O98*H98</f>
        <v>0</v>
      </c>
      <c r="Q98" s="137">
        <v>0</v>
      </c>
      <c r="R98" s="137">
        <f>Q98*H98</f>
        <v>0</v>
      </c>
      <c r="S98" s="137">
        <v>0</v>
      </c>
      <c r="T98" s="138">
        <f>S98*H98</f>
        <v>0</v>
      </c>
      <c r="AR98" s="139" t="s">
        <v>209</v>
      </c>
      <c r="AT98" s="139" t="s">
        <v>205</v>
      </c>
      <c r="AU98" s="139" t="s">
        <v>86</v>
      </c>
      <c r="AY98" s="18" t="s">
        <v>203</v>
      </c>
      <c r="BE98" s="140">
        <f>IF(N98="základní",J98,0)</f>
        <v>28072.22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8" t="s">
        <v>84</v>
      </c>
      <c r="BK98" s="140">
        <f>ROUND(I98*H98,2)</f>
        <v>28072.22</v>
      </c>
      <c r="BL98" s="18" t="s">
        <v>209</v>
      </c>
      <c r="BM98" s="139" t="s">
        <v>1297</v>
      </c>
    </row>
    <row r="99" spans="2:65" s="1" customFormat="1" ht="24.2" customHeight="1">
      <c r="B99" s="31"/>
      <c r="C99" s="129" t="s">
        <v>92</v>
      </c>
      <c r="D99" s="129" t="s">
        <v>205</v>
      </c>
      <c r="E99" s="130" t="s">
        <v>249</v>
      </c>
      <c r="F99" s="131" t="s">
        <v>250</v>
      </c>
      <c r="G99" s="132" t="s">
        <v>251</v>
      </c>
      <c r="H99" s="133">
        <v>158.25299999999999</v>
      </c>
      <c r="I99" s="134">
        <v>342</v>
      </c>
      <c r="J99" s="134">
        <f>ROUND(I99*H99,2)</f>
        <v>54122.53</v>
      </c>
      <c r="K99" s="131" t="s">
        <v>31</v>
      </c>
      <c r="L99" s="31"/>
      <c r="M99" s="135" t="s">
        <v>31</v>
      </c>
      <c r="N99" s="136" t="s">
        <v>48</v>
      </c>
      <c r="O99" s="137">
        <v>0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209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54122.53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54122.53</v>
      </c>
      <c r="BL99" s="18" t="s">
        <v>209</v>
      </c>
      <c r="BM99" s="139" t="s">
        <v>1298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1299</v>
      </c>
      <c r="H100" s="145">
        <v>158.25299999999999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84</v>
      </c>
      <c r="AY100" s="143" t="s">
        <v>203</v>
      </c>
    </row>
    <row r="101" spans="2:65" s="1" customFormat="1" ht="21.75" customHeight="1">
      <c r="B101" s="31"/>
      <c r="C101" s="129" t="s">
        <v>209</v>
      </c>
      <c r="D101" s="129" t="s">
        <v>205</v>
      </c>
      <c r="E101" s="130" t="s">
        <v>989</v>
      </c>
      <c r="F101" s="131" t="s">
        <v>990</v>
      </c>
      <c r="G101" s="132" t="s">
        <v>208</v>
      </c>
      <c r="H101" s="133">
        <v>321</v>
      </c>
      <c r="I101" s="134">
        <v>105</v>
      </c>
      <c r="J101" s="134">
        <f>ROUND(I101*H101,2)</f>
        <v>33705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33705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33705</v>
      </c>
      <c r="BL101" s="18" t="s">
        <v>209</v>
      </c>
      <c r="BM101" s="139" t="s">
        <v>1300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1301</v>
      </c>
      <c r="H102" s="145">
        <v>321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84</v>
      </c>
      <c r="AY102" s="143" t="s">
        <v>203</v>
      </c>
    </row>
    <row r="103" spans="2:65" s="11" customFormat="1" ht="22.8" customHeight="1">
      <c r="B103" s="118"/>
      <c r="D103" s="119" t="s">
        <v>76</v>
      </c>
      <c r="E103" s="127" t="s">
        <v>92</v>
      </c>
      <c r="F103" s="127" t="s">
        <v>299</v>
      </c>
      <c r="J103" s="128">
        <f>BK103</f>
        <v>4850</v>
      </c>
      <c r="L103" s="118"/>
      <c r="M103" s="122"/>
      <c r="P103" s="123">
        <f>SUM(P104:P109)</f>
        <v>0</v>
      </c>
      <c r="R103" s="123">
        <f>SUM(R104:R109)</f>
        <v>0.31523374999999998</v>
      </c>
      <c r="T103" s="124">
        <f>SUM(T104:T109)</f>
        <v>0</v>
      </c>
      <c r="AR103" s="119" t="s">
        <v>84</v>
      </c>
      <c r="AT103" s="125" t="s">
        <v>76</v>
      </c>
      <c r="AU103" s="125" t="s">
        <v>84</v>
      </c>
      <c r="AY103" s="119" t="s">
        <v>203</v>
      </c>
      <c r="BK103" s="126">
        <f>SUM(BK104:BK109)</f>
        <v>4850</v>
      </c>
    </row>
    <row r="104" spans="2:65" s="1" customFormat="1" ht="16.5" customHeight="1">
      <c r="B104" s="31"/>
      <c r="C104" s="129" t="s">
        <v>258</v>
      </c>
      <c r="D104" s="129" t="s">
        <v>205</v>
      </c>
      <c r="E104" s="130" t="s">
        <v>1302</v>
      </c>
      <c r="F104" s="131" t="s">
        <v>1303</v>
      </c>
      <c r="G104" s="132" t="s">
        <v>242</v>
      </c>
      <c r="H104" s="133">
        <v>0.125</v>
      </c>
      <c r="I104" s="134">
        <v>15800</v>
      </c>
      <c r="J104" s="134">
        <f>ROUND(I104*H104,2)</f>
        <v>1975</v>
      </c>
      <c r="K104" s="131" t="s">
        <v>31</v>
      </c>
      <c r="L104" s="31"/>
      <c r="M104" s="135" t="s">
        <v>31</v>
      </c>
      <c r="N104" s="136" t="s">
        <v>48</v>
      </c>
      <c r="O104" s="137">
        <v>0</v>
      </c>
      <c r="P104" s="137">
        <f>O104*H104</f>
        <v>0</v>
      </c>
      <c r="Q104" s="137">
        <v>2.5018699999999998</v>
      </c>
      <c r="R104" s="137">
        <f>Q104*H104</f>
        <v>0.31273374999999998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1975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1975</v>
      </c>
      <c r="BL104" s="18" t="s">
        <v>209</v>
      </c>
      <c r="BM104" s="139" t="s">
        <v>1304</v>
      </c>
    </row>
    <row r="105" spans="2:65" s="12" customFormat="1" ht="10.15">
      <c r="B105" s="141"/>
      <c r="D105" s="142" t="s">
        <v>211</v>
      </c>
      <c r="E105" s="143" t="s">
        <v>31</v>
      </c>
      <c r="F105" s="144" t="s">
        <v>1305</v>
      </c>
      <c r="H105" s="145">
        <v>0.125</v>
      </c>
      <c r="L105" s="141"/>
      <c r="M105" s="146"/>
      <c r="T105" s="147"/>
      <c r="AT105" s="143" t="s">
        <v>211</v>
      </c>
      <c r="AU105" s="143" t="s">
        <v>86</v>
      </c>
      <c r="AV105" s="12" t="s">
        <v>86</v>
      </c>
      <c r="AW105" s="12" t="s">
        <v>38</v>
      </c>
      <c r="AX105" s="12" t="s">
        <v>84</v>
      </c>
      <c r="AY105" s="143" t="s">
        <v>203</v>
      </c>
    </row>
    <row r="106" spans="2:65" s="1" customFormat="1" ht="16.5" customHeight="1">
      <c r="B106" s="31"/>
      <c r="C106" s="129" t="s">
        <v>262</v>
      </c>
      <c r="D106" s="129" t="s">
        <v>205</v>
      </c>
      <c r="E106" s="130" t="s">
        <v>1306</v>
      </c>
      <c r="F106" s="131" t="s">
        <v>1307</v>
      </c>
      <c r="G106" s="132" t="s">
        <v>208</v>
      </c>
      <c r="H106" s="133">
        <v>1</v>
      </c>
      <c r="I106" s="134">
        <v>1880</v>
      </c>
      <c r="J106" s="134">
        <f>ROUND(I106*H106,2)</f>
        <v>1880</v>
      </c>
      <c r="K106" s="131" t="s">
        <v>31</v>
      </c>
      <c r="L106" s="31"/>
      <c r="M106" s="135" t="s">
        <v>31</v>
      </c>
      <c r="N106" s="136" t="s">
        <v>48</v>
      </c>
      <c r="O106" s="137">
        <v>0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209</v>
      </c>
      <c r="AT106" s="139" t="s">
        <v>205</v>
      </c>
      <c r="AU106" s="139" t="s">
        <v>86</v>
      </c>
      <c r="AY106" s="18" t="s">
        <v>203</v>
      </c>
      <c r="BE106" s="140">
        <f>IF(N106="základní",J106,0)</f>
        <v>1880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84</v>
      </c>
      <c r="BK106" s="140">
        <f>ROUND(I106*H106,2)</f>
        <v>1880</v>
      </c>
      <c r="BL106" s="18" t="s">
        <v>209</v>
      </c>
      <c r="BM106" s="139" t="s">
        <v>1308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1309</v>
      </c>
      <c r="H107" s="145">
        <v>1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84</v>
      </c>
      <c r="AY107" s="143" t="s">
        <v>203</v>
      </c>
    </row>
    <row r="108" spans="2:65" s="1" customFormat="1" ht="16.5" customHeight="1">
      <c r="B108" s="31"/>
      <c r="C108" s="129" t="s">
        <v>267</v>
      </c>
      <c r="D108" s="129" t="s">
        <v>205</v>
      </c>
      <c r="E108" s="130" t="s">
        <v>1310</v>
      </c>
      <c r="F108" s="131" t="s">
        <v>1311</v>
      </c>
      <c r="G108" s="132" t="s">
        <v>208</v>
      </c>
      <c r="H108" s="133">
        <v>1</v>
      </c>
      <c r="I108" s="134">
        <v>740</v>
      </c>
      <c r="J108" s="134">
        <f>ROUND(I108*H108,2)</f>
        <v>740</v>
      </c>
      <c r="K108" s="131" t="s">
        <v>31</v>
      </c>
      <c r="L108" s="31"/>
      <c r="M108" s="135" t="s">
        <v>31</v>
      </c>
      <c r="N108" s="136" t="s">
        <v>48</v>
      </c>
      <c r="O108" s="137">
        <v>0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209</v>
      </c>
      <c r="AT108" s="139" t="s">
        <v>205</v>
      </c>
      <c r="AU108" s="139" t="s">
        <v>86</v>
      </c>
      <c r="AY108" s="18" t="s">
        <v>203</v>
      </c>
      <c r="BE108" s="140">
        <f>IF(N108="základní",J108,0)</f>
        <v>740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8" t="s">
        <v>84</v>
      </c>
      <c r="BK108" s="140">
        <f>ROUND(I108*H108,2)</f>
        <v>740</v>
      </c>
      <c r="BL108" s="18" t="s">
        <v>209</v>
      </c>
      <c r="BM108" s="139" t="s">
        <v>1312</v>
      </c>
    </row>
    <row r="109" spans="2:65" s="1" customFormat="1" ht="16.5" customHeight="1">
      <c r="B109" s="31"/>
      <c r="C109" s="129" t="s">
        <v>272</v>
      </c>
      <c r="D109" s="129" t="s">
        <v>205</v>
      </c>
      <c r="E109" s="130" t="s">
        <v>1313</v>
      </c>
      <c r="F109" s="131" t="s">
        <v>1314</v>
      </c>
      <c r="G109" s="132" t="s">
        <v>208</v>
      </c>
      <c r="H109" s="133">
        <v>1</v>
      </c>
      <c r="I109" s="134">
        <v>255</v>
      </c>
      <c r="J109" s="134">
        <f>ROUND(I109*H109,2)</f>
        <v>255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2.5000000000000001E-3</v>
      </c>
      <c r="R109" s="137">
        <f>Q109*H109</f>
        <v>2.5000000000000001E-3</v>
      </c>
      <c r="S109" s="137">
        <v>0</v>
      </c>
      <c r="T109" s="138">
        <f>S109*H109</f>
        <v>0</v>
      </c>
      <c r="AR109" s="139" t="s">
        <v>209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255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255</v>
      </c>
      <c r="BL109" s="18" t="s">
        <v>209</v>
      </c>
      <c r="BM109" s="139" t="s">
        <v>1315</v>
      </c>
    </row>
    <row r="110" spans="2:65" s="11" customFormat="1" ht="22.8" customHeight="1">
      <c r="B110" s="118"/>
      <c r="D110" s="119" t="s">
        <v>76</v>
      </c>
      <c r="E110" s="127" t="s">
        <v>209</v>
      </c>
      <c r="F110" s="127" t="s">
        <v>345</v>
      </c>
      <c r="J110" s="128">
        <f>BK110</f>
        <v>4048</v>
      </c>
      <c r="L110" s="118"/>
      <c r="M110" s="122"/>
      <c r="P110" s="123">
        <f>SUM(P111:P115)</f>
        <v>0</v>
      </c>
      <c r="R110" s="123">
        <f>SUM(R111:R115)</f>
        <v>0.51468066000000001</v>
      </c>
      <c r="T110" s="124">
        <f>SUM(T111:T115)</f>
        <v>0</v>
      </c>
      <c r="AR110" s="119" t="s">
        <v>84</v>
      </c>
      <c r="AT110" s="125" t="s">
        <v>76</v>
      </c>
      <c r="AU110" s="125" t="s">
        <v>84</v>
      </c>
      <c r="AY110" s="119" t="s">
        <v>203</v>
      </c>
      <c r="BK110" s="126">
        <f>SUM(BK111:BK115)</f>
        <v>4048</v>
      </c>
    </row>
    <row r="111" spans="2:65" s="1" customFormat="1" ht="24.2" customHeight="1">
      <c r="B111" s="31"/>
      <c r="C111" s="129" t="s">
        <v>279</v>
      </c>
      <c r="D111" s="129" t="s">
        <v>205</v>
      </c>
      <c r="E111" s="130" t="s">
        <v>1316</v>
      </c>
      <c r="F111" s="131" t="s">
        <v>1317</v>
      </c>
      <c r="G111" s="132" t="s">
        <v>1079</v>
      </c>
      <c r="H111" s="133">
        <v>4.5999999999999996</v>
      </c>
      <c r="I111" s="134">
        <v>655</v>
      </c>
      <c r="J111" s="134">
        <f>ROUND(I111*H111,2)</f>
        <v>3013</v>
      </c>
      <c r="K111" s="131" t="s">
        <v>31</v>
      </c>
      <c r="L111" s="31"/>
      <c r="M111" s="135" t="s">
        <v>31</v>
      </c>
      <c r="N111" s="136" t="s">
        <v>48</v>
      </c>
      <c r="O111" s="137">
        <v>0</v>
      </c>
      <c r="P111" s="137">
        <f>O111*H111</f>
        <v>0</v>
      </c>
      <c r="Q111" s="137">
        <v>0.11046105000000001</v>
      </c>
      <c r="R111" s="137">
        <f>Q111*H111</f>
        <v>0.50812082999999997</v>
      </c>
      <c r="S111" s="137">
        <v>0</v>
      </c>
      <c r="T111" s="138">
        <f>S111*H111</f>
        <v>0</v>
      </c>
      <c r="AR111" s="139" t="s">
        <v>209</v>
      </c>
      <c r="AT111" s="139" t="s">
        <v>205</v>
      </c>
      <c r="AU111" s="139" t="s">
        <v>86</v>
      </c>
      <c r="AY111" s="18" t="s">
        <v>203</v>
      </c>
      <c r="BE111" s="140">
        <f>IF(N111="základní",J111,0)</f>
        <v>3013</v>
      </c>
      <c r="BF111" s="140">
        <f>IF(N111="snížená",J111,0)</f>
        <v>0</v>
      </c>
      <c r="BG111" s="140">
        <f>IF(N111="zákl. přenesená",J111,0)</f>
        <v>0</v>
      </c>
      <c r="BH111" s="140">
        <f>IF(N111="sníž. přenesená",J111,0)</f>
        <v>0</v>
      </c>
      <c r="BI111" s="140">
        <f>IF(N111="nulová",J111,0)</f>
        <v>0</v>
      </c>
      <c r="BJ111" s="18" t="s">
        <v>84</v>
      </c>
      <c r="BK111" s="140">
        <f>ROUND(I111*H111,2)</f>
        <v>3013</v>
      </c>
      <c r="BL111" s="18" t="s">
        <v>209</v>
      </c>
      <c r="BM111" s="139" t="s">
        <v>1318</v>
      </c>
    </row>
    <row r="112" spans="2:65" s="12" customFormat="1" ht="10.15">
      <c r="B112" s="141"/>
      <c r="D112" s="142" t="s">
        <v>211</v>
      </c>
      <c r="E112" s="143" t="s">
        <v>31</v>
      </c>
      <c r="F112" s="144" t="s">
        <v>1319</v>
      </c>
      <c r="H112" s="145">
        <v>4.5999999999999996</v>
      </c>
      <c r="L112" s="141"/>
      <c r="M112" s="146"/>
      <c r="T112" s="147"/>
      <c r="AT112" s="143" t="s">
        <v>211</v>
      </c>
      <c r="AU112" s="143" t="s">
        <v>86</v>
      </c>
      <c r="AV112" s="12" t="s">
        <v>86</v>
      </c>
      <c r="AW112" s="12" t="s">
        <v>38</v>
      </c>
      <c r="AX112" s="12" t="s">
        <v>84</v>
      </c>
      <c r="AY112" s="143" t="s">
        <v>203</v>
      </c>
    </row>
    <row r="113" spans="2:65" s="1" customFormat="1" ht="21.75" customHeight="1">
      <c r="B113" s="31"/>
      <c r="C113" s="129" t="s">
        <v>117</v>
      </c>
      <c r="D113" s="129" t="s">
        <v>205</v>
      </c>
      <c r="E113" s="130" t="s">
        <v>1320</v>
      </c>
      <c r="F113" s="131" t="s">
        <v>1321</v>
      </c>
      <c r="G113" s="132" t="s">
        <v>208</v>
      </c>
      <c r="H113" s="133">
        <v>0.82799999999999996</v>
      </c>
      <c r="I113" s="134">
        <v>720</v>
      </c>
      <c r="J113" s="134">
        <f>ROUND(I113*H113,2)</f>
        <v>596.16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7.9225000000000007E-3</v>
      </c>
      <c r="R113" s="137">
        <f>Q113*H113</f>
        <v>6.55983E-3</v>
      </c>
      <c r="S113" s="137">
        <v>0</v>
      </c>
      <c r="T113" s="138">
        <f>S113*H113</f>
        <v>0</v>
      </c>
      <c r="AR113" s="139" t="s">
        <v>209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596.16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596.16</v>
      </c>
      <c r="BL113" s="18" t="s">
        <v>209</v>
      </c>
      <c r="BM113" s="139" t="s">
        <v>1322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1323</v>
      </c>
      <c r="H114" s="145">
        <v>0.82799999999999996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84</v>
      </c>
      <c r="AY114" s="143" t="s">
        <v>203</v>
      </c>
    </row>
    <row r="115" spans="2:65" s="1" customFormat="1" ht="21.75" customHeight="1">
      <c r="B115" s="31"/>
      <c r="C115" s="129" t="s">
        <v>123</v>
      </c>
      <c r="D115" s="129" t="s">
        <v>205</v>
      </c>
      <c r="E115" s="130" t="s">
        <v>1324</v>
      </c>
      <c r="F115" s="131" t="s">
        <v>1325</v>
      </c>
      <c r="G115" s="132" t="s">
        <v>208</v>
      </c>
      <c r="H115" s="133">
        <v>0.82799999999999996</v>
      </c>
      <c r="I115" s="134">
        <v>530</v>
      </c>
      <c r="J115" s="134">
        <f>ROUND(I115*H115,2)</f>
        <v>438.84</v>
      </c>
      <c r="K115" s="131" t="s">
        <v>31</v>
      </c>
      <c r="L115" s="31"/>
      <c r="M115" s="135" t="s">
        <v>31</v>
      </c>
      <c r="N115" s="136" t="s">
        <v>48</v>
      </c>
      <c r="O115" s="137">
        <v>0</v>
      </c>
      <c r="P115" s="137">
        <f>O115*H115</f>
        <v>0</v>
      </c>
      <c r="Q115" s="137">
        <v>0</v>
      </c>
      <c r="R115" s="137">
        <f>Q115*H115</f>
        <v>0</v>
      </c>
      <c r="S115" s="137">
        <v>0</v>
      </c>
      <c r="T115" s="138">
        <f>S115*H115</f>
        <v>0</v>
      </c>
      <c r="AR115" s="139" t="s">
        <v>209</v>
      </c>
      <c r="AT115" s="139" t="s">
        <v>205</v>
      </c>
      <c r="AU115" s="139" t="s">
        <v>86</v>
      </c>
      <c r="AY115" s="18" t="s">
        <v>203</v>
      </c>
      <c r="BE115" s="140">
        <f>IF(N115="základní",J115,0)</f>
        <v>438.84</v>
      </c>
      <c r="BF115" s="140">
        <f>IF(N115="snížená",J115,0)</f>
        <v>0</v>
      </c>
      <c r="BG115" s="140">
        <f>IF(N115="zákl. přenesená",J115,0)</f>
        <v>0</v>
      </c>
      <c r="BH115" s="140">
        <f>IF(N115="sníž. přenesená",J115,0)</f>
        <v>0</v>
      </c>
      <c r="BI115" s="140">
        <f>IF(N115="nulová",J115,0)</f>
        <v>0</v>
      </c>
      <c r="BJ115" s="18" t="s">
        <v>84</v>
      </c>
      <c r="BK115" s="140">
        <f>ROUND(I115*H115,2)</f>
        <v>438.84</v>
      </c>
      <c r="BL115" s="18" t="s">
        <v>209</v>
      </c>
      <c r="BM115" s="139" t="s">
        <v>1326</v>
      </c>
    </row>
    <row r="116" spans="2:65" s="11" customFormat="1" ht="22.8" customHeight="1">
      <c r="B116" s="118"/>
      <c r="D116" s="119" t="s">
        <v>76</v>
      </c>
      <c r="E116" s="127" t="s">
        <v>258</v>
      </c>
      <c r="F116" s="127" t="s">
        <v>1327</v>
      </c>
      <c r="J116" s="128">
        <f>BK116</f>
        <v>459094.2</v>
      </c>
      <c r="L116" s="118"/>
      <c r="M116" s="122"/>
      <c r="P116" s="123">
        <f>SUM(P117:P129)</f>
        <v>0</v>
      </c>
      <c r="R116" s="123">
        <f>SUM(R117:R129)</f>
        <v>345.27402000000001</v>
      </c>
      <c r="T116" s="124">
        <f>SUM(T117:T129)</f>
        <v>0</v>
      </c>
      <c r="AR116" s="119" t="s">
        <v>84</v>
      </c>
      <c r="AT116" s="125" t="s">
        <v>76</v>
      </c>
      <c r="AU116" s="125" t="s">
        <v>84</v>
      </c>
      <c r="AY116" s="119" t="s">
        <v>203</v>
      </c>
      <c r="BK116" s="126">
        <f>SUM(BK117:BK129)</f>
        <v>459094.2</v>
      </c>
    </row>
    <row r="117" spans="2:65" s="1" customFormat="1" ht="21.75" customHeight="1">
      <c r="B117" s="31"/>
      <c r="C117" s="129" t="s">
        <v>8</v>
      </c>
      <c r="D117" s="129" t="s">
        <v>205</v>
      </c>
      <c r="E117" s="130" t="s">
        <v>1328</v>
      </c>
      <c r="F117" s="131" t="s">
        <v>1329</v>
      </c>
      <c r="G117" s="132" t="s">
        <v>208</v>
      </c>
      <c r="H117" s="133">
        <v>321</v>
      </c>
      <c r="I117" s="134">
        <v>205</v>
      </c>
      <c r="J117" s="134">
        <f>ROUND(I117*H117,2)</f>
        <v>65805</v>
      </c>
      <c r="K117" s="131" t="s">
        <v>31</v>
      </c>
      <c r="L117" s="31"/>
      <c r="M117" s="135" t="s">
        <v>31</v>
      </c>
      <c r="N117" s="136" t="s">
        <v>48</v>
      </c>
      <c r="O117" s="137">
        <v>0</v>
      </c>
      <c r="P117" s="137">
        <f>O117*H117</f>
        <v>0</v>
      </c>
      <c r="Q117" s="137">
        <v>0.25094</v>
      </c>
      <c r="R117" s="137">
        <f>Q117*H117</f>
        <v>80.551739999999995</v>
      </c>
      <c r="S117" s="137">
        <v>0</v>
      </c>
      <c r="T117" s="138">
        <f>S117*H117</f>
        <v>0</v>
      </c>
      <c r="AR117" s="139" t="s">
        <v>209</v>
      </c>
      <c r="AT117" s="139" t="s">
        <v>205</v>
      </c>
      <c r="AU117" s="139" t="s">
        <v>86</v>
      </c>
      <c r="AY117" s="18" t="s">
        <v>203</v>
      </c>
      <c r="BE117" s="140">
        <f>IF(N117="základní",J117,0)</f>
        <v>65805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84</v>
      </c>
      <c r="BK117" s="140">
        <f>ROUND(I117*H117,2)</f>
        <v>65805</v>
      </c>
      <c r="BL117" s="18" t="s">
        <v>209</v>
      </c>
      <c r="BM117" s="139" t="s">
        <v>1330</v>
      </c>
    </row>
    <row r="118" spans="2:65" s="14" customFormat="1" ht="10.15">
      <c r="B118" s="160"/>
      <c r="D118" s="142" t="s">
        <v>211</v>
      </c>
      <c r="E118" s="161" t="s">
        <v>31</v>
      </c>
      <c r="F118" s="162" t="s">
        <v>1331</v>
      </c>
      <c r="H118" s="161" t="s">
        <v>31</v>
      </c>
      <c r="L118" s="160"/>
      <c r="M118" s="163"/>
      <c r="T118" s="164"/>
      <c r="AT118" s="161" t="s">
        <v>211</v>
      </c>
      <c r="AU118" s="161" t="s">
        <v>86</v>
      </c>
      <c r="AV118" s="14" t="s">
        <v>84</v>
      </c>
      <c r="AW118" s="14" t="s">
        <v>38</v>
      </c>
      <c r="AX118" s="14" t="s">
        <v>77</v>
      </c>
      <c r="AY118" s="161" t="s">
        <v>203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1301</v>
      </c>
      <c r="H119" s="145">
        <v>321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84</v>
      </c>
      <c r="AY119" s="143" t="s">
        <v>203</v>
      </c>
    </row>
    <row r="120" spans="2:65" s="1" customFormat="1" ht="21.75" customHeight="1">
      <c r="B120" s="31"/>
      <c r="C120" s="129" t="s">
        <v>134</v>
      </c>
      <c r="D120" s="129" t="s">
        <v>205</v>
      </c>
      <c r="E120" s="130" t="s">
        <v>1332</v>
      </c>
      <c r="F120" s="131" t="s">
        <v>1333</v>
      </c>
      <c r="G120" s="132" t="s">
        <v>208</v>
      </c>
      <c r="H120" s="133">
        <v>642</v>
      </c>
      <c r="I120" s="134">
        <v>265</v>
      </c>
      <c r="J120" s="134">
        <f>ROUND(I120*H120,2)</f>
        <v>170130</v>
      </c>
      <c r="K120" s="131" t="s">
        <v>31</v>
      </c>
      <c r="L120" s="31"/>
      <c r="M120" s="135" t="s">
        <v>31</v>
      </c>
      <c r="N120" s="136" t="s">
        <v>48</v>
      </c>
      <c r="O120" s="137">
        <v>0</v>
      </c>
      <c r="P120" s="137">
        <f>O120*H120</f>
        <v>0</v>
      </c>
      <c r="Q120" s="137">
        <v>0.36834</v>
      </c>
      <c r="R120" s="137">
        <f>Q120*H120</f>
        <v>236.47427999999999</v>
      </c>
      <c r="S120" s="137">
        <v>0</v>
      </c>
      <c r="T120" s="138">
        <f>S120*H120</f>
        <v>0</v>
      </c>
      <c r="AR120" s="139" t="s">
        <v>209</v>
      </c>
      <c r="AT120" s="139" t="s">
        <v>205</v>
      </c>
      <c r="AU120" s="139" t="s">
        <v>86</v>
      </c>
      <c r="AY120" s="18" t="s">
        <v>203</v>
      </c>
      <c r="BE120" s="140">
        <f>IF(N120="základní",J120,0)</f>
        <v>170130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8" t="s">
        <v>84</v>
      </c>
      <c r="BK120" s="140">
        <f>ROUND(I120*H120,2)</f>
        <v>170130</v>
      </c>
      <c r="BL120" s="18" t="s">
        <v>209</v>
      </c>
      <c r="BM120" s="139" t="s">
        <v>1334</v>
      </c>
    </row>
    <row r="121" spans="2:65" s="14" customFormat="1" ht="10.15">
      <c r="B121" s="160"/>
      <c r="D121" s="142" t="s">
        <v>211</v>
      </c>
      <c r="E121" s="161" t="s">
        <v>31</v>
      </c>
      <c r="F121" s="162" t="s">
        <v>1335</v>
      </c>
      <c r="H121" s="161" t="s">
        <v>31</v>
      </c>
      <c r="L121" s="160"/>
      <c r="M121" s="163"/>
      <c r="T121" s="164"/>
      <c r="AT121" s="161" t="s">
        <v>211</v>
      </c>
      <c r="AU121" s="161" t="s">
        <v>86</v>
      </c>
      <c r="AV121" s="14" t="s">
        <v>84</v>
      </c>
      <c r="AW121" s="14" t="s">
        <v>38</v>
      </c>
      <c r="AX121" s="14" t="s">
        <v>77</v>
      </c>
      <c r="AY121" s="161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1301</v>
      </c>
      <c r="H122" s="145">
        <v>321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77</v>
      </c>
      <c r="AY122" s="143" t="s">
        <v>203</v>
      </c>
    </row>
    <row r="123" spans="2:65" s="14" customFormat="1" ht="10.15">
      <c r="B123" s="160"/>
      <c r="D123" s="142" t="s">
        <v>211</v>
      </c>
      <c r="E123" s="161" t="s">
        <v>31</v>
      </c>
      <c r="F123" s="162" t="s">
        <v>1336</v>
      </c>
      <c r="H123" s="161" t="s">
        <v>31</v>
      </c>
      <c r="L123" s="160"/>
      <c r="M123" s="163"/>
      <c r="T123" s="164"/>
      <c r="AT123" s="161" t="s">
        <v>211</v>
      </c>
      <c r="AU123" s="161" t="s">
        <v>86</v>
      </c>
      <c r="AV123" s="14" t="s">
        <v>84</v>
      </c>
      <c r="AW123" s="14" t="s">
        <v>38</v>
      </c>
      <c r="AX123" s="14" t="s">
        <v>77</v>
      </c>
      <c r="AY123" s="161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1301</v>
      </c>
      <c r="H124" s="145">
        <v>321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3" customFormat="1" ht="10.15">
      <c r="B125" s="151"/>
      <c r="D125" s="142" t="s">
        <v>211</v>
      </c>
      <c r="E125" s="152" t="s">
        <v>31</v>
      </c>
      <c r="F125" s="153" t="s">
        <v>230</v>
      </c>
      <c r="H125" s="154">
        <v>642</v>
      </c>
      <c r="L125" s="151"/>
      <c r="M125" s="155"/>
      <c r="T125" s="156"/>
      <c r="AT125" s="152" t="s">
        <v>211</v>
      </c>
      <c r="AU125" s="152" t="s">
        <v>86</v>
      </c>
      <c r="AV125" s="13" t="s">
        <v>209</v>
      </c>
      <c r="AW125" s="13" t="s">
        <v>38</v>
      </c>
      <c r="AX125" s="13" t="s">
        <v>84</v>
      </c>
      <c r="AY125" s="152" t="s">
        <v>203</v>
      </c>
    </row>
    <row r="126" spans="2:65" s="1" customFormat="1" ht="16.5" customHeight="1">
      <c r="B126" s="31"/>
      <c r="C126" s="129" t="s">
        <v>310</v>
      </c>
      <c r="D126" s="129" t="s">
        <v>205</v>
      </c>
      <c r="E126" s="130" t="s">
        <v>1337</v>
      </c>
      <c r="F126" s="131" t="s">
        <v>1338</v>
      </c>
      <c r="G126" s="132" t="s">
        <v>251</v>
      </c>
      <c r="H126" s="133">
        <v>28.248000000000001</v>
      </c>
      <c r="I126" s="134">
        <v>7900</v>
      </c>
      <c r="J126" s="134">
        <f>ROUND(I126*H126,2)</f>
        <v>223159.2</v>
      </c>
      <c r="K126" s="131" t="s">
        <v>31</v>
      </c>
      <c r="L126" s="31"/>
      <c r="M126" s="135" t="s">
        <v>31</v>
      </c>
      <c r="N126" s="136" t="s">
        <v>48</v>
      </c>
      <c r="O126" s="137">
        <v>0</v>
      </c>
      <c r="P126" s="137">
        <f>O126*H126</f>
        <v>0</v>
      </c>
      <c r="Q126" s="137">
        <v>1</v>
      </c>
      <c r="R126" s="137">
        <f>Q126*H126</f>
        <v>28.248000000000001</v>
      </c>
      <c r="S126" s="137">
        <v>0</v>
      </c>
      <c r="T126" s="138">
        <f>S126*H126</f>
        <v>0</v>
      </c>
      <c r="AR126" s="139" t="s">
        <v>209</v>
      </c>
      <c r="AT126" s="139" t="s">
        <v>205</v>
      </c>
      <c r="AU126" s="139" t="s">
        <v>86</v>
      </c>
      <c r="AY126" s="18" t="s">
        <v>203</v>
      </c>
      <c r="BE126" s="140">
        <f>IF(N126="základní",J126,0)</f>
        <v>223159.2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84</v>
      </c>
      <c r="BK126" s="140">
        <f>ROUND(I126*H126,2)</f>
        <v>223159.2</v>
      </c>
      <c r="BL126" s="18" t="s">
        <v>209</v>
      </c>
      <c r="BM126" s="139" t="s">
        <v>1339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1301</v>
      </c>
      <c r="H127" s="145">
        <v>321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77</v>
      </c>
      <c r="AY127" s="143" t="s">
        <v>203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1340</v>
      </c>
      <c r="H128" s="145">
        <v>12.84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2" customFormat="1" ht="10.15">
      <c r="B129" s="141"/>
      <c r="D129" s="142" t="s">
        <v>211</v>
      </c>
      <c r="E129" s="143" t="s">
        <v>31</v>
      </c>
      <c r="F129" s="144" t="s">
        <v>1341</v>
      </c>
      <c r="H129" s="145">
        <v>28.248000000000001</v>
      </c>
      <c r="L129" s="141"/>
      <c r="M129" s="146"/>
      <c r="T129" s="147"/>
      <c r="AT129" s="143" t="s">
        <v>211</v>
      </c>
      <c r="AU129" s="143" t="s">
        <v>86</v>
      </c>
      <c r="AV129" s="12" t="s">
        <v>86</v>
      </c>
      <c r="AW129" s="12" t="s">
        <v>38</v>
      </c>
      <c r="AX129" s="12" t="s">
        <v>84</v>
      </c>
      <c r="AY129" s="143" t="s">
        <v>203</v>
      </c>
    </row>
    <row r="130" spans="2:65" s="11" customFormat="1" ht="22.8" customHeight="1">
      <c r="B130" s="118"/>
      <c r="D130" s="119" t="s">
        <v>76</v>
      </c>
      <c r="E130" s="127" t="s">
        <v>279</v>
      </c>
      <c r="F130" s="127" t="s">
        <v>380</v>
      </c>
      <c r="J130" s="128">
        <f>BK130</f>
        <v>205440</v>
      </c>
      <c r="L130" s="118"/>
      <c r="M130" s="122"/>
      <c r="P130" s="123">
        <f>SUM(P131:P135)</f>
        <v>0</v>
      </c>
      <c r="R130" s="123">
        <f>SUM(R131:R135)</f>
        <v>1.7488112099999999</v>
      </c>
      <c r="T130" s="124">
        <f>SUM(T131:T135)</f>
        <v>0</v>
      </c>
      <c r="AR130" s="119" t="s">
        <v>84</v>
      </c>
      <c r="AT130" s="125" t="s">
        <v>76</v>
      </c>
      <c r="AU130" s="125" t="s">
        <v>84</v>
      </c>
      <c r="AY130" s="119" t="s">
        <v>203</v>
      </c>
      <c r="BK130" s="126">
        <f>SUM(BK131:BK135)</f>
        <v>205440</v>
      </c>
    </row>
    <row r="131" spans="2:65" s="1" customFormat="1" ht="16.5" customHeight="1">
      <c r="B131" s="31"/>
      <c r="C131" s="129" t="s">
        <v>321</v>
      </c>
      <c r="D131" s="129" t="s">
        <v>205</v>
      </c>
      <c r="E131" s="130" t="s">
        <v>1342</v>
      </c>
      <c r="F131" s="131" t="s">
        <v>1343</v>
      </c>
      <c r="G131" s="132" t="s">
        <v>1079</v>
      </c>
      <c r="H131" s="133">
        <v>107</v>
      </c>
      <c r="I131" s="134">
        <v>1500</v>
      </c>
      <c r="J131" s="134">
        <f>ROUND(I131*H131,2)</f>
        <v>160500</v>
      </c>
      <c r="K131" s="131" t="s">
        <v>31</v>
      </c>
      <c r="L131" s="31"/>
      <c r="M131" s="135" t="s">
        <v>31</v>
      </c>
      <c r="N131" s="136" t="s">
        <v>48</v>
      </c>
      <c r="O131" s="137">
        <v>0</v>
      </c>
      <c r="P131" s="137">
        <f>O131*H131</f>
        <v>0</v>
      </c>
      <c r="Q131" s="137">
        <v>1.4281530000000001E-2</v>
      </c>
      <c r="R131" s="137">
        <f>Q131*H131</f>
        <v>1.52812371</v>
      </c>
      <c r="S131" s="137">
        <v>0</v>
      </c>
      <c r="T131" s="138">
        <f>S131*H131</f>
        <v>0</v>
      </c>
      <c r="AR131" s="139" t="s">
        <v>209</v>
      </c>
      <c r="AT131" s="139" t="s">
        <v>205</v>
      </c>
      <c r="AU131" s="139" t="s">
        <v>86</v>
      </c>
      <c r="AY131" s="18" t="s">
        <v>203</v>
      </c>
      <c r="BE131" s="140">
        <f>IF(N131="základní",J131,0)</f>
        <v>160500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8" t="s">
        <v>84</v>
      </c>
      <c r="BK131" s="140">
        <f>ROUND(I131*H131,2)</f>
        <v>160500</v>
      </c>
      <c r="BL131" s="18" t="s">
        <v>209</v>
      </c>
      <c r="BM131" s="139" t="s">
        <v>1344</v>
      </c>
    </row>
    <row r="132" spans="2:65" s="14" customFormat="1" ht="10.15">
      <c r="B132" s="160"/>
      <c r="D132" s="142" t="s">
        <v>211</v>
      </c>
      <c r="E132" s="161" t="s">
        <v>31</v>
      </c>
      <c r="F132" s="162" t="s">
        <v>1345</v>
      </c>
      <c r="H132" s="161" t="s">
        <v>31</v>
      </c>
      <c r="L132" s="160"/>
      <c r="M132" s="163"/>
      <c r="T132" s="164"/>
      <c r="AT132" s="161" t="s">
        <v>211</v>
      </c>
      <c r="AU132" s="161" t="s">
        <v>86</v>
      </c>
      <c r="AV132" s="14" t="s">
        <v>84</v>
      </c>
      <c r="AW132" s="14" t="s">
        <v>38</v>
      </c>
      <c r="AX132" s="14" t="s">
        <v>77</v>
      </c>
      <c r="AY132" s="161" t="s">
        <v>203</v>
      </c>
    </row>
    <row r="133" spans="2:65" s="12" customFormat="1" ht="10.15">
      <c r="B133" s="141"/>
      <c r="D133" s="142" t="s">
        <v>211</v>
      </c>
      <c r="E133" s="143" t="s">
        <v>31</v>
      </c>
      <c r="F133" s="144" t="s">
        <v>1346</v>
      </c>
      <c r="H133" s="145">
        <v>107</v>
      </c>
      <c r="L133" s="141"/>
      <c r="M133" s="146"/>
      <c r="T133" s="147"/>
      <c r="AT133" s="143" t="s">
        <v>211</v>
      </c>
      <c r="AU133" s="143" t="s">
        <v>86</v>
      </c>
      <c r="AV133" s="12" t="s">
        <v>86</v>
      </c>
      <c r="AW133" s="12" t="s">
        <v>38</v>
      </c>
      <c r="AX133" s="12" t="s">
        <v>84</v>
      </c>
      <c r="AY133" s="143" t="s">
        <v>203</v>
      </c>
    </row>
    <row r="134" spans="2:65" s="1" customFormat="1" ht="16.5" customHeight="1">
      <c r="B134" s="31"/>
      <c r="C134" s="129" t="s">
        <v>325</v>
      </c>
      <c r="D134" s="129" t="s">
        <v>205</v>
      </c>
      <c r="E134" s="130" t="s">
        <v>1347</v>
      </c>
      <c r="F134" s="131" t="s">
        <v>1348</v>
      </c>
      <c r="G134" s="132" t="s">
        <v>208</v>
      </c>
      <c r="H134" s="133">
        <v>321</v>
      </c>
      <c r="I134" s="134">
        <v>140</v>
      </c>
      <c r="J134" s="134">
        <f>ROUND(I134*H134,2)</f>
        <v>44940</v>
      </c>
      <c r="K134" s="131" t="s">
        <v>31</v>
      </c>
      <c r="L134" s="31"/>
      <c r="M134" s="135" t="s">
        <v>31</v>
      </c>
      <c r="N134" s="136" t="s">
        <v>48</v>
      </c>
      <c r="O134" s="137">
        <v>0</v>
      </c>
      <c r="P134" s="137">
        <f>O134*H134</f>
        <v>0</v>
      </c>
      <c r="Q134" s="137">
        <v>6.8749999999999996E-4</v>
      </c>
      <c r="R134" s="137">
        <f>Q134*H134</f>
        <v>0.22068749999999998</v>
      </c>
      <c r="S134" s="137">
        <v>0</v>
      </c>
      <c r="T134" s="138">
        <f>S134*H134</f>
        <v>0</v>
      </c>
      <c r="AR134" s="139" t="s">
        <v>209</v>
      </c>
      <c r="AT134" s="139" t="s">
        <v>205</v>
      </c>
      <c r="AU134" s="139" t="s">
        <v>86</v>
      </c>
      <c r="AY134" s="18" t="s">
        <v>203</v>
      </c>
      <c r="BE134" s="140">
        <f>IF(N134="základní",J134,0)</f>
        <v>44940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8" t="s">
        <v>84</v>
      </c>
      <c r="BK134" s="140">
        <f>ROUND(I134*H134,2)</f>
        <v>44940</v>
      </c>
      <c r="BL134" s="18" t="s">
        <v>209</v>
      </c>
      <c r="BM134" s="139" t="s">
        <v>1349</v>
      </c>
    </row>
    <row r="135" spans="2:65" s="12" customFormat="1" ht="10.15">
      <c r="B135" s="141"/>
      <c r="D135" s="142" t="s">
        <v>211</v>
      </c>
      <c r="E135" s="143" t="s">
        <v>31</v>
      </c>
      <c r="F135" s="144" t="s">
        <v>1301</v>
      </c>
      <c r="H135" s="145">
        <v>321</v>
      </c>
      <c r="L135" s="141"/>
      <c r="M135" s="146"/>
      <c r="T135" s="147"/>
      <c r="AT135" s="143" t="s">
        <v>211</v>
      </c>
      <c r="AU135" s="143" t="s">
        <v>86</v>
      </c>
      <c r="AV135" s="12" t="s">
        <v>86</v>
      </c>
      <c r="AW135" s="12" t="s">
        <v>38</v>
      </c>
      <c r="AX135" s="12" t="s">
        <v>84</v>
      </c>
      <c r="AY135" s="143" t="s">
        <v>203</v>
      </c>
    </row>
    <row r="136" spans="2:65" s="11" customFormat="1" ht="22.8" customHeight="1">
      <c r="B136" s="118"/>
      <c r="D136" s="119" t="s">
        <v>76</v>
      </c>
      <c r="E136" s="127" t="s">
        <v>399</v>
      </c>
      <c r="F136" s="127" t="s">
        <v>400</v>
      </c>
      <c r="J136" s="128">
        <f>BK136</f>
        <v>52177.95</v>
      </c>
      <c r="L136" s="118"/>
      <c r="M136" s="122"/>
      <c r="P136" s="123">
        <f>P137</f>
        <v>0</v>
      </c>
      <c r="R136" s="123">
        <f>R137</f>
        <v>0</v>
      </c>
      <c r="T136" s="124">
        <f>T137</f>
        <v>0</v>
      </c>
      <c r="AR136" s="119" t="s">
        <v>84</v>
      </c>
      <c r="AT136" s="125" t="s">
        <v>76</v>
      </c>
      <c r="AU136" s="125" t="s">
        <v>84</v>
      </c>
      <c r="AY136" s="119" t="s">
        <v>203</v>
      </c>
      <c r="BK136" s="126">
        <f>BK137</f>
        <v>52177.95</v>
      </c>
    </row>
    <row r="137" spans="2:65" s="1" customFormat="1" ht="24.2" customHeight="1">
      <c r="B137" s="31"/>
      <c r="C137" s="129" t="s">
        <v>332</v>
      </c>
      <c r="D137" s="129" t="s">
        <v>205</v>
      </c>
      <c r="E137" s="130" t="s">
        <v>1350</v>
      </c>
      <c r="F137" s="131" t="s">
        <v>1351</v>
      </c>
      <c r="G137" s="132" t="s">
        <v>251</v>
      </c>
      <c r="H137" s="133">
        <v>347.85300000000001</v>
      </c>
      <c r="I137" s="134">
        <v>150</v>
      </c>
      <c r="J137" s="134">
        <f>ROUND(I137*H137,2)</f>
        <v>52177.95</v>
      </c>
      <c r="K137" s="131" t="s">
        <v>31</v>
      </c>
      <c r="L137" s="31"/>
      <c r="M137" s="183" t="s">
        <v>31</v>
      </c>
      <c r="N137" s="184" t="s">
        <v>48</v>
      </c>
      <c r="O137" s="185">
        <v>0</v>
      </c>
      <c r="P137" s="185">
        <f>O137*H137</f>
        <v>0</v>
      </c>
      <c r="Q137" s="185">
        <v>0</v>
      </c>
      <c r="R137" s="185">
        <f>Q137*H137</f>
        <v>0</v>
      </c>
      <c r="S137" s="185">
        <v>0</v>
      </c>
      <c r="T137" s="186">
        <f>S137*H137</f>
        <v>0</v>
      </c>
      <c r="AR137" s="139" t="s">
        <v>209</v>
      </c>
      <c r="AT137" s="139" t="s">
        <v>205</v>
      </c>
      <c r="AU137" s="139" t="s">
        <v>86</v>
      </c>
      <c r="AY137" s="18" t="s">
        <v>203</v>
      </c>
      <c r="BE137" s="140">
        <f>IF(N137="základní",J137,0)</f>
        <v>52177.95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8" t="s">
        <v>84</v>
      </c>
      <c r="BK137" s="140">
        <f>ROUND(I137*H137,2)</f>
        <v>52177.95</v>
      </c>
      <c r="BL137" s="18" t="s">
        <v>209</v>
      </c>
      <c r="BM137" s="139" t="s">
        <v>1352</v>
      </c>
    </row>
    <row r="138" spans="2:65" s="1" customFormat="1" ht="6.95" customHeight="1"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31"/>
    </row>
  </sheetData>
  <sheetProtection algorithmName="SHA-512" hashValue="IJrbkRpcRGuBt7DAPudMb8OJb4d9Om7Fc9YpzIo34g3GiU0zB0jevdt870N6+/VNnznR9NequmkhyiYvPArpGw==" saltValue="NiZtcwpLKbIcLkqi6yMxULcNF5MClwrTcRkXiLltzpfa+cj1bm3b7C8x0GnGQs179ocMZUDDyYto6hoSh4AQnA==" spinCount="100000" sheet="1" objects="1" scenarios="1" formatColumns="0" formatRows="0" autoFilter="0"/>
  <autoFilter ref="C91:K137" xr:uid="{00000000-0009-0000-0000-000017000000}"/>
  <mergeCells count="11">
    <mergeCell ref="L2:V2"/>
    <mergeCell ref="E52:H52"/>
    <mergeCell ref="E54:H54"/>
    <mergeCell ref="E80:H80"/>
    <mergeCell ref="E82:H82"/>
    <mergeCell ref="E84:H84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BM14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149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1289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1353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143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ROUND(J92, 2)</f>
        <v>935676.4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ROUND((SUM(BE92:BE142)),  2)</f>
        <v>935676.4</v>
      </c>
      <c r="I35" s="92">
        <v>0.21</v>
      </c>
      <c r="J35" s="81">
        <f>ROUND(((SUM(BE92:BE142))*I35),  2)</f>
        <v>196492.04</v>
      </c>
      <c r="L35" s="31"/>
    </row>
    <row r="36" spans="2:12" s="1" customFormat="1" ht="14.45" customHeight="1">
      <c r="B36" s="31"/>
      <c r="E36" s="27" t="s">
        <v>49</v>
      </c>
      <c r="F36" s="81">
        <f>ROUND((SUM(BF92:BF142)),  2)</f>
        <v>0</v>
      </c>
      <c r="I36" s="92">
        <v>0.12</v>
      </c>
      <c r="J36" s="81">
        <f>ROUND(((SUM(BF92:BF142))*I36),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ROUND((SUM(BG92:BG142)),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ROUND((SUM(BH92:BH142)),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ROUND((SUM(BI92:BI142)),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1132168.44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1289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B - Litý beton pochozí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J92</f>
        <v>935676.4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J93</f>
        <v>743285.63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J94</f>
        <v>117759.22</v>
      </c>
      <c r="L65" s="106"/>
    </row>
    <row r="66" spans="2:12" s="9" customFormat="1" ht="19.899999999999999" customHeight="1">
      <c r="B66" s="106"/>
      <c r="D66" s="107" t="s">
        <v>1291</v>
      </c>
      <c r="E66" s="108"/>
      <c r="F66" s="108"/>
      <c r="G66" s="108"/>
      <c r="H66" s="108"/>
      <c r="I66" s="108"/>
      <c r="J66" s="109">
        <f>J108</f>
        <v>365708.45999999996</v>
      </c>
      <c r="L66" s="106"/>
    </row>
    <row r="67" spans="2:12" s="9" customFormat="1" ht="19.899999999999999" customHeight="1">
      <c r="B67" s="106"/>
      <c r="D67" s="107" t="s">
        <v>236</v>
      </c>
      <c r="E67" s="108"/>
      <c r="F67" s="108"/>
      <c r="G67" s="108"/>
      <c r="H67" s="108"/>
      <c r="I67" s="108"/>
      <c r="J67" s="109">
        <f>J122</f>
        <v>242142.4</v>
      </c>
      <c r="L67" s="106"/>
    </row>
    <row r="68" spans="2:12" s="9" customFormat="1" ht="19.899999999999999" customHeight="1">
      <c r="B68" s="106"/>
      <c r="D68" s="107" t="s">
        <v>237</v>
      </c>
      <c r="E68" s="108"/>
      <c r="F68" s="108"/>
      <c r="G68" s="108"/>
      <c r="H68" s="108"/>
      <c r="I68" s="108"/>
      <c r="J68" s="109">
        <f>J132</f>
        <v>17675.55</v>
      </c>
      <c r="L68" s="106"/>
    </row>
    <row r="69" spans="2:12" s="8" customFormat="1" ht="24.95" customHeight="1">
      <c r="B69" s="102"/>
      <c r="D69" s="103" t="s">
        <v>966</v>
      </c>
      <c r="E69" s="104"/>
      <c r="F69" s="104"/>
      <c r="G69" s="104"/>
      <c r="H69" s="104"/>
      <c r="I69" s="104"/>
      <c r="J69" s="105">
        <f>J134</f>
        <v>192390.77000000002</v>
      </c>
      <c r="L69" s="102"/>
    </row>
    <row r="70" spans="2:12" s="9" customFormat="1" ht="19.899999999999999" customHeight="1">
      <c r="B70" s="106"/>
      <c r="D70" s="107" t="s">
        <v>1354</v>
      </c>
      <c r="E70" s="108"/>
      <c r="F70" s="108"/>
      <c r="G70" s="108"/>
      <c r="H70" s="108"/>
      <c r="I70" s="108"/>
      <c r="J70" s="109">
        <f>J135</f>
        <v>192390.77000000002</v>
      </c>
      <c r="L70" s="106"/>
    </row>
    <row r="71" spans="2:12" s="1" customFormat="1" ht="21.85" customHeight="1">
      <c r="B71" s="31"/>
      <c r="L71" s="31"/>
    </row>
    <row r="72" spans="2:12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12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12" s="1" customFormat="1" ht="24.95" customHeight="1">
      <c r="B77" s="31"/>
      <c r="C77" s="22" t="s">
        <v>188</v>
      </c>
      <c r="L77" s="31"/>
    </row>
    <row r="78" spans="2:12" s="1" customFormat="1" ht="6.95" customHeight="1">
      <c r="B78" s="31"/>
      <c r="L78" s="31"/>
    </row>
    <row r="79" spans="2:12" s="1" customFormat="1" ht="12" customHeight="1">
      <c r="B79" s="31"/>
      <c r="C79" s="27" t="s">
        <v>14</v>
      </c>
      <c r="L79" s="31"/>
    </row>
    <row r="80" spans="2:12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5" ht="12" customHeight="1">
      <c r="B81" s="21"/>
      <c r="C81" s="27" t="s">
        <v>178</v>
      </c>
      <c r="L81" s="21"/>
    </row>
    <row r="82" spans="2:65" s="1" customFormat="1" ht="16.5" customHeight="1">
      <c r="B82" s="31"/>
      <c r="E82" s="309" t="s">
        <v>1289</v>
      </c>
      <c r="F82" s="311"/>
      <c r="G82" s="311"/>
      <c r="H82" s="311"/>
      <c r="L82" s="31"/>
    </row>
    <row r="83" spans="2:65" s="1" customFormat="1" ht="12" customHeight="1">
      <c r="B83" s="31"/>
      <c r="C83" s="27" t="s">
        <v>180</v>
      </c>
      <c r="L83" s="31"/>
    </row>
    <row r="84" spans="2:65" s="1" customFormat="1" ht="16.5" customHeight="1">
      <c r="B84" s="31"/>
      <c r="E84" s="292" t="str">
        <f>E11</f>
        <v>B - Litý beton pochozí</v>
      </c>
      <c r="F84" s="311"/>
      <c r="G84" s="311"/>
      <c r="H84" s="311"/>
      <c r="L84" s="31"/>
    </row>
    <row r="85" spans="2:65" s="1" customFormat="1" ht="6.95" customHeight="1">
      <c r="B85" s="31"/>
      <c r="L85" s="31"/>
    </row>
    <row r="86" spans="2:65" s="1" customFormat="1" ht="12" customHeight="1">
      <c r="B86" s="31"/>
      <c r="C86" s="27" t="s">
        <v>19</v>
      </c>
      <c r="F86" s="25" t="str">
        <f>F14</f>
        <v>Praha 9-Kbely</v>
      </c>
      <c r="I86" s="27" t="s">
        <v>21</v>
      </c>
      <c r="J86" s="48">
        <f>IF(J14="","",J14)</f>
        <v>0</v>
      </c>
      <c r="L86" s="31"/>
    </row>
    <row r="87" spans="2:65" s="1" customFormat="1" ht="6.95" customHeight="1">
      <c r="B87" s="31"/>
      <c r="L87" s="31"/>
    </row>
    <row r="88" spans="2:65" s="1" customFormat="1" ht="25.7" customHeight="1">
      <c r="B88" s="31"/>
      <c r="C88" s="27" t="s">
        <v>26</v>
      </c>
      <c r="F88" s="25" t="str">
        <f>E17</f>
        <v>MČ Praha 19, Semilská 43/1, 197 00 Praha 9 - Kbely</v>
      </c>
      <c r="I88" s="27" t="s">
        <v>36</v>
      </c>
      <c r="J88" s="29" t="str">
        <f>E23</f>
        <v>Ing.Jan Pustějovský, Ph.D.</v>
      </c>
      <c r="L88" s="31"/>
    </row>
    <row r="89" spans="2:65" s="1" customFormat="1" ht="15.2" customHeight="1">
      <c r="B89" s="31"/>
      <c r="C89" s="27" t="s">
        <v>32</v>
      </c>
      <c r="F89" s="25" t="str">
        <f>IF(E20="","",E20)</f>
        <v>IWU s.r.o.</v>
      </c>
      <c r="I89" s="27" t="s">
        <v>39</v>
      </c>
      <c r="J89" s="29" t="str">
        <f>E26</f>
        <v xml:space="preserve"> </v>
      </c>
      <c r="L89" s="31"/>
    </row>
    <row r="90" spans="2:65" s="1" customFormat="1" ht="10.35" customHeight="1">
      <c r="B90" s="31"/>
      <c r="L90" s="31"/>
    </row>
    <row r="91" spans="2:65" s="10" customFormat="1" ht="29.25" customHeight="1">
      <c r="B91" s="110"/>
      <c r="C91" s="111" t="s">
        <v>189</v>
      </c>
      <c r="D91" s="112" t="s">
        <v>62</v>
      </c>
      <c r="E91" s="112" t="s">
        <v>58</v>
      </c>
      <c r="F91" s="112" t="s">
        <v>59</v>
      </c>
      <c r="G91" s="112" t="s">
        <v>190</v>
      </c>
      <c r="H91" s="112" t="s">
        <v>191</v>
      </c>
      <c r="I91" s="112" t="s">
        <v>192</v>
      </c>
      <c r="J91" s="112" t="s">
        <v>184</v>
      </c>
      <c r="K91" s="113" t="s">
        <v>193</v>
      </c>
      <c r="L91" s="110"/>
      <c r="M91" s="55" t="s">
        <v>31</v>
      </c>
      <c r="N91" s="56" t="s">
        <v>47</v>
      </c>
      <c r="O91" s="56" t="s">
        <v>194</v>
      </c>
      <c r="P91" s="56" t="s">
        <v>195</v>
      </c>
      <c r="Q91" s="56" t="s">
        <v>196</v>
      </c>
      <c r="R91" s="56" t="s">
        <v>197</v>
      </c>
      <c r="S91" s="56" t="s">
        <v>198</v>
      </c>
      <c r="T91" s="57" t="s">
        <v>199</v>
      </c>
    </row>
    <row r="92" spans="2:65" s="1" customFormat="1" ht="22.8" customHeight="1">
      <c r="B92" s="31"/>
      <c r="C92" s="60" t="s">
        <v>200</v>
      </c>
      <c r="J92" s="114">
        <f>BK92</f>
        <v>935676.4</v>
      </c>
      <c r="L92" s="31"/>
      <c r="M92" s="58"/>
      <c r="N92" s="49"/>
      <c r="O92" s="49"/>
      <c r="P92" s="115">
        <f>P93+P134</f>
        <v>0</v>
      </c>
      <c r="Q92" s="49"/>
      <c r="R92" s="115">
        <f>R93+R134</f>
        <v>118.6486083096255</v>
      </c>
      <c r="S92" s="49"/>
      <c r="T92" s="116">
        <f>T93+T134</f>
        <v>0</v>
      </c>
      <c r="AT92" s="18" t="s">
        <v>76</v>
      </c>
      <c r="AU92" s="18" t="s">
        <v>185</v>
      </c>
      <c r="BK92" s="117">
        <f>BK93+BK134</f>
        <v>935676.4</v>
      </c>
    </row>
    <row r="93" spans="2:65" s="11" customFormat="1" ht="25.9" customHeight="1">
      <c r="B93" s="118"/>
      <c r="D93" s="119" t="s">
        <v>76</v>
      </c>
      <c r="E93" s="120" t="s">
        <v>201</v>
      </c>
      <c r="F93" s="120" t="s">
        <v>202</v>
      </c>
      <c r="J93" s="121">
        <f>BK93</f>
        <v>743285.63</v>
      </c>
      <c r="L93" s="118"/>
      <c r="M93" s="122"/>
      <c r="P93" s="123">
        <f>P94+P108+P122+P132</f>
        <v>0</v>
      </c>
      <c r="R93" s="123">
        <f>R94+R108+R122+R132</f>
        <v>117.8365630596255</v>
      </c>
      <c r="T93" s="124">
        <f>T94+T108+T122+T132</f>
        <v>0</v>
      </c>
      <c r="AR93" s="119" t="s">
        <v>84</v>
      </c>
      <c r="AT93" s="125" t="s">
        <v>76</v>
      </c>
      <c r="AU93" s="125" t="s">
        <v>77</v>
      </c>
      <c r="AY93" s="119" t="s">
        <v>203</v>
      </c>
      <c r="BK93" s="126">
        <f>BK94+BK108+BK122+BK132</f>
        <v>743285.63</v>
      </c>
    </row>
    <row r="94" spans="2:65" s="11" customFormat="1" ht="22.8" customHeight="1">
      <c r="B94" s="118"/>
      <c r="D94" s="119" t="s">
        <v>76</v>
      </c>
      <c r="E94" s="127" t="s">
        <v>84</v>
      </c>
      <c r="F94" s="127" t="s">
        <v>204</v>
      </c>
      <c r="J94" s="128">
        <f>BK94</f>
        <v>117759.22</v>
      </c>
      <c r="L94" s="118"/>
      <c r="M94" s="122"/>
      <c r="P94" s="123">
        <f>SUM(P95:P107)</f>
        <v>0</v>
      </c>
      <c r="R94" s="123">
        <f>SUM(R95:R107)</f>
        <v>0</v>
      </c>
      <c r="T94" s="124">
        <f>SUM(T95:T107)</f>
        <v>0</v>
      </c>
      <c r="AR94" s="119" t="s">
        <v>84</v>
      </c>
      <c r="AT94" s="125" t="s">
        <v>76</v>
      </c>
      <c r="AU94" s="125" t="s">
        <v>84</v>
      </c>
      <c r="AY94" s="119" t="s">
        <v>203</v>
      </c>
      <c r="BK94" s="126">
        <f>SUM(BK95:BK107)</f>
        <v>117759.22</v>
      </c>
    </row>
    <row r="95" spans="2:65" s="1" customFormat="1" ht="21.75" customHeight="1">
      <c r="B95" s="31"/>
      <c r="C95" s="129" t="s">
        <v>84</v>
      </c>
      <c r="D95" s="129" t="s">
        <v>205</v>
      </c>
      <c r="E95" s="130" t="s">
        <v>1355</v>
      </c>
      <c r="F95" s="131" t="s">
        <v>1356</v>
      </c>
      <c r="G95" s="132" t="s">
        <v>242</v>
      </c>
      <c r="H95" s="133">
        <v>77.415000000000006</v>
      </c>
      <c r="I95" s="134">
        <v>218.18</v>
      </c>
      <c r="J95" s="134">
        <f>ROUND(I95*H95,2)</f>
        <v>16890.400000000001</v>
      </c>
      <c r="K95" s="131" t="s">
        <v>31</v>
      </c>
      <c r="L95" s="31"/>
      <c r="M95" s="135" t="s">
        <v>31</v>
      </c>
      <c r="N95" s="136" t="s">
        <v>48</v>
      </c>
      <c r="O95" s="137">
        <v>0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209</v>
      </c>
      <c r="AT95" s="139" t="s">
        <v>205</v>
      </c>
      <c r="AU95" s="139" t="s">
        <v>86</v>
      </c>
      <c r="AY95" s="18" t="s">
        <v>203</v>
      </c>
      <c r="BE95" s="140">
        <f>IF(N95="základní",J95,0)</f>
        <v>16890.400000000001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8" t="s">
        <v>84</v>
      </c>
      <c r="BK95" s="140">
        <f>ROUND(I95*H95,2)</f>
        <v>16890.400000000001</v>
      </c>
      <c r="BL95" s="18" t="s">
        <v>209</v>
      </c>
      <c r="BM95" s="139" t="s">
        <v>1357</v>
      </c>
    </row>
    <row r="96" spans="2:65" s="14" customFormat="1" ht="10.15">
      <c r="B96" s="160"/>
      <c r="D96" s="142" t="s">
        <v>211</v>
      </c>
      <c r="E96" s="161" t="s">
        <v>31</v>
      </c>
      <c r="F96" s="162" t="s">
        <v>1358</v>
      </c>
      <c r="H96" s="161" t="s">
        <v>31</v>
      </c>
      <c r="L96" s="160"/>
      <c r="M96" s="163"/>
      <c r="T96" s="164"/>
      <c r="AT96" s="161" t="s">
        <v>211</v>
      </c>
      <c r="AU96" s="161" t="s">
        <v>86</v>
      </c>
      <c r="AV96" s="14" t="s">
        <v>84</v>
      </c>
      <c r="AW96" s="14" t="s">
        <v>38</v>
      </c>
      <c r="AX96" s="14" t="s">
        <v>77</v>
      </c>
      <c r="AY96" s="161" t="s">
        <v>203</v>
      </c>
    </row>
    <row r="97" spans="2:65" s="12" customFormat="1" ht="10.15">
      <c r="B97" s="141"/>
      <c r="D97" s="142" t="s">
        <v>211</v>
      </c>
      <c r="E97" s="143" t="s">
        <v>31</v>
      </c>
      <c r="F97" s="144" t="s">
        <v>1359</v>
      </c>
      <c r="H97" s="145">
        <v>420</v>
      </c>
      <c r="L97" s="141"/>
      <c r="M97" s="146"/>
      <c r="T97" s="147"/>
      <c r="AT97" s="143" t="s">
        <v>211</v>
      </c>
      <c r="AU97" s="143" t="s">
        <v>86</v>
      </c>
      <c r="AV97" s="12" t="s">
        <v>86</v>
      </c>
      <c r="AW97" s="12" t="s">
        <v>38</v>
      </c>
      <c r="AX97" s="12" t="s">
        <v>77</v>
      </c>
      <c r="AY97" s="143" t="s">
        <v>203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1360</v>
      </c>
      <c r="H98" s="145">
        <v>-110.34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5" customFormat="1" ht="10.15">
      <c r="B99" s="165"/>
      <c r="D99" s="142" t="s">
        <v>211</v>
      </c>
      <c r="E99" s="166" t="s">
        <v>31</v>
      </c>
      <c r="F99" s="167" t="s">
        <v>337</v>
      </c>
      <c r="H99" s="168">
        <v>309.65999999999997</v>
      </c>
      <c r="L99" s="165"/>
      <c r="M99" s="169"/>
      <c r="T99" s="170"/>
      <c r="AT99" s="166" t="s">
        <v>211</v>
      </c>
      <c r="AU99" s="166" t="s">
        <v>86</v>
      </c>
      <c r="AV99" s="15" t="s">
        <v>92</v>
      </c>
      <c r="AW99" s="15" t="s">
        <v>38</v>
      </c>
      <c r="AX99" s="15" t="s">
        <v>77</v>
      </c>
      <c r="AY99" s="166" t="s">
        <v>203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1361</v>
      </c>
      <c r="H100" s="145">
        <v>77.415000000000006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84</v>
      </c>
      <c r="AY100" s="143" t="s">
        <v>203</v>
      </c>
    </row>
    <row r="101" spans="2:65" s="1" customFormat="1" ht="37.799999999999997" customHeight="1">
      <c r="B101" s="31"/>
      <c r="C101" s="129" t="s">
        <v>86</v>
      </c>
      <c r="D101" s="129" t="s">
        <v>205</v>
      </c>
      <c r="E101" s="130" t="s">
        <v>245</v>
      </c>
      <c r="F101" s="131" t="s">
        <v>246</v>
      </c>
      <c r="G101" s="132" t="s">
        <v>242</v>
      </c>
      <c r="H101" s="133">
        <v>77.415000000000006</v>
      </c>
      <c r="I101" s="134">
        <v>301.56</v>
      </c>
      <c r="J101" s="134">
        <f>ROUND(I101*H101,2)</f>
        <v>23345.27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23345.27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23345.27</v>
      </c>
      <c r="BL101" s="18" t="s">
        <v>209</v>
      </c>
      <c r="BM101" s="139" t="s">
        <v>1362</v>
      </c>
    </row>
    <row r="102" spans="2:65" s="1" customFormat="1" ht="24.2" customHeight="1">
      <c r="B102" s="31"/>
      <c r="C102" s="129" t="s">
        <v>92</v>
      </c>
      <c r="D102" s="129" t="s">
        <v>205</v>
      </c>
      <c r="E102" s="130" t="s">
        <v>249</v>
      </c>
      <c r="F102" s="131" t="s">
        <v>250</v>
      </c>
      <c r="G102" s="132" t="s">
        <v>251</v>
      </c>
      <c r="H102" s="133">
        <v>131.60599999999999</v>
      </c>
      <c r="I102" s="134">
        <v>342</v>
      </c>
      <c r="J102" s="134">
        <f>ROUND(I102*H102,2)</f>
        <v>45009.25</v>
      </c>
      <c r="K102" s="131" t="s">
        <v>31</v>
      </c>
      <c r="L102" s="31"/>
      <c r="M102" s="135" t="s">
        <v>31</v>
      </c>
      <c r="N102" s="136" t="s">
        <v>48</v>
      </c>
      <c r="O102" s="137">
        <v>0</v>
      </c>
      <c r="P102" s="137">
        <f>O102*H102</f>
        <v>0</v>
      </c>
      <c r="Q102" s="137">
        <v>0</v>
      </c>
      <c r="R102" s="137">
        <f>Q102*H102</f>
        <v>0</v>
      </c>
      <c r="S102" s="137">
        <v>0</v>
      </c>
      <c r="T102" s="138">
        <f>S102*H102</f>
        <v>0</v>
      </c>
      <c r="AR102" s="139" t="s">
        <v>209</v>
      </c>
      <c r="AT102" s="139" t="s">
        <v>205</v>
      </c>
      <c r="AU102" s="139" t="s">
        <v>86</v>
      </c>
      <c r="AY102" s="18" t="s">
        <v>203</v>
      </c>
      <c r="BE102" s="140">
        <f>IF(N102="základní",J102,0)</f>
        <v>45009.25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45009.25</v>
      </c>
      <c r="BL102" s="18" t="s">
        <v>209</v>
      </c>
      <c r="BM102" s="139" t="s">
        <v>1363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1364</v>
      </c>
      <c r="H103" s="145">
        <v>131.60599999999999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84</v>
      </c>
      <c r="AY103" s="143" t="s">
        <v>203</v>
      </c>
    </row>
    <row r="104" spans="2:65" s="1" customFormat="1" ht="21.75" customHeight="1">
      <c r="B104" s="31"/>
      <c r="C104" s="129" t="s">
        <v>209</v>
      </c>
      <c r="D104" s="129" t="s">
        <v>205</v>
      </c>
      <c r="E104" s="130" t="s">
        <v>989</v>
      </c>
      <c r="F104" s="131" t="s">
        <v>990</v>
      </c>
      <c r="G104" s="132" t="s">
        <v>208</v>
      </c>
      <c r="H104" s="133">
        <v>309.66000000000003</v>
      </c>
      <c r="I104" s="134">
        <v>105</v>
      </c>
      <c r="J104" s="134">
        <f>ROUND(I104*H104,2)</f>
        <v>32514.3</v>
      </c>
      <c r="K104" s="131" t="s">
        <v>31</v>
      </c>
      <c r="L104" s="31"/>
      <c r="M104" s="135" t="s">
        <v>31</v>
      </c>
      <c r="N104" s="136" t="s">
        <v>48</v>
      </c>
      <c r="O104" s="137">
        <v>0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32514.3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32514.3</v>
      </c>
      <c r="BL104" s="18" t="s">
        <v>209</v>
      </c>
      <c r="BM104" s="139" t="s">
        <v>1365</v>
      </c>
    </row>
    <row r="105" spans="2:65" s="12" customFormat="1" ht="10.15">
      <c r="B105" s="141"/>
      <c r="D105" s="142" t="s">
        <v>211</v>
      </c>
      <c r="E105" s="143" t="s">
        <v>31</v>
      </c>
      <c r="F105" s="144" t="s">
        <v>1359</v>
      </c>
      <c r="H105" s="145">
        <v>420</v>
      </c>
      <c r="L105" s="141"/>
      <c r="M105" s="146"/>
      <c r="T105" s="147"/>
      <c r="AT105" s="143" t="s">
        <v>211</v>
      </c>
      <c r="AU105" s="143" t="s">
        <v>86</v>
      </c>
      <c r="AV105" s="12" t="s">
        <v>86</v>
      </c>
      <c r="AW105" s="12" t="s">
        <v>38</v>
      </c>
      <c r="AX105" s="12" t="s">
        <v>77</v>
      </c>
      <c r="AY105" s="143" t="s">
        <v>203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1360</v>
      </c>
      <c r="H106" s="145">
        <v>-110.34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3" customFormat="1" ht="10.15">
      <c r="B107" s="151"/>
      <c r="D107" s="142" t="s">
        <v>211</v>
      </c>
      <c r="E107" s="152" t="s">
        <v>31</v>
      </c>
      <c r="F107" s="153" t="s">
        <v>230</v>
      </c>
      <c r="H107" s="154">
        <v>309.65999999999997</v>
      </c>
      <c r="L107" s="151"/>
      <c r="M107" s="155"/>
      <c r="T107" s="156"/>
      <c r="AT107" s="152" t="s">
        <v>211</v>
      </c>
      <c r="AU107" s="152" t="s">
        <v>86</v>
      </c>
      <c r="AV107" s="13" t="s">
        <v>209</v>
      </c>
      <c r="AW107" s="13" t="s">
        <v>38</v>
      </c>
      <c r="AX107" s="13" t="s">
        <v>84</v>
      </c>
      <c r="AY107" s="152" t="s">
        <v>203</v>
      </c>
    </row>
    <row r="108" spans="2:65" s="11" customFormat="1" ht="22.8" customHeight="1">
      <c r="B108" s="118"/>
      <c r="D108" s="119" t="s">
        <v>76</v>
      </c>
      <c r="E108" s="127" t="s">
        <v>258</v>
      </c>
      <c r="F108" s="127" t="s">
        <v>1327</v>
      </c>
      <c r="J108" s="128">
        <f>BK108</f>
        <v>365708.45999999996</v>
      </c>
      <c r="L108" s="118"/>
      <c r="M108" s="122"/>
      <c r="P108" s="123">
        <f>SUM(P109:P121)</f>
        <v>0</v>
      </c>
      <c r="R108" s="123">
        <f>SUM(R109:R121)</f>
        <v>114.06016440000001</v>
      </c>
      <c r="T108" s="124">
        <f>SUM(T109:T121)</f>
        <v>0</v>
      </c>
      <c r="AR108" s="119" t="s">
        <v>84</v>
      </c>
      <c r="AT108" s="125" t="s">
        <v>76</v>
      </c>
      <c r="AU108" s="125" t="s">
        <v>84</v>
      </c>
      <c r="AY108" s="119" t="s">
        <v>203</v>
      </c>
      <c r="BK108" s="126">
        <f>SUM(BK109:BK121)</f>
        <v>365708.45999999996</v>
      </c>
    </row>
    <row r="109" spans="2:65" s="1" customFormat="1" ht="21.75" customHeight="1">
      <c r="B109" s="31"/>
      <c r="C109" s="129" t="s">
        <v>258</v>
      </c>
      <c r="D109" s="129" t="s">
        <v>205</v>
      </c>
      <c r="E109" s="130" t="s">
        <v>1332</v>
      </c>
      <c r="F109" s="131" t="s">
        <v>1333</v>
      </c>
      <c r="G109" s="132" t="s">
        <v>208</v>
      </c>
      <c r="H109" s="133">
        <v>309.66000000000003</v>
      </c>
      <c r="I109" s="134">
        <v>265</v>
      </c>
      <c r="J109" s="134">
        <f>ROUND(I109*H109,2)</f>
        <v>82059.899999999994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0.36834</v>
      </c>
      <c r="R109" s="137">
        <f>Q109*H109</f>
        <v>114.06016440000001</v>
      </c>
      <c r="S109" s="137">
        <v>0</v>
      </c>
      <c r="T109" s="138">
        <f>S109*H109</f>
        <v>0</v>
      </c>
      <c r="AR109" s="139" t="s">
        <v>209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82059.899999999994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82059.899999999994</v>
      </c>
      <c r="BL109" s="18" t="s">
        <v>209</v>
      </c>
      <c r="BM109" s="139" t="s">
        <v>1366</v>
      </c>
    </row>
    <row r="110" spans="2:65" s="14" customFormat="1" ht="10.15">
      <c r="B110" s="160"/>
      <c r="D110" s="142" t="s">
        <v>211</v>
      </c>
      <c r="E110" s="161" t="s">
        <v>31</v>
      </c>
      <c r="F110" s="162" t="s">
        <v>1336</v>
      </c>
      <c r="H110" s="161" t="s">
        <v>31</v>
      </c>
      <c r="L110" s="160"/>
      <c r="M110" s="163"/>
      <c r="T110" s="164"/>
      <c r="AT110" s="161" t="s">
        <v>211</v>
      </c>
      <c r="AU110" s="161" t="s">
        <v>86</v>
      </c>
      <c r="AV110" s="14" t="s">
        <v>84</v>
      </c>
      <c r="AW110" s="14" t="s">
        <v>38</v>
      </c>
      <c r="AX110" s="14" t="s">
        <v>77</v>
      </c>
      <c r="AY110" s="161" t="s">
        <v>203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1359</v>
      </c>
      <c r="H111" s="145">
        <v>420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77</v>
      </c>
      <c r="AY111" s="143" t="s">
        <v>203</v>
      </c>
    </row>
    <row r="112" spans="2:65" s="12" customFormat="1" ht="10.15">
      <c r="B112" s="141"/>
      <c r="D112" s="142" t="s">
        <v>211</v>
      </c>
      <c r="E112" s="143" t="s">
        <v>31</v>
      </c>
      <c r="F112" s="144" t="s">
        <v>1360</v>
      </c>
      <c r="H112" s="145">
        <v>-110.34</v>
      </c>
      <c r="L112" s="141"/>
      <c r="M112" s="146"/>
      <c r="T112" s="147"/>
      <c r="AT112" s="143" t="s">
        <v>211</v>
      </c>
      <c r="AU112" s="143" t="s">
        <v>86</v>
      </c>
      <c r="AV112" s="12" t="s">
        <v>86</v>
      </c>
      <c r="AW112" s="12" t="s">
        <v>38</v>
      </c>
      <c r="AX112" s="12" t="s">
        <v>77</v>
      </c>
      <c r="AY112" s="143" t="s">
        <v>203</v>
      </c>
    </row>
    <row r="113" spans="2:65" s="13" customFormat="1" ht="10.15">
      <c r="B113" s="151"/>
      <c r="D113" s="142" t="s">
        <v>211</v>
      </c>
      <c r="E113" s="152" t="s">
        <v>31</v>
      </c>
      <c r="F113" s="153" t="s">
        <v>230</v>
      </c>
      <c r="H113" s="154">
        <v>309.65999999999997</v>
      </c>
      <c r="L113" s="151"/>
      <c r="M113" s="155"/>
      <c r="T113" s="156"/>
      <c r="AT113" s="152" t="s">
        <v>211</v>
      </c>
      <c r="AU113" s="152" t="s">
        <v>86</v>
      </c>
      <c r="AV113" s="13" t="s">
        <v>209</v>
      </c>
      <c r="AW113" s="13" t="s">
        <v>38</v>
      </c>
      <c r="AX113" s="13" t="s">
        <v>84</v>
      </c>
      <c r="AY113" s="152" t="s">
        <v>203</v>
      </c>
    </row>
    <row r="114" spans="2:65" s="1" customFormat="1" ht="21.75" customHeight="1">
      <c r="B114" s="31"/>
      <c r="C114" s="129" t="s">
        <v>262</v>
      </c>
      <c r="D114" s="129" t="s">
        <v>205</v>
      </c>
      <c r="E114" s="130" t="s">
        <v>1367</v>
      </c>
      <c r="F114" s="131" t="s">
        <v>1368</v>
      </c>
      <c r="G114" s="132" t="s">
        <v>208</v>
      </c>
      <c r="H114" s="133">
        <v>309.66000000000003</v>
      </c>
      <c r="I114" s="134">
        <v>265</v>
      </c>
      <c r="J114" s="134">
        <f>ROUND(I114*H114,2)</f>
        <v>82059.899999999994</v>
      </c>
      <c r="K114" s="131" t="s">
        <v>31</v>
      </c>
      <c r="L114" s="31"/>
      <c r="M114" s="135" t="s">
        <v>31</v>
      </c>
      <c r="N114" s="136" t="s">
        <v>48</v>
      </c>
      <c r="O114" s="137">
        <v>0</v>
      </c>
      <c r="P114" s="137">
        <f>O114*H114</f>
        <v>0</v>
      </c>
      <c r="Q114" s="137">
        <v>0</v>
      </c>
      <c r="R114" s="137">
        <f>Q114*H114</f>
        <v>0</v>
      </c>
      <c r="S114" s="137">
        <v>0</v>
      </c>
      <c r="T114" s="138">
        <f>S114*H114</f>
        <v>0</v>
      </c>
      <c r="AR114" s="139" t="s">
        <v>209</v>
      </c>
      <c r="AT114" s="139" t="s">
        <v>205</v>
      </c>
      <c r="AU114" s="139" t="s">
        <v>86</v>
      </c>
      <c r="AY114" s="18" t="s">
        <v>203</v>
      </c>
      <c r="BE114" s="140">
        <f>IF(N114="základní",J114,0)</f>
        <v>82059.899999999994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8" t="s">
        <v>84</v>
      </c>
      <c r="BK114" s="140">
        <f>ROUND(I114*H114,2)</f>
        <v>82059.899999999994</v>
      </c>
      <c r="BL114" s="18" t="s">
        <v>209</v>
      </c>
      <c r="BM114" s="139" t="s">
        <v>1369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1359</v>
      </c>
      <c r="H115" s="145">
        <v>420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2" customFormat="1" ht="10.15">
      <c r="B116" s="141"/>
      <c r="D116" s="142" t="s">
        <v>211</v>
      </c>
      <c r="E116" s="143" t="s">
        <v>31</v>
      </c>
      <c r="F116" s="144" t="s">
        <v>1360</v>
      </c>
      <c r="H116" s="145">
        <v>-110.34</v>
      </c>
      <c r="L116" s="141"/>
      <c r="M116" s="146"/>
      <c r="T116" s="147"/>
      <c r="AT116" s="143" t="s">
        <v>211</v>
      </c>
      <c r="AU116" s="143" t="s">
        <v>86</v>
      </c>
      <c r="AV116" s="12" t="s">
        <v>86</v>
      </c>
      <c r="AW116" s="12" t="s">
        <v>38</v>
      </c>
      <c r="AX116" s="12" t="s">
        <v>77</v>
      </c>
      <c r="AY116" s="143" t="s">
        <v>203</v>
      </c>
    </row>
    <row r="117" spans="2:65" s="13" customFormat="1" ht="10.15">
      <c r="B117" s="151"/>
      <c r="D117" s="142" t="s">
        <v>211</v>
      </c>
      <c r="E117" s="152" t="s">
        <v>31</v>
      </c>
      <c r="F117" s="153" t="s">
        <v>230</v>
      </c>
      <c r="H117" s="154">
        <v>309.65999999999997</v>
      </c>
      <c r="L117" s="151"/>
      <c r="M117" s="155"/>
      <c r="T117" s="156"/>
      <c r="AT117" s="152" t="s">
        <v>211</v>
      </c>
      <c r="AU117" s="152" t="s">
        <v>86</v>
      </c>
      <c r="AV117" s="13" t="s">
        <v>209</v>
      </c>
      <c r="AW117" s="13" t="s">
        <v>38</v>
      </c>
      <c r="AX117" s="13" t="s">
        <v>84</v>
      </c>
      <c r="AY117" s="152" t="s">
        <v>203</v>
      </c>
    </row>
    <row r="118" spans="2:65" s="1" customFormat="1" ht="16.5" customHeight="1">
      <c r="B118" s="31"/>
      <c r="C118" s="129" t="s">
        <v>267</v>
      </c>
      <c r="D118" s="129" t="s">
        <v>205</v>
      </c>
      <c r="E118" s="130" t="s">
        <v>1370</v>
      </c>
      <c r="F118" s="131" t="s">
        <v>1371</v>
      </c>
      <c r="G118" s="132" t="s">
        <v>208</v>
      </c>
      <c r="H118" s="133">
        <v>309.66000000000003</v>
      </c>
      <c r="I118" s="134">
        <v>651</v>
      </c>
      <c r="J118" s="134">
        <f>ROUND(I118*H118,2)</f>
        <v>201588.66</v>
      </c>
      <c r="K118" s="131" t="s">
        <v>31</v>
      </c>
      <c r="L118" s="31"/>
      <c r="M118" s="135" t="s">
        <v>31</v>
      </c>
      <c r="N118" s="136" t="s">
        <v>48</v>
      </c>
      <c r="O118" s="137">
        <v>0</v>
      </c>
      <c r="P118" s="137">
        <f>O118*H118</f>
        <v>0</v>
      </c>
      <c r="Q118" s="137">
        <v>0</v>
      </c>
      <c r="R118" s="137">
        <f>Q118*H118</f>
        <v>0</v>
      </c>
      <c r="S118" s="137">
        <v>0</v>
      </c>
      <c r="T118" s="138">
        <f>S118*H118</f>
        <v>0</v>
      </c>
      <c r="AR118" s="139" t="s">
        <v>209</v>
      </c>
      <c r="AT118" s="139" t="s">
        <v>205</v>
      </c>
      <c r="AU118" s="139" t="s">
        <v>86</v>
      </c>
      <c r="AY118" s="18" t="s">
        <v>203</v>
      </c>
      <c r="BE118" s="140">
        <f>IF(N118="základní",J118,0)</f>
        <v>201588.66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84</v>
      </c>
      <c r="BK118" s="140">
        <f>ROUND(I118*H118,2)</f>
        <v>201588.66</v>
      </c>
      <c r="BL118" s="18" t="s">
        <v>209</v>
      </c>
      <c r="BM118" s="139" t="s">
        <v>1372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1359</v>
      </c>
      <c r="H119" s="145">
        <v>420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1360</v>
      </c>
      <c r="H120" s="145">
        <v>-110.34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3" customFormat="1" ht="10.15">
      <c r="B121" s="151"/>
      <c r="D121" s="142" t="s">
        <v>211</v>
      </c>
      <c r="E121" s="152" t="s">
        <v>31</v>
      </c>
      <c r="F121" s="153" t="s">
        <v>230</v>
      </c>
      <c r="H121" s="154">
        <v>309.65999999999997</v>
      </c>
      <c r="L121" s="151"/>
      <c r="M121" s="155"/>
      <c r="T121" s="156"/>
      <c r="AT121" s="152" t="s">
        <v>211</v>
      </c>
      <c r="AU121" s="152" t="s">
        <v>86</v>
      </c>
      <c r="AV121" s="13" t="s">
        <v>209</v>
      </c>
      <c r="AW121" s="13" t="s">
        <v>38</v>
      </c>
      <c r="AX121" s="13" t="s">
        <v>84</v>
      </c>
      <c r="AY121" s="152" t="s">
        <v>203</v>
      </c>
    </row>
    <row r="122" spans="2:65" s="11" customFormat="1" ht="22.8" customHeight="1">
      <c r="B122" s="118"/>
      <c r="D122" s="119" t="s">
        <v>76</v>
      </c>
      <c r="E122" s="127" t="s">
        <v>279</v>
      </c>
      <c r="F122" s="127" t="s">
        <v>380</v>
      </c>
      <c r="J122" s="128">
        <f>BK122</f>
        <v>242142.4</v>
      </c>
      <c r="L122" s="118"/>
      <c r="M122" s="122"/>
      <c r="P122" s="123">
        <f>SUM(P123:P131)</f>
        <v>0</v>
      </c>
      <c r="R122" s="123">
        <f>SUM(R123:R131)</f>
        <v>3.7763986596255004</v>
      </c>
      <c r="T122" s="124">
        <f>SUM(T123:T131)</f>
        <v>0</v>
      </c>
      <c r="AR122" s="119" t="s">
        <v>84</v>
      </c>
      <c r="AT122" s="125" t="s">
        <v>76</v>
      </c>
      <c r="AU122" s="125" t="s">
        <v>84</v>
      </c>
      <c r="AY122" s="119" t="s">
        <v>203</v>
      </c>
      <c r="BK122" s="126">
        <f>SUM(BK123:BK131)</f>
        <v>242142.4</v>
      </c>
    </row>
    <row r="123" spans="2:65" s="1" customFormat="1" ht="16.5" customHeight="1">
      <c r="B123" s="31"/>
      <c r="C123" s="129" t="s">
        <v>272</v>
      </c>
      <c r="D123" s="129" t="s">
        <v>205</v>
      </c>
      <c r="E123" s="130" t="s">
        <v>1342</v>
      </c>
      <c r="F123" s="131" t="s">
        <v>1343</v>
      </c>
      <c r="G123" s="132" t="s">
        <v>1079</v>
      </c>
      <c r="H123" s="133">
        <v>67.8</v>
      </c>
      <c r="I123" s="134">
        <v>1500</v>
      </c>
      <c r="J123" s="134">
        <f>ROUND(I123*H123,2)</f>
        <v>101700</v>
      </c>
      <c r="K123" s="131" t="s">
        <v>31</v>
      </c>
      <c r="L123" s="31"/>
      <c r="M123" s="135" t="s">
        <v>31</v>
      </c>
      <c r="N123" s="136" t="s">
        <v>48</v>
      </c>
      <c r="O123" s="137">
        <v>0</v>
      </c>
      <c r="P123" s="137">
        <f>O123*H123</f>
        <v>0</v>
      </c>
      <c r="Q123" s="137">
        <v>1.42712442E-2</v>
      </c>
      <c r="R123" s="137">
        <f>Q123*H123</f>
        <v>0.96759035675999994</v>
      </c>
      <c r="S123" s="137">
        <v>0</v>
      </c>
      <c r="T123" s="138">
        <f>S123*H123</f>
        <v>0</v>
      </c>
      <c r="AR123" s="139" t="s">
        <v>209</v>
      </c>
      <c r="AT123" s="139" t="s">
        <v>205</v>
      </c>
      <c r="AU123" s="139" t="s">
        <v>86</v>
      </c>
      <c r="AY123" s="18" t="s">
        <v>203</v>
      </c>
      <c r="BE123" s="140">
        <f>IF(N123="základní",J123,0)</f>
        <v>101700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84</v>
      </c>
      <c r="BK123" s="140">
        <f>ROUND(I123*H123,2)</f>
        <v>101700</v>
      </c>
      <c r="BL123" s="18" t="s">
        <v>209</v>
      </c>
      <c r="BM123" s="139" t="s">
        <v>1373</v>
      </c>
    </row>
    <row r="124" spans="2:65" s="14" customFormat="1" ht="10.15">
      <c r="B124" s="160"/>
      <c r="D124" s="142" t="s">
        <v>211</v>
      </c>
      <c r="E124" s="161" t="s">
        <v>31</v>
      </c>
      <c r="F124" s="162" t="s">
        <v>1374</v>
      </c>
      <c r="H124" s="161" t="s">
        <v>31</v>
      </c>
      <c r="L124" s="160"/>
      <c r="M124" s="163"/>
      <c r="T124" s="164"/>
      <c r="AT124" s="161" t="s">
        <v>211</v>
      </c>
      <c r="AU124" s="161" t="s">
        <v>86</v>
      </c>
      <c r="AV124" s="14" t="s">
        <v>84</v>
      </c>
      <c r="AW124" s="14" t="s">
        <v>38</v>
      </c>
      <c r="AX124" s="14" t="s">
        <v>77</v>
      </c>
      <c r="AY124" s="161" t="s">
        <v>203</v>
      </c>
    </row>
    <row r="125" spans="2:65" s="12" customFormat="1" ht="10.15">
      <c r="B125" s="141"/>
      <c r="D125" s="142" t="s">
        <v>211</v>
      </c>
      <c r="E125" s="143" t="s">
        <v>31</v>
      </c>
      <c r="F125" s="144" t="s">
        <v>1375</v>
      </c>
      <c r="H125" s="145">
        <v>67.8</v>
      </c>
      <c r="L125" s="141"/>
      <c r="M125" s="146"/>
      <c r="T125" s="147"/>
      <c r="AT125" s="143" t="s">
        <v>211</v>
      </c>
      <c r="AU125" s="143" t="s">
        <v>86</v>
      </c>
      <c r="AV125" s="12" t="s">
        <v>86</v>
      </c>
      <c r="AW125" s="12" t="s">
        <v>38</v>
      </c>
      <c r="AX125" s="12" t="s">
        <v>84</v>
      </c>
      <c r="AY125" s="143" t="s">
        <v>203</v>
      </c>
    </row>
    <row r="126" spans="2:65" s="1" customFormat="1" ht="16.5" customHeight="1">
      <c r="B126" s="31"/>
      <c r="C126" s="129" t="s">
        <v>279</v>
      </c>
      <c r="D126" s="129" t="s">
        <v>205</v>
      </c>
      <c r="E126" s="130" t="s">
        <v>1376</v>
      </c>
      <c r="F126" s="131" t="s">
        <v>1377</v>
      </c>
      <c r="G126" s="132" t="s">
        <v>251</v>
      </c>
      <c r="H126" s="133">
        <v>2.5550000000000002</v>
      </c>
      <c r="I126" s="134">
        <v>38000</v>
      </c>
      <c r="J126" s="134">
        <f>ROUND(I126*H126,2)</f>
        <v>97090</v>
      </c>
      <c r="K126" s="131" t="s">
        <v>31</v>
      </c>
      <c r="L126" s="31"/>
      <c r="M126" s="135" t="s">
        <v>31</v>
      </c>
      <c r="N126" s="136" t="s">
        <v>48</v>
      </c>
      <c r="O126" s="137">
        <v>0</v>
      </c>
      <c r="P126" s="137">
        <f>O126*H126</f>
        <v>0</v>
      </c>
      <c r="Q126" s="137">
        <v>1.0160145021</v>
      </c>
      <c r="R126" s="137">
        <f>Q126*H126</f>
        <v>2.5959170528655</v>
      </c>
      <c r="S126" s="137">
        <v>0</v>
      </c>
      <c r="T126" s="138">
        <f>S126*H126</f>
        <v>0</v>
      </c>
      <c r="AR126" s="139" t="s">
        <v>209</v>
      </c>
      <c r="AT126" s="139" t="s">
        <v>205</v>
      </c>
      <c r="AU126" s="139" t="s">
        <v>86</v>
      </c>
      <c r="AY126" s="18" t="s">
        <v>203</v>
      </c>
      <c r="BE126" s="140">
        <f>IF(N126="základní",J126,0)</f>
        <v>97090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84</v>
      </c>
      <c r="BK126" s="140">
        <f>ROUND(I126*H126,2)</f>
        <v>97090</v>
      </c>
      <c r="BL126" s="18" t="s">
        <v>209</v>
      </c>
      <c r="BM126" s="139" t="s">
        <v>1378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1379</v>
      </c>
      <c r="H127" s="145">
        <v>2.5550000000000002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84</v>
      </c>
      <c r="AY127" s="143" t="s">
        <v>203</v>
      </c>
    </row>
    <row r="128" spans="2:65" s="1" customFormat="1" ht="16.5" customHeight="1">
      <c r="B128" s="31"/>
      <c r="C128" s="129" t="s">
        <v>117</v>
      </c>
      <c r="D128" s="129" t="s">
        <v>205</v>
      </c>
      <c r="E128" s="130" t="s">
        <v>1347</v>
      </c>
      <c r="F128" s="131" t="s">
        <v>1348</v>
      </c>
      <c r="G128" s="132" t="s">
        <v>208</v>
      </c>
      <c r="H128" s="133">
        <v>309.66000000000003</v>
      </c>
      <c r="I128" s="134">
        <v>140</v>
      </c>
      <c r="J128" s="134">
        <f>ROUND(I128*H128,2)</f>
        <v>43352.4</v>
      </c>
      <c r="K128" s="131" t="s">
        <v>31</v>
      </c>
      <c r="L128" s="31"/>
      <c r="M128" s="135" t="s">
        <v>31</v>
      </c>
      <c r="N128" s="136" t="s">
        <v>48</v>
      </c>
      <c r="O128" s="137">
        <v>0</v>
      </c>
      <c r="P128" s="137">
        <f>O128*H128</f>
        <v>0</v>
      </c>
      <c r="Q128" s="137">
        <v>6.8749999999999996E-4</v>
      </c>
      <c r="R128" s="137">
        <f>Q128*H128</f>
        <v>0.21289125</v>
      </c>
      <c r="S128" s="137">
        <v>0</v>
      </c>
      <c r="T128" s="138">
        <f>S128*H128</f>
        <v>0</v>
      </c>
      <c r="AR128" s="139" t="s">
        <v>209</v>
      </c>
      <c r="AT128" s="139" t="s">
        <v>205</v>
      </c>
      <c r="AU128" s="139" t="s">
        <v>86</v>
      </c>
      <c r="AY128" s="18" t="s">
        <v>203</v>
      </c>
      <c r="BE128" s="140">
        <f>IF(N128="základní",J128,0)</f>
        <v>43352.4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8" t="s">
        <v>84</v>
      </c>
      <c r="BK128" s="140">
        <f>ROUND(I128*H128,2)</f>
        <v>43352.4</v>
      </c>
      <c r="BL128" s="18" t="s">
        <v>209</v>
      </c>
      <c r="BM128" s="139" t="s">
        <v>1380</v>
      </c>
    </row>
    <row r="129" spans="2:65" s="12" customFormat="1" ht="10.15">
      <c r="B129" s="141"/>
      <c r="D129" s="142" t="s">
        <v>211</v>
      </c>
      <c r="E129" s="143" t="s">
        <v>31</v>
      </c>
      <c r="F129" s="144" t="s">
        <v>1359</v>
      </c>
      <c r="H129" s="145">
        <v>420</v>
      </c>
      <c r="L129" s="141"/>
      <c r="M129" s="146"/>
      <c r="T129" s="147"/>
      <c r="AT129" s="143" t="s">
        <v>211</v>
      </c>
      <c r="AU129" s="143" t="s">
        <v>86</v>
      </c>
      <c r="AV129" s="12" t="s">
        <v>86</v>
      </c>
      <c r="AW129" s="12" t="s">
        <v>38</v>
      </c>
      <c r="AX129" s="12" t="s">
        <v>77</v>
      </c>
      <c r="AY129" s="143" t="s">
        <v>203</v>
      </c>
    </row>
    <row r="130" spans="2:65" s="12" customFormat="1" ht="10.15">
      <c r="B130" s="141"/>
      <c r="D130" s="142" t="s">
        <v>211</v>
      </c>
      <c r="E130" s="143" t="s">
        <v>31</v>
      </c>
      <c r="F130" s="144" t="s">
        <v>1360</v>
      </c>
      <c r="H130" s="145">
        <v>-110.34</v>
      </c>
      <c r="L130" s="141"/>
      <c r="M130" s="146"/>
      <c r="T130" s="147"/>
      <c r="AT130" s="143" t="s">
        <v>211</v>
      </c>
      <c r="AU130" s="143" t="s">
        <v>86</v>
      </c>
      <c r="AV130" s="12" t="s">
        <v>86</v>
      </c>
      <c r="AW130" s="12" t="s">
        <v>38</v>
      </c>
      <c r="AX130" s="12" t="s">
        <v>77</v>
      </c>
      <c r="AY130" s="143" t="s">
        <v>203</v>
      </c>
    </row>
    <row r="131" spans="2:65" s="13" customFormat="1" ht="10.15">
      <c r="B131" s="151"/>
      <c r="D131" s="142" t="s">
        <v>211</v>
      </c>
      <c r="E131" s="152" t="s">
        <v>31</v>
      </c>
      <c r="F131" s="153" t="s">
        <v>230</v>
      </c>
      <c r="H131" s="154">
        <v>309.65999999999997</v>
      </c>
      <c r="L131" s="151"/>
      <c r="M131" s="155"/>
      <c r="T131" s="156"/>
      <c r="AT131" s="152" t="s">
        <v>211</v>
      </c>
      <c r="AU131" s="152" t="s">
        <v>86</v>
      </c>
      <c r="AV131" s="13" t="s">
        <v>209</v>
      </c>
      <c r="AW131" s="13" t="s">
        <v>38</v>
      </c>
      <c r="AX131" s="13" t="s">
        <v>84</v>
      </c>
      <c r="AY131" s="152" t="s">
        <v>203</v>
      </c>
    </row>
    <row r="132" spans="2:65" s="11" customFormat="1" ht="22.8" customHeight="1">
      <c r="B132" s="118"/>
      <c r="D132" s="119" t="s">
        <v>76</v>
      </c>
      <c r="E132" s="127" t="s">
        <v>399</v>
      </c>
      <c r="F132" s="127" t="s">
        <v>400</v>
      </c>
      <c r="J132" s="128">
        <f>BK132</f>
        <v>17675.55</v>
      </c>
      <c r="L132" s="118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9" t="s">
        <v>84</v>
      </c>
      <c r="AT132" s="125" t="s">
        <v>76</v>
      </c>
      <c r="AU132" s="125" t="s">
        <v>84</v>
      </c>
      <c r="AY132" s="119" t="s">
        <v>203</v>
      </c>
      <c r="BK132" s="126">
        <f>BK133</f>
        <v>17675.55</v>
      </c>
    </row>
    <row r="133" spans="2:65" s="1" customFormat="1" ht="24.2" customHeight="1">
      <c r="B133" s="31"/>
      <c r="C133" s="129" t="s">
        <v>123</v>
      </c>
      <c r="D133" s="129" t="s">
        <v>205</v>
      </c>
      <c r="E133" s="130" t="s">
        <v>1350</v>
      </c>
      <c r="F133" s="131" t="s">
        <v>1351</v>
      </c>
      <c r="G133" s="132" t="s">
        <v>251</v>
      </c>
      <c r="H133" s="133">
        <v>117.837</v>
      </c>
      <c r="I133" s="134">
        <v>150</v>
      </c>
      <c r="J133" s="134">
        <f>ROUND(I133*H133,2)</f>
        <v>17675.55</v>
      </c>
      <c r="K133" s="131" t="s">
        <v>31</v>
      </c>
      <c r="L133" s="31"/>
      <c r="M133" s="135" t="s">
        <v>31</v>
      </c>
      <c r="N133" s="136" t="s">
        <v>48</v>
      </c>
      <c r="O133" s="137">
        <v>0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209</v>
      </c>
      <c r="AT133" s="139" t="s">
        <v>205</v>
      </c>
      <c r="AU133" s="139" t="s">
        <v>86</v>
      </c>
      <c r="AY133" s="18" t="s">
        <v>203</v>
      </c>
      <c r="BE133" s="140">
        <f>IF(N133="základní",J133,0)</f>
        <v>17675.55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8" t="s">
        <v>84</v>
      </c>
      <c r="BK133" s="140">
        <f>ROUND(I133*H133,2)</f>
        <v>17675.55</v>
      </c>
      <c r="BL133" s="18" t="s">
        <v>209</v>
      </c>
      <c r="BM133" s="139" t="s">
        <v>1381</v>
      </c>
    </row>
    <row r="134" spans="2:65" s="11" customFormat="1" ht="25.9" customHeight="1">
      <c r="B134" s="118"/>
      <c r="D134" s="119" t="s">
        <v>76</v>
      </c>
      <c r="E134" s="120" t="s">
        <v>405</v>
      </c>
      <c r="F134" s="120" t="s">
        <v>1151</v>
      </c>
      <c r="J134" s="121">
        <f>BK134</f>
        <v>192390.77000000002</v>
      </c>
      <c r="L134" s="118"/>
      <c r="M134" s="122"/>
      <c r="P134" s="123">
        <f>P135</f>
        <v>0</v>
      </c>
      <c r="R134" s="123">
        <f>R135</f>
        <v>0.81204524999999994</v>
      </c>
      <c r="T134" s="124">
        <f>T135</f>
        <v>0</v>
      </c>
      <c r="AR134" s="119" t="s">
        <v>86</v>
      </c>
      <c r="AT134" s="125" t="s">
        <v>76</v>
      </c>
      <c r="AU134" s="125" t="s">
        <v>77</v>
      </c>
      <c r="AY134" s="119" t="s">
        <v>203</v>
      </c>
      <c r="BK134" s="126">
        <f>BK135</f>
        <v>192390.77000000002</v>
      </c>
    </row>
    <row r="135" spans="2:65" s="11" customFormat="1" ht="22.8" customHeight="1">
      <c r="B135" s="118"/>
      <c r="D135" s="119" t="s">
        <v>76</v>
      </c>
      <c r="E135" s="127" t="s">
        <v>1382</v>
      </c>
      <c r="F135" s="127" t="s">
        <v>1383</v>
      </c>
      <c r="J135" s="128">
        <f>BK135</f>
        <v>192390.77000000002</v>
      </c>
      <c r="L135" s="118"/>
      <c r="M135" s="122"/>
      <c r="P135" s="123">
        <f>SUM(P136:P142)</f>
        <v>0</v>
      </c>
      <c r="R135" s="123">
        <f>SUM(R136:R142)</f>
        <v>0.81204524999999994</v>
      </c>
      <c r="T135" s="124">
        <f>SUM(T136:T142)</f>
        <v>0</v>
      </c>
      <c r="AR135" s="119" t="s">
        <v>86</v>
      </c>
      <c r="AT135" s="125" t="s">
        <v>76</v>
      </c>
      <c r="AU135" s="125" t="s">
        <v>84</v>
      </c>
      <c r="AY135" s="119" t="s">
        <v>203</v>
      </c>
      <c r="BK135" s="126">
        <f>SUM(BK136:BK142)</f>
        <v>192390.77000000002</v>
      </c>
    </row>
    <row r="136" spans="2:65" s="1" customFormat="1" ht="24.2" customHeight="1">
      <c r="B136" s="31"/>
      <c r="C136" s="129" t="s">
        <v>8</v>
      </c>
      <c r="D136" s="129" t="s">
        <v>205</v>
      </c>
      <c r="E136" s="130" t="s">
        <v>1384</v>
      </c>
      <c r="F136" s="131" t="s">
        <v>1385</v>
      </c>
      <c r="G136" s="132" t="s">
        <v>208</v>
      </c>
      <c r="H136" s="133">
        <v>309.66000000000003</v>
      </c>
      <c r="I136" s="134">
        <v>230</v>
      </c>
      <c r="J136" s="134">
        <f>ROUND(I136*H136,2)</f>
        <v>71221.8</v>
      </c>
      <c r="K136" s="131" t="s">
        <v>31</v>
      </c>
      <c r="L136" s="31"/>
      <c r="M136" s="135" t="s">
        <v>31</v>
      </c>
      <c r="N136" s="136" t="s">
        <v>48</v>
      </c>
      <c r="O136" s="137">
        <v>0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325</v>
      </c>
      <c r="AT136" s="139" t="s">
        <v>205</v>
      </c>
      <c r="AU136" s="139" t="s">
        <v>86</v>
      </c>
      <c r="AY136" s="18" t="s">
        <v>203</v>
      </c>
      <c r="BE136" s="140">
        <f>IF(N136="základní",J136,0)</f>
        <v>71221.8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8" t="s">
        <v>84</v>
      </c>
      <c r="BK136" s="140">
        <f>ROUND(I136*H136,2)</f>
        <v>71221.8</v>
      </c>
      <c r="BL136" s="18" t="s">
        <v>325</v>
      </c>
      <c r="BM136" s="139" t="s">
        <v>1386</v>
      </c>
    </row>
    <row r="137" spans="2:65" s="12" customFormat="1" ht="10.15">
      <c r="B137" s="141"/>
      <c r="D137" s="142" t="s">
        <v>211</v>
      </c>
      <c r="E137" s="143" t="s">
        <v>31</v>
      </c>
      <c r="F137" s="144" t="s">
        <v>1359</v>
      </c>
      <c r="H137" s="145">
        <v>420</v>
      </c>
      <c r="L137" s="141"/>
      <c r="M137" s="146"/>
      <c r="T137" s="147"/>
      <c r="AT137" s="143" t="s">
        <v>211</v>
      </c>
      <c r="AU137" s="143" t="s">
        <v>86</v>
      </c>
      <c r="AV137" s="12" t="s">
        <v>86</v>
      </c>
      <c r="AW137" s="12" t="s">
        <v>38</v>
      </c>
      <c r="AX137" s="12" t="s">
        <v>77</v>
      </c>
      <c r="AY137" s="143" t="s">
        <v>203</v>
      </c>
    </row>
    <row r="138" spans="2:65" s="12" customFormat="1" ht="10.15">
      <c r="B138" s="141"/>
      <c r="D138" s="142" t="s">
        <v>211</v>
      </c>
      <c r="E138" s="143" t="s">
        <v>31</v>
      </c>
      <c r="F138" s="144" t="s">
        <v>1387</v>
      </c>
      <c r="H138" s="145">
        <v>-110.34</v>
      </c>
      <c r="L138" s="141"/>
      <c r="M138" s="146"/>
      <c r="T138" s="147"/>
      <c r="AT138" s="143" t="s">
        <v>211</v>
      </c>
      <c r="AU138" s="143" t="s">
        <v>86</v>
      </c>
      <c r="AV138" s="12" t="s">
        <v>86</v>
      </c>
      <c r="AW138" s="12" t="s">
        <v>38</v>
      </c>
      <c r="AX138" s="12" t="s">
        <v>77</v>
      </c>
      <c r="AY138" s="143" t="s">
        <v>203</v>
      </c>
    </row>
    <row r="139" spans="2:65" s="13" customFormat="1" ht="10.15">
      <c r="B139" s="151"/>
      <c r="D139" s="142" t="s">
        <v>211</v>
      </c>
      <c r="E139" s="152" t="s">
        <v>31</v>
      </c>
      <c r="F139" s="153" t="s">
        <v>230</v>
      </c>
      <c r="H139" s="154">
        <v>309.65999999999997</v>
      </c>
      <c r="L139" s="151"/>
      <c r="M139" s="155"/>
      <c r="T139" s="156"/>
      <c r="AT139" s="152" t="s">
        <v>211</v>
      </c>
      <c r="AU139" s="152" t="s">
        <v>86</v>
      </c>
      <c r="AV139" s="13" t="s">
        <v>209</v>
      </c>
      <c r="AW139" s="13" t="s">
        <v>38</v>
      </c>
      <c r="AX139" s="13" t="s">
        <v>84</v>
      </c>
      <c r="AY139" s="152" t="s">
        <v>203</v>
      </c>
    </row>
    <row r="140" spans="2:65" s="1" customFormat="1" ht="16.5" customHeight="1">
      <c r="B140" s="31"/>
      <c r="C140" s="174" t="s">
        <v>134</v>
      </c>
      <c r="D140" s="174" t="s">
        <v>450</v>
      </c>
      <c r="E140" s="175" t="s">
        <v>1388</v>
      </c>
      <c r="F140" s="176" t="s">
        <v>1389</v>
      </c>
      <c r="G140" s="177" t="s">
        <v>208</v>
      </c>
      <c r="H140" s="178">
        <v>360.90899999999999</v>
      </c>
      <c r="I140" s="179">
        <v>330</v>
      </c>
      <c r="J140" s="179">
        <f>ROUND(I140*H140,2)</f>
        <v>119099.97</v>
      </c>
      <c r="K140" s="176" t="s">
        <v>31</v>
      </c>
      <c r="L140" s="180"/>
      <c r="M140" s="181" t="s">
        <v>31</v>
      </c>
      <c r="N140" s="182" t="s">
        <v>48</v>
      </c>
      <c r="O140" s="137">
        <v>0</v>
      </c>
      <c r="P140" s="137">
        <f>O140*H140</f>
        <v>0</v>
      </c>
      <c r="Q140" s="137">
        <v>2.2499999999999998E-3</v>
      </c>
      <c r="R140" s="137">
        <f>Q140*H140</f>
        <v>0.81204524999999994</v>
      </c>
      <c r="S140" s="137">
        <v>0</v>
      </c>
      <c r="T140" s="138">
        <f>S140*H140</f>
        <v>0</v>
      </c>
      <c r="AR140" s="139" t="s">
        <v>413</v>
      </c>
      <c r="AT140" s="139" t="s">
        <v>450</v>
      </c>
      <c r="AU140" s="139" t="s">
        <v>86</v>
      </c>
      <c r="AY140" s="18" t="s">
        <v>203</v>
      </c>
      <c r="BE140" s="140">
        <f>IF(N140="základní",J140,0)</f>
        <v>119099.97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8" t="s">
        <v>84</v>
      </c>
      <c r="BK140" s="140">
        <f>ROUND(I140*H140,2)</f>
        <v>119099.97</v>
      </c>
      <c r="BL140" s="18" t="s">
        <v>325</v>
      </c>
      <c r="BM140" s="139" t="s">
        <v>1390</v>
      </c>
    </row>
    <row r="141" spans="2:65" s="12" customFormat="1" ht="10.15">
      <c r="B141" s="141"/>
      <c r="D141" s="142" t="s">
        <v>211</v>
      </c>
      <c r="E141" s="143" t="s">
        <v>31</v>
      </c>
      <c r="F141" s="144" t="s">
        <v>1391</v>
      </c>
      <c r="H141" s="145">
        <v>360.90899999999999</v>
      </c>
      <c r="L141" s="141"/>
      <c r="M141" s="146"/>
      <c r="T141" s="147"/>
      <c r="AT141" s="143" t="s">
        <v>211</v>
      </c>
      <c r="AU141" s="143" t="s">
        <v>86</v>
      </c>
      <c r="AV141" s="12" t="s">
        <v>86</v>
      </c>
      <c r="AW141" s="12" t="s">
        <v>38</v>
      </c>
      <c r="AX141" s="12" t="s">
        <v>84</v>
      </c>
      <c r="AY141" s="143" t="s">
        <v>203</v>
      </c>
    </row>
    <row r="142" spans="2:65" s="1" customFormat="1" ht="33" customHeight="1">
      <c r="B142" s="31"/>
      <c r="C142" s="129" t="s">
        <v>310</v>
      </c>
      <c r="D142" s="129" t="s">
        <v>205</v>
      </c>
      <c r="E142" s="130" t="s">
        <v>1392</v>
      </c>
      <c r="F142" s="131" t="s">
        <v>1393</v>
      </c>
      <c r="G142" s="132" t="s">
        <v>251</v>
      </c>
      <c r="H142" s="133">
        <v>0.81200000000000017</v>
      </c>
      <c r="I142" s="134">
        <v>2548.0300000000002</v>
      </c>
      <c r="J142" s="134">
        <f>ROUND(I142*H142,2)</f>
        <v>2069</v>
      </c>
      <c r="K142" s="131" t="s">
        <v>31</v>
      </c>
      <c r="L142" s="31"/>
      <c r="M142" s="183" t="s">
        <v>31</v>
      </c>
      <c r="N142" s="184" t="s">
        <v>48</v>
      </c>
      <c r="O142" s="185">
        <v>0</v>
      </c>
      <c r="P142" s="185">
        <f>O142*H142</f>
        <v>0</v>
      </c>
      <c r="Q142" s="185">
        <v>0</v>
      </c>
      <c r="R142" s="185">
        <f>Q142*H142</f>
        <v>0</v>
      </c>
      <c r="S142" s="185">
        <v>0</v>
      </c>
      <c r="T142" s="186">
        <f>S142*H142</f>
        <v>0</v>
      </c>
      <c r="AR142" s="139" t="s">
        <v>325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2069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2069</v>
      </c>
      <c r="BL142" s="18" t="s">
        <v>325</v>
      </c>
      <c r="BM142" s="139" t="s">
        <v>1394</v>
      </c>
    </row>
    <row r="143" spans="2:65" s="1" customFormat="1" ht="6.95" customHeight="1"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31"/>
    </row>
  </sheetData>
  <sheetProtection algorithmName="SHA-512" hashValue="XJ1D5iWVre/8Uh6iswVMt3UgKEt9xLyWV0drb73STGTtf7UwzRBTOi2Q4cmLZgkckLrN9J4dOG6okCFU3gL2IQ==" saltValue="i9VzGKM+7+D/6GpP9YJW2RUS2R3bdpKGdf1lw+arJl92ZX2MkPFvHpkIfLMrQiJn/2CREcbhCZU9KPpn0z6iSw==" spinCount="100000" sheet="1" objects="1" scenarios="1" formatColumns="0" formatRows="0" autoFilter="0"/>
  <autoFilter ref="C91:K142" xr:uid="{00000000-0009-0000-0000-000018000000}"/>
  <mergeCells count="11">
    <mergeCell ref="L2:V2"/>
    <mergeCell ref="E52:H52"/>
    <mergeCell ref="E54:H54"/>
    <mergeCell ref="E80:H80"/>
    <mergeCell ref="E82:H82"/>
    <mergeCell ref="E84:H84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1:BM120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151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.75">
      <c r="B8" s="21"/>
      <c r="D8" s="27" t="s">
        <v>178</v>
      </c>
      <c r="L8" s="21"/>
    </row>
    <row r="9" spans="2:46" ht="16.5" customHeight="1">
      <c r="B9" s="21"/>
      <c r="E9" s="309" t="s">
        <v>1289</v>
      </c>
      <c r="F9" s="273"/>
      <c r="G9" s="273"/>
      <c r="H9" s="273"/>
      <c r="L9" s="21"/>
    </row>
    <row r="10" spans="2:46" ht="12" customHeight="1">
      <c r="B10" s="21"/>
      <c r="D10" s="27" t="s">
        <v>180</v>
      </c>
      <c r="L10" s="21"/>
    </row>
    <row r="11" spans="2:46" s="1" customFormat="1" ht="16.5" customHeight="1">
      <c r="B11" s="31"/>
      <c r="E11" s="305" t="s">
        <v>1353</v>
      </c>
      <c r="F11" s="311"/>
      <c r="G11" s="311"/>
      <c r="H11" s="311"/>
      <c r="L11" s="31"/>
    </row>
    <row r="12" spans="2:46" s="1" customFormat="1" ht="12" customHeight="1">
      <c r="B12" s="31"/>
      <c r="D12" s="27" t="s">
        <v>225</v>
      </c>
      <c r="L12" s="31"/>
    </row>
    <row r="13" spans="2:46" s="1" customFormat="1" ht="16.5" customHeight="1">
      <c r="B13" s="31"/>
      <c r="E13" s="292" t="s">
        <v>1395</v>
      </c>
      <c r="F13" s="311"/>
      <c r="G13" s="311"/>
      <c r="H13" s="311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143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5" t="s">
        <v>31</v>
      </c>
      <c r="F31" s="275"/>
      <c r="G31" s="275"/>
      <c r="H31" s="275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ROUND(J95, 2)</f>
        <v>-337443.17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1">
        <f>ROUND((SUM(BE95:BE119)),  2)</f>
        <v>-337443.17</v>
      </c>
      <c r="I37" s="92">
        <v>0.21</v>
      </c>
      <c r="J37" s="81">
        <f>ROUND(((SUM(BE95:BE119))*I37),  2)</f>
        <v>-70863.070000000007</v>
      </c>
      <c r="L37" s="31"/>
    </row>
    <row r="38" spans="2:12" s="1" customFormat="1" ht="14.45" customHeight="1">
      <c r="B38" s="31"/>
      <c r="E38" s="27" t="s">
        <v>49</v>
      </c>
      <c r="F38" s="81">
        <f>ROUND((SUM(BF95:BF119)),  2)</f>
        <v>0</v>
      </c>
      <c r="I38" s="92">
        <v>0.12</v>
      </c>
      <c r="J38" s="81">
        <f>ROUND(((SUM(BF95:BF119))*I38),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1">
        <f>ROUND((SUM(BG95:BG119)),  2)</f>
        <v>0</v>
      </c>
      <c r="I39" s="92">
        <v>0.21</v>
      </c>
      <c r="J39" s="81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1">
        <f>ROUND((SUM(BH95:BH119)),  2)</f>
        <v>0</v>
      </c>
      <c r="I40" s="92">
        <v>0.12</v>
      </c>
      <c r="J40" s="81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1">
        <f>ROUND((SUM(BI95:BI119)),  2)</f>
        <v>0</v>
      </c>
      <c r="I41" s="92">
        <v>0</v>
      </c>
      <c r="J41" s="81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-408306.24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182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09" t="str">
        <f>E7</f>
        <v>ÚPRAVY HŘBITOVA KBELY- ETAPA1</v>
      </c>
      <c r="F52" s="310"/>
      <c r="G52" s="310"/>
      <c r="H52" s="310"/>
      <c r="L52" s="31"/>
    </row>
    <row r="53" spans="2:12" ht="12" customHeight="1">
      <c r="B53" s="21"/>
      <c r="C53" s="27" t="s">
        <v>178</v>
      </c>
      <c r="L53" s="21"/>
    </row>
    <row r="54" spans="2:12" ht="16.5" customHeight="1">
      <c r="B54" s="21"/>
      <c r="E54" s="309" t="s">
        <v>1289</v>
      </c>
      <c r="F54" s="273"/>
      <c r="G54" s="273"/>
      <c r="H54" s="273"/>
      <c r="L54" s="21"/>
    </row>
    <row r="55" spans="2:12" ht="12" customHeight="1">
      <c r="B55" s="21"/>
      <c r="C55" s="27" t="s">
        <v>180</v>
      </c>
      <c r="L55" s="21"/>
    </row>
    <row r="56" spans="2:12" s="1" customFormat="1" ht="16.5" customHeight="1">
      <c r="B56" s="31"/>
      <c r="E56" s="305" t="s">
        <v>1353</v>
      </c>
      <c r="F56" s="311"/>
      <c r="G56" s="311"/>
      <c r="H56" s="311"/>
      <c r="L56" s="31"/>
    </row>
    <row r="57" spans="2:12" s="1" customFormat="1" ht="12" customHeight="1">
      <c r="B57" s="31"/>
      <c r="C57" s="27" t="s">
        <v>225</v>
      </c>
      <c r="L57" s="31"/>
    </row>
    <row r="58" spans="2:12" s="1" customFormat="1" ht="16.5" customHeight="1">
      <c r="B58" s="31"/>
      <c r="E58" s="292" t="str">
        <f>E13</f>
        <v>ZBV-08a - méněpráce</v>
      </c>
      <c r="F58" s="311"/>
      <c r="G58" s="311"/>
      <c r="H58" s="311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183</v>
      </c>
      <c r="D65" s="93"/>
      <c r="E65" s="93"/>
      <c r="F65" s="93"/>
      <c r="G65" s="93"/>
      <c r="H65" s="93"/>
      <c r="I65" s="93"/>
      <c r="J65" s="100" t="s">
        <v>184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J95</f>
        <v>-337443.17000000004</v>
      </c>
      <c r="L67" s="31"/>
      <c r="AU67" s="18" t="s">
        <v>185</v>
      </c>
    </row>
    <row r="68" spans="2:47" s="8" customFormat="1" ht="24.95" customHeight="1">
      <c r="B68" s="102"/>
      <c r="D68" s="103" t="s">
        <v>186</v>
      </c>
      <c r="E68" s="104"/>
      <c r="F68" s="104"/>
      <c r="G68" s="104"/>
      <c r="H68" s="104"/>
      <c r="I68" s="104"/>
      <c r="J68" s="105">
        <f>J96</f>
        <v>-145052.4</v>
      </c>
      <c r="L68" s="102"/>
    </row>
    <row r="69" spans="2:47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J97</f>
        <v>-145052.4</v>
      </c>
      <c r="L69" s="106"/>
    </row>
    <row r="70" spans="2:47" s="8" customFormat="1" ht="24.95" customHeight="1">
      <c r="B70" s="102"/>
      <c r="D70" s="103" t="s">
        <v>966</v>
      </c>
      <c r="E70" s="104"/>
      <c r="F70" s="104"/>
      <c r="G70" s="104"/>
      <c r="H70" s="104"/>
      <c r="I70" s="104"/>
      <c r="J70" s="105">
        <f>J106</f>
        <v>-192390.77000000002</v>
      </c>
      <c r="L70" s="102"/>
    </row>
    <row r="71" spans="2:47" s="9" customFormat="1" ht="19.899999999999999" customHeight="1">
      <c r="B71" s="106"/>
      <c r="D71" s="107" t="s">
        <v>1354</v>
      </c>
      <c r="E71" s="108"/>
      <c r="F71" s="108"/>
      <c r="G71" s="108"/>
      <c r="H71" s="108"/>
      <c r="I71" s="108"/>
      <c r="J71" s="109">
        <f>J107</f>
        <v>-192390.77000000002</v>
      </c>
      <c r="L71" s="106"/>
    </row>
    <row r="72" spans="2:47" s="1" customFormat="1" ht="21.85" customHeight="1">
      <c r="B72" s="31"/>
      <c r="L72" s="31"/>
    </row>
    <row r="73" spans="2:47" s="1" customFormat="1" ht="6.95" customHeight="1"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31"/>
    </row>
    <row r="77" spans="2:47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1"/>
    </row>
    <row r="78" spans="2:47" s="1" customFormat="1" ht="24.95" customHeight="1">
      <c r="B78" s="31"/>
      <c r="C78" s="22" t="s">
        <v>188</v>
      </c>
      <c r="L78" s="31"/>
    </row>
    <row r="79" spans="2:47" s="1" customFormat="1" ht="6.95" customHeight="1">
      <c r="B79" s="31"/>
      <c r="L79" s="31"/>
    </row>
    <row r="80" spans="2:47" s="1" customFormat="1" ht="12" customHeight="1">
      <c r="B80" s="31"/>
      <c r="C80" s="27" t="s">
        <v>14</v>
      </c>
      <c r="L80" s="31"/>
    </row>
    <row r="81" spans="2:63" s="1" customFormat="1" ht="16.5" customHeight="1">
      <c r="B81" s="31"/>
      <c r="E81" s="309" t="str">
        <f>E7</f>
        <v>ÚPRAVY HŘBITOVA KBELY- ETAPA1</v>
      </c>
      <c r="F81" s="310"/>
      <c r="G81" s="310"/>
      <c r="H81" s="310"/>
      <c r="L81" s="31"/>
    </row>
    <row r="82" spans="2:63" ht="12" customHeight="1">
      <c r="B82" s="21"/>
      <c r="C82" s="27" t="s">
        <v>178</v>
      </c>
      <c r="L82" s="21"/>
    </row>
    <row r="83" spans="2:63" ht="16.5" customHeight="1">
      <c r="B83" s="21"/>
      <c r="E83" s="309" t="s">
        <v>1289</v>
      </c>
      <c r="F83" s="273"/>
      <c r="G83" s="273"/>
      <c r="H83" s="273"/>
      <c r="L83" s="21"/>
    </row>
    <row r="84" spans="2:63" ht="12" customHeight="1">
      <c r="B84" s="21"/>
      <c r="C84" s="27" t="s">
        <v>180</v>
      </c>
      <c r="L84" s="21"/>
    </row>
    <row r="85" spans="2:63" s="1" customFormat="1" ht="16.5" customHeight="1">
      <c r="B85" s="31"/>
      <c r="E85" s="305" t="s">
        <v>1353</v>
      </c>
      <c r="F85" s="311"/>
      <c r="G85" s="311"/>
      <c r="H85" s="311"/>
      <c r="L85" s="31"/>
    </row>
    <row r="86" spans="2:63" s="1" customFormat="1" ht="12" customHeight="1">
      <c r="B86" s="31"/>
      <c r="C86" s="27" t="s">
        <v>225</v>
      </c>
      <c r="L86" s="31"/>
    </row>
    <row r="87" spans="2:63" s="1" customFormat="1" ht="16.5" customHeight="1">
      <c r="B87" s="31"/>
      <c r="E87" s="292" t="str">
        <f>E13</f>
        <v>ZBV-08a - méněpráce</v>
      </c>
      <c r="F87" s="311"/>
      <c r="G87" s="311"/>
      <c r="H87" s="311"/>
      <c r="L87" s="31"/>
    </row>
    <row r="88" spans="2:63" s="1" customFormat="1" ht="6.95" customHeight="1">
      <c r="B88" s="31"/>
      <c r="L88" s="31"/>
    </row>
    <row r="89" spans="2:63" s="1" customFormat="1" ht="12" customHeight="1">
      <c r="B89" s="31"/>
      <c r="C89" s="27" t="s">
        <v>19</v>
      </c>
      <c r="F89" s="25" t="str">
        <f>F16</f>
        <v>Praha 9-Kbely</v>
      </c>
      <c r="I89" s="27" t="s">
        <v>21</v>
      </c>
      <c r="J89" s="48">
        <f>IF(J16="","",J16)</f>
        <v>0</v>
      </c>
      <c r="L89" s="31"/>
    </row>
    <row r="90" spans="2:63" s="1" customFormat="1" ht="6.95" customHeight="1">
      <c r="B90" s="31"/>
      <c r="L90" s="31"/>
    </row>
    <row r="91" spans="2:63" s="1" customFormat="1" ht="25.7" customHeight="1">
      <c r="B91" s="31"/>
      <c r="C91" s="27" t="s">
        <v>26</v>
      </c>
      <c r="F91" s="25" t="str">
        <f>E19</f>
        <v>MČ Praha 19, Semilská 43/1, 197 00 Praha 9 - Kbely</v>
      </c>
      <c r="I91" s="27" t="s">
        <v>36</v>
      </c>
      <c r="J91" s="29" t="str">
        <f>E25</f>
        <v>Ing.Jan Pustějovský, Ph.D.</v>
      </c>
      <c r="L91" s="31"/>
    </row>
    <row r="92" spans="2:63" s="1" customFormat="1" ht="15.2" customHeight="1">
      <c r="B92" s="31"/>
      <c r="C92" s="27" t="s">
        <v>32</v>
      </c>
      <c r="F92" s="25" t="str">
        <f>IF(E22="","",E22)</f>
        <v>IWU s.r.o.</v>
      </c>
      <c r="I92" s="27" t="s">
        <v>39</v>
      </c>
      <c r="J92" s="29" t="str">
        <f>E28</f>
        <v xml:space="preserve"> </v>
      </c>
      <c r="L92" s="31"/>
    </row>
    <row r="93" spans="2:63" s="1" customFormat="1" ht="10.35" customHeight="1">
      <c r="B93" s="31"/>
      <c r="L93" s="31"/>
    </row>
    <row r="94" spans="2:63" s="10" customFormat="1" ht="29.25" customHeight="1">
      <c r="B94" s="110"/>
      <c r="C94" s="111" t="s">
        <v>189</v>
      </c>
      <c r="D94" s="112" t="s">
        <v>62</v>
      </c>
      <c r="E94" s="112" t="s">
        <v>58</v>
      </c>
      <c r="F94" s="112" t="s">
        <v>59</v>
      </c>
      <c r="G94" s="112" t="s">
        <v>190</v>
      </c>
      <c r="H94" s="112" t="s">
        <v>191</v>
      </c>
      <c r="I94" s="112" t="s">
        <v>192</v>
      </c>
      <c r="J94" s="112" t="s">
        <v>184</v>
      </c>
      <c r="K94" s="113" t="s">
        <v>193</v>
      </c>
      <c r="L94" s="110"/>
      <c r="M94" s="55" t="s">
        <v>31</v>
      </c>
      <c r="N94" s="56" t="s">
        <v>47</v>
      </c>
      <c r="O94" s="56" t="s">
        <v>194</v>
      </c>
      <c r="P94" s="56" t="s">
        <v>195</v>
      </c>
      <c r="Q94" s="56" t="s">
        <v>196</v>
      </c>
      <c r="R94" s="56" t="s">
        <v>197</v>
      </c>
      <c r="S94" s="56" t="s">
        <v>198</v>
      </c>
      <c r="T94" s="57" t="s">
        <v>199</v>
      </c>
    </row>
    <row r="95" spans="2:63" s="1" customFormat="1" ht="22.8" customHeight="1">
      <c r="B95" s="31"/>
      <c r="C95" s="60" t="s">
        <v>200</v>
      </c>
      <c r="J95" s="114">
        <f>BK95</f>
        <v>-337443.17000000004</v>
      </c>
      <c r="L95" s="31"/>
      <c r="M95" s="58"/>
      <c r="N95" s="49"/>
      <c r="O95" s="49"/>
      <c r="P95" s="115">
        <f>P96+P106</f>
        <v>0</v>
      </c>
      <c r="Q95" s="49"/>
      <c r="R95" s="115">
        <f>R96+R106</f>
        <v>-1.9932166499999999</v>
      </c>
      <c r="S95" s="49"/>
      <c r="T95" s="116">
        <f>T96+T106</f>
        <v>0</v>
      </c>
      <c r="AT95" s="18" t="s">
        <v>76</v>
      </c>
      <c r="AU95" s="18" t="s">
        <v>185</v>
      </c>
      <c r="BK95" s="117">
        <f>BK96+BK106</f>
        <v>-337443.17000000004</v>
      </c>
    </row>
    <row r="96" spans="2:63" s="11" customFormat="1" ht="25.9" customHeight="1">
      <c r="B96" s="118"/>
      <c r="D96" s="119" t="s">
        <v>76</v>
      </c>
      <c r="E96" s="120" t="s">
        <v>201</v>
      </c>
      <c r="F96" s="120" t="s">
        <v>202</v>
      </c>
      <c r="J96" s="121">
        <f>BK96</f>
        <v>-145052.4</v>
      </c>
      <c r="L96" s="118"/>
      <c r="M96" s="122"/>
      <c r="P96" s="123">
        <f>P97</f>
        <v>0</v>
      </c>
      <c r="R96" s="123">
        <f>R97</f>
        <v>-1.1811714</v>
      </c>
      <c r="T96" s="124">
        <f>T97</f>
        <v>0</v>
      </c>
      <c r="AR96" s="119" t="s">
        <v>84</v>
      </c>
      <c r="AT96" s="125" t="s">
        <v>76</v>
      </c>
      <c r="AU96" s="125" t="s">
        <v>77</v>
      </c>
      <c r="AY96" s="119" t="s">
        <v>203</v>
      </c>
      <c r="BK96" s="126">
        <f>BK97</f>
        <v>-145052.4</v>
      </c>
    </row>
    <row r="97" spans="2:65" s="11" customFormat="1" ht="22.8" customHeight="1">
      <c r="B97" s="118"/>
      <c r="D97" s="119" t="s">
        <v>76</v>
      </c>
      <c r="E97" s="127" t="s">
        <v>279</v>
      </c>
      <c r="F97" s="127" t="s">
        <v>380</v>
      </c>
      <c r="J97" s="128">
        <f>BK97</f>
        <v>-145052.4</v>
      </c>
      <c r="L97" s="118"/>
      <c r="M97" s="122"/>
      <c r="P97" s="123">
        <f>SUM(P98:P105)</f>
        <v>0</v>
      </c>
      <c r="R97" s="123">
        <f>SUM(R98:R105)</f>
        <v>-1.1811714</v>
      </c>
      <c r="T97" s="124">
        <f>SUM(T98:T105)</f>
        <v>0</v>
      </c>
      <c r="AR97" s="119" t="s">
        <v>84</v>
      </c>
      <c r="AT97" s="125" t="s">
        <v>76</v>
      </c>
      <c r="AU97" s="125" t="s">
        <v>84</v>
      </c>
      <c r="AY97" s="119" t="s">
        <v>203</v>
      </c>
      <c r="BK97" s="126">
        <f>SUM(BK98:BK105)</f>
        <v>-145052.4</v>
      </c>
    </row>
    <row r="98" spans="2:65" s="1" customFormat="1" ht="16.5" customHeight="1">
      <c r="B98" s="31"/>
      <c r="C98" s="129" t="s">
        <v>209</v>
      </c>
      <c r="D98" s="129" t="s">
        <v>205</v>
      </c>
      <c r="E98" s="130" t="s">
        <v>1342</v>
      </c>
      <c r="F98" s="131" t="s">
        <v>1343</v>
      </c>
      <c r="G98" s="132" t="s">
        <v>1079</v>
      </c>
      <c r="H98" s="133">
        <v>-67.8</v>
      </c>
      <c r="I98" s="134">
        <v>1500</v>
      </c>
      <c r="J98" s="134">
        <f>ROUND(I98*H98,2)</f>
        <v>-101700</v>
      </c>
      <c r="K98" s="131" t="s">
        <v>31</v>
      </c>
      <c r="L98" s="31"/>
      <c r="M98" s="135" t="s">
        <v>31</v>
      </c>
      <c r="N98" s="136" t="s">
        <v>48</v>
      </c>
      <c r="O98" s="137">
        <v>0</v>
      </c>
      <c r="P98" s="137">
        <f>O98*H98</f>
        <v>0</v>
      </c>
      <c r="Q98" s="137">
        <v>1.427E-2</v>
      </c>
      <c r="R98" s="137">
        <f>Q98*H98</f>
        <v>-0.96750599999999998</v>
      </c>
      <c r="S98" s="137">
        <v>0</v>
      </c>
      <c r="T98" s="138">
        <f>S98*H98</f>
        <v>0</v>
      </c>
      <c r="AR98" s="139" t="s">
        <v>209</v>
      </c>
      <c r="AT98" s="139" t="s">
        <v>205</v>
      </c>
      <c r="AU98" s="139" t="s">
        <v>86</v>
      </c>
      <c r="AY98" s="18" t="s">
        <v>203</v>
      </c>
      <c r="BE98" s="140">
        <f>IF(N98="základní",J98,0)</f>
        <v>-101700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8" t="s">
        <v>84</v>
      </c>
      <c r="BK98" s="140">
        <f>ROUND(I98*H98,2)</f>
        <v>-101700</v>
      </c>
      <c r="BL98" s="18" t="s">
        <v>209</v>
      </c>
      <c r="BM98" s="139" t="s">
        <v>1396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1397</v>
      </c>
      <c r="H99" s="145">
        <v>-67.8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1398</v>
      </c>
      <c r="H100" s="145">
        <v>0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77</v>
      </c>
      <c r="AY100" s="143" t="s">
        <v>203</v>
      </c>
    </row>
    <row r="101" spans="2:65" s="13" customFormat="1" ht="10.15">
      <c r="B101" s="151"/>
      <c r="D101" s="142" t="s">
        <v>211</v>
      </c>
      <c r="E101" s="152" t="s">
        <v>31</v>
      </c>
      <c r="F101" s="153" t="s">
        <v>230</v>
      </c>
      <c r="H101" s="154">
        <v>-67.8</v>
      </c>
      <c r="L101" s="151"/>
      <c r="M101" s="155"/>
      <c r="T101" s="156"/>
      <c r="AT101" s="152" t="s">
        <v>211</v>
      </c>
      <c r="AU101" s="152" t="s">
        <v>86</v>
      </c>
      <c r="AV101" s="13" t="s">
        <v>209</v>
      </c>
      <c r="AW101" s="13" t="s">
        <v>38</v>
      </c>
      <c r="AX101" s="13" t="s">
        <v>84</v>
      </c>
      <c r="AY101" s="152" t="s">
        <v>203</v>
      </c>
    </row>
    <row r="102" spans="2:65" s="1" customFormat="1" ht="16.5" customHeight="1">
      <c r="B102" s="31"/>
      <c r="C102" s="129" t="s">
        <v>258</v>
      </c>
      <c r="D102" s="129" t="s">
        <v>205</v>
      </c>
      <c r="E102" s="130" t="s">
        <v>1347</v>
      </c>
      <c r="F102" s="131" t="s">
        <v>1348</v>
      </c>
      <c r="G102" s="132" t="s">
        <v>208</v>
      </c>
      <c r="H102" s="133">
        <v>-309.66000000000003</v>
      </c>
      <c r="I102" s="134">
        <v>140</v>
      </c>
      <c r="J102" s="134">
        <f>ROUND(I102*H102,2)</f>
        <v>-43352.4</v>
      </c>
      <c r="K102" s="131" t="s">
        <v>31</v>
      </c>
      <c r="L102" s="31"/>
      <c r="M102" s="135" t="s">
        <v>31</v>
      </c>
      <c r="N102" s="136" t="s">
        <v>48</v>
      </c>
      <c r="O102" s="137">
        <v>0</v>
      </c>
      <c r="P102" s="137">
        <f>O102*H102</f>
        <v>0</v>
      </c>
      <c r="Q102" s="137">
        <v>6.8999999999999997E-4</v>
      </c>
      <c r="R102" s="137">
        <f>Q102*H102</f>
        <v>-0.21366540000000001</v>
      </c>
      <c r="S102" s="137">
        <v>0</v>
      </c>
      <c r="T102" s="138">
        <f>S102*H102</f>
        <v>0</v>
      </c>
      <c r="AR102" s="139" t="s">
        <v>209</v>
      </c>
      <c r="AT102" s="139" t="s">
        <v>205</v>
      </c>
      <c r="AU102" s="139" t="s">
        <v>86</v>
      </c>
      <c r="AY102" s="18" t="s">
        <v>203</v>
      </c>
      <c r="BE102" s="140">
        <f>IF(N102="základní",J102,0)</f>
        <v>-43352.4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-43352.4</v>
      </c>
      <c r="BL102" s="18" t="s">
        <v>209</v>
      </c>
      <c r="BM102" s="139" t="s">
        <v>1399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1400</v>
      </c>
      <c r="H103" s="145">
        <v>-309.66000000000003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77</v>
      </c>
      <c r="AY103" s="143" t="s">
        <v>203</v>
      </c>
    </row>
    <row r="104" spans="2:65" s="12" customFormat="1" ht="10.15">
      <c r="B104" s="141"/>
      <c r="D104" s="142" t="s">
        <v>211</v>
      </c>
      <c r="E104" s="143" t="s">
        <v>31</v>
      </c>
      <c r="F104" s="144" t="s">
        <v>1398</v>
      </c>
      <c r="H104" s="145">
        <v>0</v>
      </c>
      <c r="L104" s="141"/>
      <c r="M104" s="146"/>
      <c r="T104" s="147"/>
      <c r="AT104" s="143" t="s">
        <v>211</v>
      </c>
      <c r="AU104" s="143" t="s">
        <v>86</v>
      </c>
      <c r="AV104" s="12" t="s">
        <v>86</v>
      </c>
      <c r="AW104" s="12" t="s">
        <v>38</v>
      </c>
      <c r="AX104" s="12" t="s">
        <v>77</v>
      </c>
      <c r="AY104" s="143" t="s">
        <v>203</v>
      </c>
    </row>
    <row r="105" spans="2:65" s="13" customFormat="1" ht="10.15">
      <c r="B105" s="151"/>
      <c r="D105" s="142" t="s">
        <v>211</v>
      </c>
      <c r="E105" s="152" t="s">
        <v>31</v>
      </c>
      <c r="F105" s="153" t="s">
        <v>230</v>
      </c>
      <c r="H105" s="154">
        <v>-309.66000000000003</v>
      </c>
      <c r="L105" s="151"/>
      <c r="M105" s="155"/>
      <c r="T105" s="156"/>
      <c r="AT105" s="152" t="s">
        <v>211</v>
      </c>
      <c r="AU105" s="152" t="s">
        <v>86</v>
      </c>
      <c r="AV105" s="13" t="s">
        <v>209</v>
      </c>
      <c r="AW105" s="13" t="s">
        <v>38</v>
      </c>
      <c r="AX105" s="13" t="s">
        <v>84</v>
      </c>
      <c r="AY105" s="152" t="s">
        <v>203</v>
      </c>
    </row>
    <row r="106" spans="2:65" s="11" customFormat="1" ht="25.9" customHeight="1">
      <c r="B106" s="118"/>
      <c r="D106" s="119" t="s">
        <v>76</v>
      </c>
      <c r="E106" s="120" t="s">
        <v>405</v>
      </c>
      <c r="F106" s="120" t="s">
        <v>1151</v>
      </c>
      <c r="J106" s="121">
        <f>BK106</f>
        <v>-192390.77000000002</v>
      </c>
      <c r="L106" s="118"/>
      <c r="M106" s="122"/>
      <c r="P106" s="123">
        <f>P107</f>
        <v>0</v>
      </c>
      <c r="R106" s="123">
        <f>R107</f>
        <v>-0.81204524999999994</v>
      </c>
      <c r="T106" s="124">
        <f>T107</f>
        <v>0</v>
      </c>
      <c r="AR106" s="119" t="s">
        <v>86</v>
      </c>
      <c r="AT106" s="125" t="s">
        <v>76</v>
      </c>
      <c r="AU106" s="125" t="s">
        <v>77</v>
      </c>
      <c r="AY106" s="119" t="s">
        <v>203</v>
      </c>
      <c r="BK106" s="126">
        <f>BK107</f>
        <v>-192390.77000000002</v>
      </c>
    </row>
    <row r="107" spans="2:65" s="11" customFormat="1" ht="22.8" customHeight="1">
      <c r="B107" s="118"/>
      <c r="D107" s="119" t="s">
        <v>76</v>
      </c>
      <c r="E107" s="127" t="s">
        <v>1382</v>
      </c>
      <c r="F107" s="127" t="s">
        <v>1383</v>
      </c>
      <c r="J107" s="128">
        <f>BK107</f>
        <v>-192390.77000000002</v>
      </c>
      <c r="L107" s="118"/>
      <c r="M107" s="122"/>
      <c r="P107" s="123">
        <f>SUM(P108:P119)</f>
        <v>0</v>
      </c>
      <c r="R107" s="123">
        <f>SUM(R108:R119)</f>
        <v>-0.81204524999999994</v>
      </c>
      <c r="T107" s="124">
        <f>SUM(T108:T119)</f>
        <v>0</v>
      </c>
      <c r="AR107" s="119" t="s">
        <v>86</v>
      </c>
      <c r="AT107" s="125" t="s">
        <v>76</v>
      </c>
      <c r="AU107" s="125" t="s">
        <v>84</v>
      </c>
      <c r="AY107" s="119" t="s">
        <v>203</v>
      </c>
      <c r="BK107" s="126">
        <f>SUM(BK108:BK119)</f>
        <v>-192390.77000000002</v>
      </c>
    </row>
    <row r="108" spans="2:65" s="1" customFormat="1" ht="24.2" customHeight="1">
      <c r="B108" s="31"/>
      <c r="C108" s="129" t="s">
        <v>84</v>
      </c>
      <c r="D108" s="129" t="s">
        <v>205</v>
      </c>
      <c r="E108" s="130" t="s">
        <v>1384</v>
      </c>
      <c r="F108" s="131" t="s">
        <v>1385</v>
      </c>
      <c r="G108" s="132" t="s">
        <v>208</v>
      </c>
      <c r="H108" s="133">
        <v>-309.66000000000003</v>
      </c>
      <c r="I108" s="134">
        <v>230</v>
      </c>
      <c r="J108" s="134">
        <f>ROUND(I108*H108,2)</f>
        <v>-71221.8</v>
      </c>
      <c r="K108" s="131" t="s">
        <v>31</v>
      </c>
      <c r="L108" s="31"/>
      <c r="M108" s="135" t="s">
        <v>31</v>
      </c>
      <c r="N108" s="136" t="s">
        <v>48</v>
      </c>
      <c r="O108" s="137">
        <v>0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325</v>
      </c>
      <c r="AT108" s="139" t="s">
        <v>205</v>
      </c>
      <c r="AU108" s="139" t="s">
        <v>86</v>
      </c>
      <c r="AY108" s="18" t="s">
        <v>203</v>
      </c>
      <c r="BE108" s="140">
        <f>IF(N108="základní",J108,0)</f>
        <v>-71221.8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8" t="s">
        <v>84</v>
      </c>
      <c r="BK108" s="140">
        <f>ROUND(I108*H108,2)</f>
        <v>-71221.8</v>
      </c>
      <c r="BL108" s="18" t="s">
        <v>325</v>
      </c>
      <c r="BM108" s="139" t="s">
        <v>1401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1400</v>
      </c>
      <c r="H109" s="145">
        <v>-309.66000000000003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77</v>
      </c>
      <c r="AY109" s="143" t="s">
        <v>203</v>
      </c>
    </row>
    <row r="110" spans="2:65" s="12" customFormat="1" ht="10.15">
      <c r="B110" s="141"/>
      <c r="D110" s="142" t="s">
        <v>211</v>
      </c>
      <c r="E110" s="143" t="s">
        <v>31</v>
      </c>
      <c r="F110" s="144" t="s">
        <v>1398</v>
      </c>
      <c r="H110" s="145">
        <v>0</v>
      </c>
      <c r="L110" s="141"/>
      <c r="M110" s="146"/>
      <c r="T110" s="147"/>
      <c r="AT110" s="143" t="s">
        <v>211</v>
      </c>
      <c r="AU110" s="143" t="s">
        <v>86</v>
      </c>
      <c r="AV110" s="12" t="s">
        <v>86</v>
      </c>
      <c r="AW110" s="12" t="s">
        <v>38</v>
      </c>
      <c r="AX110" s="12" t="s">
        <v>77</v>
      </c>
      <c r="AY110" s="143" t="s">
        <v>203</v>
      </c>
    </row>
    <row r="111" spans="2:65" s="13" customFormat="1" ht="10.15">
      <c r="B111" s="151"/>
      <c r="D111" s="142" t="s">
        <v>211</v>
      </c>
      <c r="E111" s="152" t="s">
        <v>31</v>
      </c>
      <c r="F111" s="153" t="s">
        <v>230</v>
      </c>
      <c r="H111" s="154">
        <v>-309.66000000000003</v>
      </c>
      <c r="L111" s="151"/>
      <c r="M111" s="155"/>
      <c r="T111" s="156"/>
      <c r="AT111" s="152" t="s">
        <v>211</v>
      </c>
      <c r="AU111" s="152" t="s">
        <v>86</v>
      </c>
      <c r="AV111" s="13" t="s">
        <v>209</v>
      </c>
      <c r="AW111" s="13" t="s">
        <v>38</v>
      </c>
      <c r="AX111" s="13" t="s">
        <v>84</v>
      </c>
      <c r="AY111" s="152" t="s">
        <v>203</v>
      </c>
    </row>
    <row r="112" spans="2:65" s="1" customFormat="1" ht="16.5" customHeight="1">
      <c r="B112" s="31"/>
      <c r="C112" s="174" t="s">
        <v>86</v>
      </c>
      <c r="D112" s="174" t="s">
        <v>450</v>
      </c>
      <c r="E112" s="175" t="s">
        <v>1388</v>
      </c>
      <c r="F112" s="176" t="s">
        <v>1389</v>
      </c>
      <c r="G112" s="177" t="s">
        <v>208</v>
      </c>
      <c r="H112" s="178">
        <v>-360.90899999999999</v>
      </c>
      <c r="I112" s="179">
        <v>330</v>
      </c>
      <c r="J112" s="179">
        <f>ROUND(I112*H112,2)</f>
        <v>-119099.97</v>
      </c>
      <c r="K112" s="176" t="s">
        <v>31</v>
      </c>
      <c r="L112" s="180"/>
      <c r="M112" s="181" t="s">
        <v>31</v>
      </c>
      <c r="N112" s="182" t="s">
        <v>48</v>
      </c>
      <c r="O112" s="137">
        <v>0</v>
      </c>
      <c r="P112" s="137">
        <f>O112*H112</f>
        <v>0</v>
      </c>
      <c r="Q112" s="137">
        <v>2.2499999999999998E-3</v>
      </c>
      <c r="R112" s="137">
        <f>Q112*H112</f>
        <v>-0.81204524999999994</v>
      </c>
      <c r="S112" s="137">
        <v>0</v>
      </c>
      <c r="T112" s="138">
        <f>S112*H112</f>
        <v>0</v>
      </c>
      <c r="AR112" s="139" t="s">
        <v>413</v>
      </c>
      <c r="AT112" s="139" t="s">
        <v>450</v>
      </c>
      <c r="AU112" s="139" t="s">
        <v>86</v>
      </c>
      <c r="AY112" s="18" t="s">
        <v>203</v>
      </c>
      <c r="BE112" s="140">
        <f>IF(N112="základní",J112,0)</f>
        <v>-119099.97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8" t="s">
        <v>84</v>
      </c>
      <c r="BK112" s="140">
        <f>ROUND(I112*H112,2)</f>
        <v>-119099.97</v>
      </c>
      <c r="BL112" s="18" t="s">
        <v>325</v>
      </c>
      <c r="BM112" s="139" t="s">
        <v>1402</v>
      </c>
    </row>
    <row r="113" spans="2:65" s="12" customFormat="1" ht="10.15">
      <c r="B113" s="141"/>
      <c r="D113" s="142" t="s">
        <v>211</v>
      </c>
      <c r="E113" s="143" t="s">
        <v>31</v>
      </c>
      <c r="F113" s="144" t="s">
        <v>1403</v>
      </c>
      <c r="H113" s="145">
        <v>-360.90899999999999</v>
      </c>
      <c r="L113" s="141"/>
      <c r="M113" s="146"/>
      <c r="T113" s="147"/>
      <c r="AT113" s="143" t="s">
        <v>211</v>
      </c>
      <c r="AU113" s="143" t="s">
        <v>86</v>
      </c>
      <c r="AV113" s="12" t="s">
        <v>86</v>
      </c>
      <c r="AW113" s="12" t="s">
        <v>38</v>
      </c>
      <c r="AX113" s="12" t="s">
        <v>77</v>
      </c>
      <c r="AY113" s="143" t="s">
        <v>203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1398</v>
      </c>
      <c r="H114" s="145">
        <v>0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3" customFormat="1" ht="10.15">
      <c r="B115" s="151"/>
      <c r="D115" s="142" t="s">
        <v>211</v>
      </c>
      <c r="E115" s="152" t="s">
        <v>31</v>
      </c>
      <c r="F115" s="153" t="s">
        <v>230</v>
      </c>
      <c r="H115" s="154">
        <v>-360.90899999999999</v>
      </c>
      <c r="L115" s="151"/>
      <c r="M115" s="155"/>
      <c r="T115" s="156"/>
      <c r="AT115" s="152" t="s">
        <v>211</v>
      </c>
      <c r="AU115" s="152" t="s">
        <v>86</v>
      </c>
      <c r="AV115" s="13" t="s">
        <v>209</v>
      </c>
      <c r="AW115" s="13" t="s">
        <v>38</v>
      </c>
      <c r="AX115" s="13" t="s">
        <v>84</v>
      </c>
      <c r="AY115" s="152" t="s">
        <v>203</v>
      </c>
    </row>
    <row r="116" spans="2:65" s="1" customFormat="1" ht="33" customHeight="1">
      <c r="B116" s="31"/>
      <c r="C116" s="129" t="s">
        <v>92</v>
      </c>
      <c r="D116" s="129" t="s">
        <v>205</v>
      </c>
      <c r="E116" s="130" t="s">
        <v>1392</v>
      </c>
      <c r="F116" s="131" t="s">
        <v>1393</v>
      </c>
      <c r="G116" s="132" t="s">
        <v>251</v>
      </c>
      <c r="H116" s="133">
        <v>-0.81200000000000017</v>
      </c>
      <c r="I116" s="134">
        <v>2548.0300000000002</v>
      </c>
      <c r="J116" s="134">
        <f>ROUND(I116*H116,2)</f>
        <v>-2069</v>
      </c>
      <c r="K116" s="131" t="s">
        <v>31</v>
      </c>
      <c r="L116" s="31"/>
      <c r="M116" s="135" t="s">
        <v>31</v>
      </c>
      <c r="N116" s="136" t="s">
        <v>48</v>
      </c>
      <c r="O116" s="137">
        <v>0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325</v>
      </c>
      <c r="AT116" s="139" t="s">
        <v>205</v>
      </c>
      <c r="AU116" s="139" t="s">
        <v>86</v>
      </c>
      <c r="AY116" s="18" t="s">
        <v>203</v>
      </c>
      <c r="BE116" s="140">
        <f>IF(N116="základní",J116,0)</f>
        <v>-2069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8" t="s">
        <v>84</v>
      </c>
      <c r="BK116" s="140">
        <f>ROUND(I116*H116,2)</f>
        <v>-2069</v>
      </c>
      <c r="BL116" s="18" t="s">
        <v>325</v>
      </c>
      <c r="BM116" s="139" t="s">
        <v>1404</v>
      </c>
    </row>
    <row r="117" spans="2:65" s="12" customFormat="1" ht="10.15">
      <c r="B117" s="141"/>
      <c r="D117" s="142" t="s">
        <v>211</v>
      </c>
      <c r="E117" s="143" t="s">
        <v>31</v>
      </c>
      <c r="F117" s="144" t="s">
        <v>1405</v>
      </c>
      <c r="H117" s="145">
        <v>-0.81200000000000017</v>
      </c>
      <c r="L117" s="141"/>
      <c r="M117" s="146"/>
      <c r="T117" s="147"/>
      <c r="AT117" s="143" t="s">
        <v>211</v>
      </c>
      <c r="AU117" s="143" t="s">
        <v>86</v>
      </c>
      <c r="AV117" s="12" t="s">
        <v>86</v>
      </c>
      <c r="AW117" s="12" t="s">
        <v>38</v>
      </c>
      <c r="AX117" s="12" t="s">
        <v>77</v>
      </c>
      <c r="AY117" s="143" t="s">
        <v>203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1398</v>
      </c>
      <c r="H118" s="145">
        <v>0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77</v>
      </c>
      <c r="AY118" s="143" t="s">
        <v>203</v>
      </c>
    </row>
    <row r="119" spans="2:65" s="13" customFormat="1" ht="10.15">
      <c r="B119" s="151"/>
      <c r="D119" s="142" t="s">
        <v>211</v>
      </c>
      <c r="E119" s="152" t="s">
        <v>31</v>
      </c>
      <c r="F119" s="153" t="s">
        <v>230</v>
      </c>
      <c r="H119" s="154">
        <v>-0.81200000000000017</v>
      </c>
      <c r="L119" s="151"/>
      <c r="M119" s="157"/>
      <c r="N119" s="158"/>
      <c r="O119" s="158"/>
      <c r="P119" s="158"/>
      <c r="Q119" s="158"/>
      <c r="R119" s="158"/>
      <c r="S119" s="158"/>
      <c r="T119" s="159"/>
      <c r="AT119" s="152" t="s">
        <v>211</v>
      </c>
      <c r="AU119" s="152" t="s">
        <v>86</v>
      </c>
      <c r="AV119" s="13" t="s">
        <v>209</v>
      </c>
      <c r="AW119" s="13" t="s">
        <v>38</v>
      </c>
      <c r="AX119" s="13" t="s">
        <v>84</v>
      </c>
      <c r="AY119" s="152" t="s">
        <v>203</v>
      </c>
    </row>
    <row r="120" spans="2:65" s="1" customFormat="1" ht="6.95" customHeight="1"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31"/>
    </row>
  </sheetData>
  <sheetProtection algorithmName="SHA-512" hashValue="hyVTOTVB2VYp5YkrQPmt4pKlFs7sJF1+LlP/kuGlK5Kd7vDACaX8jxziMPKLChKSdNNOqAhoo8aBPnDw6CpTlQ==" saltValue="KaqhIVp6npFuz0Lthk6qtDHS5he7WhPLBKqZFpRGqAHBDJHxM7WN65X+Dr5iHg4ewXpuprSB6W2UNCtLI5KA3g==" spinCount="100000" sheet="1" objects="1" scenarios="1" formatColumns="0" formatRows="0" autoFilter="0"/>
  <autoFilter ref="C94:K119" xr:uid="{00000000-0009-0000-0000-000019000000}"/>
  <mergeCells count="14">
    <mergeCell ref="E85:H85"/>
    <mergeCell ref="E83:H83"/>
    <mergeCell ref="E87:H87"/>
    <mergeCell ref="L2:V2"/>
    <mergeCell ref="E52:H52"/>
    <mergeCell ref="E56:H56"/>
    <mergeCell ref="E54:H54"/>
    <mergeCell ref="E58:H58"/>
    <mergeCell ref="E81:H81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1:BM15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154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1289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1406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143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ROUND(J90, 2)</f>
        <v>68487.960000000006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ROUND((SUM(BE90:BE150)),  2)</f>
        <v>68487.960000000006</v>
      </c>
      <c r="I35" s="92">
        <v>0.21</v>
      </c>
      <c r="J35" s="81">
        <f>ROUND(((SUM(BE90:BE150))*I35),  2)</f>
        <v>14382.47</v>
      </c>
      <c r="L35" s="31"/>
    </row>
    <row r="36" spans="2:12" s="1" customFormat="1" ht="14.45" customHeight="1">
      <c r="B36" s="31"/>
      <c r="E36" s="27" t="s">
        <v>49</v>
      </c>
      <c r="F36" s="81">
        <f>ROUND((SUM(BF90:BF150)),  2)</f>
        <v>0</v>
      </c>
      <c r="I36" s="92">
        <v>0.12</v>
      </c>
      <c r="J36" s="81">
        <f>ROUND(((SUM(BF90:BF150))*I36),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ROUND((SUM(BG90:BG150)),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ROUND((SUM(BH90:BH150)),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ROUND((SUM(BI90:BI150)),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82870.430000000008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1289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C - Kačírek pochozí vsak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J90</f>
        <v>68487.960000000006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J91</f>
        <v>68487.960000000006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J92</f>
        <v>17986.669999999998</v>
      </c>
      <c r="L65" s="106"/>
    </row>
    <row r="66" spans="2:12" s="9" customFormat="1" ht="19.899999999999999" customHeight="1">
      <c r="B66" s="106"/>
      <c r="D66" s="107" t="s">
        <v>1291</v>
      </c>
      <c r="E66" s="108"/>
      <c r="F66" s="108"/>
      <c r="G66" s="108"/>
      <c r="H66" s="108"/>
      <c r="I66" s="108"/>
      <c r="J66" s="109">
        <f>J111</f>
        <v>36768.58</v>
      </c>
      <c r="L66" s="106"/>
    </row>
    <row r="67" spans="2:12" s="9" customFormat="1" ht="19.899999999999999" customHeight="1">
      <c r="B67" s="106"/>
      <c r="D67" s="107" t="s">
        <v>236</v>
      </c>
      <c r="E67" s="108"/>
      <c r="F67" s="108"/>
      <c r="G67" s="108"/>
      <c r="H67" s="108"/>
      <c r="I67" s="108"/>
      <c r="J67" s="109">
        <f>J134</f>
        <v>9088.86</v>
      </c>
      <c r="L67" s="106"/>
    </row>
    <row r="68" spans="2:12" s="9" customFormat="1" ht="19.899999999999999" customHeight="1">
      <c r="B68" s="106"/>
      <c r="D68" s="107" t="s">
        <v>237</v>
      </c>
      <c r="E68" s="108"/>
      <c r="F68" s="108"/>
      <c r="G68" s="108"/>
      <c r="H68" s="108"/>
      <c r="I68" s="108"/>
      <c r="J68" s="109">
        <f>J149</f>
        <v>4643.8500000000004</v>
      </c>
      <c r="L68" s="106"/>
    </row>
    <row r="69" spans="2:12" s="1" customFormat="1" ht="21.85" customHeight="1">
      <c r="B69" s="31"/>
      <c r="L69" s="31"/>
    </row>
    <row r="70" spans="2:12" s="1" customFormat="1" ht="6.95" customHeight="1"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31"/>
    </row>
    <row r="74" spans="2:12" s="1" customFormat="1" ht="6.95" customHeight="1"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31"/>
    </row>
    <row r="75" spans="2:12" s="1" customFormat="1" ht="24.95" customHeight="1">
      <c r="B75" s="31"/>
      <c r="C75" s="22" t="s">
        <v>188</v>
      </c>
      <c r="L75" s="31"/>
    </row>
    <row r="76" spans="2:12" s="1" customFormat="1" ht="6.95" customHeight="1">
      <c r="B76" s="31"/>
      <c r="L76" s="31"/>
    </row>
    <row r="77" spans="2:12" s="1" customFormat="1" ht="12" customHeight="1">
      <c r="B77" s="31"/>
      <c r="C77" s="27" t="s">
        <v>14</v>
      </c>
      <c r="L77" s="31"/>
    </row>
    <row r="78" spans="2:12" s="1" customFormat="1" ht="16.5" customHeight="1">
      <c r="B78" s="31"/>
      <c r="E78" s="309" t="str">
        <f>E7</f>
        <v>ÚPRAVY HŘBITOVA KBELY- ETAPA1</v>
      </c>
      <c r="F78" s="310"/>
      <c r="G78" s="310"/>
      <c r="H78" s="310"/>
      <c r="L78" s="31"/>
    </row>
    <row r="79" spans="2:12" ht="12" customHeight="1">
      <c r="B79" s="21"/>
      <c r="C79" s="27" t="s">
        <v>178</v>
      </c>
      <c r="L79" s="21"/>
    </row>
    <row r="80" spans="2:12" s="1" customFormat="1" ht="16.5" customHeight="1">
      <c r="B80" s="31"/>
      <c r="E80" s="309" t="s">
        <v>1289</v>
      </c>
      <c r="F80" s="311"/>
      <c r="G80" s="311"/>
      <c r="H80" s="311"/>
      <c r="L80" s="31"/>
    </row>
    <row r="81" spans="2:65" s="1" customFormat="1" ht="12" customHeight="1">
      <c r="B81" s="31"/>
      <c r="C81" s="27" t="s">
        <v>180</v>
      </c>
      <c r="L81" s="31"/>
    </row>
    <row r="82" spans="2:65" s="1" customFormat="1" ht="16.5" customHeight="1">
      <c r="B82" s="31"/>
      <c r="E82" s="292" t="str">
        <f>E11</f>
        <v>C - Kačírek pochozí vsak</v>
      </c>
      <c r="F82" s="311"/>
      <c r="G82" s="311"/>
      <c r="H82" s="311"/>
      <c r="L82" s="31"/>
    </row>
    <row r="83" spans="2:65" s="1" customFormat="1" ht="6.95" customHeight="1">
      <c r="B83" s="31"/>
      <c r="L83" s="31"/>
    </row>
    <row r="84" spans="2:65" s="1" customFormat="1" ht="12" customHeight="1">
      <c r="B84" s="31"/>
      <c r="C84" s="27" t="s">
        <v>19</v>
      </c>
      <c r="F84" s="25" t="str">
        <f>F14</f>
        <v>Praha 9-Kbely</v>
      </c>
      <c r="I84" s="27" t="s">
        <v>21</v>
      </c>
      <c r="J84" s="48">
        <f>IF(J14="","",J14)</f>
        <v>0</v>
      </c>
      <c r="L84" s="31"/>
    </row>
    <row r="85" spans="2:65" s="1" customFormat="1" ht="6.95" customHeight="1">
      <c r="B85" s="31"/>
      <c r="L85" s="31"/>
    </row>
    <row r="86" spans="2:65" s="1" customFormat="1" ht="25.7" customHeight="1">
      <c r="B86" s="31"/>
      <c r="C86" s="27" t="s">
        <v>26</v>
      </c>
      <c r="F86" s="25" t="str">
        <f>E17</f>
        <v>MČ Praha 19, Semilská 43/1, 197 00 Praha 9 - Kbely</v>
      </c>
      <c r="I86" s="27" t="s">
        <v>36</v>
      </c>
      <c r="J86" s="29" t="str">
        <f>E23</f>
        <v>Ing.Jan Pustějovský, Ph.D.</v>
      </c>
      <c r="L86" s="31"/>
    </row>
    <row r="87" spans="2:65" s="1" customFormat="1" ht="15.2" customHeight="1">
      <c r="B87" s="31"/>
      <c r="C87" s="27" t="s">
        <v>32</v>
      </c>
      <c r="F87" s="25" t="str">
        <f>IF(E20="","",E20)</f>
        <v>IWU s.r.o.</v>
      </c>
      <c r="I87" s="27" t="s">
        <v>39</v>
      </c>
      <c r="J87" s="29" t="str">
        <f>E26</f>
        <v xml:space="preserve"> </v>
      </c>
      <c r="L87" s="31"/>
    </row>
    <row r="88" spans="2:65" s="1" customFormat="1" ht="10.35" customHeight="1">
      <c r="B88" s="31"/>
      <c r="L88" s="31"/>
    </row>
    <row r="89" spans="2:65" s="10" customFormat="1" ht="29.25" customHeight="1">
      <c r="B89" s="110"/>
      <c r="C89" s="111" t="s">
        <v>189</v>
      </c>
      <c r="D89" s="112" t="s">
        <v>62</v>
      </c>
      <c r="E89" s="112" t="s">
        <v>58</v>
      </c>
      <c r="F89" s="112" t="s">
        <v>59</v>
      </c>
      <c r="G89" s="112" t="s">
        <v>190</v>
      </c>
      <c r="H89" s="112" t="s">
        <v>191</v>
      </c>
      <c r="I89" s="112" t="s">
        <v>192</v>
      </c>
      <c r="J89" s="112" t="s">
        <v>184</v>
      </c>
      <c r="K89" s="113" t="s">
        <v>193</v>
      </c>
      <c r="L89" s="110"/>
      <c r="M89" s="55" t="s">
        <v>31</v>
      </c>
      <c r="N89" s="56" t="s">
        <v>47</v>
      </c>
      <c r="O89" s="56" t="s">
        <v>194</v>
      </c>
      <c r="P89" s="56" t="s">
        <v>195</v>
      </c>
      <c r="Q89" s="56" t="s">
        <v>196</v>
      </c>
      <c r="R89" s="56" t="s">
        <v>197</v>
      </c>
      <c r="S89" s="56" t="s">
        <v>198</v>
      </c>
      <c r="T89" s="57" t="s">
        <v>199</v>
      </c>
    </row>
    <row r="90" spans="2:65" s="1" customFormat="1" ht="22.8" customHeight="1">
      <c r="B90" s="31"/>
      <c r="C90" s="60" t="s">
        <v>200</v>
      </c>
      <c r="J90" s="114">
        <f>BK90</f>
        <v>68487.960000000006</v>
      </c>
      <c r="L90" s="31"/>
      <c r="M90" s="58"/>
      <c r="N90" s="49"/>
      <c r="O90" s="49"/>
      <c r="P90" s="115">
        <f>P91</f>
        <v>0</v>
      </c>
      <c r="Q90" s="49"/>
      <c r="R90" s="115">
        <f>R91</f>
        <v>30.959445787500002</v>
      </c>
      <c r="S90" s="49"/>
      <c r="T90" s="116">
        <f>T91</f>
        <v>0</v>
      </c>
      <c r="AT90" s="18" t="s">
        <v>76</v>
      </c>
      <c r="AU90" s="18" t="s">
        <v>185</v>
      </c>
      <c r="BK90" s="117">
        <f>BK91</f>
        <v>68487.960000000006</v>
      </c>
    </row>
    <row r="91" spans="2:65" s="11" customFormat="1" ht="25.9" customHeight="1">
      <c r="B91" s="118"/>
      <c r="D91" s="119" t="s">
        <v>76</v>
      </c>
      <c r="E91" s="120" t="s">
        <v>201</v>
      </c>
      <c r="F91" s="120" t="s">
        <v>202</v>
      </c>
      <c r="J91" s="121">
        <f>BK91</f>
        <v>68487.960000000006</v>
      </c>
      <c r="L91" s="118"/>
      <c r="M91" s="122"/>
      <c r="P91" s="123">
        <f>P92+P111+P134+P149</f>
        <v>0</v>
      </c>
      <c r="R91" s="123">
        <f>R92+R111+R134+R149</f>
        <v>30.959445787500002</v>
      </c>
      <c r="T91" s="124">
        <f>T92+T111+T134+T149</f>
        <v>0</v>
      </c>
      <c r="AR91" s="119" t="s">
        <v>84</v>
      </c>
      <c r="AT91" s="125" t="s">
        <v>76</v>
      </c>
      <c r="AU91" s="125" t="s">
        <v>77</v>
      </c>
      <c r="AY91" s="119" t="s">
        <v>203</v>
      </c>
      <c r="BK91" s="126">
        <f>BK92+BK111+BK134+BK149</f>
        <v>68487.960000000006</v>
      </c>
    </row>
    <row r="92" spans="2:65" s="11" customFormat="1" ht="22.8" customHeight="1">
      <c r="B92" s="118"/>
      <c r="D92" s="119" t="s">
        <v>76</v>
      </c>
      <c r="E92" s="127" t="s">
        <v>84</v>
      </c>
      <c r="F92" s="127" t="s">
        <v>204</v>
      </c>
      <c r="J92" s="128">
        <f>BK92</f>
        <v>17986.669999999998</v>
      </c>
      <c r="L92" s="118"/>
      <c r="M92" s="122"/>
      <c r="P92" s="123">
        <f>SUM(P93:P110)</f>
        <v>0</v>
      </c>
      <c r="R92" s="123">
        <f>SUM(R93:R110)</f>
        <v>0</v>
      </c>
      <c r="T92" s="124">
        <f>SUM(T93:T110)</f>
        <v>0</v>
      </c>
      <c r="AR92" s="119" t="s">
        <v>84</v>
      </c>
      <c r="AT92" s="125" t="s">
        <v>76</v>
      </c>
      <c r="AU92" s="125" t="s">
        <v>84</v>
      </c>
      <c r="AY92" s="119" t="s">
        <v>203</v>
      </c>
      <c r="BK92" s="126">
        <f>SUM(BK93:BK110)</f>
        <v>17986.669999999998</v>
      </c>
    </row>
    <row r="93" spans="2:65" s="1" customFormat="1" ht="21.75" customHeight="1">
      <c r="B93" s="31"/>
      <c r="C93" s="129" t="s">
        <v>84</v>
      </c>
      <c r="D93" s="129" t="s">
        <v>205</v>
      </c>
      <c r="E93" s="130" t="s">
        <v>1355</v>
      </c>
      <c r="F93" s="131" t="s">
        <v>1356</v>
      </c>
      <c r="G93" s="132" t="s">
        <v>242</v>
      </c>
      <c r="H93" s="133">
        <v>12.395</v>
      </c>
      <c r="I93" s="134">
        <v>218.18</v>
      </c>
      <c r="J93" s="134">
        <f>ROUND(I93*H93,2)</f>
        <v>2704.34</v>
      </c>
      <c r="K93" s="131" t="s">
        <v>31</v>
      </c>
      <c r="L93" s="31"/>
      <c r="M93" s="135" t="s">
        <v>31</v>
      </c>
      <c r="N93" s="136" t="s">
        <v>48</v>
      </c>
      <c r="O93" s="137">
        <v>0</v>
      </c>
      <c r="P93" s="137">
        <f>O93*H93</f>
        <v>0</v>
      </c>
      <c r="Q93" s="137">
        <v>0</v>
      </c>
      <c r="R93" s="137">
        <f>Q93*H93</f>
        <v>0</v>
      </c>
      <c r="S93" s="137">
        <v>0</v>
      </c>
      <c r="T93" s="138">
        <f>S93*H93</f>
        <v>0</v>
      </c>
      <c r="AR93" s="139" t="s">
        <v>209</v>
      </c>
      <c r="AT93" s="139" t="s">
        <v>205</v>
      </c>
      <c r="AU93" s="139" t="s">
        <v>86</v>
      </c>
      <c r="AY93" s="18" t="s">
        <v>203</v>
      </c>
      <c r="BE93" s="140">
        <f>IF(N93="základní",J93,0)</f>
        <v>2704.34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8" t="s">
        <v>84</v>
      </c>
      <c r="BK93" s="140">
        <f>ROUND(I93*H93,2)</f>
        <v>2704.34</v>
      </c>
      <c r="BL93" s="18" t="s">
        <v>209</v>
      </c>
      <c r="BM93" s="139" t="s">
        <v>1407</v>
      </c>
    </row>
    <row r="94" spans="2:65" s="14" customFormat="1" ht="10.15">
      <c r="B94" s="160"/>
      <c r="D94" s="142" t="s">
        <v>211</v>
      </c>
      <c r="E94" s="161" t="s">
        <v>31</v>
      </c>
      <c r="F94" s="162" t="s">
        <v>1408</v>
      </c>
      <c r="H94" s="161" t="s">
        <v>31</v>
      </c>
      <c r="L94" s="160"/>
      <c r="M94" s="163"/>
      <c r="T94" s="164"/>
      <c r="AT94" s="161" t="s">
        <v>211</v>
      </c>
      <c r="AU94" s="161" t="s">
        <v>86</v>
      </c>
      <c r="AV94" s="14" t="s">
        <v>84</v>
      </c>
      <c r="AW94" s="14" t="s">
        <v>38</v>
      </c>
      <c r="AX94" s="14" t="s">
        <v>77</v>
      </c>
      <c r="AY94" s="161" t="s">
        <v>203</v>
      </c>
    </row>
    <row r="95" spans="2:65" s="12" customFormat="1" ht="10.15">
      <c r="B95" s="141"/>
      <c r="D95" s="142" t="s">
        <v>211</v>
      </c>
      <c r="E95" s="143" t="s">
        <v>31</v>
      </c>
      <c r="F95" s="144" t="s">
        <v>1409</v>
      </c>
      <c r="H95" s="145">
        <v>2.1</v>
      </c>
      <c r="L95" s="141"/>
      <c r="M95" s="146"/>
      <c r="T95" s="147"/>
      <c r="AT95" s="143" t="s">
        <v>211</v>
      </c>
      <c r="AU95" s="143" t="s">
        <v>86</v>
      </c>
      <c r="AV95" s="12" t="s">
        <v>86</v>
      </c>
      <c r="AW95" s="12" t="s">
        <v>38</v>
      </c>
      <c r="AX95" s="12" t="s">
        <v>77</v>
      </c>
      <c r="AY95" s="143" t="s">
        <v>203</v>
      </c>
    </row>
    <row r="96" spans="2:65" s="12" customFormat="1" ht="10.15">
      <c r="B96" s="141"/>
      <c r="D96" s="142" t="s">
        <v>211</v>
      </c>
      <c r="E96" s="143" t="s">
        <v>31</v>
      </c>
      <c r="F96" s="144" t="s">
        <v>1410</v>
      </c>
      <c r="H96" s="145">
        <v>2.8879999999999999</v>
      </c>
      <c r="L96" s="141"/>
      <c r="M96" s="146"/>
      <c r="T96" s="147"/>
      <c r="AT96" s="143" t="s">
        <v>211</v>
      </c>
      <c r="AU96" s="143" t="s">
        <v>86</v>
      </c>
      <c r="AV96" s="12" t="s">
        <v>86</v>
      </c>
      <c r="AW96" s="12" t="s">
        <v>38</v>
      </c>
      <c r="AX96" s="12" t="s">
        <v>77</v>
      </c>
      <c r="AY96" s="143" t="s">
        <v>203</v>
      </c>
    </row>
    <row r="97" spans="2:65" s="12" customFormat="1" ht="10.15">
      <c r="B97" s="141"/>
      <c r="D97" s="142" t="s">
        <v>211</v>
      </c>
      <c r="E97" s="143" t="s">
        <v>31</v>
      </c>
      <c r="F97" s="144" t="s">
        <v>1411</v>
      </c>
      <c r="H97" s="145">
        <v>3.9380000000000002</v>
      </c>
      <c r="L97" s="141"/>
      <c r="M97" s="146"/>
      <c r="T97" s="147"/>
      <c r="AT97" s="143" t="s">
        <v>211</v>
      </c>
      <c r="AU97" s="143" t="s">
        <v>86</v>
      </c>
      <c r="AV97" s="12" t="s">
        <v>86</v>
      </c>
      <c r="AW97" s="12" t="s">
        <v>38</v>
      </c>
      <c r="AX97" s="12" t="s">
        <v>77</v>
      </c>
      <c r="AY97" s="143" t="s">
        <v>203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1412</v>
      </c>
      <c r="H98" s="145">
        <v>2.681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1413</v>
      </c>
      <c r="H99" s="145">
        <v>0.78800000000000003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3" customFormat="1" ht="10.15">
      <c r="B100" s="151"/>
      <c r="D100" s="142" t="s">
        <v>211</v>
      </c>
      <c r="E100" s="152" t="s">
        <v>31</v>
      </c>
      <c r="F100" s="153" t="s">
        <v>230</v>
      </c>
      <c r="H100" s="154">
        <v>12.395</v>
      </c>
      <c r="L100" s="151"/>
      <c r="M100" s="155"/>
      <c r="T100" s="156"/>
      <c r="AT100" s="152" t="s">
        <v>211</v>
      </c>
      <c r="AU100" s="152" t="s">
        <v>86</v>
      </c>
      <c r="AV100" s="13" t="s">
        <v>209</v>
      </c>
      <c r="AW100" s="13" t="s">
        <v>38</v>
      </c>
      <c r="AX100" s="13" t="s">
        <v>84</v>
      </c>
      <c r="AY100" s="152" t="s">
        <v>203</v>
      </c>
    </row>
    <row r="101" spans="2:65" s="1" customFormat="1" ht="37.799999999999997" customHeight="1">
      <c r="B101" s="31"/>
      <c r="C101" s="129" t="s">
        <v>86</v>
      </c>
      <c r="D101" s="129" t="s">
        <v>205</v>
      </c>
      <c r="E101" s="130" t="s">
        <v>245</v>
      </c>
      <c r="F101" s="131" t="s">
        <v>246</v>
      </c>
      <c r="G101" s="132" t="s">
        <v>242</v>
      </c>
      <c r="H101" s="133">
        <v>12.395</v>
      </c>
      <c r="I101" s="134">
        <v>301.56</v>
      </c>
      <c r="J101" s="134">
        <f>ROUND(I101*H101,2)</f>
        <v>3737.84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3737.84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3737.84</v>
      </c>
      <c r="BL101" s="18" t="s">
        <v>209</v>
      </c>
      <c r="BM101" s="139" t="s">
        <v>1414</v>
      </c>
    </row>
    <row r="102" spans="2:65" s="1" customFormat="1" ht="24.2" customHeight="1">
      <c r="B102" s="31"/>
      <c r="C102" s="129" t="s">
        <v>92</v>
      </c>
      <c r="D102" s="129" t="s">
        <v>205</v>
      </c>
      <c r="E102" s="130" t="s">
        <v>249</v>
      </c>
      <c r="F102" s="131" t="s">
        <v>250</v>
      </c>
      <c r="G102" s="132" t="s">
        <v>251</v>
      </c>
      <c r="H102" s="133">
        <v>21.071999999999999</v>
      </c>
      <c r="I102" s="134">
        <v>342</v>
      </c>
      <c r="J102" s="134">
        <f>ROUND(I102*H102,2)</f>
        <v>7206.62</v>
      </c>
      <c r="K102" s="131" t="s">
        <v>31</v>
      </c>
      <c r="L102" s="31"/>
      <c r="M102" s="135" t="s">
        <v>31</v>
      </c>
      <c r="N102" s="136" t="s">
        <v>48</v>
      </c>
      <c r="O102" s="137">
        <v>0</v>
      </c>
      <c r="P102" s="137">
        <f>O102*H102</f>
        <v>0</v>
      </c>
      <c r="Q102" s="137">
        <v>0</v>
      </c>
      <c r="R102" s="137">
        <f>Q102*H102</f>
        <v>0</v>
      </c>
      <c r="S102" s="137">
        <v>0</v>
      </c>
      <c r="T102" s="138">
        <f>S102*H102</f>
        <v>0</v>
      </c>
      <c r="AR102" s="139" t="s">
        <v>209</v>
      </c>
      <c r="AT102" s="139" t="s">
        <v>205</v>
      </c>
      <c r="AU102" s="139" t="s">
        <v>86</v>
      </c>
      <c r="AY102" s="18" t="s">
        <v>203</v>
      </c>
      <c r="BE102" s="140">
        <f>IF(N102="základní",J102,0)</f>
        <v>7206.62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7206.62</v>
      </c>
      <c r="BL102" s="18" t="s">
        <v>209</v>
      </c>
      <c r="BM102" s="139" t="s">
        <v>1415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1416</v>
      </c>
      <c r="H103" s="145">
        <v>21.071999999999999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84</v>
      </c>
      <c r="AY103" s="143" t="s">
        <v>203</v>
      </c>
    </row>
    <row r="104" spans="2:65" s="1" customFormat="1" ht="21.75" customHeight="1">
      <c r="B104" s="31"/>
      <c r="C104" s="129" t="s">
        <v>209</v>
      </c>
      <c r="D104" s="129" t="s">
        <v>205</v>
      </c>
      <c r="E104" s="130" t="s">
        <v>989</v>
      </c>
      <c r="F104" s="131" t="s">
        <v>990</v>
      </c>
      <c r="G104" s="132" t="s">
        <v>208</v>
      </c>
      <c r="H104" s="133">
        <v>41.313000000000002</v>
      </c>
      <c r="I104" s="134">
        <v>105</v>
      </c>
      <c r="J104" s="134">
        <f>ROUND(I104*H104,2)</f>
        <v>4337.87</v>
      </c>
      <c r="K104" s="131" t="s">
        <v>31</v>
      </c>
      <c r="L104" s="31"/>
      <c r="M104" s="135" t="s">
        <v>31</v>
      </c>
      <c r="N104" s="136" t="s">
        <v>48</v>
      </c>
      <c r="O104" s="137">
        <v>0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4337.87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4337.87</v>
      </c>
      <c r="BL104" s="18" t="s">
        <v>209</v>
      </c>
      <c r="BM104" s="139" t="s">
        <v>1417</v>
      </c>
    </row>
    <row r="105" spans="2:65" s="12" customFormat="1" ht="10.15">
      <c r="B105" s="141"/>
      <c r="D105" s="142" t="s">
        <v>211</v>
      </c>
      <c r="E105" s="143" t="s">
        <v>31</v>
      </c>
      <c r="F105" s="144" t="s">
        <v>1418</v>
      </c>
      <c r="H105" s="145">
        <v>7</v>
      </c>
      <c r="L105" s="141"/>
      <c r="M105" s="146"/>
      <c r="T105" s="147"/>
      <c r="AT105" s="143" t="s">
        <v>211</v>
      </c>
      <c r="AU105" s="143" t="s">
        <v>86</v>
      </c>
      <c r="AV105" s="12" t="s">
        <v>86</v>
      </c>
      <c r="AW105" s="12" t="s">
        <v>38</v>
      </c>
      <c r="AX105" s="12" t="s">
        <v>77</v>
      </c>
      <c r="AY105" s="143" t="s">
        <v>203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1419</v>
      </c>
      <c r="H106" s="145">
        <v>9.625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1420</v>
      </c>
      <c r="H107" s="145">
        <v>13.125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77</v>
      </c>
      <c r="AY107" s="143" t="s">
        <v>203</v>
      </c>
    </row>
    <row r="108" spans="2:65" s="12" customFormat="1" ht="10.15">
      <c r="B108" s="141"/>
      <c r="D108" s="142" t="s">
        <v>211</v>
      </c>
      <c r="E108" s="143" t="s">
        <v>31</v>
      </c>
      <c r="F108" s="144" t="s">
        <v>1421</v>
      </c>
      <c r="H108" s="145">
        <v>8.9380000000000006</v>
      </c>
      <c r="L108" s="141"/>
      <c r="M108" s="146"/>
      <c r="T108" s="147"/>
      <c r="AT108" s="143" t="s">
        <v>211</v>
      </c>
      <c r="AU108" s="143" t="s">
        <v>86</v>
      </c>
      <c r="AV108" s="12" t="s">
        <v>86</v>
      </c>
      <c r="AW108" s="12" t="s">
        <v>38</v>
      </c>
      <c r="AX108" s="12" t="s">
        <v>77</v>
      </c>
      <c r="AY108" s="143" t="s">
        <v>203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1422</v>
      </c>
      <c r="H109" s="145">
        <v>2.625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77</v>
      </c>
      <c r="AY109" s="143" t="s">
        <v>203</v>
      </c>
    </row>
    <row r="110" spans="2:65" s="13" customFormat="1" ht="10.15">
      <c r="B110" s="151"/>
      <c r="D110" s="142" t="s">
        <v>211</v>
      </c>
      <c r="E110" s="152" t="s">
        <v>31</v>
      </c>
      <c r="F110" s="153" t="s">
        <v>230</v>
      </c>
      <c r="H110" s="154">
        <v>41.313000000000002</v>
      </c>
      <c r="L110" s="151"/>
      <c r="M110" s="155"/>
      <c r="T110" s="156"/>
      <c r="AT110" s="152" t="s">
        <v>211</v>
      </c>
      <c r="AU110" s="152" t="s">
        <v>86</v>
      </c>
      <c r="AV110" s="13" t="s">
        <v>209</v>
      </c>
      <c r="AW110" s="13" t="s">
        <v>38</v>
      </c>
      <c r="AX110" s="13" t="s">
        <v>84</v>
      </c>
      <c r="AY110" s="152" t="s">
        <v>203</v>
      </c>
    </row>
    <row r="111" spans="2:65" s="11" customFormat="1" ht="22.8" customHeight="1">
      <c r="B111" s="118"/>
      <c r="D111" s="119" t="s">
        <v>76</v>
      </c>
      <c r="E111" s="127" t="s">
        <v>258</v>
      </c>
      <c r="F111" s="127" t="s">
        <v>1327</v>
      </c>
      <c r="J111" s="128">
        <f>BK111</f>
        <v>36768.58</v>
      </c>
      <c r="L111" s="118"/>
      <c r="M111" s="122"/>
      <c r="P111" s="123">
        <f>SUM(P112:P133)</f>
        <v>0</v>
      </c>
      <c r="R111" s="123">
        <f>SUM(R112:R133)</f>
        <v>30.91617042</v>
      </c>
      <c r="T111" s="124">
        <f>SUM(T112:T133)</f>
        <v>0</v>
      </c>
      <c r="AR111" s="119" t="s">
        <v>84</v>
      </c>
      <c r="AT111" s="125" t="s">
        <v>76</v>
      </c>
      <c r="AU111" s="125" t="s">
        <v>84</v>
      </c>
      <c r="AY111" s="119" t="s">
        <v>203</v>
      </c>
      <c r="BK111" s="126">
        <f>SUM(BK112:BK133)</f>
        <v>36768.58</v>
      </c>
    </row>
    <row r="112" spans="2:65" s="1" customFormat="1" ht="21.75" customHeight="1">
      <c r="B112" s="31"/>
      <c r="C112" s="129" t="s">
        <v>258</v>
      </c>
      <c r="D112" s="129" t="s">
        <v>205</v>
      </c>
      <c r="E112" s="130" t="s">
        <v>1332</v>
      </c>
      <c r="F112" s="131" t="s">
        <v>1333</v>
      </c>
      <c r="G112" s="132" t="s">
        <v>208</v>
      </c>
      <c r="H112" s="133">
        <v>41.313000000000002</v>
      </c>
      <c r="I112" s="134">
        <v>265</v>
      </c>
      <c r="J112" s="134">
        <f>ROUND(I112*H112,2)</f>
        <v>10947.95</v>
      </c>
      <c r="K112" s="131" t="s">
        <v>31</v>
      </c>
      <c r="L112" s="31"/>
      <c r="M112" s="135" t="s">
        <v>31</v>
      </c>
      <c r="N112" s="136" t="s">
        <v>48</v>
      </c>
      <c r="O112" s="137">
        <v>0</v>
      </c>
      <c r="P112" s="137">
        <f>O112*H112</f>
        <v>0</v>
      </c>
      <c r="Q112" s="137">
        <v>0.36834</v>
      </c>
      <c r="R112" s="137">
        <f>Q112*H112</f>
        <v>15.217230420000002</v>
      </c>
      <c r="S112" s="137">
        <v>0</v>
      </c>
      <c r="T112" s="138">
        <f>S112*H112</f>
        <v>0</v>
      </c>
      <c r="AR112" s="139" t="s">
        <v>209</v>
      </c>
      <c r="AT112" s="139" t="s">
        <v>205</v>
      </c>
      <c r="AU112" s="139" t="s">
        <v>86</v>
      </c>
      <c r="AY112" s="18" t="s">
        <v>203</v>
      </c>
      <c r="BE112" s="140">
        <f>IF(N112="základní",J112,0)</f>
        <v>10947.95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8" t="s">
        <v>84</v>
      </c>
      <c r="BK112" s="140">
        <f>ROUND(I112*H112,2)</f>
        <v>10947.95</v>
      </c>
      <c r="BL112" s="18" t="s">
        <v>209</v>
      </c>
      <c r="BM112" s="139" t="s">
        <v>1423</v>
      </c>
    </row>
    <row r="113" spans="2:65" s="14" customFormat="1" ht="10.15">
      <c r="B113" s="160"/>
      <c r="D113" s="142" t="s">
        <v>211</v>
      </c>
      <c r="E113" s="161" t="s">
        <v>31</v>
      </c>
      <c r="F113" s="162" t="s">
        <v>1336</v>
      </c>
      <c r="H113" s="161" t="s">
        <v>31</v>
      </c>
      <c r="L113" s="160"/>
      <c r="M113" s="163"/>
      <c r="T113" s="164"/>
      <c r="AT113" s="161" t="s">
        <v>211</v>
      </c>
      <c r="AU113" s="161" t="s">
        <v>86</v>
      </c>
      <c r="AV113" s="14" t="s">
        <v>84</v>
      </c>
      <c r="AW113" s="14" t="s">
        <v>38</v>
      </c>
      <c r="AX113" s="14" t="s">
        <v>77</v>
      </c>
      <c r="AY113" s="161" t="s">
        <v>203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1418</v>
      </c>
      <c r="H114" s="145">
        <v>7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1419</v>
      </c>
      <c r="H115" s="145">
        <v>9.625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2" customFormat="1" ht="10.15">
      <c r="B116" s="141"/>
      <c r="D116" s="142" t="s">
        <v>211</v>
      </c>
      <c r="E116" s="143" t="s">
        <v>31</v>
      </c>
      <c r="F116" s="144" t="s">
        <v>1420</v>
      </c>
      <c r="H116" s="145">
        <v>13.125</v>
      </c>
      <c r="L116" s="141"/>
      <c r="M116" s="146"/>
      <c r="T116" s="147"/>
      <c r="AT116" s="143" t="s">
        <v>211</v>
      </c>
      <c r="AU116" s="143" t="s">
        <v>86</v>
      </c>
      <c r="AV116" s="12" t="s">
        <v>86</v>
      </c>
      <c r="AW116" s="12" t="s">
        <v>38</v>
      </c>
      <c r="AX116" s="12" t="s">
        <v>77</v>
      </c>
      <c r="AY116" s="143" t="s">
        <v>203</v>
      </c>
    </row>
    <row r="117" spans="2:65" s="12" customFormat="1" ht="10.15">
      <c r="B117" s="141"/>
      <c r="D117" s="142" t="s">
        <v>211</v>
      </c>
      <c r="E117" s="143" t="s">
        <v>31</v>
      </c>
      <c r="F117" s="144" t="s">
        <v>1421</v>
      </c>
      <c r="H117" s="145">
        <v>8.9380000000000006</v>
      </c>
      <c r="L117" s="141"/>
      <c r="M117" s="146"/>
      <c r="T117" s="147"/>
      <c r="AT117" s="143" t="s">
        <v>211</v>
      </c>
      <c r="AU117" s="143" t="s">
        <v>86</v>
      </c>
      <c r="AV117" s="12" t="s">
        <v>86</v>
      </c>
      <c r="AW117" s="12" t="s">
        <v>38</v>
      </c>
      <c r="AX117" s="12" t="s">
        <v>77</v>
      </c>
      <c r="AY117" s="143" t="s">
        <v>203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1422</v>
      </c>
      <c r="H118" s="145">
        <v>2.625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77</v>
      </c>
      <c r="AY118" s="143" t="s">
        <v>203</v>
      </c>
    </row>
    <row r="119" spans="2:65" s="13" customFormat="1" ht="10.15">
      <c r="B119" s="151"/>
      <c r="D119" s="142" t="s">
        <v>211</v>
      </c>
      <c r="E119" s="152" t="s">
        <v>31</v>
      </c>
      <c r="F119" s="153" t="s">
        <v>230</v>
      </c>
      <c r="H119" s="154">
        <v>41.313000000000002</v>
      </c>
      <c r="L119" s="151"/>
      <c r="M119" s="155"/>
      <c r="T119" s="156"/>
      <c r="AT119" s="152" t="s">
        <v>211</v>
      </c>
      <c r="AU119" s="152" t="s">
        <v>86</v>
      </c>
      <c r="AV119" s="13" t="s">
        <v>209</v>
      </c>
      <c r="AW119" s="13" t="s">
        <v>38</v>
      </c>
      <c r="AX119" s="13" t="s">
        <v>84</v>
      </c>
      <c r="AY119" s="152" t="s">
        <v>203</v>
      </c>
    </row>
    <row r="120" spans="2:65" s="1" customFormat="1" ht="21.75" customHeight="1">
      <c r="B120" s="31"/>
      <c r="C120" s="129" t="s">
        <v>262</v>
      </c>
      <c r="D120" s="129" t="s">
        <v>205</v>
      </c>
      <c r="E120" s="130" t="s">
        <v>1424</v>
      </c>
      <c r="F120" s="131" t="s">
        <v>1425</v>
      </c>
      <c r="G120" s="132" t="s">
        <v>208</v>
      </c>
      <c r="H120" s="133">
        <v>41.313000000000002</v>
      </c>
      <c r="I120" s="134">
        <v>350</v>
      </c>
      <c r="J120" s="134">
        <f>ROUND(I120*H120,2)</f>
        <v>14459.55</v>
      </c>
      <c r="K120" s="131" t="s">
        <v>31</v>
      </c>
      <c r="L120" s="31"/>
      <c r="M120" s="135" t="s">
        <v>31</v>
      </c>
      <c r="N120" s="136" t="s">
        <v>48</v>
      </c>
      <c r="O120" s="137">
        <v>0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209</v>
      </c>
      <c r="AT120" s="139" t="s">
        <v>205</v>
      </c>
      <c r="AU120" s="139" t="s">
        <v>86</v>
      </c>
      <c r="AY120" s="18" t="s">
        <v>203</v>
      </c>
      <c r="BE120" s="140">
        <f>IF(N120="základní",J120,0)</f>
        <v>14459.55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8" t="s">
        <v>84</v>
      </c>
      <c r="BK120" s="140">
        <f>ROUND(I120*H120,2)</f>
        <v>14459.55</v>
      </c>
      <c r="BL120" s="18" t="s">
        <v>209</v>
      </c>
      <c r="BM120" s="139" t="s">
        <v>1426</v>
      </c>
    </row>
    <row r="121" spans="2:65" s="12" customFormat="1" ht="10.15">
      <c r="B121" s="141"/>
      <c r="D121" s="142" t="s">
        <v>211</v>
      </c>
      <c r="E121" s="143" t="s">
        <v>31</v>
      </c>
      <c r="F121" s="144" t="s">
        <v>1418</v>
      </c>
      <c r="H121" s="145">
        <v>7</v>
      </c>
      <c r="L121" s="141"/>
      <c r="M121" s="146"/>
      <c r="T121" s="147"/>
      <c r="AT121" s="143" t="s">
        <v>211</v>
      </c>
      <c r="AU121" s="143" t="s">
        <v>86</v>
      </c>
      <c r="AV121" s="12" t="s">
        <v>86</v>
      </c>
      <c r="AW121" s="12" t="s">
        <v>38</v>
      </c>
      <c r="AX121" s="12" t="s">
        <v>77</v>
      </c>
      <c r="AY121" s="143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1419</v>
      </c>
      <c r="H122" s="145">
        <v>9.625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77</v>
      </c>
      <c r="AY122" s="143" t="s">
        <v>203</v>
      </c>
    </row>
    <row r="123" spans="2:65" s="12" customFormat="1" ht="10.15">
      <c r="B123" s="141"/>
      <c r="D123" s="142" t="s">
        <v>211</v>
      </c>
      <c r="E123" s="143" t="s">
        <v>31</v>
      </c>
      <c r="F123" s="144" t="s">
        <v>1420</v>
      </c>
      <c r="H123" s="145">
        <v>13.125</v>
      </c>
      <c r="L123" s="141"/>
      <c r="M123" s="146"/>
      <c r="T123" s="147"/>
      <c r="AT123" s="143" t="s">
        <v>211</v>
      </c>
      <c r="AU123" s="143" t="s">
        <v>86</v>
      </c>
      <c r="AV123" s="12" t="s">
        <v>86</v>
      </c>
      <c r="AW123" s="12" t="s">
        <v>38</v>
      </c>
      <c r="AX123" s="12" t="s">
        <v>77</v>
      </c>
      <c r="AY123" s="143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1421</v>
      </c>
      <c r="H124" s="145">
        <v>8.9380000000000006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2" customFormat="1" ht="10.15">
      <c r="B125" s="141"/>
      <c r="D125" s="142" t="s">
        <v>211</v>
      </c>
      <c r="E125" s="143" t="s">
        <v>31</v>
      </c>
      <c r="F125" s="144" t="s">
        <v>1422</v>
      </c>
      <c r="H125" s="145">
        <v>2.625</v>
      </c>
      <c r="L125" s="141"/>
      <c r="M125" s="146"/>
      <c r="T125" s="147"/>
      <c r="AT125" s="143" t="s">
        <v>211</v>
      </c>
      <c r="AU125" s="143" t="s">
        <v>86</v>
      </c>
      <c r="AV125" s="12" t="s">
        <v>86</v>
      </c>
      <c r="AW125" s="12" t="s">
        <v>38</v>
      </c>
      <c r="AX125" s="12" t="s">
        <v>77</v>
      </c>
      <c r="AY125" s="143" t="s">
        <v>203</v>
      </c>
    </row>
    <row r="126" spans="2:65" s="13" customFormat="1" ht="10.15">
      <c r="B126" s="151"/>
      <c r="D126" s="142" t="s">
        <v>211</v>
      </c>
      <c r="E126" s="152" t="s">
        <v>31</v>
      </c>
      <c r="F126" s="153" t="s">
        <v>230</v>
      </c>
      <c r="H126" s="154">
        <v>41.313000000000002</v>
      </c>
      <c r="L126" s="151"/>
      <c r="M126" s="155"/>
      <c r="T126" s="156"/>
      <c r="AT126" s="152" t="s">
        <v>211</v>
      </c>
      <c r="AU126" s="152" t="s">
        <v>86</v>
      </c>
      <c r="AV126" s="13" t="s">
        <v>209</v>
      </c>
      <c r="AW126" s="13" t="s">
        <v>38</v>
      </c>
      <c r="AX126" s="13" t="s">
        <v>84</v>
      </c>
      <c r="AY126" s="152" t="s">
        <v>203</v>
      </c>
    </row>
    <row r="127" spans="2:65" s="1" customFormat="1" ht="16.5" customHeight="1">
      <c r="B127" s="31"/>
      <c r="C127" s="129" t="s">
        <v>267</v>
      </c>
      <c r="D127" s="129" t="s">
        <v>205</v>
      </c>
      <c r="E127" s="130" t="s">
        <v>1427</v>
      </c>
      <c r="F127" s="131" t="s">
        <v>1428</v>
      </c>
      <c r="G127" s="132" t="s">
        <v>208</v>
      </c>
      <c r="H127" s="133">
        <v>41.313000000000002</v>
      </c>
      <c r="I127" s="134">
        <v>275</v>
      </c>
      <c r="J127" s="134">
        <f>ROUND(I127*H127,2)</f>
        <v>11361.08</v>
      </c>
      <c r="K127" s="131" t="s">
        <v>31</v>
      </c>
      <c r="L127" s="31"/>
      <c r="M127" s="135" t="s">
        <v>31</v>
      </c>
      <c r="N127" s="136" t="s">
        <v>48</v>
      </c>
      <c r="O127" s="137">
        <v>0</v>
      </c>
      <c r="P127" s="137">
        <f>O127*H127</f>
        <v>0</v>
      </c>
      <c r="Q127" s="137">
        <v>0.38</v>
      </c>
      <c r="R127" s="137">
        <f>Q127*H127</f>
        <v>15.69894</v>
      </c>
      <c r="S127" s="137">
        <v>0</v>
      </c>
      <c r="T127" s="138">
        <f>S127*H127</f>
        <v>0</v>
      </c>
      <c r="AR127" s="139" t="s">
        <v>209</v>
      </c>
      <c r="AT127" s="139" t="s">
        <v>205</v>
      </c>
      <c r="AU127" s="139" t="s">
        <v>86</v>
      </c>
      <c r="AY127" s="18" t="s">
        <v>203</v>
      </c>
      <c r="BE127" s="140">
        <f>IF(N127="základní",J127,0)</f>
        <v>11361.08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8" t="s">
        <v>84</v>
      </c>
      <c r="BK127" s="140">
        <f>ROUND(I127*H127,2)</f>
        <v>11361.08</v>
      </c>
      <c r="BL127" s="18" t="s">
        <v>209</v>
      </c>
      <c r="BM127" s="139" t="s">
        <v>1429</v>
      </c>
    </row>
    <row r="128" spans="2:65" s="12" customFormat="1" ht="10.15">
      <c r="B128" s="141"/>
      <c r="D128" s="142" t="s">
        <v>211</v>
      </c>
      <c r="E128" s="143" t="s">
        <v>31</v>
      </c>
      <c r="F128" s="144" t="s">
        <v>1418</v>
      </c>
      <c r="H128" s="145">
        <v>7</v>
      </c>
      <c r="L128" s="141"/>
      <c r="M128" s="146"/>
      <c r="T128" s="147"/>
      <c r="AT128" s="143" t="s">
        <v>211</v>
      </c>
      <c r="AU128" s="143" t="s">
        <v>86</v>
      </c>
      <c r="AV128" s="12" t="s">
        <v>86</v>
      </c>
      <c r="AW128" s="12" t="s">
        <v>38</v>
      </c>
      <c r="AX128" s="12" t="s">
        <v>77</v>
      </c>
      <c r="AY128" s="143" t="s">
        <v>203</v>
      </c>
    </row>
    <row r="129" spans="2:65" s="12" customFormat="1" ht="10.15">
      <c r="B129" s="141"/>
      <c r="D129" s="142" t="s">
        <v>211</v>
      </c>
      <c r="E129" s="143" t="s">
        <v>31</v>
      </c>
      <c r="F129" s="144" t="s">
        <v>1419</v>
      </c>
      <c r="H129" s="145">
        <v>9.625</v>
      </c>
      <c r="L129" s="141"/>
      <c r="M129" s="146"/>
      <c r="T129" s="147"/>
      <c r="AT129" s="143" t="s">
        <v>211</v>
      </c>
      <c r="AU129" s="143" t="s">
        <v>86</v>
      </c>
      <c r="AV129" s="12" t="s">
        <v>86</v>
      </c>
      <c r="AW129" s="12" t="s">
        <v>38</v>
      </c>
      <c r="AX129" s="12" t="s">
        <v>77</v>
      </c>
      <c r="AY129" s="143" t="s">
        <v>203</v>
      </c>
    </row>
    <row r="130" spans="2:65" s="12" customFormat="1" ht="10.15">
      <c r="B130" s="141"/>
      <c r="D130" s="142" t="s">
        <v>211</v>
      </c>
      <c r="E130" s="143" t="s">
        <v>31</v>
      </c>
      <c r="F130" s="144" t="s">
        <v>1420</v>
      </c>
      <c r="H130" s="145">
        <v>13.125</v>
      </c>
      <c r="L130" s="141"/>
      <c r="M130" s="146"/>
      <c r="T130" s="147"/>
      <c r="AT130" s="143" t="s">
        <v>211</v>
      </c>
      <c r="AU130" s="143" t="s">
        <v>86</v>
      </c>
      <c r="AV130" s="12" t="s">
        <v>86</v>
      </c>
      <c r="AW130" s="12" t="s">
        <v>38</v>
      </c>
      <c r="AX130" s="12" t="s">
        <v>77</v>
      </c>
      <c r="AY130" s="143" t="s">
        <v>203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1421</v>
      </c>
      <c r="H131" s="145">
        <v>8.9380000000000006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77</v>
      </c>
      <c r="AY131" s="143" t="s">
        <v>203</v>
      </c>
    </row>
    <row r="132" spans="2:65" s="12" customFormat="1" ht="10.15">
      <c r="B132" s="141"/>
      <c r="D132" s="142" t="s">
        <v>211</v>
      </c>
      <c r="E132" s="143" t="s">
        <v>31</v>
      </c>
      <c r="F132" s="144" t="s">
        <v>1422</v>
      </c>
      <c r="H132" s="145">
        <v>2.625</v>
      </c>
      <c r="L132" s="141"/>
      <c r="M132" s="146"/>
      <c r="T132" s="147"/>
      <c r="AT132" s="143" t="s">
        <v>211</v>
      </c>
      <c r="AU132" s="143" t="s">
        <v>86</v>
      </c>
      <c r="AV132" s="12" t="s">
        <v>86</v>
      </c>
      <c r="AW132" s="12" t="s">
        <v>38</v>
      </c>
      <c r="AX132" s="12" t="s">
        <v>77</v>
      </c>
      <c r="AY132" s="143" t="s">
        <v>203</v>
      </c>
    </row>
    <row r="133" spans="2:65" s="13" customFormat="1" ht="10.15">
      <c r="B133" s="151"/>
      <c r="D133" s="142" t="s">
        <v>211</v>
      </c>
      <c r="E133" s="152" t="s">
        <v>31</v>
      </c>
      <c r="F133" s="153" t="s">
        <v>230</v>
      </c>
      <c r="H133" s="154">
        <v>41.313000000000002</v>
      </c>
      <c r="L133" s="151"/>
      <c r="M133" s="155"/>
      <c r="T133" s="156"/>
      <c r="AT133" s="152" t="s">
        <v>211</v>
      </c>
      <c r="AU133" s="152" t="s">
        <v>86</v>
      </c>
      <c r="AV133" s="13" t="s">
        <v>209</v>
      </c>
      <c r="AW133" s="13" t="s">
        <v>38</v>
      </c>
      <c r="AX133" s="13" t="s">
        <v>84</v>
      </c>
      <c r="AY133" s="152" t="s">
        <v>203</v>
      </c>
    </row>
    <row r="134" spans="2:65" s="11" customFormat="1" ht="22.8" customHeight="1">
      <c r="B134" s="118"/>
      <c r="D134" s="119" t="s">
        <v>76</v>
      </c>
      <c r="E134" s="127" t="s">
        <v>279</v>
      </c>
      <c r="F134" s="127" t="s">
        <v>380</v>
      </c>
      <c r="J134" s="128">
        <f>BK134</f>
        <v>9088.86</v>
      </c>
      <c r="L134" s="118"/>
      <c r="M134" s="122"/>
      <c r="P134" s="123">
        <f>SUM(P135:P148)</f>
        <v>0</v>
      </c>
      <c r="R134" s="123">
        <f>SUM(R135:R148)</f>
        <v>4.3275367500000002E-2</v>
      </c>
      <c r="T134" s="124">
        <f>SUM(T135:T148)</f>
        <v>0</v>
      </c>
      <c r="AR134" s="119" t="s">
        <v>84</v>
      </c>
      <c r="AT134" s="125" t="s">
        <v>76</v>
      </c>
      <c r="AU134" s="125" t="s">
        <v>84</v>
      </c>
      <c r="AY134" s="119" t="s">
        <v>203</v>
      </c>
      <c r="BK134" s="126">
        <f>SUM(BK135:BK148)</f>
        <v>9088.86</v>
      </c>
    </row>
    <row r="135" spans="2:65" s="1" customFormat="1" ht="16.5" customHeight="1">
      <c r="B135" s="31"/>
      <c r="C135" s="129" t="s">
        <v>272</v>
      </c>
      <c r="D135" s="129" t="s">
        <v>205</v>
      </c>
      <c r="E135" s="130" t="s">
        <v>1430</v>
      </c>
      <c r="F135" s="131" t="s">
        <v>1431</v>
      </c>
      <c r="G135" s="132" t="s">
        <v>208</v>
      </c>
      <c r="H135" s="133">
        <v>41.313000000000002</v>
      </c>
      <c r="I135" s="134">
        <v>80</v>
      </c>
      <c r="J135" s="134">
        <f>ROUND(I135*H135,2)</f>
        <v>3305.04</v>
      </c>
      <c r="K135" s="131" t="s">
        <v>31</v>
      </c>
      <c r="L135" s="31"/>
      <c r="M135" s="135" t="s">
        <v>31</v>
      </c>
      <c r="N135" s="136" t="s">
        <v>48</v>
      </c>
      <c r="O135" s="137">
        <v>0</v>
      </c>
      <c r="P135" s="137">
        <f>O135*H135</f>
        <v>0</v>
      </c>
      <c r="Q135" s="137">
        <v>3.6000000000000002E-4</v>
      </c>
      <c r="R135" s="137">
        <f>Q135*H135</f>
        <v>1.4872680000000001E-2</v>
      </c>
      <c r="S135" s="137">
        <v>0</v>
      </c>
      <c r="T135" s="138">
        <f>S135*H135</f>
        <v>0</v>
      </c>
      <c r="AR135" s="139" t="s">
        <v>209</v>
      </c>
      <c r="AT135" s="139" t="s">
        <v>205</v>
      </c>
      <c r="AU135" s="139" t="s">
        <v>86</v>
      </c>
      <c r="AY135" s="18" t="s">
        <v>203</v>
      </c>
      <c r="BE135" s="140">
        <f>IF(N135="základní",J135,0)</f>
        <v>3305.04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8" t="s">
        <v>84</v>
      </c>
      <c r="BK135" s="140">
        <f>ROUND(I135*H135,2)</f>
        <v>3305.04</v>
      </c>
      <c r="BL135" s="18" t="s">
        <v>209</v>
      </c>
      <c r="BM135" s="139" t="s">
        <v>1432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1418</v>
      </c>
      <c r="H136" s="145">
        <v>7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2" customFormat="1" ht="10.15">
      <c r="B137" s="141"/>
      <c r="D137" s="142" t="s">
        <v>211</v>
      </c>
      <c r="E137" s="143" t="s">
        <v>31</v>
      </c>
      <c r="F137" s="144" t="s">
        <v>1419</v>
      </c>
      <c r="H137" s="145">
        <v>9.625</v>
      </c>
      <c r="L137" s="141"/>
      <c r="M137" s="146"/>
      <c r="T137" s="147"/>
      <c r="AT137" s="143" t="s">
        <v>211</v>
      </c>
      <c r="AU137" s="143" t="s">
        <v>86</v>
      </c>
      <c r="AV137" s="12" t="s">
        <v>86</v>
      </c>
      <c r="AW137" s="12" t="s">
        <v>38</v>
      </c>
      <c r="AX137" s="12" t="s">
        <v>77</v>
      </c>
      <c r="AY137" s="143" t="s">
        <v>203</v>
      </c>
    </row>
    <row r="138" spans="2:65" s="12" customFormat="1" ht="10.15">
      <c r="B138" s="141"/>
      <c r="D138" s="142" t="s">
        <v>211</v>
      </c>
      <c r="E138" s="143" t="s">
        <v>31</v>
      </c>
      <c r="F138" s="144" t="s">
        <v>1420</v>
      </c>
      <c r="H138" s="145">
        <v>13.125</v>
      </c>
      <c r="L138" s="141"/>
      <c r="M138" s="146"/>
      <c r="T138" s="147"/>
      <c r="AT138" s="143" t="s">
        <v>211</v>
      </c>
      <c r="AU138" s="143" t="s">
        <v>86</v>
      </c>
      <c r="AV138" s="12" t="s">
        <v>86</v>
      </c>
      <c r="AW138" s="12" t="s">
        <v>38</v>
      </c>
      <c r="AX138" s="12" t="s">
        <v>77</v>
      </c>
      <c r="AY138" s="143" t="s">
        <v>203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1421</v>
      </c>
      <c r="H139" s="145">
        <v>8.9380000000000006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1422</v>
      </c>
      <c r="H140" s="145">
        <v>2.625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77</v>
      </c>
      <c r="AY140" s="143" t="s">
        <v>203</v>
      </c>
    </row>
    <row r="141" spans="2:65" s="13" customFormat="1" ht="10.15">
      <c r="B141" s="151"/>
      <c r="D141" s="142" t="s">
        <v>211</v>
      </c>
      <c r="E141" s="152" t="s">
        <v>31</v>
      </c>
      <c r="F141" s="153" t="s">
        <v>230</v>
      </c>
      <c r="H141" s="154">
        <v>41.313000000000002</v>
      </c>
      <c r="L141" s="151"/>
      <c r="M141" s="155"/>
      <c r="T141" s="156"/>
      <c r="AT141" s="152" t="s">
        <v>211</v>
      </c>
      <c r="AU141" s="152" t="s">
        <v>86</v>
      </c>
      <c r="AV141" s="13" t="s">
        <v>209</v>
      </c>
      <c r="AW141" s="13" t="s">
        <v>38</v>
      </c>
      <c r="AX141" s="13" t="s">
        <v>84</v>
      </c>
      <c r="AY141" s="152" t="s">
        <v>203</v>
      </c>
    </row>
    <row r="142" spans="2:65" s="1" customFormat="1" ht="16.5" customHeight="1">
      <c r="B142" s="31"/>
      <c r="C142" s="129" t="s">
        <v>279</v>
      </c>
      <c r="D142" s="129" t="s">
        <v>205</v>
      </c>
      <c r="E142" s="130" t="s">
        <v>1347</v>
      </c>
      <c r="F142" s="131" t="s">
        <v>1348</v>
      </c>
      <c r="G142" s="132" t="s">
        <v>208</v>
      </c>
      <c r="H142" s="133">
        <v>41.313000000000002</v>
      </c>
      <c r="I142" s="134">
        <v>140</v>
      </c>
      <c r="J142" s="134">
        <f>ROUND(I142*H142,2)</f>
        <v>5783.82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6.8749999999999996E-4</v>
      </c>
      <c r="R142" s="137">
        <f>Q142*H142</f>
        <v>2.8402687499999999E-2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5783.82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5783.82</v>
      </c>
      <c r="BL142" s="18" t="s">
        <v>209</v>
      </c>
      <c r="BM142" s="139" t="s">
        <v>1433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1418</v>
      </c>
      <c r="H143" s="145">
        <v>7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77</v>
      </c>
      <c r="AY143" s="143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1419</v>
      </c>
      <c r="H144" s="145">
        <v>9.625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77</v>
      </c>
      <c r="AY144" s="143" t="s">
        <v>203</v>
      </c>
    </row>
    <row r="145" spans="2:65" s="12" customFormat="1" ht="10.15">
      <c r="B145" s="141"/>
      <c r="D145" s="142" t="s">
        <v>211</v>
      </c>
      <c r="E145" s="143" t="s">
        <v>31</v>
      </c>
      <c r="F145" s="144" t="s">
        <v>1420</v>
      </c>
      <c r="H145" s="145">
        <v>13.125</v>
      </c>
      <c r="L145" s="141"/>
      <c r="M145" s="146"/>
      <c r="T145" s="147"/>
      <c r="AT145" s="143" t="s">
        <v>211</v>
      </c>
      <c r="AU145" s="143" t="s">
        <v>86</v>
      </c>
      <c r="AV145" s="12" t="s">
        <v>86</v>
      </c>
      <c r="AW145" s="12" t="s">
        <v>38</v>
      </c>
      <c r="AX145" s="12" t="s">
        <v>77</v>
      </c>
      <c r="AY145" s="143" t="s">
        <v>203</v>
      </c>
    </row>
    <row r="146" spans="2:65" s="12" customFormat="1" ht="10.15">
      <c r="B146" s="141"/>
      <c r="D146" s="142" t="s">
        <v>211</v>
      </c>
      <c r="E146" s="143" t="s">
        <v>31</v>
      </c>
      <c r="F146" s="144" t="s">
        <v>1421</v>
      </c>
      <c r="H146" s="145">
        <v>8.9380000000000006</v>
      </c>
      <c r="L146" s="141"/>
      <c r="M146" s="146"/>
      <c r="T146" s="147"/>
      <c r="AT146" s="143" t="s">
        <v>211</v>
      </c>
      <c r="AU146" s="143" t="s">
        <v>86</v>
      </c>
      <c r="AV146" s="12" t="s">
        <v>86</v>
      </c>
      <c r="AW146" s="12" t="s">
        <v>38</v>
      </c>
      <c r="AX146" s="12" t="s">
        <v>77</v>
      </c>
      <c r="AY146" s="143" t="s">
        <v>203</v>
      </c>
    </row>
    <row r="147" spans="2:65" s="12" customFormat="1" ht="10.15">
      <c r="B147" s="141"/>
      <c r="D147" s="142" t="s">
        <v>211</v>
      </c>
      <c r="E147" s="143" t="s">
        <v>31</v>
      </c>
      <c r="F147" s="144" t="s">
        <v>1422</v>
      </c>
      <c r="H147" s="145">
        <v>2.625</v>
      </c>
      <c r="L147" s="141"/>
      <c r="M147" s="146"/>
      <c r="T147" s="147"/>
      <c r="AT147" s="143" t="s">
        <v>211</v>
      </c>
      <c r="AU147" s="143" t="s">
        <v>86</v>
      </c>
      <c r="AV147" s="12" t="s">
        <v>86</v>
      </c>
      <c r="AW147" s="12" t="s">
        <v>38</v>
      </c>
      <c r="AX147" s="12" t="s">
        <v>77</v>
      </c>
      <c r="AY147" s="143" t="s">
        <v>203</v>
      </c>
    </row>
    <row r="148" spans="2:65" s="13" customFormat="1" ht="10.15">
      <c r="B148" s="151"/>
      <c r="D148" s="142" t="s">
        <v>211</v>
      </c>
      <c r="E148" s="152" t="s">
        <v>31</v>
      </c>
      <c r="F148" s="153" t="s">
        <v>230</v>
      </c>
      <c r="H148" s="154">
        <v>41.313000000000002</v>
      </c>
      <c r="L148" s="151"/>
      <c r="M148" s="155"/>
      <c r="T148" s="156"/>
      <c r="AT148" s="152" t="s">
        <v>211</v>
      </c>
      <c r="AU148" s="152" t="s">
        <v>86</v>
      </c>
      <c r="AV148" s="13" t="s">
        <v>209</v>
      </c>
      <c r="AW148" s="13" t="s">
        <v>38</v>
      </c>
      <c r="AX148" s="13" t="s">
        <v>84</v>
      </c>
      <c r="AY148" s="152" t="s">
        <v>203</v>
      </c>
    </row>
    <row r="149" spans="2:65" s="11" customFormat="1" ht="22.8" customHeight="1">
      <c r="B149" s="118"/>
      <c r="D149" s="119" t="s">
        <v>76</v>
      </c>
      <c r="E149" s="127" t="s">
        <v>399</v>
      </c>
      <c r="F149" s="127" t="s">
        <v>400</v>
      </c>
      <c r="J149" s="128">
        <f>BK149</f>
        <v>4643.8500000000004</v>
      </c>
      <c r="L149" s="118"/>
      <c r="M149" s="122"/>
      <c r="P149" s="123">
        <f>P150</f>
        <v>0</v>
      </c>
      <c r="R149" s="123">
        <f>R150</f>
        <v>0</v>
      </c>
      <c r="T149" s="124">
        <f>T150</f>
        <v>0</v>
      </c>
      <c r="AR149" s="119" t="s">
        <v>84</v>
      </c>
      <c r="AT149" s="125" t="s">
        <v>76</v>
      </c>
      <c r="AU149" s="125" t="s">
        <v>84</v>
      </c>
      <c r="AY149" s="119" t="s">
        <v>203</v>
      </c>
      <c r="BK149" s="126">
        <f>BK150</f>
        <v>4643.8500000000004</v>
      </c>
    </row>
    <row r="150" spans="2:65" s="1" customFormat="1" ht="24.2" customHeight="1">
      <c r="B150" s="31"/>
      <c r="C150" s="129" t="s">
        <v>117</v>
      </c>
      <c r="D150" s="129" t="s">
        <v>205</v>
      </c>
      <c r="E150" s="130" t="s">
        <v>1350</v>
      </c>
      <c r="F150" s="131" t="s">
        <v>1351</v>
      </c>
      <c r="G150" s="132" t="s">
        <v>251</v>
      </c>
      <c r="H150" s="133">
        <v>30.959</v>
      </c>
      <c r="I150" s="134">
        <v>150</v>
      </c>
      <c r="J150" s="134">
        <f>ROUND(I150*H150,2)</f>
        <v>4643.8500000000004</v>
      </c>
      <c r="K150" s="131" t="s">
        <v>31</v>
      </c>
      <c r="L150" s="31"/>
      <c r="M150" s="183" t="s">
        <v>31</v>
      </c>
      <c r="N150" s="184" t="s">
        <v>48</v>
      </c>
      <c r="O150" s="185">
        <v>0</v>
      </c>
      <c r="P150" s="185">
        <f>O150*H150</f>
        <v>0</v>
      </c>
      <c r="Q150" s="185">
        <v>0</v>
      </c>
      <c r="R150" s="185">
        <f>Q150*H150</f>
        <v>0</v>
      </c>
      <c r="S150" s="185">
        <v>0</v>
      </c>
      <c r="T150" s="186">
        <f>S150*H150</f>
        <v>0</v>
      </c>
      <c r="AR150" s="139" t="s">
        <v>209</v>
      </c>
      <c r="AT150" s="139" t="s">
        <v>205</v>
      </c>
      <c r="AU150" s="139" t="s">
        <v>86</v>
      </c>
      <c r="AY150" s="18" t="s">
        <v>203</v>
      </c>
      <c r="BE150" s="140">
        <f>IF(N150="základní",J150,0)</f>
        <v>4643.8500000000004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8" t="s">
        <v>84</v>
      </c>
      <c r="BK150" s="140">
        <f>ROUND(I150*H150,2)</f>
        <v>4643.8500000000004</v>
      </c>
      <c r="BL150" s="18" t="s">
        <v>209</v>
      </c>
      <c r="BM150" s="139" t="s">
        <v>1434</v>
      </c>
    </row>
    <row r="151" spans="2:65" s="1" customFormat="1" ht="6.95" customHeight="1"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31"/>
    </row>
  </sheetData>
  <sheetProtection algorithmName="SHA-512" hashValue="JTjqe4kgTn2U3E3A0TK8YznJWCmBuvazoqw57ACtZlwoLWBUrK/B9LEZi3bzXg5QRsV65rYNVX+ONw0KMhWI+Q==" saltValue="SMW6e1627JfEVkXFCrW3dilIyCEl8REVUTw012wZGuZ1OjXEVHRV89Wqfqq7k//JzhDI327TAurtj99TQrSxRw==" spinCount="100000" sheet="1" objects="1" scenarios="1" formatColumns="0" formatRows="0" autoFilter="0"/>
  <autoFilter ref="C89:K150" xr:uid="{00000000-0009-0000-0000-00001A000000}"/>
  <mergeCells count="11">
    <mergeCell ref="L2:V2"/>
    <mergeCell ref="E52:H52"/>
    <mergeCell ref="E54:H54"/>
    <mergeCell ref="E78:H78"/>
    <mergeCell ref="E80:H80"/>
    <mergeCell ref="E82:H82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1:BM119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157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s="1" customFormat="1" ht="12" customHeight="1">
      <c r="B8" s="31"/>
      <c r="D8" s="27" t="s">
        <v>178</v>
      </c>
      <c r="L8" s="31"/>
    </row>
    <row r="9" spans="2:46" s="1" customFormat="1" ht="16.5" customHeight="1">
      <c r="B9" s="31"/>
      <c r="E9" s="292" t="s">
        <v>1435</v>
      </c>
      <c r="F9" s="311"/>
      <c r="G9" s="311"/>
      <c r="H9" s="311"/>
      <c r="L9" s="31"/>
    </row>
    <row r="10" spans="2:46" s="1" customFormat="1" ht="10.15">
      <c r="B10" s="31"/>
      <c r="L10" s="31"/>
    </row>
    <row r="11" spans="2:46" s="1" customFormat="1" ht="12" customHeight="1">
      <c r="B11" s="31"/>
      <c r="D11" s="27" t="s">
        <v>16</v>
      </c>
      <c r="F11" s="25" t="s">
        <v>158</v>
      </c>
      <c r="I11" s="27" t="s">
        <v>18</v>
      </c>
      <c r="J11" s="25" t="s">
        <v>31</v>
      </c>
      <c r="L11" s="31"/>
    </row>
    <row r="12" spans="2:46" s="1" customFormat="1" ht="12" customHeight="1">
      <c r="B12" s="31"/>
      <c r="D12" s="27" t="s">
        <v>19</v>
      </c>
      <c r="F12" s="25" t="s">
        <v>20</v>
      </c>
      <c r="I12" s="27" t="s">
        <v>21</v>
      </c>
      <c r="J12" s="48">
        <f>'Rekapitulace stavby'!AN8</f>
        <v>0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7" t="s">
        <v>26</v>
      </c>
      <c r="I14" s="27" t="s">
        <v>27</v>
      </c>
      <c r="J14" s="25" t="s">
        <v>28</v>
      </c>
      <c r="L14" s="31"/>
    </row>
    <row r="15" spans="2:46" s="1" customFormat="1" ht="18" customHeight="1">
      <c r="B15" s="31"/>
      <c r="E15" s="25" t="s">
        <v>29</v>
      </c>
      <c r="I15" s="27" t="s">
        <v>30</v>
      </c>
      <c r="J15" s="25" t="s">
        <v>31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7" t="s">
        <v>32</v>
      </c>
      <c r="I17" s="27" t="s">
        <v>27</v>
      </c>
      <c r="J17" s="25" t="s">
        <v>33</v>
      </c>
      <c r="L17" s="31"/>
    </row>
    <row r="18" spans="2:12" s="1" customFormat="1" ht="18" customHeight="1">
      <c r="B18" s="31"/>
      <c r="E18" s="25" t="s">
        <v>34</v>
      </c>
      <c r="I18" s="27" t="s">
        <v>30</v>
      </c>
      <c r="J18" s="25" t="s">
        <v>35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7" t="s">
        <v>36</v>
      </c>
      <c r="I20" s="27" t="s">
        <v>27</v>
      </c>
      <c r="J20" s="25" t="s">
        <v>31</v>
      </c>
      <c r="L20" s="31"/>
    </row>
    <row r="21" spans="2:12" s="1" customFormat="1" ht="18" customHeight="1">
      <c r="B21" s="31"/>
      <c r="E21" s="25" t="s">
        <v>37</v>
      </c>
      <c r="I21" s="27" t="s">
        <v>30</v>
      </c>
      <c r="J21" s="25" t="s">
        <v>31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7" t="s">
        <v>39</v>
      </c>
      <c r="I23" s="27" t="s">
        <v>27</v>
      </c>
      <c r="J23" s="25" t="s">
        <v>31</v>
      </c>
      <c r="L23" s="31"/>
    </row>
    <row r="24" spans="2:12" s="1" customFormat="1" ht="18" customHeight="1">
      <c r="B24" s="31"/>
      <c r="E24" s="25" t="s">
        <v>40</v>
      </c>
      <c r="I24" s="27" t="s">
        <v>30</v>
      </c>
      <c r="J24" s="25" t="s">
        <v>31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7" t="s">
        <v>41</v>
      </c>
      <c r="L26" s="31"/>
    </row>
    <row r="27" spans="2:12" s="7" customFormat="1" ht="16.5" customHeight="1">
      <c r="B27" s="90"/>
      <c r="E27" s="275" t="s">
        <v>42</v>
      </c>
      <c r="F27" s="275"/>
      <c r="G27" s="275"/>
      <c r="H27" s="275"/>
      <c r="L27" s="90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91" t="s">
        <v>43</v>
      </c>
      <c r="J30" s="62">
        <f>ROUND(J82, 2)</f>
        <v>106719.54</v>
      </c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5" customHeight="1">
      <c r="B32" s="31"/>
      <c r="F32" s="34" t="s">
        <v>45</v>
      </c>
      <c r="I32" s="34" t="s">
        <v>44</v>
      </c>
      <c r="J32" s="34" t="s">
        <v>46</v>
      </c>
      <c r="L32" s="31"/>
    </row>
    <row r="33" spans="2:12" s="1" customFormat="1" ht="14.45" customHeight="1">
      <c r="B33" s="31"/>
      <c r="D33" s="51" t="s">
        <v>47</v>
      </c>
      <c r="E33" s="27" t="s">
        <v>48</v>
      </c>
      <c r="F33" s="81">
        <f>ROUND((SUM(BE82:BE118)),  2)</f>
        <v>106719.54</v>
      </c>
      <c r="I33" s="92">
        <v>0.21</v>
      </c>
      <c r="J33" s="81">
        <f>ROUND(((SUM(BE82:BE118))*I33),  2)</f>
        <v>22411.1</v>
      </c>
      <c r="L33" s="31"/>
    </row>
    <row r="34" spans="2:12" s="1" customFormat="1" ht="14.45" customHeight="1">
      <c r="B34" s="31"/>
      <c r="E34" s="27" t="s">
        <v>49</v>
      </c>
      <c r="F34" s="81">
        <f>ROUND((SUM(BF82:BF118)),  2)</f>
        <v>0</v>
      </c>
      <c r="I34" s="92">
        <v>0.12</v>
      </c>
      <c r="J34" s="81">
        <f>ROUND(((SUM(BF82:BF118))*I34),  2)</f>
        <v>0</v>
      </c>
      <c r="L34" s="31"/>
    </row>
    <row r="35" spans="2:12" s="1" customFormat="1" ht="14.45" hidden="1" customHeight="1">
      <c r="B35" s="31"/>
      <c r="E35" s="27" t="s">
        <v>50</v>
      </c>
      <c r="F35" s="81">
        <f>ROUND((SUM(BG82:BG118)),  2)</f>
        <v>0</v>
      </c>
      <c r="I35" s="92">
        <v>0.21</v>
      </c>
      <c r="J35" s="81">
        <f>0</f>
        <v>0</v>
      </c>
      <c r="L35" s="31"/>
    </row>
    <row r="36" spans="2:12" s="1" customFormat="1" ht="14.45" hidden="1" customHeight="1">
      <c r="B36" s="31"/>
      <c r="E36" s="27" t="s">
        <v>51</v>
      </c>
      <c r="F36" s="81">
        <f>ROUND((SUM(BH82:BH118)),  2)</f>
        <v>0</v>
      </c>
      <c r="I36" s="92">
        <v>0.12</v>
      </c>
      <c r="J36" s="81">
        <f>0</f>
        <v>0</v>
      </c>
      <c r="L36" s="31"/>
    </row>
    <row r="37" spans="2:12" s="1" customFormat="1" ht="14.45" hidden="1" customHeight="1">
      <c r="B37" s="31"/>
      <c r="E37" s="27" t="s">
        <v>52</v>
      </c>
      <c r="F37" s="81">
        <f>ROUND((SUM(BI82:BI118)),  2)</f>
        <v>0</v>
      </c>
      <c r="I37" s="92">
        <v>0</v>
      </c>
      <c r="J37" s="8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45" customHeight="1">
      <c r="B39" s="31"/>
      <c r="C39" s="93"/>
      <c r="D39" s="94" t="s">
        <v>53</v>
      </c>
      <c r="E39" s="53"/>
      <c r="F39" s="53"/>
      <c r="G39" s="95" t="s">
        <v>54</v>
      </c>
      <c r="H39" s="96" t="s">
        <v>55</v>
      </c>
      <c r="I39" s="53"/>
      <c r="J39" s="97">
        <f>SUM(J30:J37)</f>
        <v>129130.63999999998</v>
      </c>
      <c r="K39" s="98"/>
      <c r="L39" s="31"/>
    </row>
    <row r="40" spans="2:12" s="1" customFormat="1" ht="14.45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6.9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4.95" customHeight="1">
      <c r="B45" s="31"/>
      <c r="C45" s="22" t="s">
        <v>182</v>
      </c>
      <c r="L45" s="31"/>
    </row>
    <row r="46" spans="2:12" s="1" customFormat="1" ht="6.95" customHeight="1">
      <c r="B46" s="31"/>
      <c r="L46" s="31"/>
    </row>
    <row r="47" spans="2:12" s="1" customFormat="1" ht="12" customHeight="1">
      <c r="B47" s="31"/>
      <c r="C47" s="27" t="s">
        <v>14</v>
      </c>
      <c r="L47" s="31"/>
    </row>
    <row r="48" spans="2:12" s="1" customFormat="1" ht="16.5" customHeight="1">
      <c r="B48" s="31"/>
      <c r="E48" s="309" t="str">
        <f>E7</f>
        <v>ÚPRAVY HŘBITOVA KBELY- ETAPA1</v>
      </c>
      <c r="F48" s="310"/>
      <c r="G48" s="310"/>
      <c r="H48" s="310"/>
      <c r="L48" s="31"/>
    </row>
    <row r="49" spans="2:47" s="1" customFormat="1" ht="12" customHeight="1">
      <c r="B49" s="31"/>
      <c r="C49" s="27" t="s">
        <v>178</v>
      </c>
      <c r="L49" s="31"/>
    </row>
    <row r="50" spans="2:47" s="1" customFormat="1" ht="16.5" customHeight="1">
      <c r="B50" s="31"/>
      <c r="E50" s="292" t="str">
        <f>E9</f>
        <v>04 - Výsadba-SÚ</v>
      </c>
      <c r="F50" s="311"/>
      <c r="G50" s="311"/>
      <c r="H50" s="311"/>
      <c r="L50" s="31"/>
    </row>
    <row r="51" spans="2:47" s="1" customFormat="1" ht="6.95" customHeight="1">
      <c r="B51" s="31"/>
      <c r="L51" s="31"/>
    </row>
    <row r="52" spans="2:47" s="1" customFormat="1" ht="12" customHeight="1">
      <c r="B52" s="31"/>
      <c r="C52" s="27" t="s">
        <v>19</v>
      </c>
      <c r="F52" s="25" t="str">
        <f>F12</f>
        <v>Praha 9-Kbely</v>
      </c>
      <c r="I52" s="27" t="s">
        <v>21</v>
      </c>
      <c r="J52" s="48">
        <f>IF(J12="","",J12)</f>
        <v>0</v>
      </c>
      <c r="L52" s="31"/>
    </row>
    <row r="53" spans="2:47" s="1" customFormat="1" ht="6.95" customHeight="1">
      <c r="B53" s="31"/>
      <c r="L53" s="31"/>
    </row>
    <row r="54" spans="2:47" s="1" customFormat="1" ht="25.7" customHeight="1">
      <c r="B54" s="31"/>
      <c r="C54" s="27" t="s">
        <v>26</v>
      </c>
      <c r="F54" s="25" t="str">
        <f>E15</f>
        <v>MČ Praha 19, Semilská 43/1, 197 00 Praha 9 - Kbely</v>
      </c>
      <c r="I54" s="27" t="s">
        <v>36</v>
      </c>
      <c r="J54" s="29" t="str">
        <f>E21</f>
        <v>Ing.Jan Pustějovský, Ph.D.</v>
      </c>
      <c r="L54" s="31"/>
    </row>
    <row r="55" spans="2:47" s="1" customFormat="1" ht="15.2" customHeight="1">
      <c r="B55" s="31"/>
      <c r="C55" s="27" t="s">
        <v>32</v>
      </c>
      <c r="F55" s="25" t="str">
        <f>IF(E18="","",E18)</f>
        <v>IWU s.r.o.</v>
      </c>
      <c r="I55" s="27" t="s">
        <v>39</v>
      </c>
      <c r="J55" s="29" t="str">
        <f>E24</f>
        <v xml:space="preserve"> </v>
      </c>
      <c r="L55" s="31"/>
    </row>
    <row r="56" spans="2:47" s="1" customFormat="1" ht="10.35" customHeight="1">
      <c r="B56" s="31"/>
      <c r="L56" s="31"/>
    </row>
    <row r="57" spans="2:47" s="1" customFormat="1" ht="29.25" customHeight="1">
      <c r="B57" s="31"/>
      <c r="C57" s="99" t="s">
        <v>183</v>
      </c>
      <c r="D57" s="93"/>
      <c r="E57" s="93"/>
      <c r="F57" s="93"/>
      <c r="G57" s="93"/>
      <c r="H57" s="93"/>
      <c r="I57" s="93"/>
      <c r="J57" s="100" t="s">
        <v>184</v>
      </c>
      <c r="K57" s="93"/>
      <c r="L57" s="31"/>
    </row>
    <row r="58" spans="2:47" s="1" customFormat="1" ht="10.35" customHeight="1">
      <c r="B58" s="31"/>
      <c r="L58" s="31"/>
    </row>
    <row r="59" spans="2:47" s="1" customFormat="1" ht="22.8" customHeight="1">
      <c r="B59" s="31"/>
      <c r="C59" s="101" t="s">
        <v>75</v>
      </c>
      <c r="J59" s="62">
        <f>J82</f>
        <v>106719.54000000001</v>
      </c>
      <c r="L59" s="31"/>
      <c r="AU59" s="18" t="s">
        <v>185</v>
      </c>
    </row>
    <row r="60" spans="2:47" s="8" customFormat="1" ht="24.95" customHeight="1">
      <c r="B60" s="102"/>
      <c r="D60" s="103" t="s">
        <v>186</v>
      </c>
      <c r="E60" s="104"/>
      <c r="F60" s="104"/>
      <c r="G60" s="104"/>
      <c r="H60" s="104"/>
      <c r="I60" s="104"/>
      <c r="J60" s="105">
        <f>J83</f>
        <v>106719.54000000001</v>
      </c>
      <c r="L60" s="102"/>
    </row>
    <row r="61" spans="2:47" s="9" customFormat="1" ht="19.899999999999999" customHeight="1">
      <c r="B61" s="106"/>
      <c r="D61" s="107" t="s">
        <v>187</v>
      </c>
      <c r="E61" s="108"/>
      <c r="F61" s="108"/>
      <c r="G61" s="108"/>
      <c r="H61" s="108"/>
      <c r="I61" s="108"/>
      <c r="J61" s="109">
        <f>J84</f>
        <v>106058.81000000001</v>
      </c>
      <c r="L61" s="106"/>
    </row>
    <row r="62" spans="2:47" s="9" customFormat="1" ht="19.899999999999999" customHeight="1">
      <c r="B62" s="106"/>
      <c r="D62" s="107" t="s">
        <v>237</v>
      </c>
      <c r="E62" s="108"/>
      <c r="F62" s="108"/>
      <c r="G62" s="108"/>
      <c r="H62" s="108"/>
      <c r="I62" s="108"/>
      <c r="J62" s="109">
        <f>J117</f>
        <v>660.73</v>
      </c>
      <c r="L62" s="106"/>
    </row>
    <row r="63" spans="2:47" s="1" customFormat="1" ht="21.85" customHeight="1">
      <c r="B63" s="31"/>
      <c r="L63" s="31"/>
    </row>
    <row r="64" spans="2:47" s="1" customFormat="1" ht="6.95" customHeight="1"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31"/>
    </row>
    <row r="68" spans="2:12" s="1" customFormat="1" ht="6.95" customHeight="1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31"/>
    </row>
    <row r="69" spans="2:12" s="1" customFormat="1" ht="24.95" customHeight="1">
      <c r="B69" s="31"/>
      <c r="C69" s="22" t="s">
        <v>188</v>
      </c>
      <c r="L69" s="31"/>
    </row>
    <row r="70" spans="2:12" s="1" customFormat="1" ht="6.95" customHeight="1">
      <c r="B70" s="31"/>
      <c r="L70" s="31"/>
    </row>
    <row r="71" spans="2:12" s="1" customFormat="1" ht="12" customHeight="1">
      <c r="B71" s="31"/>
      <c r="C71" s="27" t="s">
        <v>14</v>
      </c>
      <c r="L71" s="31"/>
    </row>
    <row r="72" spans="2:12" s="1" customFormat="1" ht="16.5" customHeight="1">
      <c r="B72" s="31"/>
      <c r="E72" s="309" t="str">
        <f>E7</f>
        <v>ÚPRAVY HŘBITOVA KBELY- ETAPA1</v>
      </c>
      <c r="F72" s="310"/>
      <c r="G72" s="310"/>
      <c r="H72" s="310"/>
      <c r="L72" s="31"/>
    </row>
    <row r="73" spans="2:12" s="1" customFormat="1" ht="12" customHeight="1">
      <c r="B73" s="31"/>
      <c r="C73" s="27" t="s">
        <v>178</v>
      </c>
      <c r="L73" s="31"/>
    </row>
    <row r="74" spans="2:12" s="1" customFormat="1" ht="16.5" customHeight="1">
      <c r="B74" s="31"/>
      <c r="E74" s="292" t="str">
        <f>E9</f>
        <v>04 - Výsadba-SÚ</v>
      </c>
      <c r="F74" s="311"/>
      <c r="G74" s="311"/>
      <c r="H74" s="311"/>
      <c r="L74" s="31"/>
    </row>
    <row r="75" spans="2:12" s="1" customFormat="1" ht="6.95" customHeight="1">
      <c r="B75" s="31"/>
      <c r="L75" s="31"/>
    </row>
    <row r="76" spans="2:12" s="1" customFormat="1" ht="12" customHeight="1">
      <c r="B76" s="31"/>
      <c r="C76" s="27" t="s">
        <v>19</v>
      </c>
      <c r="F76" s="25" t="str">
        <f>F12</f>
        <v>Praha 9-Kbely</v>
      </c>
      <c r="I76" s="27" t="s">
        <v>21</v>
      </c>
      <c r="J76" s="48">
        <f>IF(J12="","",J12)</f>
        <v>0</v>
      </c>
      <c r="L76" s="31"/>
    </row>
    <row r="77" spans="2:12" s="1" customFormat="1" ht="6.95" customHeight="1">
      <c r="B77" s="31"/>
      <c r="L77" s="31"/>
    </row>
    <row r="78" spans="2:12" s="1" customFormat="1" ht="25.7" customHeight="1">
      <c r="B78" s="31"/>
      <c r="C78" s="27" t="s">
        <v>26</v>
      </c>
      <c r="F78" s="25" t="str">
        <f>E15</f>
        <v>MČ Praha 19, Semilská 43/1, 197 00 Praha 9 - Kbely</v>
      </c>
      <c r="I78" s="27" t="s">
        <v>36</v>
      </c>
      <c r="J78" s="29" t="str">
        <f>E21</f>
        <v>Ing.Jan Pustějovský, Ph.D.</v>
      </c>
      <c r="L78" s="31"/>
    </row>
    <row r="79" spans="2:12" s="1" customFormat="1" ht="15.2" customHeight="1">
      <c r="B79" s="31"/>
      <c r="C79" s="27" t="s">
        <v>32</v>
      </c>
      <c r="F79" s="25" t="str">
        <f>IF(E18="","",E18)</f>
        <v>IWU s.r.o.</v>
      </c>
      <c r="I79" s="27" t="s">
        <v>39</v>
      </c>
      <c r="J79" s="29" t="str">
        <f>E24</f>
        <v xml:space="preserve"> </v>
      </c>
      <c r="L79" s="31"/>
    </row>
    <row r="80" spans="2:12" s="1" customFormat="1" ht="10.35" customHeight="1">
      <c r="B80" s="31"/>
      <c r="L80" s="31"/>
    </row>
    <row r="81" spans="2:65" s="10" customFormat="1" ht="29.25" customHeight="1">
      <c r="B81" s="110"/>
      <c r="C81" s="111" t="s">
        <v>189</v>
      </c>
      <c r="D81" s="112" t="s">
        <v>62</v>
      </c>
      <c r="E81" s="112" t="s">
        <v>58</v>
      </c>
      <c r="F81" s="112" t="s">
        <v>59</v>
      </c>
      <c r="G81" s="112" t="s">
        <v>190</v>
      </c>
      <c r="H81" s="112" t="s">
        <v>191</v>
      </c>
      <c r="I81" s="112" t="s">
        <v>192</v>
      </c>
      <c r="J81" s="112" t="s">
        <v>184</v>
      </c>
      <c r="K81" s="113" t="s">
        <v>193</v>
      </c>
      <c r="L81" s="110"/>
      <c r="M81" s="55" t="s">
        <v>31</v>
      </c>
      <c r="N81" s="56" t="s">
        <v>47</v>
      </c>
      <c r="O81" s="56" t="s">
        <v>194</v>
      </c>
      <c r="P81" s="56" t="s">
        <v>195</v>
      </c>
      <c r="Q81" s="56" t="s">
        <v>196</v>
      </c>
      <c r="R81" s="56" t="s">
        <v>197</v>
      </c>
      <c r="S81" s="56" t="s">
        <v>198</v>
      </c>
      <c r="T81" s="57" t="s">
        <v>199</v>
      </c>
    </row>
    <row r="82" spans="2:65" s="1" customFormat="1" ht="22.8" customHeight="1">
      <c r="B82" s="31"/>
      <c r="C82" s="60" t="s">
        <v>200</v>
      </c>
      <c r="J82" s="114">
        <f>BK82</f>
        <v>106719.54000000001</v>
      </c>
      <c r="L82" s="31"/>
      <c r="M82" s="58"/>
      <c r="N82" s="49"/>
      <c r="O82" s="49"/>
      <c r="P82" s="115">
        <f>P83</f>
        <v>0</v>
      </c>
      <c r="Q82" s="49"/>
      <c r="R82" s="115">
        <f>R83</f>
        <v>0.56438399999999989</v>
      </c>
      <c r="S82" s="49"/>
      <c r="T82" s="116">
        <f>T83</f>
        <v>0</v>
      </c>
      <c r="AT82" s="18" t="s">
        <v>76</v>
      </c>
      <c r="AU82" s="18" t="s">
        <v>185</v>
      </c>
      <c r="BK82" s="117">
        <f>BK83</f>
        <v>106719.54000000001</v>
      </c>
    </row>
    <row r="83" spans="2:65" s="11" customFormat="1" ht="25.9" customHeight="1">
      <c r="B83" s="118"/>
      <c r="D83" s="119" t="s">
        <v>76</v>
      </c>
      <c r="E83" s="120" t="s">
        <v>201</v>
      </c>
      <c r="F83" s="120" t="s">
        <v>202</v>
      </c>
      <c r="J83" s="121">
        <f>BK83</f>
        <v>106719.54000000001</v>
      </c>
      <c r="L83" s="118"/>
      <c r="M83" s="122"/>
      <c r="P83" s="123">
        <f>P84+P117</f>
        <v>0</v>
      </c>
      <c r="R83" s="123">
        <f>R84+R117</f>
        <v>0.56438399999999989</v>
      </c>
      <c r="T83" s="124">
        <f>T84+T117</f>
        <v>0</v>
      </c>
      <c r="AR83" s="119" t="s">
        <v>84</v>
      </c>
      <c r="AT83" s="125" t="s">
        <v>76</v>
      </c>
      <c r="AU83" s="125" t="s">
        <v>77</v>
      </c>
      <c r="AY83" s="119" t="s">
        <v>203</v>
      </c>
      <c r="BK83" s="126">
        <f>BK84+BK117</f>
        <v>106719.54000000001</v>
      </c>
    </row>
    <row r="84" spans="2:65" s="11" customFormat="1" ht="22.8" customHeight="1">
      <c r="B84" s="118"/>
      <c r="D84" s="119" t="s">
        <v>76</v>
      </c>
      <c r="E84" s="127" t="s">
        <v>84</v>
      </c>
      <c r="F84" s="127" t="s">
        <v>204</v>
      </c>
      <c r="J84" s="128">
        <f>BK84</f>
        <v>106058.81000000001</v>
      </c>
      <c r="L84" s="118"/>
      <c r="M84" s="122"/>
      <c r="P84" s="123">
        <f>SUM(P85:P116)</f>
        <v>0</v>
      </c>
      <c r="R84" s="123">
        <f>SUM(R85:R116)</f>
        <v>0.56438399999999989</v>
      </c>
      <c r="T84" s="124">
        <f>SUM(T85:T116)</f>
        <v>0</v>
      </c>
      <c r="AR84" s="119" t="s">
        <v>84</v>
      </c>
      <c r="AT84" s="125" t="s">
        <v>76</v>
      </c>
      <c r="AU84" s="125" t="s">
        <v>84</v>
      </c>
      <c r="AY84" s="119" t="s">
        <v>203</v>
      </c>
      <c r="BK84" s="126">
        <f>SUM(BK85:BK116)</f>
        <v>106058.81000000001</v>
      </c>
    </row>
    <row r="85" spans="2:65" s="1" customFormat="1" ht="24.2" customHeight="1">
      <c r="B85" s="31"/>
      <c r="C85" s="129" t="s">
        <v>84</v>
      </c>
      <c r="D85" s="129" t="s">
        <v>205</v>
      </c>
      <c r="E85" s="130" t="s">
        <v>1436</v>
      </c>
      <c r="F85" s="131" t="s">
        <v>1437</v>
      </c>
      <c r="G85" s="132" t="s">
        <v>208</v>
      </c>
      <c r="H85" s="133">
        <v>52.5</v>
      </c>
      <c r="I85" s="134">
        <v>230</v>
      </c>
      <c r="J85" s="134">
        <f>ROUND(I85*H85,2)</f>
        <v>12075</v>
      </c>
      <c r="K85" s="131" t="s">
        <v>31</v>
      </c>
      <c r="L85" s="31"/>
      <c r="M85" s="135" t="s">
        <v>31</v>
      </c>
      <c r="N85" s="136" t="s">
        <v>48</v>
      </c>
      <c r="O85" s="137">
        <v>0</v>
      </c>
      <c r="P85" s="137">
        <f>O85*H85</f>
        <v>0</v>
      </c>
      <c r="Q85" s="137">
        <v>0</v>
      </c>
      <c r="R85" s="137">
        <f>Q85*H85</f>
        <v>0</v>
      </c>
      <c r="S85" s="137">
        <v>0</v>
      </c>
      <c r="T85" s="138">
        <f>S85*H85</f>
        <v>0</v>
      </c>
      <c r="AR85" s="139" t="s">
        <v>209</v>
      </c>
      <c r="AT85" s="139" t="s">
        <v>205</v>
      </c>
      <c r="AU85" s="139" t="s">
        <v>86</v>
      </c>
      <c r="AY85" s="18" t="s">
        <v>203</v>
      </c>
      <c r="BE85" s="140">
        <f>IF(N85="základní",J85,0)</f>
        <v>12075</v>
      </c>
      <c r="BF85" s="140">
        <f>IF(N85="snížená",J85,0)</f>
        <v>0</v>
      </c>
      <c r="BG85" s="140">
        <f>IF(N85="zákl. přenesená",J85,0)</f>
        <v>0</v>
      </c>
      <c r="BH85" s="140">
        <f>IF(N85="sníž. přenesená",J85,0)</f>
        <v>0</v>
      </c>
      <c r="BI85" s="140">
        <f>IF(N85="nulová",J85,0)</f>
        <v>0</v>
      </c>
      <c r="BJ85" s="18" t="s">
        <v>84</v>
      </c>
      <c r="BK85" s="140">
        <f>ROUND(I85*H85,2)</f>
        <v>12075</v>
      </c>
      <c r="BL85" s="18" t="s">
        <v>209</v>
      </c>
      <c r="BM85" s="139" t="s">
        <v>1438</v>
      </c>
    </row>
    <row r="86" spans="2:65" s="12" customFormat="1" ht="10.15">
      <c r="B86" s="141"/>
      <c r="D86" s="142" t="s">
        <v>211</v>
      </c>
      <c r="E86" s="143" t="s">
        <v>31</v>
      </c>
      <c r="F86" s="144" t="s">
        <v>1439</v>
      </c>
      <c r="H86" s="145">
        <v>52.5</v>
      </c>
      <c r="L86" s="141"/>
      <c r="M86" s="146"/>
      <c r="T86" s="147"/>
      <c r="AT86" s="143" t="s">
        <v>211</v>
      </c>
      <c r="AU86" s="143" t="s">
        <v>86</v>
      </c>
      <c r="AV86" s="12" t="s">
        <v>86</v>
      </c>
      <c r="AW86" s="12" t="s">
        <v>38</v>
      </c>
      <c r="AX86" s="12" t="s">
        <v>84</v>
      </c>
      <c r="AY86" s="143" t="s">
        <v>203</v>
      </c>
    </row>
    <row r="87" spans="2:65" s="1" customFormat="1" ht="33" customHeight="1">
      <c r="B87" s="31"/>
      <c r="C87" s="129" t="s">
        <v>86</v>
      </c>
      <c r="D87" s="129" t="s">
        <v>205</v>
      </c>
      <c r="E87" s="130" t="s">
        <v>1440</v>
      </c>
      <c r="F87" s="131" t="s">
        <v>1441</v>
      </c>
      <c r="G87" s="132" t="s">
        <v>242</v>
      </c>
      <c r="H87" s="133">
        <v>15.75</v>
      </c>
      <c r="I87" s="134">
        <v>485</v>
      </c>
      <c r="J87" s="134">
        <f>ROUND(I87*H87,2)</f>
        <v>7638.75</v>
      </c>
      <c r="K87" s="131" t="s">
        <v>31</v>
      </c>
      <c r="L87" s="31"/>
      <c r="M87" s="135" t="s">
        <v>31</v>
      </c>
      <c r="N87" s="136" t="s">
        <v>48</v>
      </c>
      <c r="O87" s="137">
        <v>0</v>
      </c>
      <c r="P87" s="137">
        <f>O87*H87</f>
        <v>0</v>
      </c>
      <c r="Q87" s="137">
        <v>0</v>
      </c>
      <c r="R87" s="137">
        <f>Q87*H87</f>
        <v>0</v>
      </c>
      <c r="S87" s="137">
        <v>0</v>
      </c>
      <c r="T87" s="138">
        <f>S87*H87</f>
        <v>0</v>
      </c>
      <c r="AR87" s="139" t="s">
        <v>209</v>
      </c>
      <c r="AT87" s="139" t="s">
        <v>205</v>
      </c>
      <c r="AU87" s="139" t="s">
        <v>86</v>
      </c>
      <c r="AY87" s="18" t="s">
        <v>203</v>
      </c>
      <c r="BE87" s="140">
        <f>IF(N87="základní",J87,0)</f>
        <v>7638.75</v>
      </c>
      <c r="BF87" s="140">
        <f>IF(N87="snížená",J87,0)</f>
        <v>0</v>
      </c>
      <c r="BG87" s="140">
        <f>IF(N87="zákl. přenesená",J87,0)</f>
        <v>0</v>
      </c>
      <c r="BH87" s="140">
        <f>IF(N87="sníž. přenesená",J87,0)</f>
        <v>0</v>
      </c>
      <c r="BI87" s="140">
        <f>IF(N87="nulová",J87,0)</f>
        <v>0</v>
      </c>
      <c r="BJ87" s="18" t="s">
        <v>84</v>
      </c>
      <c r="BK87" s="140">
        <f>ROUND(I87*H87,2)</f>
        <v>7638.75</v>
      </c>
      <c r="BL87" s="18" t="s">
        <v>209</v>
      </c>
      <c r="BM87" s="139" t="s">
        <v>1442</v>
      </c>
    </row>
    <row r="88" spans="2:65" s="14" customFormat="1" ht="10.15">
      <c r="B88" s="160"/>
      <c r="D88" s="142" t="s">
        <v>211</v>
      </c>
      <c r="E88" s="161" t="s">
        <v>31</v>
      </c>
      <c r="F88" s="162" t="s">
        <v>1443</v>
      </c>
      <c r="H88" s="161" t="s">
        <v>31</v>
      </c>
      <c r="L88" s="160"/>
      <c r="M88" s="163"/>
      <c r="T88" s="164"/>
      <c r="AT88" s="161" t="s">
        <v>211</v>
      </c>
      <c r="AU88" s="161" t="s">
        <v>86</v>
      </c>
      <c r="AV88" s="14" t="s">
        <v>84</v>
      </c>
      <c r="AW88" s="14" t="s">
        <v>38</v>
      </c>
      <c r="AX88" s="14" t="s">
        <v>77</v>
      </c>
      <c r="AY88" s="161" t="s">
        <v>203</v>
      </c>
    </row>
    <row r="89" spans="2:65" s="12" customFormat="1" ht="10.15">
      <c r="B89" s="141"/>
      <c r="D89" s="142" t="s">
        <v>211</v>
      </c>
      <c r="E89" s="143" t="s">
        <v>31</v>
      </c>
      <c r="F89" s="144" t="s">
        <v>1444</v>
      </c>
      <c r="H89" s="145">
        <v>15.75</v>
      </c>
      <c r="L89" s="141"/>
      <c r="M89" s="146"/>
      <c r="T89" s="147"/>
      <c r="AT89" s="143" t="s">
        <v>211</v>
      </c>
      <c r="AU89" s="143" t="s">
        <v>86</v>
      </c>
      <c r="AV89" s="12" t="s">
        <v>86</v>
      </c>
      <c r="AW89" s="12" t="s">
        <v>38</v>
      </c>
      <c r="AX89" s="12" t="s">
        <v>84</v>
      </c>
      <c r="AY89" s="143" t="s">
        <v>203</v>
      </c>
    </row>
    <row r="90" spans="2:65" s="1" customFormat="1" ht="33" customHeight="1">
      <c r="B90" s="31"/>
      <c r="C90" s="129" t="s">
        <v>92</v>
      </c>
      <c r="D90" s="129" t="s">
        <v>205</v>
      </c>
      <c r="E90" s="130" t="s">
        <v>1445</v>
      </c>
      <c r="F90" s="131" t="s">
        <v>1446</v>
      </c>
      <c r="G90" s="132" t="s">
        <v>242</v>
      </c>
      <c r="H90" s="133">
        <v>63</v>
      </c>
      <c r="I90" s="134">
        <v>127.72</v>
      </c>
      <c r="J90" s="134">
        <f>ROUND(I90*H90,2)</f>
        <v>8046.36</v>
      </c>
      <c r="K90" s="131" t="s">
        <v>31</v>
      </c>
      <c r="L90" s="31"/>
      <c r="M90" s="135" t="s">
        <v>31</v>
      </c>
      <c r="N90" s="136" t="s">
        <v>48</v>
      </c>
      <c r="O90" s="137">
        <v>0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209</v>
      </c>
      <c r="AT90" s="139" t="s">
        <v>205</v>
      </c>
      <c r="AU90" s="139" t="s">
        <v>86</v>
      </c>
      <c r="AY90" s="18" t="s">
        <v>203</v>
      </c>
      <c r="BE90" s="140">
        <f>IF(N90="základní",J90,0)</f>
        <v>8046.36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8" t="s">
        <v>84</v>
      </c>
      <c r="BK90" s="140">
        <f>ROUND(I90*H90,2)</f>
        <v>8046.36</v>
      </c>
      <c r="BL90" s="18" t="s">
        <v>209</v>
      </c>
      <c r="BM90" s="139" t="s">
        <v>1447</v>
      </c>
    </row>
    <row r="91" spans="2:65" s="14" customFormat="1" ht="10.15">
      <c r="B91" s="160"/>
      <c r="D91" s="142" t="s">
        <v>211</v>
      </c>
      <c r="E91" s="161" t="s">
        <v>31</v>
      </c>
      <c r="F91" s="162" t="s">
        <v>1448</v>
      </c>
      <c r="H91" s="161" t="s">
        <v>31</v>
      </c>
      <c r="L91" s="160"/>
      <c r="M91" s="163"/>
      <c r="T91" s="164"/>
      <c r="AT91" s="161" t="s">
        <v>211</v>
      </c>
      <c r="AU91" s="161" t="s">
        <v>86</v>
      </c>
      <c r="AV91" s="14" t="s">
        <v>84</v>
      </c>
      <c r="AW91" s="14" t="s">
        <v>38</v>
      </c>
      <c r="AX91" s="14" t="s">
        <v>77</v>
      </c>
      <c r="AY91" s="161" t="s">
        <v>203</v>
      </c>
    </row>
    <row r="92" spans="2:65" s="12" customFormat="1" ht="10.15">
      <c r="B92" s="141"/>
      <c r="D92" s="142" t="s">
        <v>211</v>
      </c>
      <c r="E92" s="143" t="s">
        <v>31</v>
      </c>
      <c r="F92" s="144" t="s">
        <v>1449</v>
      </c>
      <c r="H92" s="145">
        <v>63</v>
      </c>
      <c r="L92" s="141"/>
      <c r="M92" s="146"/>
      <c r="T92" s="147"/>
      <c r="AT92" s="143" t="s">
        <v>211</v>
      </c>
      <c r="AU92" s="143" t="s">
        <v>86</v>
      </c>
      <c r="AV92" s="12" t="s">
        <v>86</v>
      </c>
      <c r="AW92" s="12" t="s">
        <v>38</v>
      </c>
      <c r="AX92" s="12" t="s">
        <v>84</v>
      </c>
      <c r="AY92" s="143" t="s">
        <v>203</v>
      </c>
    </row>
    <row r="93" spans="2:65" s="1" customFormat="1" ht="24.2" customHeight="1">
      <c r="B93" s="31"/>
      <c r="C93" s="129" t="s">
        <v>209</v>
      </c>
      <c r="D93" s="129" t="s">
        <v>205</v>
      </c>
      <c r="E93" s="130" t="s">
        <v>259</v>
      </c>
      <c r="F93" s="131" t="s">
        <v>260</v>
      </c>
      <c r="G93" s="132" t="s">
        <v>242</v>
      </c>
      <c r="H93" s="133">
        <v>15.75</v>
      </c>
      <c r="I93" s="134">
        <v>167.28</v>
      </c>
      <c r="J93" s="134">
        <f>ROUND(I93*H93,2)</f>
        <v>2634.66</v>
      </c>
      <c r="K93" s="131" t="s">
        <v>31</v>
      </c>
      <c r="L93" s="31"/>
      <c r="M93" s="135" t="s">
        <v>31</v>
      </c>
      <c r="N93" s="136" t="s">
        <v>48</v>
      </c>
      <c r="O93" s="137">
        <v>0</v>
      </c>
      <c r="P93" s="137">
        <f>O93*H93</f>
        <v>0</v>
      </c>
      <c r="Q93" s="137">
        <v>0</v>
      </c>
      <c r="R93" s="137">
        <f>Q93*H93</f>
        <v>0</v>
      </c>
      <c r="S93" s="137">
        <v>0</v>
      </c>
      <c r="T93" s="138">
        <f>S93*H93</f>
        <v>0</v>
      </c>
      <c r="AR93" s="139" t="s">
        <v>209</v>
      </c>
      <c r="AT93" s="139" t="s">
        <v>205</v>
      </c>
      <c r="AU93" s="139" t="s">
        <v>86</v>
      </c>
      <c r="AY93" s="18" t="s">
        <v>203</v>
      </c>
      <c r="BE93" s="140">
        <f>IF(N93="základní",J93,0)</f>
        <v>2634.66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8" t="s">
        <v>84</v>
      </c>
      <c r="BK93" s="140">
        <f>ROUND(I93*H93,2)</f>
        <v>2634.66</v>
      </c>
      <c r="BL93" s="18" t="s">
        <v>209</v>
      </c>
      <c r="BM93" s="139" t="s">
        <v>1450</v>
      </c>
    </row>
    <row r="94" spans="2:65" s="14" customFormat="1" ht="10.15">
      <c r="B94" s="160"/>
      <c r="D94" s="142" t="s">
        <v>211</v>
      </c>
      <c r="E94" s="161" t="s">
        <v>31</v>
      </c>
      <c r="F94" s="162" t="s">
        <v>1451</v>
      </c>
      <c r="H94" s="161" t="s">
        <v>31</v>
      </c>
      <c r="L94" s="160"/>
      <c r="M94" s="163"/>
      <c r="T94" s="164"/>
      <c r="AT94" s="161" t="s">
        <v>211</v>
      </c>
      <c r="AU94" s="161" t="s">
        <v>86</v>
      </c>
      <c r="AV94" s="14" t="s">
        <v>84</v>
      </c>
      <c r="AW94" s="14" t="s">
        <v>38</v>
      </c>
      <c r="AX94" s="14" t="s">
        <v>77</v>
      </c>
      <c r="AY94" s="161" t="s">
        <v>203</v>
      </c>
    </row>
    <row r="95" spans="2:65" s="12" customFormat="1" ht="10.15">
      <c r="B95" s="141"/>
      <c r="D95" s="142" t="s">
        <v>211</v>
      </c>
      <c r="E95" s="143" t="s">
        <v>31</v>
      </c>
      <c r="F95" s="144" t="s">
        <v>1444</v>
      </c>
      <c r="H95" s="145">
        <v>15.75</v>
      </c>
      <c r="L95" s="141"/>
      <c r="M95" s="146"/>
      <c r="T95" s="147"/>
      <c r="AT95" s="143" t="s">
        <v>211</v>
      </c>
      <c r="AU95" s="143" t="s">
        <v>86</v>
      </c>
      <c r="AV95" s="12" t="s">
        <v>86</v>
      </c>
      <c r="AW95" s="12" t="s">
        <v>38</v>
      </c>
      <c r="AX95" s="12" t="s">
        <v>84</v>
      </c>
      <c r="AY95" s="143" t="s">
        <v>203</v>
      </c>
    </row>
    <row r="96" spans="2:65" s="1" customFormat="1" ht="24.2" customHeight="1">
      <c r="B96" s="31"/>
      <c r="C96" s="129" t="s">
        <v>258</v>
      </c>
      <c r="D96" s="129" t="s">
        <v>205</v>
      </c>
      <c r="E96" s="130" t="s">
        <v>1452</v>
      </c>
      <c r="F96" s="131" t="s">
        <v>1453</v>
      </c>
      <c r="G96" s="132" t="s">
        <v>208</v>
      </c>
      <c r="H96" s="133">
        <v>52.5</v>
      </c>
      <c r="I96" s="134">
        <v>45</v>
      </c>
      <c r="J96" s="134">
        <f>ROUND(I96*H96,2)</f>
        <v>2362.5</v>
      </c>
      <c r="K96" s="131" t="s">
        <v>31</v>
      </c>
      <c r="L96" s="31"/>
      <c r="M96" s="135" t="s">
        <v>31</v>
      </c>
      <c r="N96" s="136" t="s">
        <v>48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209</v>
      </c>
      <c r="AT96" s="139" t="s">
        <v>205</v>
      </c>
      <c r="AU96" s="139" t="s">
        <v>86</v>
      </c>
      <c r="AY96" s="18" t="s">
        <v>203</v>
      </c>
      <c r="BE96" s="140">
        <f>IF(N96="základní",J96,0)</f>
        <v>2362.5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8" t="s">
        <v>84</v>
      </c>
      <c r="BK96" s="140">
        <f>ROUND(I96*H96,2)</f>
        <v>2362.5</v>
      </c>
      <c r="BL96" s="18" t="s">
        <v>209</v>
      </c>
      <c r="BM96" s="139" t="s">
        <v>1454</v>
      </c>
    </row>
    <row r="97" spans="2:65" s="12" customFormat="1" ht="10.15">
      <c r="B97" s="141"/>
      <c r="D97" s="142" t="s">
        <v>211</v>
      </c>
      <c r="E97" s="143" t="s">
        <v>31</v>
      </c>
      <c r="F97" s="144" t="s">
        <v>1439</v>
      </c>
      <c r="H97" s="145">
        <v>52.5</v>
      </c>
      <c r="L97" s="141"/>
      <c r="M97" s="146"/>
      <c r="T97" s="147"/>
      <c r="AT97" s="143" t="s">
        <v>211</v>
      </c>
      <c r="AU97" s="143" t="s">
        <v>86</v>
      </c>
      <c r="AV97" s="12" t="s">
        <v>86</v>
      </c>
      <c r="AW97" s="12" t="s">
        <v>38</v>
      </c>
      <c r="AX97" s="12" t="s">
        <v>84</v>
      </c>
      <c r="AY97" s="143" t="s">
        <v>203</v>
      </c>
    </row>
    <row r="98" spans="2:65" s="1" customFormat="1" ht="16.5" customHeight="1">
      <c r="B98" s="31"/>
      <c r="C98" s="174" t="s">
        <v>262</v>
      </c>
      <c r="D98" s="174" t="s">
        <v>450</v>
      </c>
      <c r="E98" s="175" t="s">
        <v>1455</v>
      </c>
      <c r="F98" s="176" t="s">
        <v>1456</v>
      </c>
      <c r="G98" s="177" t="s">
        <v>1171</v>
      </c>
      <c r="H98" s="178">
        <v>1.05</v>
      </c>
      <c r="I98" s="179">
        <v>5600</v>
      </c>
      <c r="J98" s="179">
        <f>ROUND(I98*H98,2)</f>
        <v>5880</v>
      </c>
      <c r="K98" s="176" t="s">
        <v>31</v>
      </c>
      <c r="L98" s="180"/>
      <c r="M98" s="181" t="s">
        <v>31</v>
      </c>
      <c r="N98" s="182" t="s">
        <v>48</v>
      </c>
      <c r="O98" s="137">
        <v>0</v>
      </c>
      <c r="P98" s="137">
        <f>O98*H98</f>
        <v>0</v>
      </c>
      <c r="Q98" s="137">
        <v>1E-3</v>
      </c>
      <c r="R98" s="137">
        <f>Q98*H98</f>
        <v>1.0500000000000002E-3</v>
      </c>
      <c r="S98" s="137">
        <v>0</v>
      </c>
      <c r="T98" s="138">
        <f>S98*H98</f>
        <v>0</v>
      </c>
      <c r="AR98" s="139" t="s">
        <v>272</v>
      </c>
      <c r="AT98" s="139" t="s">
        <v>450</v>
      </c>
      <c r="AU98" s="139" t="s">
        <v>86</v>
      </c>
      <c r="AY98" s="18" t="s">
        <v>203</v>
      </c>
      <c r="BE98" s="140">
        <f>IF(N98="základní",J98,0)</f>
        <v>5880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8" t="s">
        <v>84</v>
      </c>
      <c r="BK98" s="140">
        <f>ROUND(I98*H98,2)</f>
        <v>5880</v>
      </c>
      <c r="BL98" s="18" t="s">
        <v>209</v>
      </c>
      <c r="BM98" s="139" t="s">
        <v>1457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1458</v>
      </c>
      <c r="H99" s="145">
        <v>1.05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84</v>
      </c>
      <c r="AY99" s="143" t="s">
        <v>203</v>
      </c>
    </row>
    <row r="100" spans="2:65" s="1" customFormat="1" ht="16.5" customHeight="1">
      <c r="B100" s="31"/>
      <c r="C100" s="129" t="s">
        <v>267</v>
      </c>
      <c r="D100" s="129" t="s">
        <v>205</v>
      </c>
      <c r="E100" s="130" t="s">
        <v>1459</v>
      </c>
      <c r="F100" s="131" t="s">
        <v>1460</v>
      </c>
      <c r="G100" s="132" t="s">
        <v>251</v>
      </c>
      <c r="H100" s="133">
        <v>26.774999999999999</v>
      </c>
      <c r="I100" s="134">
        <v>317.5</v>
      </c>
      <c r="J100" s="134">
        <f>ROUND(I100*H100,2)</f>
        <v>8501.06</v>
      </c>
      <c r="K100" s="131" t="s">
        <v>31</v>
      </c>
      <c r="L100" s="31"/>
      <c r="M100" s="135" t="s">
        <v>31</v>
      </c>
      <c r="N100" s="136" t="s">
        <v>48</v>
      </c>
      <c r="O100" s="137">
        <v>0</v>
      </c>
      <c r="P100" s="137">
        <f>O100*H100</f>
        <v>0</v>
      </c>
      <c r="Q100" s="137">
        <v>0</v>
      </c>
      <c r="R100" s="137">
        <f>Q100*H100</f>
        <v>0</v>
      </c>
      <c r="S100" s="137">
        <v>0</v>
      </c>
      <c r="T100" s="138">
        <f>S100*H100</f>
        <v>0</v>
      </c>
      <c r="AR100" s="139" t="s">
        <v>209</v>
      </c>
      <c r="AT100" s="139" t="s">
        <v>205</v>
      </c>
      <c r="AU100" s="139" t="s">
        <v>86</v>
      </c>
      <c r="AY100" s="18" t="s">
        <v>203</v>
      </c>
      <c r="BE100" s="140">
        <f>IF(N100="základní",J100,0)</f>
        <v>8501.06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8501.06</v>
      </c>
      <c r="BL100" s="18" t="s">
        <v>209</v>
      </c>
      <c r="BM100" s="139" t="s">
        <v>1461</v>
      </c>
    </row>
    <row r="101" spans="2:65" s="12" customFormat="1" ht="10.15">
      <c r="B101" s="141"/>
      <c r="D101" s="142" t="s">
        <v>211</v>
      </c>
      <c r="E101" s="143" t="s">
        <v>31</v>
      </c>
      <c r="F101" s="144" t="s">
        <v>1462</v>
      </c>
      <c r="H101" s="145">
        <v>26.774999999999999</v>
      </c>
      <c r="L101" s="141"/>
      <c r="M101" s="146"/>
      <c r="T101" s="147"/>
      <c r="AT101" s="143" t="s">
        <v>211</v>
      </c>
      <c r="AU101" s="143" t="s">
        <v>86</v>
      </c>
      <c r="AV101" s="12" t="s">
        <v>86</v>
      </c>
      <c r="AW101" s="12" t="s">
        <v>38</v>
      </c>
      <c r="AX101" s="12" t="s">
        <v>84</v>
      </c>
      <c r="AY101" s="143" t="s">
        <v>203</v>
      </c>
    </row>
    <row r="102" spans="2:65" s="1" customFormat="1" ht="16.5" customHeight="1">
      <c r="B102" s="31"/>
      <c r="C102" s="174" t="s">
        <v>272</v>
      </c>
      <c r="D102" s="174" t="s">
        <v>450</v>
      </c>
      <c r="E102" s="175" t="s">
        <v>1463</v>
      </c>
      <c r="F102" s="176" t="s">
        <v>1464</v>
      </c>
      <c r="G102" s="177" t="s">
        <v>242</v>
      </c>
      <c r="H102" s="178">
        <v>1.0709999999999997</v>
      </c>
      <c r="I102" s="179">
        <v>4000</v>
      </c>
      <c r="J102" s="179">
        <f>ROUND(I102*H102,2)</f>
        <v>4284</v>
      </c>
      <c r="K102" s="176" t="s">
        <v>31</v>
      </c>
      <c r="L102" s="180"/>
      <c r="M102" s="181" t="s">
        <v>31</v>
      </c>
      <c r="N102" s="182" t="s">
        <v>48</v>
      </c>
      <c r="O102" s="137">
        <v>0</v>
      </c>
      <c r="P102" s="137">
        <f>O102*H102</f>
        <v>0</v>
      </c>
      <c r="Q102" s="137">
        <v>0.21</v>
      </c>
      <c r="R102" s="137">
        <f>Q102*H102</f>
        <v>0.22490999999999994</v>
      </c>
      <c r="S102" s="137">
        <v>0</v>
      </c>
      <c r="T102" s="138">
        <f>S102*H102</f>
        <v>0</v>
      </c>
      <c r="AR102" s="139" t="s">
        <v>272</v>
      </c>
      <c r="AT102" s="139" t="s">
        <v>450</v>
      </c>
      <c r="AU102" s="139" t="s">
        <v>86</v>
      </c>
      <c r="AY102" s="18" t="s">
        <v>203</v>
      </c>
      <c r="BE102" s="140">
        <f>IF(N102="základní",J102,0)</f>
        <v>4284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4284</v>
      </c>
      <c r="BL102" s="18" t="s">
        <v>209</v>
      </c>
      <c r="BM102" s="139" t="s">
        <v>1465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1466</v>
      </c>
      <c r="H103" s="145">
        <v>1.0709999999999997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84</v>
      </c>
      <c r="AY103" s="143" t="s">
        <v>203</v>
      </c>
    </row>
    <row r="104" spans="2:65" s="1" customFormat="1" ht="16.5" customHeight="1">
      <c r="B104" s="31"/>
      <c r="C104" s="129" t="s">
        <v>279</v>
      </c>
      <c r="D104" s="129" t="s">
        <v>205</v>
      </c>
      <c r="E104" s="130" t="s">
        <v>1467</v>
      </c>
      <c r="F104" s="131" t="s">
        <v>1468</v>
      </c>
      <c r="G104" s="132" t="s">
        <v>208</v>
      </c>
      <c r="H104" s="133">
        <v>52.5</v>
      </c>
      <c r="I104" s="134">
        <v>220</v>
      </c>
      <c r="J104" s="134">
        <f>ROUND(I104*H104,2)</f>
        <v>11550</v>
      </c>
      <c r="K104" s="131" t="s">
        <v>31</v>
      </c>
      <c r="L104" s="31"/>
      <c r="M104" s="135" t="s">
        <v>31</v>
      </c>
      <c r="N104" s="136" t="s">
        <v>48</v>
      </c>
      <c r="O104" s="137">
        <v>0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209</v>
      </c>
      <c r="AT104" s="139" t="s">
        <v>205</v>
      </c>
      <c r="AU104" s="139" t="s">
        <v>86</v>
      </c>
      <c r="AY104" s="18" t="s">
        <v>203</v>
      </c>
      <c r="BE104" s="140">
        <f>IF(N104="základní",J104,0)</f>
        <v>11550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11550</v>
      </c>
      <c r="BL104" s="18" t="s">
        <v>209</v>
      </c>
      <c r="BM104" s="139" t="s">
        <v>1469</v>
      </c>
    </row>
    <row r="105" spans="2:65" s="1" customFormat="1" ht="24.2" customHeight="1">
      <c r="B105" s="31"/>
      <c r="C105" s="129" t="s">
        <v>117</v>
      </c>
      <c r="D105" s="129" t="s">
        <v>205</v>
      </c>
      <c r="E105" s="130" t="s">
        <v>1470</v>
      </c>
      <c r="F105" s="131" t="s">
        <v>1471</v>
      </c>
      <c r="G105" s="132" t="s">
        <v>215</v>
      </c>
      <c r="H105" s="133">
        <v>3</v>
      </c>
      <c r="I105" s="134">
        <v>2486.7199999999998</v>
      </c>
      <c r="J105" s="134">
        <f>ROUND(I105*H105,2)</f>
        <v>7460.16</v>
      </c>
      <c r="K105" s="131" t="s">
        <v>31</v>
      </c>
      <c r="L105" s="31"/>
      <c r="M105" s="135" t="s">
        <v>31</v>
      </c>
      <c r="N105" s="136" t="s">
        <v>48</v>
      </c>
      <c r="O105" s="137">
        <v>0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209</v>
      </c>
      <c r="AT105" s="139" t="s">
        <v>205</v>
      </c>
      <c r="AU105" s="139" t="s">
        <v>86</v>
      </c>
      <c r="AY105" s="18" t="s">
        <v>203</v>
      </c>
      <c r="BE105" s="140">
        <f>IF(N105="základní",J105,0)</f>
        <v>7460.16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84</v>
      </c>
      <c r="BK105" s="140">
        <f>ROUND(I105*H105,2)</f>
        <v>7460.16</v>
      </c>
      <c r="BL105" s="18" t="s">
        <v>209</v>
      </c>
      <c r="BM105" s="139" t="s">
        <v>1472</v>
      </c>
    </row>
    <row r="106" spans="2:65" s="1" customFormat="1" ht="16.5" customHeight="1">
      <c r="B106" s="31"/>
      <c r="C106" s="174" t="s">
        <v>123</v>
      </c>
      <c r="D106" s="174" t="s">
        <v>450</v>
      </c>
      <c r="E106" s="175" t="s">
        <v>1473</v>
      </c>
      <c r="F106" s="176" t="s">
        <v>1474</v>
      </c>
      <c r="G106" s="177" t="s">
        <v>242</v>
      </c>
      <c r="H106" s="178">
        <v>1.2</v>
      </c>
      <c r="I106" s="179">
        <v>3930</v>
      </c>
      <c r="J106" s="179">
        <f>ROUND(I106*H106,2)</f>
        <v>4716</v>
      </c>
      <c r="K106" s="176" t="s">
        <v>31</v>
      </c>
      <c r="L106" s="180"/>
      <c r="M106" s="181" t="s">
        <v>31</v>
      </c>
      <c r="N106" s="182" t="s">
        <v>48</v>
      </c>
      <c r="O106" s="137">
        <v>0</v>
      </c>
      <c r="P106" s="137">
        <f>O106*H106</f>
        <v>0</v>
      </c>
      <c r="Q106" s="137">
        <v>0.22</v>
      </c>
      <c r="R106" s="137">
        <f>Q106*H106</f>
        <v>0.26400000000000001</v>
      </c>
      <c r="S106" s="137">
        <v>0</v>
      </c>
      <c r="T106" s="138">
        <f>S106*H106</f>
        <v>0</v>
      </c>
      <c r="AR106" s="139" t="s">
        <v>272</v>
      </c>
      <c r="AT106" s="139" t="s">
        <v>450</v>
      </c>
      <c r="AU106" s="139" t="s">
        <v>86</v>
      </c>
      <c r="AY106" s="18" t="s">
        <v>203</v>
      </c>
      <c r="BE106" s="140">
        <f>IF(N106="základní",J106,0)</f>
        <v>4716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84</v>
      </c>
      <c r="BK106" s="140">
        <f>ROUND(I106*H106,2)</f>
        <v>4716</v>
      </c>
      <c r="BL106" s="18" t="s">
        <v>209</v>
      </c>
      <c r="BM106" s="139" t="s">
        <v>1475</v>
      </c>
    </row>
    <row r="107" spans="2:65" s="12" customFormat="1" ht="10.15">
      <c r="B107" s="141"/>
      <c r="D107" s="142" t="s">
        <v>211</v>
      </c>
      <c r="E107" s="143" t="s">
        <v>31</v>
      </c>
      <c r="F107" s="144" t="s">
        <v>1476</v>
      </c>
      <c r="H107" s="145">
        <v>1.2</v>
      </c>
      <c r="L107" s="141"/>
      <c r="M107" s="146"/>
      <c r="T107" s="147"/>
      <c r="AT107" s="143" t="s">
        <v>211</v>
      </c>
      <c r="AU107" s="143" t="s">
        <v>86</v>
      </c>
      <c r="AV107" s="12" t="s">
        <v>86</v>
      </c>
      <c r="AW107" s="12" t="s">
        <v>38</v>
      </c>
      <c r="AX107" s="12" t="s">
        <v>84</v>
      </c>
      <c r="AY107" s="143" t="s">
        <v>203</v>
      </c>
    </row>
    <row r="108" spans="2:65" s="1" customFormat="1" ht="24.2" customHeight="1">
      <c r="B108" s="31"/>
      <c r="C108" s="129" t="s">
        <v>8</v>
      </c>
      <c r="D108" s="129" t="s">
        <v>205</v>
      </c>
      <c r="E108" s="130" t="s">
        <v>1477</v>
      </c>
      <c r="F108" s="131" t="s">
        <v>1478</v>
      </c>
      <c r="G108" s="132" t="s">
        <v>215</v>
      </c>
      <c r="H108" s="133">
        <v>3</v>
      </c>
      <c r="I108" s="134">
        <v>623.6</v>
      </c>
      <c r="J108" s="134">
        <f>ROUND(I108*H108,2)</f>
        <v>1870.8</v>
      </c>
      <c r="K108" s="131" t="s">
        <v>31</v>
      </c>
      <c r="L108" s="31"/>
      <c r="M108" s="135" t="s">
        <v>31</v>
      </c>
      <c r="N108" s="136" t="s">
        <v>48</v>
      </c>
      <c r="O108" s="137">
        <v>0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209</v>
      </c>
      <c r="AT108" s="139" t="s">
        <v>205</v>
      </c>
      <c r="AU108" s="139" t="s">
        <v>86</v>
      </c>
      <c r="AY108" s="18" t="s">
        <v>203</v>
      </c>
      <c r="BE108" s="140">
        <f>IF(N108="základní",J108,0)</f>
        <v>1870.8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8" t="s">
        <v>84</v>
      </c>
      <c r="BK108" s="140">
        <f>ROUND(I108*H108,2)</f>
        <v>1870.8</v>
      </c>
      <c r="BL108" s="18" t="s">
        <v>209</v>
      </c>
      <c r="BM108" s="139" t="s">
        <v>1479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92</v>
      </c>
      <c r="H109" s="145">
        <v>3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84</v>
      </c>
      <c r="AY109" s="143" t="s">
        <v>203</v>
      </c>
    </row>
    <row r="110" spans="2:65" s="1" customFormat="1" ht="16.5" customHeight="1">
      <c r="B110" s="31"/>
      <c r="C110" s="174" t="s">
        <v>134</v>
      </c>
      <c r="D110" s="174" t="s">
        <v>450</v>
      </c>
      <c r="E110" s="175" t="s">
        <v>1480</v>
      </c>
      <c r="F110" s="176" t="s">
        <v>1481</v>
      </c>
      <c r="G110" s="177" t="s">
        <v>215</v>
      </c>
      <c r="H110" s="178">
        <v>3</v>
      </c>
      <c r="I110" s="179">
        <v>7200</v>
      </c>
      <c r="J110" s="179">
        <f>ROUND(I110*H110,2)</f>
        <v>21600</v>
      </c>
      <c r="K110" s="176" t="s">
        <v>31</v>
      </c>
      <c r="L110" s="180"/>
      <c r="M110" s="181" t="s">
        <v>31</v>
      </c>
      <c r="N110" s="182" t="s">
        <v>48</v>
      </c>
      <c r="O110" s="137">
        <v>0</v>
      </c>
      <c r="P110" s="137">
        <f>O110*H110</f>
        <v>0</v>
      </c>
      <c r="Q110" s="137">
        <v>3.0000000000000001E-5</v>
      </c>
      <c r="R110" s="137">
        <f>Q110*H110</f>
        <v>9.0000000000000006E-5</v>
      </c>
      <c r="S110" s="137">
        <v>0</v>
      </c>
      <c r="T110" s="138">
        <f>S110*H110</f>
        <v>0</v>
      </c>
      <c r="AR110" s="139" t="s">
        <v>272</v>
      </c>
      <c r="AT110" s="139" t="s">
        <v>450</v>
      </c>
      <c r="AU110" s="139" t="s">
        <v>86</v>
      </c>
      <c r="AY110" s="18" t="s">
        <v>203</v>
      </c>
      <c r="BE110" s="140">
        <f>IF(N110="základní",J110,0)</f>
        <v>21600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21600</v>
      </c>
      <c r="BL110" s="18" t="s">
        <v>209</v>
      </c>
      <c r="BM110" s="139" t="s">
        <v>1482</v>
      </c>
    </row>
    <row r="111" spans="2:65" s="1" customFormat="1" ht="16.5" customHeight="1">
      <c r="B111" s="31"/>
      <c r="C111" s="129" t="s">
        <v>310</v>
      </c>
      <c r="D111" s="129" t="s">
        <v>205</v>
      </c>
      <c r="E111" s="130" t="s">
        <v>1483</v>
      </c>
      <c r="F111" s="131" t="s">
        <v>1484</v>
      </c>
      <c r="G111" s="132" t="s">
        <v>215</v>
      </c>
      <c r="H111" s="133">
        <v>3</v>
      </c>
      <c r="I111" s="134">
        <v>365.83</v>
      </c>
      <c r="J111" s="134">
        <f>ROUND(I111*H111,2)</f>
        <v>1097.49</v>
      </c>
      <c r="K111" s="131" t="s">
        <v>31</v>
      </c>
      <c r="L111" s="31"/>
      <c r="M111" s="135" t="s">
        <v>31</v>
      </c>
      <c r="N111" s="136" t="s">
        <v>48</v>
      </c>
      <c r="O111" s="137">
        <v>0</v>
      </c>
      <c r="P111" s="137">
        <f>O111*H111</f>
        <v>0</v>
      </c>
      <c r="Q111" s="137">
        <v>5.8E-5</v>
      </c>
      <c r="R111" s="137">
        <f>Q111*H111</f>
        <v>1.74E-4</v>
      </c>
      <c r="S111" s="137">
        <v>0</v>
      </c>
      <c r="T111" s="138">
        <f>S111*H111</f>
        <v>0</v>
      </c>
      <c r="AR111" s="139" t="s">
        <v>209</v>
      </c>
      <c r="AT111" s="139" t="s">
        <v>205</v>
      </c>
      <c r="AU111" s="139" t="s">
        <v>86</v>
      </c>
      <c r="AY111" s="18" t="s">
        <v>203</v>
      </c>
      <c r="BE111" s="140">
        <f>IF(N111="základní",J111,0)</f>
        <v>1097.49</v>
      </c>
      <c r="BF111" s="140">
        <f>IF(N111="snížená",J111,0)</f>
        <v>0</v>
      </c>
      <c r="BG111" s="140">
        <f>IF(N111="zákl. přenesená",J111,0)</f>
        <v>0</v>
      </c>
      <c r="BH111" s="140">
        <f>IF(N111="sníž. přenesená",J111,0)</f>
        <v>0</v>
      </c>
      <c r="BI111" s="140">
        <f>IF(N111="nulová",J111,0)</f>
        <v>0</v>
      </c>
      <c r="BJ111" s="18" t="s">
        <v>84</v>
      </c>
      <c r="BK111" s="140">
        <f>ROUND(I111*H111,2)</f>
        <v>1097.49</v>
      </c>
      <c r="BL111" s="18" t="s">
        <v>209</v>
      </c>
      <c r="BM111" s="139" t="s">
        <v>1485</v>
      </c>
    </row>
    <row r="112" spans="2:65" s="1" customFormat="1" ht="16.5" customHeight="1">
      <c r="B112" s="31"/>
      <c r="C112" s="174" t="s">
        <v>321</v>
      </c>
      <c r="D112" s="174" t="s">
        <v>450</v>
      </c>
      <c r="E112" s="175" t="s">
        <v>1486</v>
      </c>
      <c r="F112" s="176" t="s">
        <v>1487</v>
      </c>
      <c r="G112" s="177" t="s">
        <v>215</v>
      </c>
      <c r="H112" s="178">
        <v>9</v>
      </c>
      <c r="I112" s="179">
        <v>171</v>
      </c>
      <c r="J112" s="179">
        <f>ROUND(I112*H112,2)</f>
        <v>1539</v>
      </c>
      <c r="K112" s="176" t="s">
        <v>31</v>
      </c>
      <c r="L112" s="180"/>
      <c r="M112" s="181" t="s">
        <v>31</v>
      </c>
      <c r="N112" s="182" t="s">
        <v>48</v>
      </c>
      <c r="O112" s="137">
        <v>0</v>
      </c>
      <c r="P112" s="137">
        <f>O112*H112</f>
        <v>0</v>
      </c>
      <c r="Q112" s="137">
        <v>7.0899999999999999E-3</v>
      </c>
      <c r="R112" s="137">
        <f>Q112*H112</f>
        <v>6.3810000000000006E-2</v>
      </c>
      <c r="S112" s="137">
        <v>0</v>
      </c>
      <c r="T112" s="138">
        <f>S112*H112</f>
        <v>0</v>
      </c>
      <c r="AR112" s="139" t="s">
        <v>272</v>
      </c>
      <c r="AT112" s="139" t="s">
        <v>450</v>
      </c>
      <c r="AU112" s="139" t="s">
        <v>86</v>
      </c>
      <c r="AY112" s="18" t="s">
        <v>203</v>
      </c>
      <c r="BE112" s="140">
        <f>IF(N112="základní",J112,0)</f>
        <v>1539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8" t="s">
        <v>84</v>
      </c>
      <c r="BK112" s="140">
        <f>ROUND(I112*H112,2)</f>
        <v>1539</v>
      </c>
      <c r="BL112" s="18" t="s">
        <v>209</v>
      </c>
      <c r="BM112" s="139" t="s">
        <v>1488</v>
      </c>
    </row>
    <row r="113" spans="2:65" s="12" customFormat="1" ht="10.15">
      <c r="B113" s="141"/>
      <c r="D113" s="142" t="s">
        <v>211</v>
      </c>
      <c r="E113" s="143" t="s">
        <v>31</v>
      </c>
      <c r="F113" s="144" t="s">
        <v>1489</v>
      </c>
      <c r="H113" s="145">
        <v>9</v>
      </c>
      <c r="L113" s="141"/>
      <c r="M113" s="146"/>
      <c r="T113" s="147"/>
      <c r="AT113" s="143" t="s">
        <v>211</v>
      </c>
      <c r="AU113" s="143" t="s">
        <v>86</v>
      </c>
      <c r="AV113" s="12" t="s">
        <v>86</v>
      </c>
      <c r="AW113" s="12" t="s">
        <v>38</v>
      </c>
      <c r="AX113" s="12" t="s">
        <v>84</v>
      </c>
      <c r="AY113" s="143" t="s">
        <v>203</v>
      </c>
    </row>
    <row r="114" spans="2:65" s="1" customFormat="1" ht="16.5" customHeight="1">
      <c r="B114" s="31"/>
      <c r="C114" s="129" t="s">
        <v>325</v>
      </c>
      <c r="D114" s="129" t="s">
        <v>205</v>
      </c>
      <c r="E114" s="130" t="s">
        <v>1490</v>
      </c>
      <c r="F114" s="131" t="s">
        <v>1491</v>
      </c>
      <c r="G114" s="132" t="s">
        <v>208</v>
      </c>
      <c r="H114" s="133">
        <v>15</v>
      </c>
      <c r="I114" s="134">
        <v>300</v>
      </c>
      <c r="J114" s="134">
        <f>ROUND(I114*H114,2)</f>
        <v>4500</v>
      </c>
      <c r="K114" s="131" t="s">
        <v>31</v>
      </c>
      <c r="L114" s="31"/>
      <c r="M114" s="135" t="s">
        <v>31</v>
      </c>
      <c r="N114" s="136" t="s">
        <v>48</v>
      </c>
      <c r="O114" s="137">
        <v>0</v>
      </c>
      <c r="P114" s="137">
        <f>O114*H114</f>
        <v>0</v>
      </c>
      <c r="Q114" s="137">
        <v>6.8999999999999997E-4</v>
      </c>
      <c r="R114" s="137">
        <f>Q114*H114</f>
        <v>1.035E-2</v>
      </c>
      <c r="S114" s="137">
        <v>0</v>
      </c>
      <c r="T114" s="138">
        <f>S114*H114</f>
        <v>0</v>
      </c>
      <c r="AR114" s="139" t="s">
        <v>209</v>
      </c>
      <c r="AT114" s="139" t="s">
        <v>205</v>
      </c>
      <c r="AU114" s="139" t="s">
        <v>86</v>
      </c>
      <c r="AY114" s="18" t="s">
        <v>203</v>
      </c>
      <c r="BE114" s="140">
        <f>IF(N114="základní",J114,0)</f>
        <v>4500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8" t="s">
        <v>84</v>
      </c>
      <c r="BK114" s="140">
        <f>ROUND(I114*H114,2)</f>
        <v>4500</v>
      </c>
      <c r="BL114" s="18" t="s">
        <v>209</v>
      </c>
      <c r="BM114" s="139" t="s">
        <v>1492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1493</v>
      </c>
      <c r="H115" s="145">
        <v>15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84</v>
      </c>
      <c r="AY115" s="143" t="s">
        <v>203</v>
      </c>
    </row>
    <row r="116" spans="2:65" s="1" customFormat="1" ht="16.5" customHeight="1">
      <c r="B116" s="31"/>
      <c r="C116" s="129" t="s">
        <v>332</v>
      </c>
      <c r="D116" s="129" t="s">
        <v>205</v>
      </c>
      <c r="E116" s="130" t="s">
        <v>1494</v>
      </c>
      <c r="F116" s="131" t="s">
        <v>1495</v>
      </c>
      <c r="G116" s="132" t="s">
        <v>215</v>
      </c>
      <c r="H116" s="133">
        <v>3</v>
      </c>
      <c r="I116" s="134">
        <v>101.01</v>
      </c>
      <c r="J116" s="134">
        <f>ROUND(I116*H116,2)</f>
        <v>303.02999999999997</v>
      </c>
      <c r="K116" s="131" t="s">
        <v>31</v>
      </c>
      <c r="L116" s="31"/>
      <c r="M116" s="135" t="s">
        <v>31</v>
      </c>
      <c r="N116" s="136" t="s">
        <v>48</v>
      </c>
      <c r="O116" s="137">
        <v>0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209</v>
      </c>
      <c r="AT116" s="139" t="s">
        <v>205</v>
      </c>
      <c r="AU116" s="139" t="s">
        <v>86</v>
      </c>
      <c r="AY116" s="18" t="s">
        <v>203</v>
      </c>
      <c r="BE116" s="140">
        <f>IF(N116="základní",J116,0)</f>
        <v>303.02999999999997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8" t="s">
        <v>84</v>
      </c>
      <c r="BK116" s="140">
        <f>ROUND(I116*H116,2)</f>
        <v>303.02999999999997</v>
      </c>
      <c r="BL116" s="18" t="s">
        <v>209</v>
      </c>
      <c r="BM116" s="139" t="s">
        <v>1496</v>
      </c>
    </row>
    <row r="117" spans="2:65" s="11" customFormat="1" ht="22.8" customHeight="1">
      <c r="B117" s="118"/>
      <c r="D117" s="119" t="s">
        <v>76</v>
      </c>
      <c r="E117" s="127" t="s">
        <v>399</v>
      </c>
      <c r="F117" s="127" t="s">
        <v>400</v>
      </c>
      <c r="J117" s="128">
        <f>BK117</f>
        <v>660.73</v>
      </c>
      <c r="L117" s="118"/>
      <c r="M117" s="122"/>
      <c r="P117" s="123">
        <f>P118</f>
        <v>0</v>
      </c>
      <c r="R117" s="123">
        <f>R118</f>
        <v>0</v>
      </c>
      <c r="T117" s="124">
        <f>T118</f>
        <v>0</v>
      </c>
      <c r="AR117" s="119" t="s">
        <v>84</v>
      </c>
      <c r="AT117" s="125" t="s">
        <v>76</v>
      </c>
      <c r="AU117" s="125" t="s">
        <v>84</v>
      </c>
      <c r="AY117" s="119" t="s">
        <v>203</v>
      </c>
      <c r="BK117" s="126">
        <f>BK118</f>
        <v>660.73</v>
      </c>
    </row>
    <row r="118" spans="2:65" s="1" customFormat="1" ht="16.5" customHeight="1">
      <c r="B118" s="31"/>
      <c r="C118" s="129" t="s">
        <v>339</v>
      </c>
      <c r="D118" s="129" t="s">
        <v>205</v>
      </c>
      <c r="E118" s="130" t="s">
        <v>1497</v>
      </c>
      <c r="F118" s="131" t="s">
        <v>1498</v>
      </c>
      <c r="G118" s="132" t="s">
        <v>251</v>
      </c>
      <c r="H118" s="133">
        <v>0.56399999999999995</v>
      </c>
      <c r="I118" s="134">
        <v>1171.51</v>
      </c>
      <c r="J118" s="134">
        <f>ROUND(I118*H118,2)</f>
        <v>660.73</v>
      </c>
      <c r="K118" s="131" t="s">
        <v>31</v>
      </c>
      <c r="L118" s="31"/>
      <c r="M118" s="183" t="s">
        <v>31</v>
      </c>
      <c r="N118" s="184" t="s">
        <v>48</v>
      </c>
      <c r="O118" s="185">
        <v>0</v>
      </c>
      <c r="P118" s="185">
        <f>O118*H118</f>
        <v>0</v>
      </c>
      <c r="Q118" s="185">
        <v>0</v>
      </c>
      <c r="R118" s="185">
        <f>Q118*H118</f>
        <v>0</v>
      </c>
      <c r="S118" s="185">
        <v>0</v>
      </c>
      <c r="T118" s="186">
        <f>S118*H118</f>
        <v>0</v>
      </c>
      <c r="AR118" s="139" t="s">
        <v>209</v>
      </c>
      <c r="AT118" s="139" t="s">
        <v>205</v>
      </c>
      <c r="AU118" s="139" t="s">
        <v>86</v>
      </c>
      <c r="AY118" s="18" t="s">
        <v>203</v>
      </c>
      <c r="BE118" s="140">
        <f>IF(N118="základní",J118,0)</f>
        <v>660.73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84</v>
      </c>
      <c r="BK118" s="140">
        <f>ROUND(I118*H118,2)</f>
        <v>660.73</v>
      </c>
      <c r="BL118" s="18" t="s">
        <v>209</v>
      </c>
      <c r="BM118" s="139" t="s">
        <v>1499</v>
      </c>
    </row>
    <row r="119" spans="2:65" s="1" customFormat="1" ht="6.95" customHeight="1"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31"/>
    </row>
  </sheetData>
  <sheetProtection algorithmName="SHA-512" hashValue="0R1mCuu6pToptBggv9f9Nz5s5N6ho/WD4uk6+6gHfRO60x/CqqwS6OFmhEY5f+6ym9849S88reo4RJ+FGHHh+w==" saltValue="Gsqyc3lRGybHtRRdJUhzaU1zVNBSATTCtwSVc69SNHvCcd8SirWIvMGuAndEKayUPhM/9d/ILTfvUs44ziSIeA==" spinCount="100000" sheet="1" objects="1" scenarios="1" formatColumns="0" formatRows="0" autoFilter="0"/>
  <autoFilter ref="C81:K118" xr:uid="{00000000-0009-0000-0000-00001B000000}"/>
  <mergeCells count="8">
    <mergeCell ref="E72:H72"/>
    <mergeCell ref="E74:H74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1:BM16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165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1500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1501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162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ROUND(J92, 2)</f>
        <v>161141.1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ROUND((SUM(BE92:BE165)),  2)</f>
        <v>161141.1</v>
      </c>
      <c r="I35" s="92">
        <v>0.21</v>
      </c>
      <c r="J35" s="81">
        <f>ROUND(((SUM(BE92:BE165))*I35),  2)</f>
        <v>33839.629999999997</v>
      </c>
      <c r="L35" s="31"/>
    </row>
    <row r="36" spans="2:12" s="1" customFormat="1" ht="14.45" customHeight="1">
      <c r="B36" s="31"/>
      <c r="E36" s="27" t="s">
        <v>49</v>
      </c>
      <c r="F36" s="81">
        <f>ROUND((SUM(BF92:BF165)),  2)</f>
        <v>0</v>
      </c>
      <c r="I36" s="92">
        <v>0.12</v>
      </c>
      <c r="J36" s="81">
        <f>ROUND(((SUM(BF92:BF165))*I36),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ROUND((SUM(BG92:BG165)),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ROUND((SUM(BH92:BH165)),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ROUND((SUM(BI92:BI165)),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194980.73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1500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05a - ZTI-venkovní rozvod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J92</f>
        <v>161141.1</v>
      </c>
      <c r="L63" s="31"/>
      <c r="AU63" s="18" t="s">
        <v>185</v>
      </c>
    </row>
    <row r="64" spans="2:47" s="8" customFormat="1" ht="24.95" customHeight="1">
      <c r="B64" s="102"/>
      <c r="D64" s="103" t="s">
        <v>186</v>
      </c>
      <c r="E64" s="104"/>
      <c r="F64" s="104"/>
      <c r="G64" s="104"/>
      <c r="H64" s="104"/>
      <c r="I64" s="104"/>
      <c r="J64" s="105">
        <f>J93</f>
        <v>161141.1</v>
      </c>
      <c r="L64" s="102"/>
    </row>
    <row r="65" spans="2:12" s="9" customFormat="1" ht="19.899999999999999" customHeight="1">
      <c r="B65" s="106"/>
      <c r="D65" s="107" t="s">
        <v>187</v>
      </c>
      <c r="E65" s="108"/>
      <c r="F65" s="108"/>
      <c r="G65" s="108"/>
      <c r="H65" s="108"/>
      <c r="I65" s="108"/>
      <c r="J65" s="109">
        <f>J94</f>
        <v>82332.900000000023</v>
      </c>
      <c r="L65" s="106"/>
    </row>
    <row r="66" spans="2:12" s="9" customFormat="1" ht="19.899999999999999" customHeight="1">
      <c r="B66" s="106"/>
      <c r="D66" s="107" t="s">
        <v>233</v>
      </c>
      <c r="E66" s="108"/>
      <c r="F66" s="108"/>
      <c r="G66" s="108"/>
      <c r="H66" s="108"/>
      <c r="I66" s="108"/>
      <c r="J66" s="109">
        <f>J132</f>
        <v>15420.1</v>
      </c>
      <c r="L66" s="106"/>
    </row>
    <row r="67" spans="2:12" s="9" customFormat="1" ht="19.899999999999999" customHeight="1">
      <c r="B67" s="106"/>
      <c r="D67" s="107" t="s">
        <v>1291</v>
      </c>
      <c r="E67" s="108"/>
      <c r="F67" s="108"/>
      <c r="G67" s="108"/>
      <c r="H67" s="108"/>
      <c r="I67" s="108"/>
      <c r="J67" s="109">
        <f>J141</f>
        <v>1620</v>
      </c>
      <c r="L67" s="106"/>
    </row>
    <row r="68" spans="2:12" s="9" customFormat="1" ht="19.899999999999999" customHeight="1">
      <c r="B68" s="106"/>
      <c r="D68" s="107" t="s">
        <v>1502</v>
      </c>
      <c r="E68" s="108"/>
      <c r="F68" s="108"/>
      <c r="G68" s="108"/>
      <c r="H68" s="108"/>
      <c r="I68" s="108"/>
      <c r="J68" s="109">
        <f>J144</f>
        <v>36024.699999999997</v>
      </c>
      <c r="L68" s="106"/>
    </row>
    <row r="69" spans="2:12" s="9" customFormat="1" ht="19.899999999999999" customHeight="1">
      <c r="B69" s="106"/>
      <c r="D69" s="107" t="s">
        <v>236</v>
      </c>
      <c r="E69" s="108"/>
      <c r="F69" s="108"/>
      <c r="G69" s="108"/>
      <c r="H69" s="108"/>
      <c r="I69" s="108"/>
      <c r="J69" s="109">
        <f>J161</f>
        <v>402</v>
      </c>
      <c r="L69" s="106"/>
    </row>
    <row r="70" spans="2:12" s="9" customFormat="1" ht="19.899999999999999" customHeight="1">
      <c r="B70" s="106"/>
      <c r="D70" s="107" t="s">
        <v>237</v>
      </c>
      <c r="E70" s="108"/>
      <c r="F70" s="108"/>
      <c r="G70" s="108"/>
      <c r="H70" s="108"/>
      <c r="I70" s="108"/>
      <c r="J70" s="109">
        <f>J164</f>
        <v>25341.4</v>
      </c>
      <c r="L70" s="106"/>
    </row>
    <row r="71" spans="2:12" s="1" customFormat="1" ht="21.85" customHeight="1">
      <c r="B71" s="31"/>
      <c r="L71" s="31"/>
    </row>
    <row r="72" spans="2:12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12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12" s="1" customFormat="1" ht="24.95" customHeight="1">
      <c r="B77" s="31"/>
      <c r="C77" s="22" t="s">
        <v>188</v>
      </c>
      <c r="L77" s="31"/>
    </row>
    <row r="78" spans="2:12" s="1" customFormat="1" ht="6.95" customHeight="1">
      <c r="B78" s="31"/>
      <c r="L78" s="31"/>
    </row>
    <row r="79" spans="2:12" s="1" customFormat="1" ht="12" customHeight="1">
      <c r="B79" s="31"/>
      <c r="C79" s="27" t="s">
        <v>14</v>
      </c>
      <c r="L79" s="31"/>
    </row>
    <row r="80" spans="2:12" s="1" customFormat="1" ht="16.5" customHeight="1">
      <c r="B80" s="31"/>
      <c r="E80" s="309" t="str">
        <f>E7</f>
        <v>ÚPRAVY HŘBITOVA KBELY- ETAPA1</v>
      </c>
      <c r="F80" s="310"/>
      <c r="G80" s="310"/>
      <c r="H80" s="310"/>
      <c r="L80" s="31"/>
    </row>
    <row r="81" spans="2:65" ht="12" customHeight="1">
      <c r="B81" s="21"/>
      <c r="C81" s="27" t="s">
        <v>178</v>
      </c>
      <c r="L81" s="21"/>
    </row>
    <row r="82" spans="2:65" s="1" customFormat="1" ht="16.5" customHeight="1">
      <c r="B82" s="31"/>
      <c r="E82" s="309" t="s">
        <v>1500</v>
      </c>
      <c r="F82" s="311"/>
      <c r="G82" s="311"/>
      <c r="H82" s="311"/>
      <c r="L82" s="31"/>
    </row>
    <row r="83" spans="2:65" s="1" customFormat="1" ht="12" customHeight="1">
      <c r="B83" s="31"/>
      <c r="C83" s="27" t="s">
        <v>180</v>
      </c>
      <c r="L83" s="31"/>
    </row>
    <row r="84" spans="2:65" s="1" customFormat="1" ht="16.5" customHeight="1">
      <c r="B84" s="31"/>
      <c r="E84" s="292" t="str">
        <f>E11</f>
        <v>05a - ZTI-venkovní rozvod</v>
      </c>
      <c r="F84" s="311"/>
      <c r="G84" s="311"/>
      <c r="H84" s="311"/>
      <c r="L84" s="31"/>
    </row>
    <row r="85" spans="2:65" s="1" customFormat="1" ht="6.95" customHeight="1">
      <c r="B85" s="31"/>
      <c r="L85" s="31"/>
    </row>
    <row r="86" spans="2:65" s="1" customFormat="1" ht="12" customHeight="1">
      <c r="B86" s="31"/>
      <c r="C86" s="27" t="s">
        <v>19</v>
      </c>
      <c r="F86" s="25" t="str">
        <f>F14</f>
        <v>Praha 9-Kbely</v>
      </c>
      <c r="I86" s="27" t="s">
        <v>21</v>
      </c>
      <c r="J86" s="48">
        <f>IF(J14="","",J14)</f>
        <v>0</v>
      </c>
      <c r="L86" s="31"/>
    </row>
    <row r="87" spans="2:65" s="1" customFormat="1" ht="6.95" customHeight="1">
      <c r="B87" s="31"/>
      <c r="L87" s="31"/>
    </row>
    <row r="88" spans="2:65" s="1" customFormat="1" ht="25.7" customHeight="1">
      <c r="B88" s="31"/>
      <c r="C88" s="27" t="s">
        <v>26</v>
      </c>
      <c r="F88" s="25" t="str">
        <f>E17</f>
        <v>MČ Praha 19, Semilská 43/1, 197 00 Praha 9 - Kbely</v>
      </c>
      <c r="I88" s="27" t="s">
        <v>36</v>
      </c>
      <c r="J88" s="29" t="str">
        <f>E23</f>
        <v>Ing.Jan Pustějovský, Ph.D.</v>
      </c>
      <c r="L88" s="31"/>
    </row>
    <row r="89" spans="2:65" s="1" customFormat="1" ht="15.2" customHeight="1">
      <c r="B89" s="31"/>
      <c r="C89" s="27" t="s">
        <v>32</v>
      </c>
      <c r="F89" s="25" t="str">
        <f>IF(E20="","",E20)</f>
        <v>IWU s.r.o.</v>
      </c>
      <c r="I89" s="27" t="s">
        <v>39</v>
      </c>
      <c r="J89" s="29" t="str">
        <f>E26</f>
        <v xml:space="preserve"> </v>
      </c>
      <c r="L89" s="31"/>
    </row>
    <row r="90" spans="2:65" s="1" customFormat="1" ht="10.35" customHeight="1">
      <c r="B90" s="31"/>
      <c r="L90" s="31"/>
    </row>
    <row r="91" spans="2:65" s="10" customFormat="1" ht="29.25" customHeight="1">
      <c r="B91" s="110"/>
      <c r="C91" s="111" t="s">
        <v>189</v>
      </c>
      <c r="D91" s="112" t="s">
        <v>62</v>
      </c>
      <c r="E91" s="112" t="s">
        <v>58</v>
      </c>
      <c r="F91" s="112" t="s">
        <v>59</v>
      </c>
      <c r="G91" s="112" t="s">
        <v>190</v>
      </c>
      <c r="H91" s="112" t="s">
        <v>191</v>
      </c>
      <c r="I91" s="112" t="s">
        <v>192</v>
      </c>
      <c r="J91" s="112" t="s">
        <v>184</v>
      </c>
      <c r="K91" s="113" t="s">
        <v>193</v>
      </c>
      <c r="L91" s="110"/>
      <c r="M91" s="55" t="s">
        <v>31</v>
      </c>
      <c r="N91" s="56" t="s">
        <v>47</v>
      </c>
      <c r="O91" s="56" t="s">
        <v>194</v>
      </c>
      <c r="P91" s="56" t="s">
        <v>195</v>
      </c>
      <c r="Q91" s="56" t="s">
        <v>196</v>
      </c>
      <c r="R91" s="56" t="s">
        <v>197</v>
      </c>
      <c r="S91" s="56" t="s">
        <v>198</v>
      </c>
      <c r="T91" s="57" t="s">
        <v>199</v>
      </c>
    </row>
    <row r="92" spans="2:65" s="1" customFormat="1" ht="22.8" customHeight="1">
      <c r="B92" s="31"/>
      <c r="C92" s="60" t="s">
        <v>200</v>
      </c>
      <c r="J92" s="114">
        <f>BK92</f>
        <v>161141.1</v>
      </c>
      <c r="L92" s="31"/>
      <c r="M92" s="58"/>
      <c r="N92" s="49"/>
      <c r="O92" s="49"/>
      <c r="P92" s="115">
        <f>P93</f>
        <v>0</v>
      </c>
      <c r="Q92" s="49"/>
      <c r="R92" s="115">
        <f>R93</f>
        <v>36.201814316239989</v>
      </c>
      <c r="S92" s="49"/>
      <c r="T92" s="116">
        <f>T93</f>
        <v>0</v>
      </c>
      <c r="AT92" s="18" t="s">
        <v>76</v>
      </c>
      <c r="AU92" s="18" t="s">
        <v>185</v>
      </c>
      <c r="BK92" s="117">
        <f>BK93</f>
        <v>161141.1</v>
      </c>
    </row>
    <row r="93" spans="2:65" s="11" customFormat="1" ht="25.9" customHeight="1">
      <c r="B93" s="118"/>
      <c r="D93" s="119" t="s">
        <v>76</v>
      </c>
      <c r="E93" s="120" t="s">
        <v>201</v>
      </c>
      <c r="F93" s="120" t="s">
        <v>202</v>
      </c>
      <c r="J93" s="121">
        <f>BK93</f>
        <v>161141.1</v>
      </c>
      <c r="L93" s="118"/>
      <c r="M93" s="122"/>
      <c r="P93" s="123">
        <f>P94+P132+P141+P144+P161+P164</f>
        <v>0</v>
      </c>
      <c r="R93" s="123">
        <f>R94+R132+R141+R144+R161+R164</f>
        <v>36.201814316239989</v>
      </c>
      <c r="T93" s="124">
        <f>T94+T132+T141+T144+T161+T164</f>
        <v>0</v>
      </c>
      <c r="AR93" s="119" t="s">
        <v>84</v>
      </c>
      <c r="AT93" s="125" t="s">
        <v>76</v>
      </c>
      <c r="AU93" s="125" t="s">
        <v>77</v>
      </c>
      <c r="AY93" s="119" t="s">
        <v>203</v>
      </c>
      <c r="BK93" s="126">
        <f>BK94+BK132+BK141+BK144+BK161+BK164</f>
        <v>161141.1</v>
      </c>
    </row>
    <row r="94" spans="2:65" s="11" customFormat="1" ht="22.8" customHeight="1">
      <c r="B94" s="118"/>
      <c r="D94" s="119" t="s">
        <v>76</v>
      </c>
      <c r="E94" s="127" t="s">
        <v>84</v>
      </c>
      <c r="F94" s="127" t="s">
        <v>204</v>
      </c>
      <c r="J94" s="128">
        <f>BK94</f>
        <v>82332.900000000023</v>
      </c>
      <c r="L94" s="118"/>
      <c r="M94" s="122"/>
      <c r="P94" s="123">
        <f>SUM(P95:P131)</f>
        <v>0</v>
      </c>
      <c r="R94" s="123">
        <f>SUM(R95:R131)</f>
        <v>28.619999999999997</v>
      </c>
      <c r="T94" s="124">
        <f>SUM(T95:T131)</f>
        <v>0</v>
      </c>
      <c r="AR94" s="119" t="s">
        <v>84</v>
      </c>
      <c r="AT94" s="125" t="s">
        <v>76</v>
      </c>
      <c r="AU94" s="125" t="s">
        <v>84</v>
      </c>
      <c r="AY94" s="119" t="s">
        <v>203</v>
      </c>
      <c r="BK94" s="126">
        <f>SUM(BK95:BK131)</f>
        <v>82332.900000000023</v>
      </c>
    </row>
    <row r="95" spans="2:65" s="1" customFormat="1" ht="24.2" customHeight="1">
      <c r="B95" s="31"/>
      <c r="C95" s="129" t="s">
        <v>84</v>
      </c>
      <c r="D95" s="129" t="s">
        <v>205</v>
      </c>
      <c r="E95" s="130" t="s">
        <v>1503</v>
      </c>
      <c r="F95" s="131" t="s">
        <v>1504</v>
      </c>
      <c r="G95" s="132" t="s">
        <v>242</v>
      </c>
      <c r="H95" s="133">
        <v>36.64</v>
      </c>
      <c r="I95" s="134">
        <v>950</v>
      </c>
      <c r="J95" s="134">
        <f>ROUND(I95*H95,2)</f>
        <v>34808</v>
      </c>
      <c r="K95" s="131" t="s">
        <v>31</v>
      </c>
      <c r="L95" s="31"/>
      <c r="M95" s="135" t="s">
        <v>31</v>
      </c>
      <c r="N95" s="136" t="s">
        <v>48</v>
      </c>
      <c r="O95" s="137">
        <v>0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209</v>
      </c>
      <c r="AT95" s="139" t="s">
        <v>205</v>
      </c>
      <c r="AU95" s="139" t="s">
        <v>86</v>
      </c>
      <c r="AY95" s="18" t="s">
        <v>203</v>
      </c>
      <c r="BE95" s="140">
        <f>IF(N95="základní",J95,0)</f>
        <v>34808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8" t="s">
        <v>84</v>
      </c>
      <c r="BK95" s="140">
        <f>ROUND(I95*H95,2)</f>
        <v>34808</v>
      </c>
      <c r="BL95" s="18" t="s">
        <v>209</v>
      </c>
      <c r="BM95" s="139" t="s">
        <v>1505</v>
      </c>
    </row>
    <row r="96" spans="2:65" s="12" customFormat="1" ht="10.15">
      <c r="B96" s="141"/>
      <c r="D96" s="142" t="s">
        <v>211</v>
      </c>
      <c r="E96" s="143" t="s">
        <v>31</v>
      </c>
      <c r="F96" s="144" t="s">
        <v>1506</v>
      </c>
      <c r="H96" s="145">
        <v>10.656000000000001</v>
      </c>
      <c r="L96" s="141"/>
      <c r="M96" s="146"/>
      <c r="T96" s="147"/>
      <c r="AT96" s="143" t="s">
        <v>211</v>
      </c>
      <c r="AU96" s="143" t="s">
        <v>86</v>
      </c>
      <c r="AV96" s="12" t="s">
        <v>86</v>
      </c>
      <c r="AW96" s="12" t="s">
        <v>38</v>
      </c>
      <c r="AX96" s="12" t="s">
        <v>77</v>
      </c>
      <c r="AY96" s="143" t="s">
        <v>203</v>
      </c>
    </row>
    <row r="97" spans="2:65" s="12" customFormat="1" ht="10.15">
      <c r="B97" s="141"/>
      <c r="D97" s="142" t="s">
        <v>211</v>
      </c>
      <c r="E97" s="143" t="s">
        <v>31</v>
      </c>
      <c r="F97" s="144" t="s">
        <v>1507</v>
      </c>
      <c r="H97" s="145">
        <v>7</v>
      </c>
      <c r="L97" s="141"/>
      <c r="M97" s="146"/>
      <c r="T97" s="147"/>
      <c r="AT97" s="143" t="s">
        <v>211</v>
      </c>
      <c r="AU97" s="143" t="s">
        <v>86</v>
      </c>
      <c r="AV97" s="12" t="s">
        <v>86</v>
      </c>
      <c r="AW97" s="12" t="s">
        <v>38</v>
      </c>
      <c r="AX97" s="12" t="s">
        <v>77</v>
      </c>
      <c r="AY97" s="143" t="s">
        <v>203</v>
      </c>
    </row>
    <row r="98" spans="2:65" s="12" customFormat="1" ht="10.15">
      <c r="B98" s="141"/>
      <c r="D98" s="142" t="s">
        <v>211</v>
      </c>
      <c r="E98" s="143" t="s">
        <v>31</v>
      </c>
      <c r="F98" s="144" t="s">
        <v>1508</v>
      </c>
      <c r="H98" s="145">
        <v>1.1839999999999999</v>
      </c>
      <c r="L98" s="141"/>
      <c r="M98" s="146"/>
      <c r="T98" s="147"/>
      <c r="AT98" s="143" t="s">
        <v>211</v>
      </c>
      <c r="AU98" s="143" t="s">
        <v>86</v>
      </c>
      <c r="AV98" s="12" t="s">
        <v>86</v>
      </c>
      <c r="AW98" s="12" t="s">
        <v>38</v>
      </c>
      <c r="AX98" s="12" t="s">
        <v>77</v>
      </c>
      <c r="AY98" s="143" t="s">
        <v>203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1509</v>
      </c>
      <c r="H99" s="145">
        <v>17.8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3" customFormat="1" ht="10.15">
      <c r="B100" s="151"/>
      <c r="D100" s="142" t="s">
        <v>211</v>
      </c>
      <c r="E100" s="152" t="s">
        <v>31</v>
      </c>
      <c r="F100" s="153" t="s">
        <v>230</v>
      </c>
      <c r="H100" s="154">
        <v>36.64</v>
      </c>
      <c r="L100" s="151"/>
      <c r="M100" s="155"/>
      <c r="T100" s="156"/>
      <c r="AT100" s="152" t="s">
        <v>211</v>
      </c>
      <c r="AU100" s="152" t="s">
        <v>86</v>
      </c>
      <c r="AV100" s="13" t="s">
        <v>209</v>
      </c>
      <c r="AW100" s="13" t="s">
        <v>38</v>
      </c>
      <c r="AX100" s="13" t="s">
        <v>84</v>
      </c>
      <c r="AY100" s="152" t="s">
        <v>203</v>
      </c>
    </row>
    <row r="101" spans="2:65" s="1" customFormat="1" ht="24.2" customHeight="1">
      <c r="B101" s="31"/>
      <c r="C101" s="129" t="s">
        <v>86</v>
      </c>
      <c r="D101" s="129" t="s">
        <v>205</v>
      </c>
      <c r="E101" s="130" t="s">
        <v>1510</v>
      </c>
      <c r="F101" s="131" t="s">
        <v>1511</v>
      </c>
      <c r="G101" s="132" t="s">
        <v>242</v>
      </c>
      <c r="H101" s="133">
        <v>1.4</v>
      </c>
      <c r="I101" s="134">
        <v>811.18</v>
      </c>
      <c r="J101" s="134">
        <f>ROUND(I101*H101,2)</f>
        <v>1135.6500000000001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209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1135.6500000000001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1135.6500000000001</v>
      </c>
      <c r="BL101" s="18" t="s">
        <v>209</v>
      </c>
      <c r="BM101" s="139" t="s">
        <v>1512</v>
      </c>
    </row>
    <row r="102" spans="2:65" s="12" customFormat="1" ht="10.15">
      <c r="B102" s="141"/>
      <c r="D102" s="142" t="s">
        <v>211</v>
      </c>
      <c r="E102" s="143" t="s">
        <v>31</v>
      </c>
      <c r="F102" s="144" t="s">
        <v>1513</v>
      </c>
      <c r="H102" s="145">
        <v>1.4</v>
      </c>
      <c r="L102" s="141"/>
      <c r="M102" s="146"/>
      <c r="T102" s="147"/>
      <c r="AT102" s="143" t="s">
        <v>211</v>
      </c>
      <c r="AU102" s="143" t="s">
        <v>86</v>
      </c>
      <c r="AV102" s="12" t="s">
        <v>86</v>
      </c>
      <c r="AW102" s="12" t="s">
        <v>38</v>
      </c>
      <c r="AX102" s="12" t="s">
        <v>84</v>
      </c>
      <c r="AY102" s="143" t="s">
        <v>203</v>
      </c>
    </row>
    <row r="103" spans="2:65" s="1" customFormat="1" ht="24.2" customHeight="1">
      <c r="B103" s="31"/>
      <c r="C103" s="129" t="s">
        <v>92</v>
      </c>
      <c r="D103" s="129" t="s">
        <v>205</v>
      </c>
      <c r="E103" s="130" t="s">
        <v>1514</v>
      </c>
      <c r="F103" s="131" t="s">
        <v>1515</v>
      </c>
      <c r="G103" s="132" t="s">
        <v>242</v>
      </c>
      <c r="H103" s="133">
        <v>28.2</v>
      </c>
      <c r="I103" s="134">
        <v>256.22000000000003</v>
      </c>
      <c r="J103" s="134">
        <f>ROUND(I103*H103,2)</f>
        <v>7225.4</v>
      </c>
      <c r="K103" s="131" t="s">
        <v>31</v>
      </c>
      <c r="L103" s="31"/>
      <c r="M103" s="135" t="s">
        <v>31</v>
      </c>
      <c r="N103" s="136" t="s">
        <v>48</v>
      </c>
      <c r="O103" s="137">
        <v>0</v>
      </c>
      <c r="P103" s="137">
        <f>O103*H103</f>
        <v>0</v>
      </c>
      <c r="Q103" s="137">
        <v>0</v>
      </c>
      <c r="R103" s="137">
        <f>Q103*H103</f>
        <v>0</v>
      </c>
      <c r="S103" s="137">
        <v>0</v>
      </c>
      <c r="T103" s="138">
        <f>S103*H103</f>
        <v>0</v>
      </c>
      <c r="AR103" s="139" t="s">
        <v>209</v>
      </c>
      <c r="AT103" s="139" t="s">
        <v>205</v>
      </c>
      <c r="AU103" s="139" t="s">
        <v>86</v>
      </c>
      <c r="AY103" s="18" t="s">
        <v>203</v>
      </c>
      <c r="BE103" s="140">
        <f>IF(N103="základní",J103,0)</f>
        <v>7225.4</v>
      </c>
      <c r="BF103" s="140">
        <f>IF(N103="snížená",J103,0)</f>
        <v>0</v>
      </c>
      <c r="BG103" s="140">
        <f>IF(N103="zákl. přenesená",J103,0)</f>
        <v>0</v>
      </c>
      <c r="BH103" s="140">
        <f>IF(N103="sníž. přenesená",J103,0)</f>
        <v>0</v>
      </c>
      <c r="BI103" s="140">
        <f>IF(N103="nulová",J103,0)</f>
        <v>0</v>
      </c>
      <c r="BJ103" s="18" t="s">
        <v>84</v>
      </c>
      <c r="BK103" s="140">
        <f>ROUND(I103*H103,2)</f>
        <v>7225.4</v>
      </c>
      <c r="BL103" s="18" t="s">
        <v>209</v>
      </c>
      <c r="BM103" s="139" t="s">
        <v>1516</v>
      </c>
    </row>
    <row r="104" spans="2:65" s="12" customFormat="1" ht="10.15">
      <c r="B104" s="141"/>
      <c r="D104" s="142" t="s">
        <v>211</v>
      </c>
      <c r="E104" s="143" t="s">
        <v>31</v>
      </c>
      <c r="F104" s="144" t="s">
        <v>1517</v>
      </c>
      <c r="H104" s="145">
        <v>8.8800000000000008</v>
      </c>
      <c r="L104" s="141"/>
      <c r="M104" s="146"/>
      <c r="T104" s="147"/>
      <c r="AT104" s="143" t="s">
        <v>211</v>
      </c>
      <c r="AU104" s="143" t="s">
        <v>86</v>
      </c>
      <c r="AV104" s="12" t="s">
        <v>86</v>
      </c>
      <c r="AW104" s="12" t="s">
        <v>38</v>
      </c>
      <c r="AX104" s="12" t="s">
        <v>77</v>
      </c>
      <c r="AY104" s="143" t="s">
        <v>203</v>
      </c>
    </row>
    <row r="105" spans="2:65" s="12" customFormat="1" ht="10.15">
      <c r="B105" s="141"/>
      <c r="D105" s="142" t="s">
        <v>211</v>
      </c>
      <c r="E105" s="143" t="s">
        <v>31</v>
      </c>
      <c r="F105" s="144" t="s">
        <v>1518</v>
      </c>
      <c r="H105" s="145">
        <v>4.2</v>
      </c>
      <c r="L105" s="141"/>
      <c r="M105" s="146"/>
      <c r="T105" s="147"/>
      <c r="AT105" s="143" t="s">
        <v>211</v>
      </c>
      <c r="AU105" s="143" t="s">
        <v>86</v>
      </c>
      <c r="AV105" s="12" t="s">
        <v>86</v>
      </c>
      <c r="AW105" s="12" t="s">
        <v>38</v>
      </c>
      <c r="AX105" s="12" t="s">
        <v>77</v>
      </c>
      <c r="AY105" s="143" t="s">
        <v>203</v>
      </c>
    </row>
    <row r="106" spans="2:65" s="12" customFormat="1" ht="10.15">
      <c r="B106" s="141"/>
      <c r="D106" s="142" t="s">
        <v>211</v>
      </c>
      <c r="E106" s="143" t="s">
        <v>31</v>
      </c>
      <c r="F106" s="144" t="s">
        <v>1519</v>
      </c>
      <c r="H106" s="145">
        <v>15.12</v>
      </c>
      <c r="L106" s="141"/>
      <c r="M106" s="146"/>
      <c r="T106" s="147"/>
      <c r="AT106" s="143" t="s">
        <v>211</v>
      </c>
      <c r="AU106" s="143" t="s">
        <v>86</v>
      </c>
      <c r="AV106" s="12" t="s">
        <v>86</v>
      </c>
      <c r="AW106" s="12" t="s">
        <v>38</v>
      </c>
      <c r="AX106" s="12" t="s">
        <v>77</v>
      </c>
      <c r="AY106" s="143" t="s">
        <v>203</v>
      </c>
    </row>
    <row r="107" spans="2:65" s="13" customFormat="1" ht="10.15">
      <c r="B107" s="151"/>
      <c r="D107" s="142" t="s">
        <v>211</v>
      </c>
      <c r="E107" s="152" t="s">
        <v>31</v>
      </c>
      <c r="F107" s="153" t="s">
        <v>230</v>
      </c>
      <c r="H107" s="154">
        <v>28.200000000000003</v>
      </c>
      <c r="L107" s="151"/>
      <c r="M107" s="155"/>
      <c r="T107" s="156"/>
      <c r="AT107" s="152" t="s">
        <v>211</v>
      </c>
      <c r="AU107" s="152" t="s">
        <v>86</v>
      </c>
      <c r="AV107" s="13" t="s">
        <v>209</v>
      </c>
      <c r="AW107" s="13" t="s">
        <v>38</v>
      </c>
      <c r="AX107" s="13" t="s">
        <v>84</v>
      </c>
      <c r="AY107" s="152" t="s">
        <v>203</v>
      </c>
    </row>
    <row r="108" spans="2:65" s="1" customFormat="1" ht="33" customHeight="1">
      <c r="B108" s="31"/>
      <c r="C108" s="129" t="s">
        <v>209</v>
      </c>
      <c r="D108" s="129" t="s">
        <v>205</v>
      </c>
      <c r="E108" s="130" t="s">
        <v>263</v>
      </c>
      <c r="F108" s="131" t="s">
        <v>264</v>
      </c>
      <c r="G108" s="132" t="s">
        <v>242</v>
      </c>
      <c r="H108" s="133">
        <v>28.2</v>
      </c>
      <c r="I108" s="134">
        <v>150</v>
      </c>
      <c r="J108" s="134">
        <f>ROUND(I108*H108,2)</f>
        <v>4230</v>
      </c>
      <c r="K108" s="131" t="s">
        <v>31</v>
      </c>
      <c r="L108" s="31"/>
      <c r="M108" s="135" t="s">
        <v>31</v>
      </c>
      <c r="N108" s="136" t="s">
        <v>48</v>
      </c>
      <c r="O108" s="137">
        <v>0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209</v>
      </c>
      <c r="AT108" s="139" t="s">
        <v>205</v>
      </c>
      <c r="AU108" s="139" t="s">
        <v>86</v>
      </c>
      <c r="AY108" s="18" t="s">
        <v>203</v>
      </c>
      <c r="BE108" s="140">
        <f>IF(N108="základní",J108,0)</f>
        <v>4230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8" t="s">
        <v>84</v>
      </c>
      <c r="BK108" s="140">
        <f>ROUND(I108*H108,2)</f>
        <v>4230</v>
      </c>
      <c r="BL108" s="18" t="s">
        <v>209</v>
      </c>
      <c r="BM108" s="139" t="s">
        <v>1520</v>
      </c>
    </row>
    <row r="109" spans="2:65" s="12" customFormat="1" ht="10.15">
      <c r="B109" s="141"/>
      <c r="D109" s="142" t="s">
        <v>211</v>
      </c>
      <c r="E109" s="143" t="s">
        <v>31</v>
      </c>
      <c r="F109" s="144" t="s">
        <v>1521</v>
      </c>
      <c r="H109" s="145">
        <v>28.2</v>
      </c>
      <c r="L109" s="141"/>
      <c r="M109" s="146"/>
      <c r="T109" s="147"/>
      <c r="AT109" s="143" t="s">
        <v>211</v>
      </c>
      <c r="AU109" s="143" t="s">
        <v>86</v>
      </c>
      <c r="AV109" s="12" t="s">
        <v>86</v>
      </c>
      <c r="AW109" s="12" t="s">
        <v>38</v>
      </c>
      <c r="AX109" s="12" t="s">
        <v>84</v>
      </c>
      <c r="AY109" s="143" t="s">
        <v>203</v>
      </c>
    </row>
    <row r="110" spans="2:65" s="1" customFormat="1" ht="24.2" customHeight="1">
      <c r="B110" s="31"/>
      <c r="C110" s="129" t="s">
        <v>258</v>
      </c>
      <c r="D110" s="129" t="s">
        <v>205</v>
      </c>
      <c r="E110" s="130" t="s">
        <v>259</v>
      </c>
      <c r="F110" s="131" t="s">
        <v>260</v>
      </c>
      <c r="G110" s="132" t="s">
        <v>242</v>
      </c>
      <c r="H110" s="133">
        <v>28.2</v>
      </c>
      <c r="I110" s="134">
        <v>167.28</v>
      </c>
      <c r="J110" s="134">
        <f>ROUND(I110*H110,2)</f>
        <v>4717.3</v>
      </c>
      <c r="K110" s="131" t="s">
        <v>31</v>
      </c>
      <c r="L110" s="31"/>
      <c r="M110" s="135" t="s">
        <v>31</v>
      </c>
      <c r="N110" s="136" t="s">
        <v>48</v>
      </c>
      <c r="O110" s="137">
        <v>0</v>
      </c>
      <c r="P110" s="137">
        <f>O110*H110</f>
        <v>0</v>
      </c>
      <c r="Q110" s="137">
        <v>0</v>
      </c>
      <c r="R110" s="137">
        <f>Q110*H110</f>
        <v>0</v>
      </c>
      <c r="S110" s="137">
        <v>0</v>
      </c>
      <c r="T110" s="138">
        <f>S110*H110</f>
        <v>0</v>
      </c>
      <c r="AR110" s="139" t="s">
        <v>209</v>
      </c>
      <c r="AT110" s="139" t="s">
        <v>205</v>
      </c>
      <c r="AU110" s="139" t="s">
        <v>86</v>
      </c>
      <c r="AY110" s="18" t="s">
        <v>203</v>
      </c>
      <c r="BE110" s="140">
        <f>IF(N110="základní",J110,0)</f>
        <v>4717.3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4717.3</v>
      </c>
      <c r="BL110" s="18" t="s">
        <v>209</v>
      </c>
      <c r="BM110" s="139" t="s">
        <v>1522</v>
      </c>
    </row>
    <row r="111" spans="2:65" s="12" customFormat="1" ht="10.15">
      <c r="B111" s="141"/>
      <c r="D111" s="142" t="s">
        <v>211</v>
      </c>
      <c r="E111" s="143" t="s">
        <v>31</v>
      </c>
      <c r="F111" s="144" t="s">
        <v>1521</v>
      </c>
      <c r="H111" s="145">
        <v>28.2</v>
      </c>
      <c r="L111" s="141"/>
      <c r="M111" s="146"/>
      <c r="T111" s="147"/>
      <c r="AT111" s="143" t="s">
        <v>211</v>
      </c>
      <c r="AU111" s="143" t="s">
        <v>86</v>
      </c>
      <c r="AV111" s="12" t="s">
        <v>86</v>
      </c>
      <c r="AW111" s="12" t="s">
        <v>38</v>
      </c>
      <c r="AX111" s="12" t="s">
        <v>84</v>
      </c>
      <c r="AY111" s="143" t="s">
        <v>203</v>
      </c>
    </row>
    <row r="112" spans="2:65" s="1" customFormat="1" ht="37.799999999999997" customHeight="1">
      <c r="B112" s="31"/>
      <c r="C112" s="129" t="s">
        <v>262</v>
      </c>
      <c r="D112" s="129" t="s">
        <v>205</v>
      </c>
      <c r="E112" s="130" t="s">
        <v>245</v>
      </c>
      <c r="F112" s="131" t="s">
        <v>246</v>
      </c>
      <c r="G112" s="132" t="s">
        <v>242</v>
      </c>
      <c r="H112" s="133">
        <v>9.84</v>
      </c>
      <c r="I112" s="134">
        <v>301.56</v>
      </c>
      <c r="J112" s="134">
        <f>ROUND(I112*H112,2)</f>
        <v>2967.35</v>
      </c>
      <c r="K112" s="131" t="s">
        <v>31</v>
      </c>
      <c r="L112" s="31"/>
      <c r="M112" s="135" t="s">
        <v>31</v>
      </c>
      <c r="N112" s="136" t="s">
        <v>48</v>
      </c>
      <c r="O112" s="137">
        <v>0</v>
      </c>
      <c r="P112" s="137">
        <f>O112*H112</f>
        <v>0</v>
      </c>
      <c r="Q112" s="137">
        <v>0</v>
      </c>
      <c r="R112" s="137">
        <f>Q112*H112</f>
        <v>0</v>
      </c>
      <c r="S112" s="137">
        <v>0</v>
      </c>
      <c r="T112" s="138">
        <f>S112*H112</f>
        <v>0</v>
      </c>
      <c r="AR112" s="139" t="s">
        <v>209</v>
      </c>
      <c r="AT112" s="139" t="s">
        <v>205</v>
      </c>
      <c r="AU112" s="139" t="s">
        <v>86</v>
      </c>
      <c r="AY112" s="18" t="s">
        <v>203</v>
      </c>
      <c r="BE112" s="140">
        <f>IF(N112="základní",J112,0)</f>
        <v>2967.35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8" t="s">
        <v>84</v>
      </c>
      <c r="BK112" s="140">
        <f>ROUND(I112*H112,2)</f>
        <v>2967.35</v>
      </c>
      <c r="BL112" s="18" t="s">
        <v>209</v>
      </c>
      <c r="BM112" s="139" t="s">
        <v>1523</v>
      </c>
    </row>
    <row r="113" spans="2:65" s="12" customFormat="1" ht="10.15">
      <c r="B113" s="141"/>
      <c r="D113" s="142" t="s">
        <v>211</v>
      </c>
      <c r="E113" s="143" t="s">
        <v>31</v>
      </c>
      <c r="F113" s="144" t="s">
        <v>1524</v>
      </c>
      <c r="H113" s="145">
        <v>9.84</v>
      </c>
      <c r="L113" s="141"/>
      <c r="M113" s="146"/>
      <c r="T113" s="147"/>
      <c r="AT113" s="143" t="s">
        <v>211</v>
      </c>
      <c r="AU113" s="143" t="s">
        <v>86</v>
      </c>
      <c r="AV113" s="12" t="s">
        <v>86</v>
      </c>
      <c r="AW113" s="12" t="s">
        <v>38</v>
      </c>
      <c r="AX113" s="12" t="s">
        <v>84</v>
      </c>
      <c r="AY113" s="143" t="s">
        <v>203</v>
      </c>
    </row>
    <row r="114" spans="2:65" s="1" customFormat="1" ht="24.2" customHeight="1">
      <c r="B114" s="31"/>
      <c r="C114" s="129" t="s">
        <v>267</v>
      </c>
      <c r="D114" s="129" t="s">
        <v>205</v>
      </c>
      <c r="E114" s="130" t="s">
        <v>249</v>
      </c>
      <c r="F114" s="131" t="s">
        <v>250</v>
      </c>
      <c r="G114" s="132" t="s">
        <v>251</v>
      </c>
      <c r="H114" s="133">
        <v>16.728000000000002</v>
      </c>
      <c r="I114" s="134">
        <v>342</v>
      </c>
      <c r="J114" s="134">
        <f>ROUND(I114*H114,2)</f>
        <v>5720.98</v>
      </c>
      <c r="K114" s="131" t="s">
        <v>31</v>
      </c>
      <c r="L114" s="31"/>
      <c r="M114" s="135" t="s">
        <v>31</v>
      </c>
      <c r="N114" s="136" t="s">
        <v>48</v>
      </c>
      <c r="O114" s="137">
        <v>0</v>
      </c>
      <c r="P114" s="137">
        <f>O114*H114</f>
        <v>0</v>
      </c>
      <c r="Q114" s="137">
        <v>0</v>
      </c>
      <c r="R114" s="137">
        <f>Q114*H114</f>
        <v>0</v>
      </c>
      <c r="S114" s="137">
        <v>0</v>
      </c>
      <c r="T114" s="138">
        <f>S114*H114</f>
        <v>0</v>
      </c>
      <c r="AR114" s="139" t="s">
        <v>209</v>
      </c>
      <c r="AT114" s="139" t="s">
        <v>205</v>
      </c>
      <c r="AU114" s="139" t="s">
        <v>86</v>
      </c>
      <c r="AY114" s="18" t="s">
        <v>203</v>
      </c>
      <c r="BE114" s="140">
        <f>IF(N114="základní",J114,0)</f>
        <v>5720.98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8" t="s">
        <v>84</v>
      </c>
      <c r="BK114" s="140">
        <f>ROUND(I114*H114,2)</f>
        <v>5720.98</v>
      </c>
      <c r="BL114" s="18" t="s">
        <v>209</v>
      </c>
      <c r="BM114" s="139" t="s">
        <v>1525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1526</v>
      </c>
      <c r="H115" s="145">
        <v>16.728000000000002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84</v>
      </c>
      <c r="AY115" s="143" t="s">
        <v>203</v>
      </c>
    </row>
    <row r="116" spans="2:65" s="1" customFormat="1" ht="37.799999999999997" customHeight="1">
      <c r="B116" s="31"/>
      <c r="C116" s="129" t="s">
        <v>272</v>
      </c>
      <c r="D116" s="129" t="s">
        <v>205</v>
      </c>
      <c r="E116" s="130" t="s">
        <v>1527</v>
      </c>
      <c r="F116" s="131" t="s">
        <v>1528</v>
      </c>
      <c r="G116" s="132" t="s">
        <v>242</v>
      </c>
      <c r="H116" s="133">
        <v>14.32</v>
      </c>
      <c r="I116" s="134">
        <v>602.87</v>
      </c>
      <c r="J116" s="134">
        <f>ROUND(I116*H116,2)</f>
        <v>8633.1</v>
      </c>
      <c r="K116" s="131" t="s">
        <v>31</v>
      </c>
      <c r="L116" s="31"/>
      <c r="M116" s="135" t="s">
        <v>31</v>
      </c>
      <c r="N116" s="136" t="s">
        <v>48</v>
      </c>
      <c r="O116" s="137">
        <v>0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209</v>
      </c>
      <c r="AT116" s="139" t="s">
        <v>205</v>
      </c>
      <c r="AU116" s="139" t="s">
        <v>86</v>
      </c>
      <c r="AY116" s="18" t="s">
        <v>203</v>
      </c>
      <c r="BE116" s="140">
        <f>IF(N116="základní",J116,0)</f>
        <v>8633.1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8" t="s">
        <v>84</v>
      </c>
      <c r="BK116" s="140">
        <f>ROUND(I116*H116,2)</f>
        <v>8633.1</v>
      </c>
      <c r="BL116" s="18" t="s">
        <v>209</v>
      </c>
      <c r="BM116" s="139" t="s">
        <v>1529</v>
      </c>
    </row>
    <row r="117" spans="2:65" s="12" customFormat="1" ht="10.15">
      <c r="B117" s="141"/>
      <c r="D117" s="142" t="s">
        <v>211</v>
      </c>
      <c r="E117" s="143" t="s">
        <v>31</v>
      </c>
      <c r="F117" s="144" t="s">
        <v>1530</v>
      </c>
      <c r="H117" s="145">
        <v>8.01</v>
      </c>
      <c r="L117" s="141"/>
      <c r="M117" s="146"/>
      <c r="T117" s="147"/>
      <c r="AT117" s="143" t="s">
        <v>211</v>
      </c>
      <c r="AU117" s="143" t="s">
        <v>86</v>
      </c>
      <c r="AV117" s="12" t="s">
        <v>86</v>
      </c>
      <c r="AW117" s="12" t="s">
        <v>38</v>
      </c>
      <c r="AX117" s="12" t="s">
        <v>77</v>
      </c>
      <c r="AY117" s="143" t="s">
        <v>203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1531</v>
      </c>
      <c r="H118" s="145">
        <v>5.76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77</v>
      </c>
      <c r="AY118" s="143" t="s">
        <v>203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1532</v>
      </c>
      <c r="H119" s="145">
        <v>0.35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77</v>
      </c>
      <c r="AY119" s="143" t="s">
        <v>203</v>
      </c>
    </row>
    <row r="120" spans="2:65" s="12" customFormat="1" ht="10.15">
      <c r="B120" s="141"/>
      <c r="D120" s="142" t="s">
        <v>211</v>
      </c>
      <c r="E120" s="143" t="s">
        <v>31</v>
      </c>
      <c r="F120" s="144" t="s">
        <v>1533</v>
      </c>
      <c r="H120" s="145">
        <v>0.2</v>
      </c>
      <c r="L120" s="141"/>
      <c r="M120" s="146"/>
      <c r="T120" s="147"/>
      <c r="AT120" s="143" t="s">
        <v>211</v>
      </c>
      <c r="AU120" s="143" t="s">
        <v>86</v>
      </c>
      <c r="AV120" s="12" t="s">
        <v>86</v>
      </c>
      <c r="AW120" s="12" t="s">
        <v>38</v>
      </c>
      <c r="AX120" s="12" t="s">
        <v>77</v>
      </c>
      <c r="AY120" s="143" t="s">
        <v>203</v>
      </c>
    </row>
    <row r="121" spans="2:65" s="13" customFormat="1" ht="10.15">
      <c r="B121" s="151"/>
      <c r="D121" s="142" t="s">
        <v>211</v>
      </c>
      <c r="E121" s="152" t="s">
        <v>31</v>
      </c>
      <c r="F121" s="153" t="s">
        <v>230</v>
      </c>
      <c r="H121" s="154">
        <v>14.319999999999999</v>
      </c>
      <c r="L121" s="151"/>
      <c r="M121" s="155"/>
      <c r="T121" s="156"/>
      <c r="AT121" s="152" t="s">
        <v>211</v>
      </c>
      <c r="AU121" s="152" t="s">
        <v>86</v>
      </c>
      <c r="AV121" s="13" t="s">
        <v>209</v>
      </c>
      <c r="AW121" s="13" t="s">
        <v>38</v>
      </c>
      <c r="AX121" s="13" t="s">
        <v>84</v>
      </c>
      <c r="AY121" s="152" t="s">
        <v>203</v>
      </c>
    </row>
    <row r="122" spans="2:65" s="1" customFormat="1" ht="16.5" customHeight="1">
      <c r="B122" s="31"/>
      <c r="C122" s="174" t="s">
        <v>279</v>
      </c>
      <c r="D122" s="174" t="s">
        <v>450</v>
      </c>
      <c r="E122" s="175" t="s">
        <v>1534</v>
      </c>
      <c r="F122" s="176" t="s">
        <v>1535</v>
      </c>
      <c r="G122" s="177" t="s">
        <v>251</v>
      </c>
      <c r="H122" s="178">
        <v>28.24</v>
      </c>
      <c r="I122" s="179">
        <v>445</v>
      </c>
      <c r="J122" s="179">
        <f>ROUND(I122*H122,2)</f>
        <v>12566.8</v>
      </c>
      <c r="K122" s="176" t="s">
        <v>31</v>
      </c>
      <c r="L122" s="180"/>
      <c r="M122" s="181" t="s">
        <v>31</v>
      </c>
      <c r="N122" s="182" t="s">
        <v>48</v>
      </c>
      <c r="O122" s="137">
        <v>0</v>
      </c>
      <c r="P122" s="137">
        <f>O122*H122</f>
        <v>0</v>
      </c>
      <c r="Q122" s="137">
        <v>1</v>
      </c>
      <c r="R122" s="137">
        <f>Q122*H122</f>
        <v>28.24</v>
      </c>
      <c r="S122" s="137">
        <v>0</v>
      </c>
      <c r="T122" s="138">
        <f>S122*H122</f>
        <v>0</v>
      </c>
      <c r="AR122" s="139" t="s">
        <v>272</v>
      </c>
      <c r="AT122" s="139" t="s">
        <v>450</v>
      </c>
      <c r="AU122" s="139" t="s">
        <v>86</v>
      </c>
      <c r="AY122" s="18" t="s">
        <v>203</v>
      </c>
      <c r="BE122" s="140">
        <f>IF(N122="základní",J122,0)</f>
        <v>12566.8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84</v>
      </c>
      <c r="BK122" s="140">
        <f>ROUND(I122*H122,2)</f>
        <v>12566.8</v>
      </c>
      <c r="BL122" s="18" t="s">
        <v>209</v>
      </c>
      <c r="BM122" s="139" t="s">
        <v>1536</v>
      </c>
    </row>
    <row r="123" spans="2:65" s="12" customFormat="1" ht="10.15">
      <c r="B123" s="141"/>
      <c r="D123" s="142" t="s">
        <v>211</v>
      </c>
      <c r="E123" s="143" t="s">
        <v>31</v>
      </c>
      <c r="F123" s="144" t="s">
        <v>1530</v>
      </c>
      <c r="H123" s="145">
        <v>8.01</v>
      </c>
      <c r="L123" s="141"/>
      <c r="M123" s="146"/>
      <c r="T123" s="147"/>
      <c r="AT123" s="143" t="s">
        <v>211</v>
      </c>
      <c r="AU123" s="143" t="s">
        <v>86</v>
      </c>
      <c r="AV123" s="12" t="s">
        <v>86</v>
      </c>
      <c r="AW123" s="12" t="s">
        <v>38</v>
      </c>
      <c r="AX123" s="12" t="s">
        <v>77</v>
      </c>
      <c r="AY123" s="143" t="s">
        <v>203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1531</v>
      </c>
      <c r="H124" s="145">
        <v>5.76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2" customFormat="1" ht="10.15">
      <c r="B125" s="141"/>
      <c r="D125" s="142" t="s">
        <v>211</v>
      </c>
      <c r="E125" s="143" t="s">
        <v>31</v>
      </c>
      <c r="F125" s="144" t="s">
        <v>1532</v>
      </c>
      <c r="H125" s="145">
        <v>0.35</v>
      </c>
      <c r="L125" s="141"/>
      <c r="M125" s="146"/>
      <c r="T125" s="147"/>
      <c r="AT125" s="143" t="s">
        <v>211</v>
      </c>
      <c r="AU125" s="143" t="s">
        <v>86</v>
      </c>
      <c r="AV125" s="12" t="s">
        <v>86</v>
      </c>
      <c r="AW125" s="12" t="s">
        <v>38</v>
      </c>
      <c r="AX125" s="12" t="s">
        <v>77</v>
      </c>
      <c r="AY125" s="143" t="s">
        <v>203</v>
      </c>
    </row>
    <row r="126" spans="2:65" s="13" customFormat="1" ht="10.15">
      <c r="B126" s="151"/>
      <c r="D126" s="142" t="s">
        <v>211</v>
      </c>
      <c r="E126" s="152" t="s">
        <v>31</v>
      </c>
      <c r="F126" s="153" t="s">
        <v>230</v>
      </c>
      <c r="H126" s="154">
        <v>14.12</v>
      </c>
      <c r="L126" s="151"/>
      <c r="M126" s="155"/>
      <c r="T126" s="156"/>
      <c r="AT126" s="152" t="s">
        <v>211</v>
      </c>
      <c r="AU126" s="152" t="s">
        <v>86</v>
      </c>
      <c r="AV126" s="13" t="s">
        <v>209</v>
      </c>
      <c r="AW126" s="13" t="s">
        <v>38</v>
      </c>
      <c r="AX126" s="13" t="s">
        <v>77</v>
      </c>
      <c r="AY126" s="152" t="s">
        <v>203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1537</v>
      </c>
      <c r="H127" s="145">
        <v>28.24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84</v>
      </c>
      <c r="AY127" s="143" t="s">
        <v>203</v>
      </c>
    </row>
    <row r="128" spans="2:65" s="1" customFormat="1" ht="16.5" customHeight="1">
      <c r="B128" s="31"/>
      <c r="C128" s="174" t="s">
        <v>117</v>
      </c>
      <c r="D128" s="174" t="s">
        <v>450</v>
      </c>
      <c r="E128" s="175" t="s">
        <v>1538</v>
      </c>
      <c r="F128" s="176" t="s">
        <v>1539</v>
      </c>
      <c r="G128" s="177" t="s">
        <v>251</v>
      </c>
      <c r="H128" s="178">
        <v>0.38</v>
      </c>
      <c r="I128" s="179">
        <v>864</v>
      </c>
      <c r="J128" s="179">
        <f>ROUND(I128*H128,2)</f>
        <v>328.32</v>
      </c>
      <c r="K128" s="176" t="s">
        <v>31</v>
      </c>
      <c r="L128" s="180"/>
      <c r="M128" s="181" t="s">
        <v>31</v>
      </c>
      <c r="N128" s="182" t="s">
        <v>48</v>
      </c>
      <c r="O128" s="137">
        <v>0</v>
      </c>
      <c r="P128" s="137">
        <f>O128*H128</f>
        <v>0</v>
      </c>
      <c r="Q128" s="137">
        <v>1</v>
      </c>
      <c r="R128" s="137">
        <f>Q128*H128</f>
        <v>0.38</v>
      </c>
      <c r="S128" s="137">
        <v>0</v>
      </c>
      <c r="T128" s="138">
        <f>S128*H128</f>
        <v>0</v>
      </c>
      <c r="AR128" s="139" t="s">
        <v>272</v>
      </c>
      <c r="AT128" s="139" t="s">
        <v>450</v>
      </c>
      <c r="AU128" s="139" t="s">
        <v>86</v>
      </c>
      <c r="AY128" s="18" t="s">
        <v>203</v>
      </c>
      <c r="BE128" s="140">
        <f>IF(N128="základní",J128,0)</f>
        <v>328.32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8" t="s">
        <v>84</v>
      </c>
      <c r="BK128" s="140">
        <f>ROUND(I128*H128,2)</f>
        <v>328.32</v>
      </c>
      <c r="BL128" s="18" t="s">
        <v>209</v>
      </c>
      <c r="BM128" s="139" t="s">
        <v>1540</v>
      </c>
    </row>
    <row r="129" spans="2:65" s="12" customFormat="1" ht="10.15">
      <c r="B129" s="141"/>
      <c r="D129" s="142" t="s">
        <v>211</v>
      </c>
      <c r="E129" s="143" t="s">
        <v>31</v>
      </c>
      <c r="F129" s="144" t="s">
        <v>1533</v>
      </c>
      <c r="H129" s="145">
        <v>0.2</v>
      </c>
      <c r="L129" s="141"/>
      <c r="M129" s="146"/>
      <c r="T129" s="147"/>
      <c r="AT129" s="143" t="s">
        <v>211</v>
      </c>
      <c r="AU129" s="143" t="s">
        <v>86</v>
      </c>
      <c r="AV129" s="12" t="s">
        <v>86</v>
      </c>
      <c r="AW129" s="12" t="s">
        <v>38</v>
      </c>
      <c r="AX129" s="12" t="s">
        <v>77</v>
      </c>
      <c r="AY129" s="143" t="s">
        <v>203</v>
      </c>
    </row>
    <row r="130" spans="2:65" s="13" customFormat="1" ht="10.15">
      <c r="B130" s="151"/>
      <c r="D130" s="142" t="s">
        <v>211</v>
      </c>
      <c r="E130" s="152" t="s">
        <v>31</v>
      </c>
      <c r="F130" s="153" t="s">
        <v>230</v>
      </c>
      <c r="H130" s="154">
        <v>0.2</v>
      </c>
      <c r="L130" s="151"/>
      <c r="M130" s="155"/>
      <c r="T130" s="156"/>
      <c r="AT130" s="152" t="s">
        <v>211</v>
      </c>
      <c r="AU130" s="152" t="s">
        <v>86</v>
      </c>
      <c r="AV130" s="13" t="s">
        <v>209</v>
      </c>
      <c r="AW130" s="13" t="s">
        <v>38</v>
      </c>
      <c r="AX130" s="13" t="s">
        <v>77</v>
      </c>
      <c r="AY130" s="152" t="s">
        <v>203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1541</v>
      </c>
      <c r="H131" s="145">
        <v>0.38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84</v>
      </c>
      <c r="AY131" s="143" t="s">
        <v>203</v>
      </c>
    </row>
    <row r="132" spans="2:65" s="11" customFormat="1" ht="22.8" customHeight="1">
      <c r="B132" s="118"/>
      <c r="D132" s="119" t="s">
        <v>76</v>
      </c>
      <c r="E132" s="127" t="s">
        <v>86</v>
      </c>
      <c r="F132" s="127" t="s">
        <v>266</v>
      </c>
      <c r="J132" s="128">
        <f>BK132</f>
        <v>15420.1</v>
      </c>
      <c r="L132" s="118"/>
      <c r="M132" s="122"/>
      <c r="P132" s="123">
        <f>SUM(P133:P140)</f>
        <v>0</v>
      </c>
      <c r="R132" s="123">
        <f>SUM(R133:R140)</f>
        <v>6.4654752052399997</v>
      </c>
      <c r="T132" s="124">
        <f>SUM(T133:T140)</f>
        <v>0</v>
      </c>
      <c r="AR132" s="119" t="s">
        <v>84</v>
      </c>
      <c r="AT132" s="125" t="s">
        <v>76</v>
      </c>
      <c r="AU132" s="125" t="s">
        <v>84</v>
      </c>
      <c r="AY132" s="119" t="s">
        <v>203</v>
      </c>
      <c r="BK132" s="126">
        <f>SUM(BK133:BK140)</f>
        <v>15420.1</v>
      </c>
    </row>
    <row r="133" spans="2:65" s="1" customFormat="1" ht="24.2" customHeight="1">
      <c r="B133" s="31"/>
      <c r="C133" s="129" t="s">
        <v>123</v>
      </c>
      <c r="D133" s="129" t="s">
        <v>205</v>
      </c>
      <c r="E133" s="130" t="s">
        <v>1542</v>
      </c>
      <c r="F133" s="131" t="s">
        <v>1543</v>
      </c>
      <c r="G133" s="132" t="s">
        <v>208</v>
      </c>
      <c r="H133" s="133">
        <v>27.946000000000002</v>
      </c>
      <c r="I133" s="134">
        <v>36.76</v>
      </c>
      <c r="J133" s="134">
        <f>ROUND(I133*H133,2)</f>
        <v>1027.29</v>
      </c>
      <c r="K133" s="131" t="s">
        <v>31</v>
      </c>
      <c r="L133" s="31"/>
      <c r="M133" s="135" t="s">
        <v>31</v>
      </c>
      <c r="N133" s="136" t="s">
        <v>48</v>
      </c>
      <c r="O133" s="137">
        <v>0</v>
      </c>
      <c r="P133" s="137">
        <f>O133*H133</f>
        <v>0</v>
      </c>
      <c r="Q133" s="137">
        <v>1.6694E-4</v>
      </c>
      <c r="R133" s="137">
        <f>Q133*H133</f>
        <v>4.6653052400000006E-3</v>
      </c>
      <c r="S133" s="137">
        <v>0</v>
      </c>
      <c r="T133" s="138">
        <f>S133*H133</f>
        <v>0</v>
      </c>
      <c r="AR133" s="139" t="s">
        <v>209</v>
      </c>
      <c r="AT133" s="139" t="s">
        <v>205</v>
      </c>
      <c r="AU133" s="139" t="s">
        <v>86</v>
      </c>
      <c r="AY133" s="18" t="s">
        <v>203</v>
      </c>
      <c r="BE133" s="140">
        <f>IF(N133="základní",J133,0)</f>
        <v>1027.29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8" t="s">
        <v>84</v>
      </c>
      <c r="BK133" s="140">
        <f>ROUND(I133*H133,2)</f>
        <v>1027.29</v>
      </c>
      <c r="BL133" s="18" t="s">
        <v>209</v>
      </c>
      <c r="BM133" s="139" t="s">
        <v>1544</v>
      </c>
    </row>
    <row r="134" spans="2:65" s="12" customFormat="1" ht="10.15">
      <c r="B134" s="141"/>
      <c r="D134" s="142" t="s">
        <v>211</v>
      </c>
      <c r="E134" s="143" t="s">
        <v>31</v>
      </c>
      <c r="F134" s="144" t="s">
        <v>1545</v>
      </c>
      <c r="H134" s="145">
        <v>27.946000000000002</v>
      </c>
      <c r="L134" s="141"/>
      <c r="M134" s="146"/>
      <c r="T134" s="147"/>
      <c r="AT134" s="143" t="s">
        <v>211</v>
      </c>
      <c r="AU134" s="143" t="s">
        <v>86</v>
      </c>
      <c r="AV134" s="12" t="s">
        <v>86</v>
      </c>
      <c r="AW134" s="12" t="s">
        <v>38</v>
      </c>
      <c r="AX134" s="12" t="s">
        <v>84</v>
      </c>
      <c r="AY134" s="143" t="s">
        <v>203</v>
      </c>
    </row>
    <row r="135" spans="2:65" s="1" customFormat="1" ht="16.5" customHeight="1">
      <c r="B135" s="31"/>
      <c r="C135" s="174" t="s">
        <v>8</v>
      </c>
      <c r="D135" s="174" t="s">
        <v>450</v>
      </c>
      <c r="E135" s="175" t="s">
        <v>1546</v>
      </c>
      <c r="F135" s="176" t="s">
        <v>1547</v>
      </c>
      <c r="G135" s="177" t="s">
        <v>208</v>
      </c>
      <c r="H135" s="178">
        <v>33.101999999999997</v>
      </c>
      <c r="I135" s="179">
        <v>29.1</v>
      </c>
      <c r="J135" s="179">
        <f>ROUND(I135*H135,2)</f>
        <v>963.27</v>
      </c>
      <c r="K135" s="176" t="s">
        <v>31</v>
      </c>
      <c r="L135" s="180"/>
      <c r="M135" s="181" t="s">
        <v>31</v>
      </c>
      <c r="N135" s="182" t="s">
        <v>48</v>
      </c>
      <c r="O135" s="137">
        <v>0</v>
      </c>
      <c r="P135" s="137">
        <f>O135*H135</f>
        <v>0</v>
      </c>
      <c r="Q135" s="137">
        <v>2.5000000000000001E-4</v>
      </c>
      <c r="R135" s="137">
        <f>Q135*H135</f>
        <v>8.2754999999999999E-3</v>
      </c>
      <c r="S135" s="137">
        <v>0</v>
      </c>
      <c r="T135" s="138">
        <f>S135*H135</f>
        <v>0</v>
      </c>
      <c r="AR135" s="139" t="s">
        <v>272</v>
      </c>
      <c r="AT135" s="139" t="s">
        <v>450</v>
      </c>
      <c r="AU135" s="139" t="s">
        <v>86</v>
      </c>
      <c r="AY135" s="18" t="s">
        <v>203</v>
      </c>
      <c r="BE135" s="140">
        <f>IF(N135="základní",J135,0)</f>
        <v>963.27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8" t="s">
        <v>84</v>
      </c>
      <c r="BK135" s="140">
        <f>ROUND(I135*H135,2)</f>
        <v>963.27</v>
      </c>
      <c r="BL135" s="18" t="s">
        <v>209</v>
      </c>
      <c r="BM135" s="139" t="s">
        <v>1548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1549</v>
      </c>
      <c r="H136" s="145">
        <v>33.101999999999997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84</v>
      </c>
      <c r="AY136" s="143" t="s">
        <v>203</v>
      </c>
    </row>
    <row r="137" spans="2:65" s="1" customFormat="1" ht="16.5" customHeight="1">
      <c r="B137" s="31"/>
      <c r="C137" s="129" t="s">
        <v>134</v>
      </c>
      <c r="D137" s="129" t="s">
        <v>205</v>
      </c>
      <c r="E137" s="130" t="s">
        <v>1550</v>
      </c>
      <c r="F137" s="131" t="s">
        <v>1551</v>
      </c>
      <c r="G137" s="132" t="s">
        <v>242</v>
      </c>
      <c r="H137" s="133">
        <v>3.3380000000000001</v>
      </c>
      <c r="I137" s="134">
        <v>1223.6500000000001</v>
      </c>
      <c r="J137" s="134">
        <f>ROUND(I137*H137,2)</f>
        <v>4084.54</v>
      </c>
      <c r="K137" s="131" t="s">
        <v>31</v>
      </c>
      <c r="L137" s="31"/>
      <c r="M137" s="135" t="s">
        <v>31</v>
      </c>
      <c r="N137" s="136" t="s">
        <v>48</v>
      </c>
      <c r="O137" s="137">
        <v>0</v>
      </c>
      <c r="P137" s="137">
        <f>O137*H137</f>
        <v>0</v>
      </c>
      <c r="Q137" s="137">
        <v>1.92</v>
      </c>
      <c r="R137" s="137">
        <f>Q137*H137</f>
        <v>6.4089599999999995</v>
      </c>
      <c r="S137" s="137">
        <v>0</v>
      </c>
      <c r="T137" s="138">
        <f>S137*H137</f>
        <v>0</v>
      </c>
      <c r="AR137" s="139" t="s">
        <v>209</v>
      </c>
      <c r="AT137" s="139" t="s">
        <v>205</v>
      </c>
      <c r="AU137" s="139" t="s">
        <v>86</v>
      </c>
      <c r="AY137" s="18" t="s">
        <v>203</v>
      </c>
      <c r="BE137" s="140">
        <f>IF(N137="základní",J137,0)</f>
        <v>4084.54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8" t="s">
        <v>84</v>
      </c>
      <c r="BK137" s="140">
        <f>ROUND(I137*H137,2)</f>
        <v>4084.54</v>
      </c>
      <c r="BL137" s="18" t="s">
        <v>209</v>
      </c>
      <c r="BM137" s="139" t="s">
        <v>1552</v>
      </c>
    </row>
    <row r="138" spans="2:65" s="12" customFormat="1" ht="10.15">
      <c r="B138" s="141"/>
      <c r="D138" s="142" t="s">
        <v>211</v>
      </c>
      <c r="E138" s="143" t="s">
        <v>31</v>
      </c>
      <c r="F138" s="144" t="s">
        <v>1553</v>
      </c>
      <c r="H138" s="145">
        <v>3.3380000000000001</v>
      </c>
      <c r="L138" s="141"/>
      <c r="M138" s="146"/>
      <c r="T138" s="147"/>
      <c r="AT138" s="143" t="s">
        <v>211</v>
      </c>
      <c r="AU138" s="143" t="s">
        <v>86</v>
      </c>
      <c r="AV138" s="12" t="s">
        <v>86</v>
      </c>
      <c r="AW138" s="12" t="s">
        <v>38</v>
      </c>
      <c r="AX138" s="12" t="s">
        <v>84</v>
      </c>
      <c r="AY138" s="143" t="s">
        <v>203</v>
      </c>
    </row>
    <row r="139" spans="2:65" s="1" customFormat="1" ht="16.5" customHeight="1">
      <c r="B139" s="31"/>
      <c r="C139" s="129" t="s">
        <v>310</v>
      </c>
      <c r="D139" s="129" t="s">
        <v>205</v>
      </c>
      <c r="E139" s="130" t="s">
        <v>1554</v>
      </c>
      <c r="F139" s="131" t="s">
        <v>1555</v>
      </c>
      <c r="G139" s="132" t="s">
        <v>1079</v>
      </c>
      <c r="H139" s="133">
        <v>89</v>
      </c>
      <c r="I139" s="134">
        <v>105</v>
      </c>
      <c r="J139" s="134">
        <f>ROUND(I139*H139,2)</f>
        <v>9345</v>
      </c>
      <c r="K139" s="131" t="s">
        <v>31</v>
      </c>
      <c r="L139" s="31"/>
      <c r="M139" s="135" t="s">
        <v>31</v>
      </c>
      <c r="N139" s="136" t="s">
        <v>48</v>
      </c>
      <c r="O139" s="137">
        <v>0</v>
      </c>
      <c r="P139" s="137">
        <f>O139*H139</f>
        <v>0</v>
      </c>
      <c r="Q139" s="137">
        <v>4.8959999999999997E-4</v>
      </c>
      <c r="R139" s="137">
        <f>Q139*H139</f>
        <v>4.3574399999999999E-2</v>
      </c>
      <c r="S139" s="137">
        <v>0</v>
      </c>
      <c r="T139" s="138">
        <f>S139*H139</f>
        <v>0</v>
      </c>
      <c r="AR139" s="139" t="s">
        <v>209</v>
      </c>
      <c r="AT139" s="139" t="s">
        <v>205</v>
      </c>
      <c r="AU139" s="139" t="s">
        <v>86</v>
      </c>
      <c r="AY139" s="18" t="s">
        <v>203</v>
      </c>
      <c r="BE139" s="140">
        <f>IF(N139="základní",J139,0)</f>
        <v>9345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8" t="s">
        <v>84</v>
      </c>
      <c r="BK139" s="140">
        <f>ROUND(I139*H139,2)</f>
        <v>9345</v>
      </c>
      <c r="BL139" s="18" t="s">
        <v>209</v>
      </c>
      <c r="BM139" s="139" t="s">
        <v>1556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1557</v>
      </c>
      <c r="H140" s="145">
        <v>89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84</v>
      </c>
      <c r="AY140" s="143" t="s">
        <v>203</v>
      </c>
    </row>
    <row r="141" spans="2:65" s="11" customFormat="1" ht="22.8" customHeight="1">
      <c r="B141" s="118"/>
      <c r="D141" s="119" t="s">
        <v>76</v>
      </c>
      <c r="E141" s="127" t="s">
        <v>258</v>
      </c>
      <c r="F141" s="127" t="s">
        <v>1327</v>
      </c>
      <c r="J141" s="128">
        <f>BK141</f>
        <v>1620</v>
      </c>
      <c r="L141" s="118"/>
      <c r="M141" s="122"/>
      <c r="P141" s="123">
        <f>SUM(P142:P143)</f>
        <v>0</v>
      </c>
      <c r="R141" s="123">
        <f>SUM(R142:R143)</f>
        <v>0.23738399999999996</v>
      </c>
      <c r="T141" s="124">
        <f>SUM(T142:T143)</f>
        <v>0</v>
      </c>
      <c r="AR141" s="119" t="s">
        <v>84</v>
      </c>
      <c r="AT141" s="125" t="s">
        <v>76</v>
      </c>
      <c r="AU141" s="125" t="s">
        <v>84</v>
      </c>
      <c r="AY141" s="119" t="s">
        <v>203</v>
      </c>
      <c r="BK141" s="126">
        <f>SUM(BK142:BK143)</f>
        <v>1620</v>
      </c>
    </row>
    <row r="142" spans="2:65" s="1" customFormat="1" ht="24.2" customHeight="1">
      <c r="B142" s="31"/>
      <c r="C142" s="129" t="s">
        <v>321</v>
      </c>
      <c r="D142" s="129" t="s">
        <v>205</v>
      </c>
      <c r="E142" s="130" t="s">
        <v>1558</v>
      </c>
      <c r="F142" s="131" t="s">
        <v>1559</v>
      </c>
      <c r="G142" s="132" t="s">
        <v>208</v>
      </c>
      <c r="H142" s="133">
        <v>1.8</v>
      </c>
      <c r="I142" s="134">
        <v>900</v>
      </c>
      <c r="J142" s="134">
        <f>ROUND(I142*H142,2)</f>
        <v>1620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0.13187999999999997</v>
      </c>
      <c r="R142" s="137">
        <f>Q142*H142</f>
        <v>0.23738399999999996</v>
      </c>
      <c r="S142" s="137">
        <v>0</v>
      </c>
      <c r="T142" s="138">
        <f>S142*H142</f>
        <v>0</v>
      </c>
      <c r="AR142" s="139" t="s">
        <v>209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1620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1620</v>
      </c>
      <c r="BL142" s="18" t="s">
        <v>209</v>
      </c>
      <c r="BM142" s="139" t="s">
        <v>1560</v>
      </c>
    </row>
    <row r="143" spans="2:65" s="12" customFormat="1" ht="10.15">
      <c r="B143" s="141"/>
      <c r="D143" s="142" t="s">
        <v>211</v>
      </c>
      <c r="E143" s="143" t="s">
        <v>31</v>
      </c>
      <c r="F143" s="144" t="s">
        <v>1561</v>
      </c>
      <c r="H143" s="145">
        <v>1.8</v>
      </c>
      <c r="L143" s="141"/>
      <c r="M143" s="146"/>
      <c r="T143" s="147"/>
      <c r="AT143" s="143" t="s">
        <v>211</v>
      </c>
      <c r="AU143" s="143" t="s">
        <v>86</v>
      </c>
      <c r="AV143" s="12" t="s">
        <v>86</v>
      </c>
      <c r="AW143" s="12" t="s">
        <v>38</v>
      </c>
      <c r="AX143" s="12" t="s">
        <v>84</v>
      </c>
      <c r="AY143" s="143" t="s">
        <v>203</v>
      </c>
    </row>
    <row r="144" spans="2:65" s="11" customFormat="1" ht="22.8" customHeight="1">
      <c r="B144" s="118"/>
      <c r="D144" s="119" t="s">
        <v>76</v>
      </c>
      <c r="E144" s="127" t="s">
        <v>272</v>
      </c>
      <c r="F144" s="127" t="s">
        <v>1562</v>
      </c>
      <c r="J144" s="128">
        <f>BK144</f>
        <v>36024.699999999997</v>
      </c>
      <c r="L144" s="118"/>
      <c r="M144" s="122"/>
      <c r="P144" s="123">
        <f>SUM(P145:P160)</f>
        <v>0</v>
      </c>
      <c r="R144" s="123">
        <f>SUM(R145:R160)</f>
        <v>0.87895122599999986</v>
      </c>
      <c r="T144" s="124">
        <f>SUM(T145:T160)</f>
        <v>0</v>
      </c>
      <c r="AR144" s="119" t="s">
        <v>84</v>
      </c>
      <c r="AT144" s="125" t="s">
        <v>76</v>
      </c>
      <c r="AU144" s="125" t="s">
        <v>84</v>
      </c>
      <c r="AY144" s="119" t="s">
        <v>203</v>
      </c>
      <c r="BK144" s="126">
        <f>SUM(BK145:BK160)</f>
        <v>36024.699999999997</v>
      </c>
    </row>
    <row r="145" spans="2:65" s="1" customFormat="1" ht="16.5" customHeight="1">
      <c r="B145" s="31"/>
      <c r="C145" s="129" t="s">
        <v>325</v>
      </c>
      <c r="D145" s="129" t="s">
        <v>205</v>
      </c>
      <c r="E145" s="130" t="s">
        <v>1563</v>
      </c>
      <c r="F145" s="131" t="s">
        <v>1564</v>
      </c>
      <c r="G145" s="132" t="s">
        <v>1079</v>
      </c>
      <c r="H145" s="133">
        <v>72</v>
      </c>
      <c r="I145" s="134">
        <v>35</v>
      </c>
      <c r="J145" s="134">
        <f>ROUND(I145*H145,2)</f>
        <v>2520</v>
      </c>
      <c r="K145" s="131" t="s">
        <v>31</v>
      </c>
      <c r="L145" s="31"/>
      <c r="M145" s="135" t="s">
        <v>31</v>
      </c>
      <c r="N145" s="136" t="s">
        <v>48</v>
      </c>
      <c r="O145" s="137">
        <v>0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209</v>
      </c>
      <c r="AT145" s="139" t="s">
        <v>205</v>
      </c>
      <c r="AU145" s="139" t="s">
        <v>86</v>
      </c>
      <c r="AY145" s="18" t="s">
        <v>203</v>
      </c>
      <c r="BE145" s="140">
        <f>IF(N145="základní",J145,0)</f>
        <v>2520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8" t="s">
        <v>84</v>
      </c>
      <c r="BK145" s="140">
        <f>ROUND(I145*H145,2)</f>
        <v>2520</v>
      </c>
      <c r="BL145" s="18" t="s">
        <v>209</v>
      </c>
      <c r="BM145" s="139" t="s">
        <v>1565</v>
      </c>
    </row>
    <row r="146" spans="2:65" s="12" customFormat="1" ht="10.15">
      <c r="B146" s="141"/>
      <c r="D146" s="142" t="s">
        <v>211</v>
      </c>
      <c r="E146" s="143" t="s">
        <v>31</v>
      </c>
      <c r="F146" s="144" t="s">
        <v>1566</v>
      </c>
      <c r="H146" s="145">
        <v>72</v>
      </c>
      <c r="L146" s="141"/>
      <c r="M146" s="146"/>
      <c r="T146" s="147"/>
      <c r="AT146" s="143" t="s">
        <v>211</v>
      </c>
      <c r="AU146" s="143" t="s">
        <v>86</v>
      </c>
      <c r="AV146" s="12" t="s">
        <v>86</v>
      </c>
      <c r="AW146" s="12" t="s">
        <v>38</v>
      </c>
      <c r="AX146" s="12" t="s">
        <v>84</v>
      </c>
      <c r="AY146" s="143" t="s">
        <v>203</v>
      </c>
    </row>
    <row r="147" spans="2:65" s="1" customFormat="1" ht="16.5" customHeight="1">
      <c r="B147" s="31"/>
      <c r="C147" s="174" t="s">
        <v>332</v>
      </c>
      <c r="D147" s="174" t="s">
        <v>450</v>
      </c>
      <c r="E147" s="175" t="s">
        <v>1567</v>
      </c>
      <c r="F147" s="176" t="s">
        <v>1568</v>
      </c>
      <c r="G147" s="177" t="s">
        <v>1079</v>
      </c>
      <c r="H147" s="178">
        <v>73.08</v>
      </c>
      <c r="I147" s="179">
        <v>45</v>
      </c>
      <c r="J147" s="179">
        <f>ROUND(I147*H147,2)</f>
        <v>3288.6</v>
      </c>
      <c r="K147" s="176" t="s">
        <v>31</v>
      </c>
      <c r="L147" s="180"/>
      <c r="M147" s="181" t="s">
        <v>31</v>
      </c>
      <c r="N147" s="182" t="s">
        <v>48</v>
      </c>
      <c r="O147" s="137">
        <v>0</v>
      </c>
      <c r="P147" s="137">
        <f>O147*H147</f>
        <v>0</v>
      </c>
      <c r="Q147" s="137">
        <v>2.7999999999999998E-4</v>
      </c>
      <c r="R147" s="137">
        <f>Q147*H147</f>
        <v>2.0462399999999999E-2</v>
      </c>
      <c r="S147" s="137">
        <v>0</v>
      </c>
      <c r="T147" s="138">
        <f>S147*H147</f>
        <v>0</v>
      </c>
      <c r="AR147" s="139" t="s">
        <v>272</v>
      </c>
      <c r="AT147" s="139" t="s">
        <v>450</v>
      </c>
      <c r="AU147" s="139" t="s">
        <v>86</v>
      </c>
      <c r="AY147" s="18" t="s">
        <v>203</v>
      </c>
      <c r="BE147" s="140">
        <f>IF(N147="základní",J147,0)</f>
        <v>3288.6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8" t="s">
        <v>84</v>
      </c>
      <c r="BK147" s="140">
        <f>ROUND(I147*H147,2)</f>
        <v>3288.6</v>
      </c>
      <c r="BL147" s="18" t="s">
        <v>209</v>
      </c>
      <c r="BM147" s="139" t="s">
        <v>1569</v>
      </c>
    </row>
    <row r="148" spans="2:65" s="12" customFormat="1" ht="10.15">
      <c r="B148" s="141"/>
      <c r="D148" s="142" t="s">
        <v>211</v>
      </c>
      <c r="E148" s="143" t="s">
        <v>31</v>
      </c>
      <c r="F148" s="144" t="s">
        <v>1566</v>
      </c>
      <c r="H148" s="145">
        <v>72</v>
      </c>
      <c r="L148" s="141"/>
      <c r="M148" s="146"/>
      <c r="T148" s="147"/>
      <c r="AT148" s="143" t="s">
        <v>211</v>
      </c>
      <c r="AU148" s="143" t="s">
        <v>86</v>
      </c>
      <c r="AV148" s="12" t="s">
        <v>86</v>
      </c>
      <c r="AW148" s="12" t="s">
        <v>38</v>
      </c>
      <c r="AX148" s="12" t="s">
        <v>77</v>
      </c>
      <c r="AY148" s="143" t="s">
        <v>203</v>
      </c>
    </row>
    <row r="149" spans="2:65" s="12" customFormat="1" ht="10.15">
      <c r="B149" s="141"/>
      <c r="D149" s="142" t="s">
        <v>211</v>
      </c>
      <c r="E149" s="143" t="s">
        <v>31</v>
      </c>
      <c r="F149" s="144" t="s">
        <v>1570</v>
      </c>
      <c r="H149" s="145">
        <v>73.08</v>
      </c>
      <c r="L149" s="141"/>
      <c r="M149" s="146"/>
      <c r="T149" s="147"/>
      <c r="AT149" s="143" t="s">
        <v>211</v>
      </c>
      <c r="AU149" s="143" t="s">
        <v>86</v>
      </c>
      <c r="AV149" s="12" t="s">
        <v>86</v>
      </c>
      <c r="AW149" s="12" t="s">
        <v>38</v>
      </c>
      <c r="AX149" s="12" t="s">
        <v>84</v>
      </c>
      <c r="AY149" s="143" t="s">
        <v>203</v>
      </c>
    </row>
    <row r="150" spans="2:65" s="1" customFormat="1" ht="16.5" customHeight="1">
      <c r="B150" s="31"/>
      <c r="C150" s="129" t="s">
        <v>339</v>
      </c>
      <c r="D150" s="129" t="s">
        <v>205</v>
      </c>
      <c r="E150" s="130" t="s">
        <v>1571</v>
      </c>
      <c r="F150" s="131" t="s">
        <v>1572</v>
      </c>
      <c r="G150" s="132" t="s">
        <v>215</v>
      </c>
      <c r="H150" s="133">
        <v>4</v>
      </c>
      <c r="I150" s="134">
        <v>250</v>
      </c>
      <c r="J150" s="134">
        <f t="shared" ref="J150:J160" si="0">ROUND(I150*H150,2)</f>
        <v>1000</v>
      </c>
      <c r="K150" s="131" t="s">
        <v>31</v>
      </c>
      <c r="L150" s="31"/>
      <c r="M150" s="135" t="s">
        <v>31</v>
      </c>
      <c r="N150" s="136" t="s">
        <v>48</v>
      </c>
      <c r="O150" s="137">
        <v>0</v>
      </c>
      <c r="P150" s="137">
        <f t="shared" ref="P150:P160" si="1">O150*H150</f>
        <v>0</v>
      </c>
      <c r="Q150" s="137">
        <v>0</v>
      </c>
      <c r="R150" s="137">
        <f t="shared" ref="R150:R160" si="2">Q150*H150</f>
        <v>0</v>
      </c>
      <c r="S150" s="137">
        <v>0</v>
      </c>
      <c r="T150" s="138">
        <f t="shared" ref="T150:T160" si="3">S150*H150</f>
        <v>0</v>
      </c>
      <c r="AR150" s="139" t="s">
        <v>209</v>
      </c>
      <c r="AT150" s="139" t="s">
        <v>205</v>
      </c>
      <c r="AU150" s="139" t="s">
        <v>86</v>
      </c>
      <c r="AY150" s="18" t="s">
        <v>203</v>
      </c>
      <c r="BE150" s="140">
        <f t="shared" ref="BE150:BE160" si="4">IF(N150="základní",J150,0)</f>
        <v>1000</v>
      </c>
      <c r="BF150" s="140">
        <f t="shared" ref="BF150:BF160" si="5">IF(N150="snížená",J150,0)</f>
        <v>0</v>
      </c>
      <c r="BG150" s="140">
        <f t="shared" ref="BG150:BG160" si="6">IF(N150="zákl. přenesená",J150,0)</f>
        <v>0</v>
      </c>
      <c r="BH150" s="140">
        <f t="shared" ref="BH150:BH160" si="7">IF(N150="sníž. přenesená",J150,0)</f>
        <v>0</v>
      </c>
      <c r="BI150" s="140">
        <f t="shared" ref="BI150:BI160" si="8">IF(N150="nulová",J150,0)</f>
        <v>0</v>
      </c>
      <c r="BJ150" s="18" t="s">
        <v>84</v>
      </c>
      <c r="BK150" s="140">
        <f t="shared" ref="BK150:BK160" si="9">ROUND(I150*H150,2)</f>
        <v>1000</v>
      </c>
      <c r="BL150" s="18" t="s">
        <v>209</v>
      </c>
      <c r="BM150" s="139" t="s">
        <v>1573</v>
      </c>
    </row>
    <row r="151" spans="2:65" s="1" customFormat="1" ht="16.5" customHeight="1">
      <c r="B151" s="31"/>
      <c r="C151" s="174" t="s">
        <v>346</v>
      </c>
      <c r="D151" s="174" t="s">
        <v>450</v>
      </c>
      <c r="E151" s="175" t="s">
        <v>1574</v>
      </c>
      <c r="F151" s="176" t="s">
        <v>1575</v>
      </c>
      <c r="G151" s="177" t="s">
        <v>215</v>
      </c>
      <c r="H151" s="178">
        <v>4</v>
      </c>
      <c r="I151" s="179">
        <v>337</v>
      </c>
      <c r="J151" s="179">
        <f t="shared" si="0"/>
        <v>1348</v>
      </c>
      <c r="K151" s="176" t="s">
        <v>31</v>
      </c>
      <c r="L151" s="180"/>
      <c r="M151" s="181" t="s">
        <v>31</v>
      </c>
      <c r="N151" s="182" t="s">
        <v>48</v>
      </c>
      <c r="O151" s="137">
        <v>0</v>
      </c>
      <c r="P151" s="137">
        <f t="shared" si="1"/>
        <v>0</v>
      </c>
      <c r="Q151" s="137">
        <v>8.0000000000000007E-5</v>
      </c>
      <c r="R151" s="137">
        <f t="shared" si="2"/>
        <v>3.2000000000000003E-4</v>
      </c>
      <c r="S151" s="137">
        <v>0</v>
      </c>
      <c r="T151" s="138">
        <f t="shared" si="3"/>
        <v>0</v>
      </c>
      <c r="AR151" s="139" t="s">
        <v>272</v>
      </c>
      <c r="AT151" s="139" t="s">
        <v>450</v>
      </c>
      <c r="AU151" s="139" t="s">
        <v>86</v>
      </c>
      <c r="AY151" s="18" t="s">
        <v>203</v>
      </c>
      <c r="BE151" s="140">
        <f t="shared" si="4"/>
        <v>1348</v>
      </c>
      <c r="BF151" s="140">
        <f t="shared" si="5"/>
        <v>0</v>
      </c>
      <c r="BG151" s="140">
        <f t="shared" si="6"/>
        <v>0</v>
      </c>
      <c r="BH151" s="140">
        <f t="shared" si="7"/>
        <v>0</v>
      </c>
      <c r="BI151" s="140">
        <f t="shared" si="8"/>
        <v>0</v>
      </c>
      <c r="BJ151" s="18" t="s">
        <v>84</v>
      </c>
      <c r="BK151" s="140">
        <f t="shared" si="9"/>
        <v>1348</v>
      </c>
      <c r="BL151" s="18" t="s">
        <v>209</v>
      </c>
      <c r="BM151" s="139" t="s">
        <v>1576</v>
      </c>
    </row>
    <row r="152" spans="2:65" s="1" customFormat="1" ht="16.5" customHeight="1">
      <c r="B152" s="31"/>
      <c r="C152" s="129" t="s">
        <v>351</v>
      </c>
      <c r="D152" s="129" t="s">
        <v>205</v>
      </c>
      <c r="E152" s="130" t="s">
        <v>1577</v>
      </c>
      <c r="F152" s="131" t="s">
        <v>1578</v>
      </c>
      <c r="G152" s="132" t="s">
        <v>215</v>
      </c>
      <c r="H152" s="133">
        <v>5</v>
      </c>
      <c r="I152" s="134">
        <v>250</v>
      </c>
      <c r="J152" s="134">
        <f t="shared" si="0"/>
        <v>1250</v>
      </c>
      <c r="K152" s="131" t="s">
        <v>31</v>
      </c>
      <c r="L152" s="31"/>
      <c r="M152" s="135" t="s">
        <v>31</v>
      </c>
      <c r="N152" s="136" t="s">
        <v>48</v>
      </c>
      <c r="O152" s="137">
        <v>0</v>
      </c>
      <c r="P152" s="137">
        <f t="shared" si="1"/>
        <v>0</v>
      </c>
      <c r="Q152" s="137">
        <v>0</v>
      </c>
      <c r="R152" s="137">
        <f t="shared" si="2"/>
        <v>0</v>
      </c>
      <c r="S152" s="137">
        <v>0</v>
      </c>
      <c r="T152" s="138">
        <f t="shared" si="3"/>
        <v>0</v>
      </c>
      <c r="AR152" s="139" t="s">
        <v>209</v>
      </c>
      <c r="AT152" s="139" t="s">
        <v>205</v>
      </c>
      <c r="AU152" s="139" t="s">
        <v>86</v>
      </c>
      <c r="AY152" s="18" t="s">
        <v>203</v>
      </c>
      <c r="BE152" s="140">
        <f t="shared" si="4"/>
        <v>1250</v>
      </c>
      <c r="BF152" s="140">
        <f t="shared" si="5"/>
        <v>0</v>
      </c>
      <c r="BG152" s="140">
        <f t="shared" si="6"/>
        <v>0</v>
      </c>
      <c r="BH152" s="140">
        <f t="shared" si="7"/>
        <v>0</v>
      </c>
      <c r="BI152" s="140">
        <f t="shared" si="8"/>
        <v>0</v>
      </c>
      <c r="BJ152" s="18" t="s">
        <v>84</v>
      </c>
      <c r="BK152" s="140">
        <f t="shared" si="9"/>
        <v>1250</v>
      </c>
      <c r="BL152" s="18" t="s">
        <v>209</v>
      </c>
      <c r="BM152" s="139" t="s">
        <v>1579</v>
      </c>
    </row>
    <row r="153" spans="2:65" s="1" customFormat="1" ht="16.5" customHeight="1">
      <c r="B153" s="31"/>
      <c r="C153" s="174" t="s">
        <v>7</v>
      </c>
      <c r="D153" s="174" t="s">
        <v>450</v>
      </c>
      <c r="E153" s="175" t="s">
        <v>1580</v>
      </c>
      <c r="F153" s="176" t="s">
        <v>1581</v>
      </c>
      <c r="G153" s="177" t="s">
        <v>215</v>
      </c>
      <c r="H153" s="178">
        <v>5</v>
      </c>
      <c r="I153" s="179">
        <v>150</v>
      </c>
      <c r="J153" s="179">
        <f t="shared" si="0"/>
        <v>750</v>
      </c>
      <c r="K153" s="176" t="s">
        <v>31</v>
      </c>
      <c r="L153" s="180"/>
      <c r="M153" s="181" t="s">
        <v>31</v>
      </c>
      <c r="N153" s="182" t="s">
        <v>48</v>
      </c>
      <c r="O153" s="137">
        <v>0</v>
      </c>
      <c r="P153" s="137">
        <f t="shared" si="1"/>
        <v>0</v>
      </c>
      <c r="Q153" s="137">
        <v>4.0000000000000003E-5</v>
      </c>
      <c r="R153" s="137">
        <f t="shared" si="2"/>
        <v>2.0000000000000001E-4</v>
      </c>
      <c r="S153" s="137">
        <v>0</v>
      </c>
      <c r="T153" s="138">
        <f t="shared" si="3"/>
        <v>0</v>
      </c>
      <c r="AR153" s="139" t="s">
        <v>272</v>
      </c>
      <c r="AT153" s="139" t="s">
        <v>450</v>
      </c>
      <c r="AU153" s="139" t="s">
        <v>86</v>
      </c>
      <c r="AY153" s="18" t="s">
        <v>203</v>
      </c>
      <c r="BE153" s="140">
        <f t="shared" si="4"/>
        <v>750</v>
      </c>
      <c r="BF153" s="140">
        <f t="shared" si="5"/>
        <v>0</v>
      </c>
      <c r="BG153" s="140">
        <f t="shared" si="6"/>
        <v>0</v>
      </c>
      <c r="BH153" s="140">
        <f t="shared" si="7"/>
        <v>0</v>
      </c>
      <c r="BI153" s="140">
        <f t="shared" si="8"/>
        <v>0</v>
      </c>
      <c r="BJ153" s="18" t="s">
        <v>84</v>
      </c>
      <c r="BK153" s="140">
        <f t="shared" si="9"/>
        <v>750</v>
      </c>
      <c r="BL153" s="18" t="s">
        <v>209</v>
      </c>
      <c r="BM153" s="139" t="s">
        <v>1582</v>
      </c>
    </row>
    <row r="154" spans="2:65" s="1" customFormat="1" ht="16.5" customHeight="1">
      <c r="B154" s="31"/>
      <c r="C154" s="174" t="s">
        <v>360</v>
      </c>
      <c r="D154" s="174" t="s">
        <v>450</v>
      </c>
      <c r="E154" s="175" t="s">
        <v>1583</v>
      </c>
      <c r="F154" s="176" t="s">
        <v>1584</v>
      </c>
      <c r="G154" s="177" t="s">
        <v>215</v>
      </c>
      <c r="H154" s="178">
        <v>1</v>
      </c>
      <c r="I154" s="179">
        <v>540</v>
      </c>
      <c r="J154" s="179">
        <f t="shared" si="0"/>
        <v>540</v>
      </c>
      <c r="K154" s="176" t="s">
        <v>31</v>
      </c>
      <c r="L154" s="180"/>
      <c r="M154" s="181" t="s">
        <v>31</v>
      </c>
      <c r="N154" s="182" t="s">
        <v>48</v>
      </c>
      <c r="O154" s="137">
        <v>0</v>
      </c>
      <c r="P154" s="137">
        <f t="shared" si="1"/>
        <v>0</v>
      </c>
      <c r="Q154" s="137">
        <v>5.0000000000000002E-5</v>
      </c>
      <c r="R154" s="137">
        <f t="shared" si="2"/>
        <v>5.0000000000000002E-5</v>
      </c>
      <c r="S154" s="137">
        <v>0</v>
      </c>
      <c r="T154" s="138">
        <f t="shared" si="3"/>
        <v>0</v>
      </c>
      <c r="AR154" s="139" t="s">
        <v>272</v>
      </c>
      <c r="AT154" s="139" t="s">
        <v>450</v>
      </c>
      <c r="AU154" s="139" t="s">
        <v>86</v>
      </c>
      <c r="AY154" s="18" t="s">
        <v>203</v>
      </c>
      <c r="BE154" s="140">
        <f t="shared" si="4"/>
        <v>540</v>
      </c>
      <c r="BF154" s="140">
        <f t="shared" si="5"/>
        <v>0</v>
      </c>
      <c r="BG154" s="140">
        <f t="shared" si="6"/>
        <v>0</v>
      </c>
      <c r="BH154" s="140">
        <f t="shared" si="7"/>
        <v>0</v>
      </c>
      <c r="BI154" s="140">
        <f t="shared" si="8"/>
        <v>0</v>
      </c>
      <c r="BJ154" s="18" t="s">
        <v>84</v>
      </c>
      <c r="BK154" s="140">
        <f t="shared" si="9"/>
        <v>540</v>
      </c>
      <c r="BL154" s="18" t="s">
        <v>209</v>
      </c>
      <c r="BM154" s="139" t="s">
        <v>1585</v>
      </c>
    </row>
    <row r="155" spans="2:65" s="1" customFormat="1" ht="16.5" customHeight="1">
      <c r="B155" s="31"/>
      <c r="C155" s="129" t="s">
        <v>364</v>
      </c>
      <c r="D155" s="129" t="s">
        <v>205</v>
      </c>
      <c r="E155" s="130" t="s">
        <v>1586</v>
      </c>
      <c r="F155" s="131" t="s">
        <v>1587</v>
      </c>
      <c r="G155" s="132" t="s">
        <v>1079</v>
      </c>
      <c r="H155" s="133">
        <v>72</v>
      </c>
      <c r="I155" s="134">
        <v>23.04</v>
      </c>
      <c r="J155" s="134">
        <f t="shared" si="0"/>
        <v>1658.88</v>
      </c>
      <c r="K155" s="131" t="s">
        <v>31</v>
      </c>
      <c r="L155" s="31"/>
      <c r="M155" s="135" t="s">
        <v>31</v>
      </c>
      <c r="N155" s="136" t="s">
        <v>48</v>
      </c>
      <c r="O155" s="137">
        <v>0</v>
      </c>
      <c r="P155" s="137">
        <f t="shared" si="1"/>
        <v>0</v>
      </c>
      <c r="Q155" s="137">
        <v>0</v>
      </c>
      <c r="R155" s="137">
        <f t="shared" si="2"/>
        <v>0</v>
      </c>
      <c r="S155" s="137">
        <v>0</v>
      </c>
      <c r="T155" s="138">
        <f t="shared" si="3"/>
        <v>0</v>
      </c>
      <c r="AR155" s="139" t="s">
        <v>209</v>
      </c>
      <c r="AT155" s="139" t="s">
        <v>205</v>
      </c>
      <c r="AU155" s="139" t="s">
        <v>86</v>
      </c>
      <c r="AY155" s="18" t="s">
        <v>203</v>
      </c>
      <c r="BE155" s="140">
        <f t="shared" si="4"/>
        <v>1658.88</v>
      </c>
      <c r="BF155" s="140">
        <f t="shared" si="5"/>
        <v>0</v>
      </c>
      <c r="BG155" s="140">
        <f t="shared" si="6"/>
        <v>0</v>
      </c>
      <c r="BH155" s="140">
        <f t="shared" si="7"/>
        <v>0</v>
      </c>
      <c r="BI155" s="140">
        <f t="shared" si="8"/>
        <v>0</v>
      </c>
      <c r="BJ155" s="18" t="s">
        <v>84</v>
      </c>
      <c r="BK155" s="140">
        <f t="shared" si="9"/>
        <v>1658.88</v>
      </c>
      <c r="BL155" s="18" t="s">
        <v>209</v>
      </c>
      <c r="BM155" s="139" t="s">
        <v>1588</v>
      </c>
    </row>
    <row r="156" spans="2:65" s="1" customFormat="1" ht="16.5" customHeight="1">
      <c r="B156" s="31"/>
      <c r="C156" s="129" t="s">
        <v>368</v>
      </c>
      <c r="D156" s="129" t="s">
        <v>205</v>
      </c>
      <c r="E156" s="130" t="s">
        <v>1589</v>
      </c>
      <c r="F156" s="131" t="s">
        <v>1590</v>
      </c>
      <c r="G156" s="132" t="s">
        <v>215</v>
      </c>
      <c r="H156" s="133">
        <v>1</v>
      </c>
      <c r="I156" s="134">
        <v>9245.06</v>
      </c>
      <c r="J156" s="134">
        <f t="shared" si="0"/>
        <v>9245.06</v>
      </c>
      <c r="K156" s="131" t="s">
        <v>31</v>
      </c>
      <c r="L156" s="31"/>
      <c r="M156" s="135" t="s">
        <v>31</v>
      </c>
      <c r="N156" s="136" t="s">
        <v>48</v>
      </c>
      <c r="O156" s="137">
        <v>0</v>
      </c>
      <c r="P156" s="137">
        <f t="shared" si="1"/>
        <v>0</v>
      </c>
      <c r="Q156" s="137">
        <v>0.45937290600000003</v>
      </c>
      <c r="R156" s="137">
        <f t="shared" si="2"/>
        <v>0.45937290600000003</v>
      </c>
      <c r="S156" s="137">
        <v>0</v>
      </c>
      <c r="T156" s="138">
        <f t="shared" si="3"/>
        <v>0</v>
      </c>
      <c r="AR156" s="139" t="s">
        <v>209</v>
      </c>
      <c r="AT156" s="139" t="s">
        <v>205</v>
      </c>
      <c r="AU156" s="139" t="s">
        <v>86</v>
      </c>
      <c r="AY156" s="18" t="s">
        <v>203</v>
      </c>
      <c r="BE156" s="140">
        <f t="shared" si="4"/>
        <v>9245.06</v>
      </c>
      <c r="BF156" s="140">
        <f t="shared" si="5"/>
        <v>0</v>
      </c>
      <c r="BG156" s="140">
        <f t="shared" si="6"/>
        <v>0</v>
      </c>
      <c r="BH156" s="140">
        <f t="shared" si="7"/>
        <v>0</v>
      </c>
      <c r="BI156" s="140">
        <f t="shared" si="8"/>
        <v>0</v>
      </c>
      <c r="BJ156" s="18" t="s">
        <v>84</v>
      </c>
      <c r="BK156" s="140">
        <f t="shared" si="9"/>
        <v>9245.06</v>
      </c>
      <c r="BL156" s="18" t="s">
        <v>209</v>
      </c>
      <c r="BM156" s="139" t="s">
        <v>1591</v>
      </c>
    </row>
    <row r="157" spans="2:65" s="1" customFormat="1" ht="24.2" customHeight="1">
      <c r="B157" s="31"/>
      <c r="C157" s="129" t="s">
        <v>373</v>
      </c>
      <c r="D157" s="129" t="s">
        <v>205</v>
      </c>
      <c r="E157" s="130" t="s">
        <v>1592</v>
      </c>
      <c r="F157" s="131" t="s">
        <v>1593</v>
      </c>
      <c r="G157" s="132" t="s">
        <v>215</v>
      </c>
      <c r="H157" s="133">
        <v>1</v>
      </c>
      <c r="I157" s="134">
        <v>883.12</v>
      </c>
      <c r="J157" s="134">
        <f t="shared" si="0"/>
        <v>883.12</v>
      </c>
      <c r="K157" s="131" t="s">
        <v>31</v>
      </c>
      <c r="L157" s="31"/>
      <c r="M157" s="135" t="s">
        <v>31</v>
      </c>
      <c r="N157" s="136" t="s">
        <v>48</v>
      </c>
      <c r="O157" s="137">
        <v>0</v>
      </c>
      <c r="P157" s="137">
        <f t="shared" si="1"/>
        <v>0</v>
      </c>
      <c r="Q157" s="137">
        <v>0.32169599999999998</v>
      </c>
      <c r="R157" s="137">
        <f t="shared" si="2"/>
        <v>0.32169599999999998</v>
      </c>
      <c r="S157" s="137">
        <v>0</v>
      </c>
      <c r="T157" s="138">
        <f t="shared" si="3"/>
        <v>0</v>
      </c>
      <c r="AR157" s="139" t="s">
        <v>209</v>
      </c>
      <c r="AT157" s="139" t="s">
        <v>205</v>
      </c>
      <c r="AU157" s="139" t="s">
        <v>86</v>
      </c>
      <c r="AY157" s="18" t="s">
        <v>203</v>
      </c>
      <c r="BE157" s="140">
        <f t="shared" si="4"/>
        <v>883.12</v>
      </c>
      <c r="BF157" s="140">
        <f t="shared" si="5"/>
        <v>0</v>
      </c>
      <c r="BG157" s="140">
        <f t="shared" si="6"/>
        <v>0</v>
      </c>
      <c r="BH157" s="140">
        <f t="shared" si="7"/>
        <v>0</v>
      </c>
      <c r="BI157" s="140">
        <f t="shared" si="8"/>
        <v>0</v>
      </c>
      <c r="BJ157" s="18" t="s">
        <v>84</v>
      </c>
      <c r="BK157" s="140">
        <f t="shared" si="9"/>
        <v>883.12</v>
      </c>
      <c r="BL157" s="18" t="s">
        <v>209</v>
      </c>
      <c r="BM157" s="139" t="s">
        <v>1594</v>
      </c>
    </row>
    <row r="158" spans="2:65" s="1" customFormat="1" ht="16.5" customHeight="1">
      <c r="B158" s="31"/>
      <c r="C158" s="174" t="s">
        <v>381</v>
      </c>
      <c r="D158" s="174" t="s">
        <v>450</v>
      </c>
      <c r="E158" s="175" t="s">
        <v>1595</v>
      </c>
      <c r="F158" s="176" t="s">
        <v>1596</v>
      </c>
      <c r="G158" s="177" t="s">
        <v>215</v>
      </c>
      <c r="H158" s="178">
        <v>1</v>
      </c>
      <c r="I158" s="179">
        <v>6950</v>
      </c>
      <c r="J158" s="179">
        <f t="shared" si="0"/>
        <v>6950</v>
      </c>
      <c r="K158" s="176" t="s">
        <v>31</v>
      </c>
      <c r="L158" s="180"/>
      <c r="M158" s="181" t="s">
        <v>31</v>
      </c>
      <c r="N158" s="182" t="s">
        <v>48</v>
      </c>
      <c r="O158" s="137">
        <v>0</v>
      </c>
      <c r="P158" s="137">
        <f t="shared" si="1"/>
        <v>0</v>
      </c>
      <c r="Q158" s="137">
        <v>6.3E-2</v>
      </c>
      <c r="R158" s="137">
        <f t="shared" si="2"/>
        <v>6.3E-2</v>
      </c>
      <c r="S158" s="137">
        <v>0</v>
      </c>
      <c r="T158" s="138">
        <f t="shared" si="3"/>
        <v>0</v>
      </c>
      <c r="AR158" s="139" t="s">
        <v>272</v>
      </c>
      <c r="AT158" s="139" t="s">
        <v>450</v>
      </c>
      <c r="AU158" s="139" t="s">
        <v>86</v>
      </c>
      <c r="AY158" s="18" t="s">
        <v>203</v>
      </c>
      <c r="BE158" s="140">
        <f t="shared" si="4"/>
        <v>6950</v>
      </c>
      <c r="BF158" s="140">
        <f t="shared" si="5"/>
        <v>0</v>
      </c>
      <c r="BG158" s="140">
        <f t="shared" si="6"/>
        <v>0</v>
      </c>
      <c r="BH158" s="140">
        <f t="shared" si="7"/>
        <v>0</v>
      </c>
      <c r="BI158" s="140">
        <f t="shared" si="8"/>
        <v>0</v>
      </c>
      <c r="BJ158" s="18" t="s">
        <v>84</v>
      </c>
      <c r="BK158" s="140">
        <f t="shared" si="9"/>
        <v>6950</v>
      </c>
      <c r="BL158" s="18" t="s">
        <v>209</v>
      </c>
      <c r="BM158" s="139" t="s">
        <v>1597</v>
      </c>
    </row>
    <row r="159" spans="2:65" s="1" customFormat="1" ht="24.2" customHeight="1">
      <c r="B159" s="31"/>
      <c r="C159" s="129" t="s">
        <v>386</v>
      </c>
      <c r="D159" s="129" t="s">
        <v>205</v>
      </c>
      <c r="E159" s="130" t="s">
        <v>1598</v>
      </c>
      <c r="F159" s="131" t="s">
        <v>1599</v>
      </c>
      <c r="G159" s="132" t="s">
        <v>1600</v>
      </c>
      <c r="H159" s="133">
        <v>1</v>
      </c>
      <c r="I159" s="134">
        <v>2500</v>
      </c>
      <c r="J159" s="134">
        <f t="shared" si="0"/>
        <v>2500</v>
      </c>
      <c r="K159" s="131" t="s">
        <v>31</v>
      </c>
      <c r="L159" s="31"/>
      <c r="M159" s="135" t="s">
        <v>31</v>
      </c>
      <c r="N159" s="136" t="s">
        <v>48</v>
      </c>
      <c r="O159" s="137">
        <v>0</v>
      </c>
      <c r="P159" s="137">
        <f t="shared" si="1"/>
        <v>0</v>
      </c>
      <c r="Q159" s="137">
        <v>0</v>
      </c>
      <c r="R159" s="137">
        <f t="shared" si="2"/>
        <v>0</v>
      </c>
      <c r="S159" s="137">
        <v>0</v>
      </c>
      <c r="T159" s="138">
        <f t="shared" si="3"/>
        <v>0</v>
      </c>
      <c r="AR159" s="139" t="s">
        <v>209</v>
      </c>
      <c r="AT159" s="139" t="s">
        <v>205</v>
      </c>
      <c r="AU159" s="139" t="s">
        <v>86</v>
      </c>
      <c r="AY159" s="18" t="s">
        <v>203</v>
      </c>
      <c r="BE159" s="140">
        <f t="shared" si="4"/>
        <v>2500</v>
      </c>
      <c r="BF159" s="140">
        <f t="shared" si="5"/>
        <v>0</v>
      </c>
      <c r="BG159" s="140">
        <f t="shared" si="6"/>
        <v>0</v>
      </c>
      <c r="BH159" s="140">
        <f t="shared" si="7"/>
        <v>0</v>
      </c>
      <c r="BI159" s="140">
        <f t="shared" si="8"/>
        <v>0</v>
      </c>
      <c r="BJ159" s="18" t="s">
        <v>84</v>
      </c>
      <c r="BK159" s="140">
        <f t="shared" si="9"/>
        <v>2500</v>
      </c>
      <c r="BL159" s="18" t="s">
        <v>209</v>
      </c>
      <c r="BM159" s="139" t="s">
        <v>1601</v>
      </c>
    </row>
    <row r="160" spans="2:65" s="1" customFormat="1" ht="16.5" customHeight="1">
      <c r="B160" s="31"/>
      <c r="C160" s="129" t="s">
        <v>391</v>
      </c>
      <c r="D160" s="129" t="s">
        <v>205</v>
      </c>
      <c r="E160" s="130" t="s">
        <v>1602</v>
      </c>
      <c r="F160" s="131" t="s">
        <v>1603</v>
      </c>
      <c r="G160" s="132" t="s">
        <v>1079</v>
      </c>
      <c r="H160" s="133">
        <v>72</v>
      </c>
      <c r="I160" s="134">
        <v>56.82</v>
      </c>
      <c r="J160" s="134">
        <f t="shared" si="0"/>
        <v>4091.04</v>
      </c>
      <c r="K160" s="131" t="s">
        <v>31</v>
      </c>
      <c r="L160" s="31"/>
      <c r="M160" s="135" t="s">
        <v>31</v>
      </c>
      <c r="N160" s="136" t="s">
        <v>48</v>
      </c>
      <c r="O160" s="137">
        <v>0</v>
      </c>
      <c r="P160" s="137">
        <f t="shared" si="1"/>
        <v>0</v>
      </c>
      <c r="Q160" s="137">
        <v>1.9236000000000001E-4</v>
      </c>
      <c r="R160" s="137">
        <f t="shared" si="2"/>
        <v>1.384992E-2</v>
      </c>
      <c r="S160" s="137">
        <v>0</v>
      </c>
      <c r="T160" s="138">
        <f t="shared" si="3"/>
        <v>0</v>
      </c>
      <c r="AR160" s="139" t="s">
        <v>209</v>
      </c>
      <c r="AT160" s="139" t="s">
        <v>205</v>
      </c>
      <c r="AU160" s="139" t="s">
        <v>86</v>
      </c>
      <c r="AY160" s="18" t="s">
        <v>203</v>
      </c>
      <c r="BE160" s="140">
        <f t="shared" si="4"/>
        <v>4091.04</v>
      </c>
      <c r="BF160" s="140">
        <f t="shared" si="5"/>
        <v>0</v>
      </c>
      <c r="BG160" s="140">
        <f t="shared" si="6"/>
        <v>0</v>
      </c>
      <c r="BH160" s="140">
        <f t="shared" si="7"/>
        <v>0</v>
      </c>
      <c r="BI160" s="140">
        <f t="shared" si="8"/>
        <v>0</v>
      </c>
      <c r="BJ160" s="18" t="s">
        <v>84</v>
      </c>
      <c r="BK160" s="140">
        <f t="shared" si="9"/>
        <v>4091.04</v>
      </c>
      <c r="BL160" s="18" t="s">
        <v>209</v>
      </c>
      <c r="BM160" s="139" t="s">
        <v>1604</v>
      </c>
    </row>
    <row r="161" spans="2:65" s="11" customFormat="1" ht="22.8" customHeight="1">
      <c r="B161" s="118"/>
      <c r="D161" s="119" t="s">
        <v>76</v>
      </c>
      <c r="E161" s="127" t="s">
        <v>279</v>
      </c>
      <c r="F161" s="127" t="s">
        <v>380</v>
      </c>
      <c r="J161" s="128">
        <f>BK161</f>
        <v>402</v>
      </c>
      <c r="L161" s="118"/>
      <c r="M161" s="122"/>
      <c r="P161" s="123">
        <f>SUM(P162:P163)</f>
        <v>0</v>
      </c>
      <c r="R161" s="123">
        <f>SUM(R162:R163)</f>
        <v>3.8850000000000001E-6</v>
      </c>
      <c r="T161" s="124">
        <f>SUM(T162:T163)</f>
        <v>0</v>
      </c>
      <c r="AR161" s="119" t="s">
        <v>84</v>
      </c>
      <c r="AT161" s="125" t="s">
        <v>76</v>
      </c>
      <c r="AU161" s="125" t="s">
        <v>84</v>
      </c>
      <c r="AY161" s="119" t="s">
        <v>203</v>
      </c>
      <c r="BK161" s="126">
        <f>SUM(BK162:BK163)</f>
        <v>402</v>
      </c>
    </row>
    <row r="162" spans="2:65" s="1" customFormat="1" ht="16.5" customHeight="1">
      <c r="B162" s="31"/>
      <c r="C162" s="129" t="s">
        <v>395</v>
      </c>
      <c r="D162" s="129" t="s">
        <v>205</v>
      </c>
      <c r="E162" s="130" t="s">
        <v>1605</v>
      </c>
      <c r="F162" s="131" t="s">
        <v>1606</v>
      </c>
      <c r="G162" s="132" t="s">
        <v>1079</v>
      </c>
      <c r="H162" s="133">
        <v>3</v>
      </c>
      <c r="I162" s="134">
        <v>134</v>
      </c>
      <c r="J162" s="134">
        <f>ROUND(I162*H162,2)</f>
        <v>402</v>
      </c>
      <c r="K162" s="131" t="s">
        <v>31</v>
      </c>
      <c r="L162" s="31"/>
      <c r="M162" s="135" t="s">
        <v>31</v>
      </c>
      <c r="N162" s="136" t="s">
        <v>48</v>
      </c>
      <c r="O162" s="137">
        <v>0</v>
      </c>
      <c r="P162" s="137">
        <f>O162*H162</f>
        <v>0</v>
      </c>
      <c r="Q162" s="137">
        <v>1.2950000000000001E-6</v>
      </c>
      <c r="R162" s="137">
        <f>Q162*H162</f>
        <v>3.8850000000000001E-6</v>
      </c>
      <c r="S162" s="137">
        <v>0</v>
      </c>
      <c r="T162" s="138">
        <f>S162*H162</f>
        <v>0</v>
      </c>
      <c r="AR162" s="139" t="s">
        <v>209</v>
      </c>
      <c r="AT162" s="139" t="s">
        <v>205</v>
      </c>
      <c r="AU162" s="139" t="s">
        <v>86</v>
      </c>
      <c r="AY162" s="18" t="s">
        <v>203</v>
      </c>
      <c r="BE162" s="140">
        <f>IF(N162="základní",J162,0)</f>
        <v>402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8" t="s">
        <v>84</v>
      </c>
      <c r="BK162" s="140">
        <f>ROUND(I162*H162,2)</f>
        <v>402</v>
      </c>
      <c r="BL162" s="18" t="s">
        <v>209</v>
      </c>
      <c r="BM162" s="139" t="s">
        <v>1607</v>
      </c>
    </row>
    <row r="163" spans="2:65" s="12" customFormat="1" ht="10.15">
      <c r="B163" s="141"/>
      <c r="D163" s="142" t="s">
        <v>211</v>
      </c>
      <c r="E163" s="143" t="s">
        <v>31</v>
      </c>
      <c r="F163" s="144" t="s">
        <v>1608</v>
      </c>
      <c r="H163" s="145">
        <v>3</v>
      </c>
      <c r="L163" s="141"/>
      <c r="M163" s="146"/>
      <c r="T163" s="147"/>
      <c r="AT163" s="143" t="s">
        <v>211</v>
      </c>
      <c r="AU163" s="143" t="s">
        <v>86</v>
      </c>
      <c r="AV163" s="12" t="s">
        <v>86</v>
      </c>
      <c r="AW163" s="12" t="s">
        <v>38</v>
      </c>
      <c r="AX163" s="12" t="s">
        <v>84</v>
      </c>
      <c r="AY163" s="143" t="s">
        <v>203</v>
      </c>
    </row>
    <row r="164" spans="2:65" s="11" customFormat="1" ht="22.8" customHeight="1">
      <c r="B164" s="118"/>
      <c r="D164" s="119" t="s">
        <v>76</v>
      </c>
      <c r="E164" s="127" t="s">
        <v>399</v>
      </c>
      <c r="F164" s="127" t="s">
        <v>400</v>
      </c>
      <c r="J164" s="128">
        <f>BK164</f>
        <v>25341.4</v>
      </c>
      <c r="L164" s="118"/>
      <c r="M164" s="122"/>
      <c r="P164" s="123">
        <f>P165</f>
        <v>0</v>
      </c>
      <c r="R164" s="123">
        <f>R165</f>
        <v>0</v>
      </c>
      <c r="T164" s="124">
        <f>T165</f>
        <v>0</v>
      </c>
      <c r="AR164" s="119" t="s">
        <v>84</v>
      </c>
      <c r="AT164" s="125" t="s">
        <v>76</v>
      </c>
      <c r="AU164" s="125" t="s">
        <v>84</v>
      </c>
      <c r="AY164" s="119" t="s">
        <v>203</v>
      </c>
      <c r="BK164" s="126">
        <f>BK165</f>
        <v>25341.4</v>
      </c>
    </row>
    <row r="165" spans="2:65" s="1" customFormat="1" ht="24.2" customHeight="1">
      <c r="B165" s="31"/>
      <c r="C165" s="129" t="s">
        <v>401</v>
      </c>
      <c r="D165" s="129" t="s">
        <v>205</v>
      </c>
      <c r="E165" s="130" t="s">
        <v>1609</v>
      </c>
      <c r="F165" s="131" t="s">
        <v>1610</v>
      </c>
      <c r="G165" s="132" t="s">
        <v>251</v>
      </c>
      <c r="H165" s="133">
        <v>36.201999999999998</v>
      </c>
      <c r="I165" s="134">
        <v>700</v>
      </c>
      <c r="J165" s="134">
        <f>ROUND(I165*H165,2)</f>
        <v>25341.4</v>
      </c>
      <c r="K165" s="131" t="s">
        <v>31</v>
      </c>
      <c r="L165" s="31"/>
      <c r="M165" s="183" t="s">
        <v>31</v>
      </c>
      <c r="N165" s="184" t="s">
        <v>48</v>
      </c>
      <c r="O165" s="185">
        <v>0</v>
      </c>
      <c r="P165" s="185">
        <f>O165*H165</f>
        <v>0</v>
      </c>
      <c r="Q165" s="185">
        <v>0</v>
      </c>
      <c r="R165" s="185">
        <f>Q165*H165</f>
        <v>0</v>
      </c>
      <c r="S165" s="185">
        <v>0</v>
      </c>
      <c r="T165" s="186">
        <f>S165*H165</f>
        <v>0</v>
      </c>
      <c r="AR165" s="139" t="s">
        <v>209</v>
      </c>
      <c r="AT165" s="139" t="s">
        <v>205</v>
      </c>
      <c r="AU165" s="139" t="s">
        <v>86</v>
      </c>
      <c r="AY165" s="18" t="s">
        <v>203</v>
      </c>
      <c r="BE165" s="140">
        <f>IF(N165="základní",J165,0)</f>
        <v>25341.4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8" t="s">
        <v>84</v>
      </c>
      <c r="BK165" s="140">
        <f>ROUND(I165*H165,2)</f>
        <v>25341.4</v>
      </c>
      <c r="BL165" s="18" t="s">
        <v>209</v>
      </c>
      <c r="BM165" s="139" t="s">
        <v>1611</v>
      </c>
    </row>
    <row r="166" spans="2:65" s="1" customFormat="1" ht="6.95" customHeight="1"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31"/>
    </row>
  </sheetData>
  <sheetProtection algorithmName="SHA-512" hashValue="xrbRvYkZskEnNQ1F/rL3LJXfShbjyzkyimUsIHf62wI3gczVDrKGxmzRoBwxAgqG1psufOJ/35Ei0OuWBIrAUA==" saltValue="ezinBVJqIp5rrdvWoQmXiV6qGyXZxbahnAYBUE81pl1UFJt5ilyI9b5OdETVHzYw3UV8a1UYw7AIq/8DR00/zA==" spinCount="100000" sheet="1" objects="1" scenarios="1" formatColumns="0" formatRows="0" autoFilter="0"/>
  <autoFilter ref="C91:K165" xr:uid="{00000000-0009-0000-0000-00001C000000}"/>
  <mergeCells count="11">
    <mergeCell ref="L2:V2"/>
    <mergeCell ref="E52:H52"/>
    <mergeCell ref="E54:H54"/>
    <mergeCell ref="E80:H80"/>
    <mergeCell ref="E82:H82"/>
    <mergeCell ref="E84:H84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B1:BM10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168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1500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1612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169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ROUND(J88, 2)</f>
        <v>15245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ROUND((SUM(BE88:BE102)),  2)</f>
        <v>15245</v>
      </c>
      <c r="I35" s="92">
        <v>0.21</v>
      </c>
      <c r="J35" s="81">
        <f>ROUND(((SUM(BE88:BE102))*I35),  2)</f>
        <v>3201.45</v>
      </c>
      <c r="L35" s="31"/>
    </row>
    <row r="36" spans="2:12" s="1" customFormat="1" ht="14.45" customHeight="1">
      <c r="B36" s="31"/>
      <c r="E36" s="27" t="s">
        <v>49</v>
      </c>
      <c r="F36" s="81">
        <f>ROUND((SUM(BF88:BF102)),  2)</f>
        <v>0</v>
      </c>
      <c r="I36" s="92">
        <v>0.12</v>
      </c>
      <c r="J36" s="81">
        <f>ROUND(((SUM(BF88:BF102))*I36),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ROUND((SUM(BG88:BG102)),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ROUND((SUM(BH88:BH102)),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ROUND((SUM(BI88:BI102)),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18446.45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1500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05b - ZTI-vnitřní vodovod a vnitřní kanalizace v SO 08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J88</f>
        <v>15245</v>
      </c>
      <c r="L63" s="31"/>
      <c r="AU63" s="18" t="s">
        <v>185</v>
      </c>
    </row>
    <row r="64" spans="2:47" s="8" customFormat="1" ht="24.95" customHeight="1">
      <c r="B64" s="102"/>
      <c r="D64" s="103" t="s">
        <v>966</v>
      </c>
      <c r="E64" s="104"/>
      <c r="F64" s="104"/>
      <c r="G64" s="104"/>
      <c r="H64" s="104"/>
      <c r="I64" s="104"/>
      <c r="J64" s="105">
        <f>J89</f>
        <v>15245</v>
      </c>
      <c r="L64" s="102"/>
    </row>
    <row r="65" spans="2:12" s="9" customFormat="1" ht="19.899999999999999" customHeight="1">
      <c r="B65" s="106"/>
      <c r="D65" s="107" t="s">
        <v>968</v>
      </c>
      <c r="E65" s="108"/>
      <c r="F65" s="108"/>
      <c r="G65" s="108"/>
      <c r="H65" s="108"/>
      <c r="I65" s="108"/>
      <c r="J65" s="109">
        <f>J90</f>
        <v>7666.8</v>
      </c>
      <c r="L65" s="106"/>
    </row>
    <row r="66" spans="2:12" s="9" customFormat="1" ht="19.899999999999999" customHeight="1">
      <c r="B66" s="106"/>
      <c r="D66" s="107" t="s">
        <v>1613</v>
      </c>
      <c r="E66" s="108"/>
      <c r="F66" s="108"/>
      <c r="G66" s="108"/>
      <c r="H66" s="108"/>
      <c r="I66" s="108"/>
      <c r="J66" s="109">
        <f>J97</f>
        <v>7578.2</v>
      </c>
      <c r="L66" s="106"/>
    </row>
    <row r="67" spans="2:12" s="1" customFormat="1" ht="21.85" customHeight="1">
      <c r="B67" s="31"/>
      <c r="L67" s="31"/>
    </row>
    <row r="68" spans="2:12" s="1" customFormat="1" ht="6.95" customHeight="1"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31"/>
    </row>
    <row r="72" spans="2:12" s="1" customFormat="1" ht="6.95" customHeight="1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31"/>
    </row>
    <row r="73" spans="2:12" s="1" customFormat="1" ht="24.95" customHeight="1">
      <c r="B73" s="31"/>
      <c r="C73" s="22" t="s">
        <v>188</v>
      </c>
      <c r="L73" s="31"/>
    </row>
    <row r="74" spans="2:12" s="1" customFormat="1" ht="6.95" customHeight="1">
      <c r="B74" s="31"/>
      <c r="L74" s="31"/>
    </row>
    <row r="75" spans="2:12" s="1" customFormat="1" ht="12" customHeight="1">
      <c r="B75" s="31"/>
      <c r="C75" s="27" t="s">
        <v>14</v>
      </c>
      <c r="L75" s="31"/>
    </row>
    <row r="76" spans="2:12" s="1" customFormat="1" ht="16.5" customHeight="1">
      <c r="B76" s="31"/>
      <c r="E76" s="309" t="str">
        <f>E7</f>
        <v>ÚPRAVY HŘBITOVA KBELY- ETAPA1</v>
      </c>
      <c r="F76" s="310"/>
      <c r="G76" s="310"/>
      <c r="H76" s="310"/>
      <c r="L76" s="31"/>
    </row>
    <row r="77" spans="2:12" ht="12" customHeight="1">
      <c r="B77" s="21"/>
      <c r="C77" s="27" t="s">
        <v>178</v>
      </c>
      <c r="L77" s="21"/>
    </row>
    <row r="78" spans="2:12" s="1" customFormat="1" ht="16.5" customHeight="1">
      <c r="B78" s="31"/>
      <c r="E78" s="309" t="s">
        <v>1500</v>
      </c>
      <c r="F78" s="311"/>
      <c r="G78" s="311"/>
      <c r="H78" s="311"/>
      <c r="L78" s="31"/>
    </row>
    <row r="79" spans="2:12" s="1" customFormat="1" ht="12" customHeight="1">
      <c r="B79" s="31"/>
      <c r="C79" s="27" t="s">
        <v>180</v>
      </c>
      <c r="L79" s="31"/>
    </row>
    <row r="80" spans="2:12" s="1" customFormat="1" ht="16.5" customHeight="1">
      <c r="B80" s="31"/>
      <c r="E80" s="292" t="str">
        <f>E11</f>
        <v>05b - ZTI-vnitřní vodovod a vnitřní kanalizace v SO 08</v>
      </c>
      <c r="F80" s="311"/>
      <c r="G80" s="311"/>
      <c r="H80" s="311"/>
      <c r="L80" s="31"/>
    </row>
    <row r="81" spans="2:65" s="1" customFormat="1" ht="6.95" customHeight="1">
      <c r="B81" s="31"/>
      <c r="L81" s="31"/>
    </row>
    <row r="82" spans="2:65" s="1" customFormat="1" ht="12" customHeight="1">
      <c r="B82" s="31"/>
      <c r="C82" s="27" t="s">
        <v>19</v>
      </c>
      <c r="F82" s="25" t="str">
        <f>F14</f>
        <v>Praha 9-Kbely</v>
      </c>
      <c r="I82" s="27" t="s">
        <v>21</v>
      </c>
      <c r="J82" s="48">
        <f>IF(J14="","",J14)</f>
        <v>0</v>
      </c>
      <c r="L82" s="31"/>
    </row>
    <row r="83" spans="2:65" s="1" customFormat="1" ht="6.95" customHeight="1">
      <c r="B83" s="31"/>
      <c r="L83" s="31"/>
    </row>
    <row r="84" spans="2:65" s="1" customFormat="1" ht="25.7" customHeight="1">
      <c r="B84" s="31"/>
      <c r="C84" s="27" t="s">
        <v>26</v>
      </c>
      <c r="F84" s="25" t="str">
        <f>E17</f>
        <v>MČ Praha 19, Semilská 43/1, 197 00 Praha 9 - Kbely</v>
      </c>
      <c r="I84" s="27" t="s">
        <v>36</v>
      </c>
      <c r="J84" s="29" t="str">
        <f>E23</f>
        <v>Ing.Jan Pustějovský, Ph.D.</v>
      </c>
      <c r="L84" s="31"/>
    </row>
    <row r="85" spans="2:65" s="1" customFormat="1" ht="15.2" customHeight="1">
      <c r="B85" s="31"/>
      <c r="C85" s="27" t="s">
        <v>32</v>
      </c>
      <c r="F85" s="25" t="str">
        <f>IF(E20="","",E20)</f>
        <v>IWU s.r.o.</v>
      </c>
      <c r="I85" s="27" t="s">
        <v>39</v>
      </c>
      <c r="J85" s="29" t="str">
        <f>E26</f>
        <v xml:space="preserve"> </v>
      </c>
      <c r="L85" s="31"/>
    </row>
    <row r="86" spans="2:65" s="1" customFormat="1" ht="10.35" customHeight="1">
      <c r="B86" s="31"/>
      <c r="L86" s="31"/>
    </row>
    <row r="87" spans="2:65" s="10" customFormat="1" ht="29.25" customHeight="1">
      <c r="B87" s="110"/>
      <c r="C87" s="111" t="s">
        <v>189</v>
      </c>
      <c r="D87" s="112" t="s">
        <v>62</v>
      </c>
      <c r="E87" s="112" t="s">
        <v>58</v>
      </c>
      <c r="F87" s="112" t="s">
        <v>59</v>
      </c>
      <c r="G87" s="112" t="s">
        <v>190</v>
      </c>
      <c r="H87" s="112" t="s">
        <v>191</v>
      </c>
      <c r="I87" s="112" t="s">
        <v>192</v>
      </c>
      <c r="J87" s="112" t="s">
        <v>184</v>
      </c>
      <c r="K87" s="113" t="s">
        <v>193</v>
      </c>
      <c r="L87" s="110"/>
      <c r="M87" s="55" t="s">
        <v>31</v>
      </c>
      <c r="N87" s="56" t="s">
        <v>47</v>
      </c>
      <c r="O87" s="56" t="s">
        <v>194</v>
      </c>
      <c r="P87" s="56" t="s">
        <v>195</v>
      </c>
      <c r="Q87" s="56" t="s">
        <v>196</v>
      </c>
      <c r="R87" s="56" t="s">
        <v>197</v>
      </c>
      <c r="S87" s="56" t="s">
        <v>198</v>
      </c>
      <c r="T87" s="57" t="s">
        <v>199</v>
      </c>
    </row>
    <row r="88" spans="2:65" s="1" customFormat="1" ht="22.8" customHeight="1">
      <c r="B88" s="31"/>
      <c r="C88" s="60" t="s">
        <v>200</v>
      </c>
      <c r="J88" s="114">
        <f>BK88</f>
        <v>15245</v>
      </c>
      <c r="L88" s="31"/>
      <c r="M88" s="58"/>
      <c r="N88" s="49"/>
      <c r="O88" s="49"/>
      <c r="P88" s="115">
        <f>P89</f>
        <v>0</v>
      </c>
      <c r="Q88" s="49"/>
      <c r="R88" s="115">
        <f>R89</f>
        <v>2.1355439999999996E-2</v>
      </c>
      <c r="S88" s="49"/>
      <c r="T88" s="116">
        <f>T89</f>
        <v>0</v>
      </c>
      <c r="AT88" s="18" t="s">
        <v>76</v>
      </c>
      <c r="AU88" s="18" t="s">
        <v>185</v>
      </c>
      <c r="BK88" s="117">
        <f>BK89</f>
        <v>15245</v>
      </c>
    </row>
    <row r="89" spans="2:65" s="11" customFormat="1" ht="25.9" customHeight="1">
      <c r="B89" s="118"/>
      <c r="D89" s="119" t="s">
        <v>76</v>
      </c>
      <c r="E89" s="120" t="s">
        <v>405</v>
      </c>
      <c r="F89" s="120" t="s">
        <v>1151</v>
      </c>
      <c r="J89" s="121">
        <f>BK89</f>
        <v>15245</v>
      </c>
      <c r="L89" s="118"/>
      <c r="M89" s="122"/>
      <c r="P89" s="123">
        <f>P90+P97</f>
        <v>0</v>
      </c>
      <c r="R89" s="123">
        <f>R90+R97</f>
        <v>2.1355439999999996E-2</v>
      </c>
      <c r="T89" s="124">
        <f>T90+T97</f>
        <v>0</v>
      </c>
      <c r="AR89" s="119" t="s">
        <v>86</v>
      </c>
      <c r="AT89" s="125" t="s">
        <v>76</v>
      </c>
      <c r="AU89" s="125" t="s">
        <v>77</v>
      </c>
      <c r="AY89" s="119" t="s">
        <v>203</v>
      </c>
      <c r="BK89" s="126">
        <f>BK90+BK97</f>
        <v>15245</v>
      </c>
    </row>
    <row r="90" spans="2:65" s="11" customFormat="1" ht="22.8" customHeight="1">
      <c r="B90" s="118"/>
      <c r="D90" s="119" t="s">
        <v>76</v>
      </c>
      <c r="E90" s="127" t="s">
        <v>1178</v>
      </c>
      <c r="F90" s="127" t="s">
        <v>1179</v>
      </c>
      <c r="J90" s="128">
        <f>BK90</f>
        <v>7666.8</v>
      </c>
      <c r="L90" s="118"/>
      <c r="M90" s="122"/>
      <c r="P90" s="123">
        <f>SUM(P91:P96)</f>
        <v>0</v>
      </c>
      <c r="R90" s="123">
        <f>SUM(R91:R96)</f>
        <v>1.6392399999999998E-2</v>
      </c>
      <c r="T90" s="124">
        <f>SUM(T91:T96)</f>
        <v>0</v>
      </c>
      <c r="AR90" s="119" t="s">
        <v>86</v>
      </c>
      <c r="AT90" s="125" t="s">
        <v>76</v>
      </c>
      <c r="AU90" s="125" t="s">
        <v>84</v>
      </c>
      <c r="AY90" s="119" t="s">
        <v>203</v>
      </c>
      <c r="BK90" s="126">
        <f>SUM(BK91:BK96)</f>
        <v>7666.8</v>
      </c>
    </row>
    <row r="91" spans="2:65" s="1" customFormat="1" ht="16.5" customHeight="1">
      <c r="B91" s="31"/>
      <c r="C91" s="129" t="s">
        <v>84</v>
      </c>
      <c r="D91" s="129" t="s">
        <v>205</v>
      </c>
      <c r="E91" s="130" t="s">
        <v>1614</v>
      </c>
      <c r="F91" s="131" t="s">
        <v>1615</v>
      </c>
      <c r="G91" s="132" t="s">
        <v>215</v>
      </c>
      <c r="H91" s="133">
        <v>1</v>
      </c>
      <c r="I91" s="134">
        <v>300</v>
      </c>
      <c r="J91" s="134">
        <f>ROUND(I91*H91,2)</f>
        <v>300</v>
      </c>
      <c r="K91" s="131" t="s">
        <v>31</v>
      </c>
      <c r="L91" s="31"/>
      <c r="M91" s="135" t="s">
        <v>31</v>
      </c>
      <c r="N91" s="136" t="s">
        <v>48</v>
      </c>
      <c r="O91" s="137">
        <v>0</v>
      </c>
      <c r="P91" s="137">
        <f>O91*H91</f>
        <v>0</v>
      </c>
      <c r="Q91" s="137">
        <v>1.4200000000000003E-3</v>
      </c>
      <c r="R91" s="137">
        <f>Q91*H91</f>
        <v>1.4200000000000003E-3</v>
      </c>
      <c r="S91" s="137">
        <v>0</v>
      </c>
      <c r="T91" s="138">
        <f>S91*H91</f>
        <v>0</v>
      </c>
      <c r="AR91" s="139" t="s">
        <v>325</v>
      </c>
      <c r="AT91" s="139" t="s">
        <v>205</v>
      </c>
      <c r="AU91" s="139" t="s">
        <v>86</v>
      </c>
      <c r="AY91" s="18" t="s">
        <v>203</v>
      </c>
      <c r="BE91" s="140">
        <f>IF(N91="základní",J91,0)</f>
        <v>300</v>
      </c>
      <c r="BF91" s="140">
        <f>IF(N91="snížená",J91,0)</f>
        <v>0</v>
      </c>
      <c r="BG91" s="140">
        <f>IF(N91="zákl. přenesená",J91,0)</f>
        <v>0</v>
      </c>
      <c r="BH91" s="140">
        <f>IF(N91="sníž. přenesená",J91,0)</f>
        <v>0</v>
      </c>
      <c r="BI91" s="140">
        <f>IF(N91="nulová",J91,0)</f>
        <v>0</v>
      </c>
      <c r="BJ91" s="18" t="s">
        <v>84</v>
      </c>
      <c r="BK91" s="140">
        <f>ROUND(I91*H91,2)</f>
        <v>300</v>
      </c>
      <c r="BL91" s="18" t="s">
        <v>325</v>
      </c>
      <c r="BM91" s="139" t="s">
        <v>1616</v>
      </c>
    </row>
    <row r="92" spans="2:65" s="1" customFormat="1" ht="16.5" customHeight="1">
      <c r="B92" s="31"/>
      <c r="C92" s="129" t="s">
        <v>86</v>
      </c>
      <c r="D92" s="129" t="s">
        <v>205</v>
      </c>
      <c r="E92" s="130" t="s">
        <v>1617</v>
      </c>
      <c r="F92" s="131" t="s">
        <v>1618</v>
      </c>
      <c r="G92" s="132" t="s">
        <v>215</v>
      </c>
      <c r="H92" s="133">
        <v>1</v>
      </c>
      <c r="I92" s="134">
        <v>250</v>
      </c>
      <c r="J92" s="134">
        <f>ROUND(I92*H92,2)</f>
        <v>250</v>
      </c>
      <c r="K92" s="131" t="s">
        <v>31</v>
      </c>
      <c r="L92" s="31"/>
      <c r="M92" s="135" t="s">
        <v>31</v>
      </c>
      <c r="N92" s="136" t="s">
        <v>48</v>
      </c>
      <c r="O92" s="137">
        <v>0</v>
      </c>
      <c r="P92" s="137">
        <f>O92*H92</f>
        <v>0</v>
      </c>
      <c r="Q92" s="137">
        <v>1.4200000000000003E-3</v>
      </c>
      <c r="R92" s="137">
        <f>Q92*H92</f>
        <v>1.4200000000000003E-3</v>
      </c>
      <c r="S92" s="137">
        <v>0</v>
      </c>
      <c r="T92" s="138">
        <f>S92*H92</f>
        <v>0</v>
      </c>
      <c r="AR92" s="139" t="s">
        <v>325</v>
      </c>
      <c r="AT92" s="139" t="s">
        <v>205</v>
      </c>
      <c r="AU92" s="139" t="s">
        <v>86</v>
      </c>
      <c r="AY92" s="18" t="s">
        <v>203</v>
      </c>
      <c r="BE92" s="140">
        <f>IF(N92="základní",J92,0)</f>
        <v>250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8" t="s">
        <v>84</v>
      </c>
      <c r="BK92" s="140">
        <f>ROUND(I92*H92,2)</f>
        <v>250</v>
      </c>
      <c r="BL92" s="18" t="s">
        <v>325</v>
      </c>
      <c r="BM92" s="139" t="s">
        <v>1619</v>
      </c>
    </row>
    <row r="93" spans="2:65" s="1" customFormat="1" ht="16.5" customHeight="1">
      <c r="B93" s="31"/>
      <c r="C93" s="129" t="s">
        <v>92</v>
      </c>
      <c r="D93" s="129" t="s">
        <v>205</v>
      </c>
      <c r="E93" s="130" t="s">
        <v>1620</v>
      </c>
      <c r="F93" s="131" t="s">
        <v>1621</v>
      </c>
      <c r="G93" s="132" t="s">
        <v>1079</v>
      </c>
      <c r="H93" s="133">
        <v>8</v>
      </c>
      <c r="I93" s="134">
        <v>450</v>
      </c>
      <c r="J93" s="134">
        <f>ROUND(I93*H93,2)</f>
        <v>3600</v>
      </c>
      <c r="K93" s="131" t="s">
        <v>31</v>
      </c>
      <c r="L93" s="31"/>
      <c r="M93" s="135" t="s">
        <v>31</v>
      </c>
      <c r="N93" s="136" t="s">
        <v>48</v>
      </c>
      <c r="O93" s="137">
        <v>0</v>
      </c>
      <c r="P93" s="137">
        <f>O93*H93</f>
        <v>0</v>
      </c>
      <c r="Q93" s="137">
        <v>1.4215499999999997E-3</v>
      </c>
      <c r="R93" s="137">
        <f>Q93*H93</f>
        <v>1.1372399999999998E-2</v>
      </c>
      <c r="S93" s="137">
        <v>0</v>
      </c>
      <c r="T93" s="138">
        <f>S93*H93</f>
        <v>0</v>
      </c>
      <c r="AR93" s="139" t="s">
        <v>325</v>
      </c>
      <c r="AT93" s="139" t="s">
        <v>205</v>
      </c>
      <c r="AU93" s="139" t="s">
        <v>86</v>
      </c>
      <c r="AY93" s="18" t="s">
        <v>203</v>
      </c>
      <c r="BE93" s="140">
        <f>IF(N93="základní",J93,0)</f>
        <v>3600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8" t="s">
        <v>84</v>
      </c>
      <c r="BK93" s="140">
        <f>ROUND(I93*H93,2)</f>
        <v>3600</v>
      </c>
      <c r="BL93" s="18" t="s">
        <v>325</v>
      </c>
      <c r="BM93" s="139" t="s">
        <v>1622</v>
      </c>
    </row>
    <row r="94" spans="2:65" s="12" customFormat="1" ht="10.15">
      <c r="B94" s="141"/>
      <c r="D94" s="142" t="s">
        <v>211</v>
      </c>
      <c r="E94" s="143" t="s">
        <v>31</v>
      </c>
      <c r="F94" s="144" t="s">
        <v>1623</v>
      </c>
      <c r="H94" s="145">
        <v>8</v>
      </c>
      <c r="L94" s="141"/>
      <c r="M94" s="146"/>
      <c r="T94" s="147"/>
      <c r="AT94" s="143" t="s">
        <v>211</v>
      </c>
      <c r="AU94" s="143" t="s">
        <v>86</v>
      </c>
      <c r="AV94" s="12" t="s">
        <v>86</v>
      </c>
      <c r="AW94" s="12" t="s">
        <v>38</v>
      </c>
      <c r="AX94" s="12" t="s">
        <v>84</v>
      </c>
      <c r="AY94" s="143" t="s">
        <v>203</v>
      </c>
    </row>
    <row r="95" spans="2:65" s="1" customFormat="1" ht="21.75" customHeight="1">
      <c r="B95" s="31"/>
      <c r="C95" s="129" t="s">
        <v>209</v>
      </c>
      <c r="D95" s="129" t="s">
        <v>205</v>
      </c>
      <c r="E95" s="130" t="s">
        <v>1624</v>
      </c>
      <c r="F95" s="131" t="s">
        <v>1625</v>
      </c>
      <c r="G95" s="132" t="s">
        <v>215</v>
      </c>
      <c r="H95" s="133">
        <v>1</v>
      </c>
      <c r="I95" s="134">
        <v>3500</v>
      </c>
      <c r="J95" s="134">
        <f>ROUND(I95*H95,2)</f>
        <v>3500</v>
      </c>
      <c r="K95" s="131" t="s">
        <v>31</v>
      </c>
      <c r="L95" s="31"/>
      <c r="M95" s="135" t="s">
        <v>31</v>
      </c>
      <c r="N95" s="136" t="s">
        <v>48</v>
      </c>
      <c r="O95" s="137">
        <v>0</v>
      </c>
      <c r="P95" s="137">
        <f>O95*H95</f>
        <v>0</v>
      </c>
      <c r="Q95" s="137">
        <v>2.1800000000000001E-3</v>
      </c>
      <c r="R95" s="137">
        <f>Q95*H95</f>
        <v>2.1800000000000001E-3</v>
      </c>
      <c r="S95" s="137">
        <v>0</v>
      </c>
      <c r="T95" s="138">
        <f>S95*H95</f>
        <v>0</v>
      </c>
      <c r="AR95" s="139" t="s">
        <v>325</v>
      </c>
      <c r="AT95" s="139" t="s">
        <v>205</v>
      </c>
      <c r="AU95" s="139" t="s">
        <v>86</v>
      </c>
      <c r="AY95" s="18" t="s">
        <v>203</v>
      </c>
      <c r="BE95" s="140">
        <f>IF(N95="základní",J95,0)</f>
        <v>3500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8" t="s">
        <v>84</v>
      </c>
      <c r="BK95" s="140">
        <f>ROUND(I95*H95,2)</f>
        <v>3500</v>
      </c>
      <c r="BL95" s="18" t="s">
        <v>325</v>
      </c>
      <c r="BM95" s="139" t="s">
        <v>1626</v>
      </c>
    </row>
    <row r="96" spans="2:65" s="1" customFormat="1" ht="24.2" customHeight="1">
      <c r="B96" s="31"/>
      <c r="C96" s="129" t="s">
        <v>258</v>
      </c>
      <c r="D96" s="129" t="s">
        <v>205</v>
      </c>
      <c r="E96" s="130" t="s">
        <v>1627</v>
      </c>
      <c r="F96" s="131" t="s">
        <v>1628</v>
      </c>
      <c r="G96" s="132" t="s">
        <v>1211</v>
      </c>
      <c r="H96" s="133">
        <v>10</v>
      </c>
      <c r="I96" s="134">
        <v>1.68</v>
      </c>
      <c r="J96" s="134">
        <f>ROUND(I96*H96,2)</f>
        <v>16.8</v>
      </c>
      <c r="K96" s="131" t="s">
        <v>31</v>
      </c>
      <c r="L96" s="31"/>
      <c r="M96" s="135" t="s">
        <v>31</v>
      </c>
      <c r="N96" s="136" t="s">
        <v>48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325</v>
      </c>
      <c r="AT96" s="139" t="s">
        <v>205</v>
      </c>
      <c r="AU96" s="139" t="s">
        <v>86</v>
      </c>
      <c r="AY96" s="18" t="s">
        <v>203</v>
      </c>
      <c r="BE96" s="140">
        <f>IF(N96="základní",J96,0)</f>
        <v>16.8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8" t="s">
        <v>84</v>
      </c>
      <c r="BK96" s="140">
        <f>ROUND(I96*H96,2)</f>
        <v>16.8</v>
      </c>
      <c r="BL96" s="18" t="s">
        <v>325</v>
      </c>
      <c r="BM96" s="139" t="s">
        <v>1629</v>
      </c>
    </row>
    <row r="97" spans="2:65" s="11" customFormat="1" ht="22.8" customHeight="1">
      <c r="B97" s="118"/>
      <c r="D97" s="119" t="s">
        <v>76</v>
      </c>
      <c r="E97" s="127" t="s">
        <v>1630</v>
      </c>
      <c r="F97" s="127" t="s">
        <v>1631</v>
      </c>
      <c r="J97" s="128">
        <f>BK97</f>
        <v>7578.2</v>
      </c>
      <c r="L97" s="118"/>
      <c r="M97" s="122"/>
      <c r="P97" s="123">
        <f>SUM(P98:P102)</f>
        <v>0</v>
      </c>
      <c r="R97" s="123">
        <f>SUM(R98:R102)</f>
        <v>4.9630400000000002E-3</v>
      </c>
      <c r="T97" s="124">
        <f>SUM(T98:T102)</f>
        <v>0</v>
      </c>
      <c r="AR97" s="119" t="s">
        <v>86</v>
      </c>
      <c r="AT97" s="125" t="s">
        <v>76</v>
      </c>
      <c r="AU97" s="125" t="s">
        <v>84</v>
      </c>
      <c r="AY97" s="119" t="s">
        <v>203</v>
      </c>
      <c r="BK97" s="126">
        <f>SUM(BK98:BK102)</f>
        <v>7578.2</v>
      </c>
    </row>
    <row r="98" spans="2:65" s="1" customFormat="1" ht="16.5" customHeight="1">
      <c r="B98" s="31"/>
      <c r="C98" s="129" t="s">
        <v>262</v>
      </c>
      <c r="D98" s="129" t="s">
        <v>205</v>
      </c>
      <c r="E98" s="130" t="s">
        <v>1632</v>
      </c>
      <c r="F98" s="131" t="s">
        <v>1633</v>
      </c>
      <c r="G98" s="132" t="s">
        <v>1079</v>
      </c>
      <c r="H98" s="133">
        <v>1</v>
      </c>
      <c r="I98" s="134">
        <v>690</v>
      </c>
      <c r="J98" s="134">
        <f>ROUND(I98*H98,2)</f>
        <v>690</v>
      </c>
      <c r="K98" s="131" t="s">
        <v>31</v>
      </c>
      <c r="L98" s="31"/>
      <c r="M98" s="135" t="s">
        <v>31</v>
      </c>
      <c r="N98" s="136" t="s">
        <v>48</v>
      </c>
      <c r="O98" s="137">
        <v>0</v>
      </c>
      <c r="P98" s="137">
        <f>O98*H98</f>
        <v>0</v>
      </c>
      <c r="Q98" s="137">
        <v>1.1900000000000001E-3</v>
      </c>
      <c r="R98" s="137">
        <f>Q98*H98</f>
        <v>1.1900000000000001E-3</v>
      </c>
      <c r="S98" s="137">
        <v>0</v>
      </c>
      <c r="T98" s="138">
        <f>S98*H98</f>
        <v>0</v>
      </c>
      <c r="AR98" s="139" t="s">
        <v>325</v>
      </c>
      <c r="AT98" s="139" t="s">
        <v>205</v>
      </c>
      <c r="AU98" s="139" t="s">
        <v>86</v>
      </c>
      <c r="AY98" s="18" t="s">
        <v>203</v>
      </c>
      <c r="BE98" s="140">
        <f>IF(N98="základní",J98,0)</f>
        <v>690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8" t="s">
        <v>84</v>
      </c>
      <c r="BK98" s="140">
        <f>ROUND(I98*H98,2)</f>
        <v>690</v>
      </c>
      <c r="BL98" s="18" t="s">
        <v>325</v>
      </c>
      <c r="BM98" s="139" t="s">
        <v>1634</v>
      </c>
    </row>
    <row r="99" spans="2:65" s="1" customFormat="1" ht="33" customHeight="1">
      <c r="B99" s="31"/>
      <c r="C99" s="129" t="s">
        <v>267</v>
      </c>
      <c r="D99" s="129" t="s">
        <v>205</v>
      </c>
      <c r="E99" s="130" t="s">
        <v>1635</v>
      </c>
      <c r="F99" s="131" t="s">
        <v>1636</v>
      </c>
      <c r="G99" s="132" t="s">
        <v>1079</v>
      </c>
      <c r="H99" s="133">
        <v>17</v>
      </c>
      <c r="I99" s="134">
        <v>150</v>
      </c>
      <c r="J99" s="134">
        <f>ROUND(I99*H99,2)</f>
        <v>2550</v>
      </c>
      <c r="K99" s="131" t="s">
        <v>31</v>
      </c>
      <c r="L99" s="31"/>
      <c r="M99" s="135" t="s">
        <v>31</v>
      </c>
      <c r="N99" s="136" t="s">
        <v>48</v>
      </c>
      <c r="O99" s="137">
        <v>0</v>
      </c>
      <c r="P99" s="137">
        <f>O99*H99</f>
        <v>0</v>
      </c>
      <c r="Q99" s="137">
        <v>1.6312E-4</v>
      </c>
      <c r="R99" s="137">
        <f>Q99*H99</f>
        <v>2.7730400000000001E-3</v>
      </c>
      <c r="S99" s="137">
        <v>0</v>
      </c>
      <c r="T99" s="138">
        <f>S99*H99</f>
        <v>0</v>
      </c>
      <c r="AR99" s="139" t="s">
        <v>325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2550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2550</v>
      </c>
      <c r="BL99" s="18" t="s">
        <v>325</v>
      </c>
      <c r="BM99" s="139" t="s">
        <v>1637</v>
      </c>
    </row>
    <row r="100" spans="2:65" s="1" customFormat="1" ht="16.5" customHeight="1">
      <c r="B100" s="31"/>
      <c r="C100" s="129" t="s">
        <v>272</v>
      </c>
      <c r="D100" s="129" t="s">
        <v>205</v>
      </c>
      <c r="E100" s="130" t="s">
        <v>1638</v>
      </c>
      <c r="F100" s="131" t="s">
        <v>1639</v>
      </c>
      <c r="G100" s="132" t="s">
        <v>215</v>
      </c>
      <c r="H100" s="133">
        <v>1</v>
      </c>
      <c r="I100" s="134">
        <v>3980</v>
      </c>
      <c r="J100" s="134">
        <f>ROUND(I100*H100,2)</f>
        <v>3980</v>
      </c>
      <c r="K100" s="131" t="s">
        <v>31</v>
      </c>
      <c r="L100" s="31"/>
      <c r="M100" s="135" t="s">
        <v>31</v>
      </c>
      <c r="N100" s="136" t="s">
        <v>48</v>
      </c>
      <c r="O100" s="137">
        <v>0</v>
      </c>
      <c r="P100" s="137">
        <f>O100*H100</f>
        <v>0</v>
      </c>
      <c r="Q100" s="137">
        <v>5.0000000000000001E-4</v>
      </c>
      <c r="R100" s="137">
        <f>Q100*H100</f>
        <v>5.0000000000000001E-4</v>
      </c>
      <c r="S100" s="137">
        <v>0</v>
      </c>
      <c r="T100" s="138">
        <f>S100*H100</f>
        <v>0</v>
      </c>
      <c r="AR100" s="139" t="s">
        <v>325</v>
      </c>
      <c r="AT100" s="139" t="s">
        <v>205</v>
      </c>
      <c r="AU100" s="139" t="s">
        <v>86</v>
      </c>
      <c r="AY100" s="18" t="s">
        <v>203</v>
      </c>
      <c r="BE100" s="140">
        <f>IF(N100="základní",J100,0)</f>
        <v>3980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84</v>
      </c>
      <c r="BK100" s="140">
        <f>ROUND(I100*H100,2)</f>
        <v>3980</v>
      </c>
      <c r="BL100" s="18" t="s">
        <v>325</v>
      </c>
      <c r="BM100" s="139" t="s">
        <v>1640</v>
      </c>
    </row>
    <row r="101" spans="2:65" s="1" customFormat="1" ht="16.5" customHeight="1">
      <c r="B101" s="31"/>
      <c r="C101" s="129" t="s">
        <v>279</v>
      </c>
      <c r="D101" s="129" t="s">
        <v>205</v>
      </c>
      <c r="E101" s="130" t="s">
        <v>1641</v>
      </c>
      <c r="F101" s="131" t="s">
        <v>1642</v>
      </c>
      <c r="G101" s="132" t="s">
        <v>215</v>
      </c>
      <c r="H101" s="133">
        <v>1</v>
      </c>
      <c r="I101" s="134">
        <v>348</v>
      </c>
      <c r="J101" s="134">
        <f>ROUND(I101*H101,2)</f>
        <v>348</v>
      </c>
      <c r="K101" s="131" t="s">
        <v>31</v>
      </c>
      <c r="L101" s="31"/>
      <c r="M101" s="135" t="s">
        <v>31</v>
      </c>
      <c r="N101" s="136" t="s">
        <v>48</v>
      </c>
      <c r="O101" s="137">
        <v>0</v>
      </c>
      <c r="P101" s="137">
        <f>O101*H101</f>
        <v>0</v>
      </c>
      <c r="Q101" s="137">
        <v>5.0000000000000001E-4</v>
      </c>
      <c r="R101" s="137">
        <f>Q101*H101</f>
        <v>5.0000000000000001E-4</v>
      </c>
      <c r="S101" s="137">
        <v>0</v>
      </c>
      <c r="T101" s="138">
        <f>S101*H101</f>
        <v>0</v>
      </c>
      <c r="AR101" s="139" t="s">
        <v>325</v>
      </c>
      <c r="AT101" s="139" t="s">
        <v>205</v>
      </c>
      <c r="AU101" s="139" t="s">
        <v>86</v>
      </c>
      <c r="AY101" s="18" t="s">
        <v>203</v>
      </c>
      <c r="BE101" s="140">
        <f>IF(N101="základní",J101,0)</f>
        <v>348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84</v>
      </c>
      <c r="BK101" s="140">
        <f>ROUND(I101*H101,2)</f>
        <v>348</v>
      </c>
      <c r="BL101" s="18" t="s">
        <v>325</v>
      </c>
      <c r="BM101" s="139" t="s">
        <v>1643</v>
      </c>
    </row>
    <row r="102" spans="2:65" s="1" customFormat="1" ht="24.2" customHeight="1">
      <c r="B102" s="31"/>
      <c r="C102" s="129" t="s">
        <v>117</v>
      </c>
      <c r="D102" s="129" t="s">
        <v>205</v>
      </c>
      <c r="E102" s="130" t="s">
        <v>1644</v>
      </c>
      <c r="F102" s="131" t="s">
        <v>1645</v>
      </c>
      <c r="G102" s="132" t="s">
        <v>1211</v>
      </c>
      <c r="H102" s="133">
        <v>10</v>
      </c>
      <c r="I102" s="134">
        <v>1.02</v>
      </c>
      <c r="J102" s="134">
        <f>ROUND(I102*H102,2)</f>
        <v>10.199999999999999</v>
      </c>
      <c r="K102" s="131" t="s">
        <v>31</v>
      </c>
      <c r="L102" s="31"/>
      <c r="M102" s="183" t="s">
        <v>31</v>
      </c>
      <c r="N102" s="184" t="s">
        <v>48</v>
      </c>
      <c r="O102" s="185">
        <v>0</v>
      </c>
      <c r="P102" s="185">
        <f>O102*H102</f>
        <v>0</v>
      </c>
      <c r="Q102" s="185">
        <v>0</v>
      </c>
      <c r="R102" s="185">
        <f>Q102*H102</f>
        <v>0</v>
      </c>
      <c r="S102" s="185">
        <v>0</v>
      </c>
      <c r="T102" s="186">
        <f>S102*H102</f>
        <v>0</v>
      </c>
      <c r="AR102" s="139" t="s">
        <v>325</v>
      </c>
      <c r="AT102" s="139" t="s">
        <v>205</v>
      </c>
      <c r="AU102" s="139" t="s">
        <v>86</v>
      </c>
      <c r="AY102" s="18" t="s">
        <v>203</v>
      </c>
      <c r="BE102" s="140">
        <f>IF(N102="základní",J102,0)</f>
        <v>10.199999999999999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10.199999999999999</v>
      </c>
      <c r="BL102" s="18" t="s">
        <v>325</v>
      </c>
      <c r="BM102" s="139" t="s">
        <v>1646</v>
      </c>
    </row>
    <row r="103" spans="2:65" s="1" customFormat="1" ht="6.95" customHeight="1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31"/>
    </row>
  </sheetData>
  <sheetProtection algorithmName="SHA-512" hashValue="1mtsZGVTsJlHBZKMeILfgMl1So8SMEN9OchuMYG8dsyYUtW/bHDU5Xz5uFGUkgisCsYmc/GnY3I179XhXGtyow==" saltValue="SRxjiyAM/Q3dldiKap/3Eu/zQNITPiNt4zFRWExQt8IzuawNpPkFa569ueqXQs8HNlbQsZtF9ElecApAMLdHxg==" spinCount="100000" sheet="1" objects="1" scenarios="1" formatColumns="0" formatRows="0" autoFilter="0"/>
  <autoFilter ref="C87:K102" xr:uid="{00000000-0009-0000-0000-00001D000000}"/>
  <mergeCells count="11">
    <mergeCell ref="L2:V2"/>
    <mergeCell ref="E52:H52"/>
    <mergeCell ref="E54:H54"/>
    <mergeCell ref="E76:H76"/>
    <mergeCell ref="E78:H78"/>
    <mergeCell ref="E80:H80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1:BM174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172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ht="12" customHeight="1">
      <c r="B8" s="21"/>
      <c r="D8" s="27" t="s">
        <v>178</v>
      </c>
      <c r="L8" s="21"/>
    </row>
    <row r="9" spans="2:46" s="1" customFormat="1" ht="16.5" customHeight="1">
      <c r="B9" s="31"/>
      <c r="E9" s="309" t="s">
        <v>1500</v>
      </c>
      <c r="F9" s="311"/>
      <c r="G9" s="311"/>
      <c r="H9" s="311"/>
      <c r="L9" s="31"/>
    </row>
    <row r="10" spans="2:46" s="1" customFormat="1" ht="12" customHeight="1">
      <c r="B10" s="31"/>
      <c r="D10" s="27" t="s">
        <v>180</v>
      </c>
      <c r="L10" s="31"/>
    </row>
    <row r="11" spans="2:46" s="1" customFormat="1" ht="16.5" customHeight="1">
      <c r="B11" s="31"/>
      <c r="E11" s="292" t="s">
        <v>1647</v>
      </c>
      <c r="F11" s="311"/>
      <c r="G11" s="311"/>
      <c r="H11" s="311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173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5" t="s">
        <v>42</v>
      </c>
      <c r="F29" s="275"/>
      <c r="G29" s="275"/>
      <c r="H29" s="275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ROUND(J91, 2)</f>
        <v>179296.58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1">
        <f>ROUND((SUM(BE91:BE173)),  2)</f>
        <v>179296.58</v>
      </c>
      <c r="I35" s="92">
        <v>0.21</v>
      </c>
      <c r="J35" s="81">
        <f>ROUND(((SUM(BE91:BE173))*I35),  2)</f>
        <v>37652.28</v>
      </c>
      <c r="L35" s="31"/>
    </row>
    <row r="36" spans="2:12" s="1" customFormat="1" ht="14.45" customHeight="1">
      <c r="B36" s="31"/>
      <c r="E36" s="27" t="s">
        <v>49</v>
      </c>
      <c r="F36" s="81">
        <f>ROUND((SUM(BF91:BF173)),  2)</f>
        <v>0</v>
      </c>
      <c r="I36" s="92">
        <v>0.12</v>
      </c>
      <c r="J36" s="81">
        <f>ROUND(((SUM(BF91:BF173))*I36),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1">
        <f>ROUND((SUM(BG91:BG173)),  2)</f>
        <v>0</v>
      </c>
      <c r="I37" s="92">
        <v>0.21</v>
      </c>
      <c r="J37" s="81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1">
        <f>ROUND((SUM(BH91:BH173)),  2)</f>
        <v>0</v>
      </c>
      <c r="I38" s="92">
        <v>0.12</v>
      </c>
      <c r="J38" s="81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1">
        <f>ROUND((SUM(BI91:BI173)),  2)</f>
        <v>0</v>
      </c>
      <c r="I39" s="92">
        <v>0</v>
      </c>
      <c r="J39" s="81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216948.86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182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09" t="str">
        <f>E7</f>
        <v>ÚPRAVY HŘBITOVA KBELY- ETAPA1</v>
      </c>
      <c r="F50" s="310"/>
      <c r="G50" s="310"/>
      <c r="H50" s="310"/>
      <c r="L50" s="31"/>
    </row>
    <row r="51" spans="2:47" ht="12" customHeight="1">
      <c r="B51" s="21"/>
      <c r="C51" s="27" t="s">
        <v>178</v>
      </c>
      <c r="L51" s="21"/>
    </row>
    <row r="52" spans="2:47" s="1" customFormat="1" ht="16.5" customHeight="1">
      <c r="B52" s="31"/>
      <c r="E52" s="309" t="s">
        <v>1500</v>
      </c>
      <c r="F52" s="311"/>
      <c r="G52" s="311"/>
      <c r="H52" s="311"/>
      <c r="L52" s="31"/>
    </row>
    <row r="53" spans="2:47" s="1" customFormat="1" ht="12" customHeight="1">
      <c r="B53" s="31"/>
      <c r="C53" s="27" t="s">
        <v>180</v>
      </c>
      <c r="L53" s="31"/>
    </row>
    <row r="54" spans="2:47" s="1" customFormat="1" ht="16.5" customHeight="1">
      <c r="B54" s="31"/>
      <c r="E54" s="292" t="str">
        <f>E11</f>
        <v>05c - Elektro</v>
      </c>
      <c r="F54" s="311"/>
      <c r="G54" s="311"/>
      <c r="H54" s="311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183</v>
      </c>
      <c r="D61" s="93"/>
      <c r="E61" s="93"/>
      <c r="F61" s="93"/>
      <c r="G61" s="93"/>
      <c r="H61" s="93"/>
      <c r="I61" s="93"/>
      <c r="J61" s="100" t="s">
        <v>184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J91</f>
        <v>179296.58</v>
      </c>
      <c r="L63" s="31"/>
      <c r="AU63" s="18" t="s">
        <v>185</v>
      </c>
    </row>
    <row r="64" spans="2:47" s="8" customFormat="1" ht="24.95" customHeight="1">
      <c r="B64" s="102"/>
      <c r="D64" s="103" t="s">
        <v>966</v>
      </c>
      <c r="E64" s="104"/>
      <c r="F64" s="104"/>
      <c r="G64" s="104"/>
      <c r="H64" s="104"/>
      <c r="I64" s="104"/>
      <c r="J64" s="105">
        <f>J92</f>
        <v>55820.06</v>
      </c>
      <c r="L64" s="102"/>
    </row>
    <row r="65" spans="2:12" s="9" customFormat="1" ht="19.899999999999999" customHeight="1">
      <c r="B65" s="106"/>
      <c r="D65" s="107" t="s">
        <v>1648</v>
      </c>
      <c r="E65" s="108"/>
      <c r="F65" s="108"/>
      <c r="G65" s="108"/>
      <c r="H65" s="108"/>
      <c r="I65" s="108"/>
      <c r="J65" s="109">
        <f>J93</f>
        <v>55820.06</v>
      </c>
      <c r="L65" s="106"/>
    </row>
    <row r="66" spans="2:12" s="8" customFormat="1" ht="24.95" customHeight="1">
      <c r="B66" s="102"/>
      <c r="D66" s="103" t="s">
        <v>1649</v>
      </c>
      <c r="E66" s="104"/>
      <c r="F66" s="104"/>
      <c r="G66" s="104"/>
      <c r="H66" s="104"/>
      <c r="I66" s="104"/>
      <c r="J66" s="105">
        <f>J111</f>
        <v>123476.51999999999</v>
      </c>
      <c r="L66" s="102"/>
    </row>
    <row r="67" spans="2:12" s="9" customFormat="1" ht="19.899999999999999" customHeight="1">
      <c r="B67" s="106"/>
      <c r="D67" s="107" t="s">
        <v>1650</v>
      </c>
      <c r="E67" s="108"/>
      <c r="F67" s="108"/>
      <c r="G67" s="108"/>
      <c r="H67" s="108"/>
      <c r="I67" s="108"/>
      <c r="J67" s="109">
        <f>J112</f>
        <v>61599.199999999997</v>
      </c>
      <c r="L67" s="106"/>
    </row>
    <row r="68" spans="2:12" s="9" customFormat="1" ht="19.899999999999999" customHeight="1">
      <c r="B68" s="106"/>
      <c r="D68" s="107" t="s">
        <v>1651</v>
      </c>
      <c r="E68" s="108"/>
      <c r="F68" s="108"/>
      <c r="G68" s="108"/>
      <c r="H68" s="108"/>
      <c r="I68" s="108"/>
      <c r="J68" s="109">
        <f>J147</f>
        <v>29298</v>
      </c>
      <c r="L68" s="106"/>
    </row>
    <row r="69" spans="2:12" s="9" customFormat="1" ht="19.899999999999999" customHeight="1">
      <c r="B69" s="106"/>
      <c r="D69" s="107" t="s">
        <v>1652</v>
      </c>
      <c r="E69" s="108"/>
      <c r="F69" s="108"/>
      <c r="G69" s="108"/>
      <c r="H69" s="108"/>
      <c r="I69" s="108"/>
      <c r="J69" s="109">
        <f>J157</f>
        <v>32579.32</v>
      </c>
      <c r="L69" s="106"/>
    </row>
    <row r="70" spans="2:12" s="1" customFormat="1" ht="21.85" customHeight="1">
      <c r="B70" s="31"/>
      <c r="L70" s="31"/>
    </row>
    <row r="71" spans="2:12" s="1" customFormat="1" ht="6.95" customHeight="1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31"/>
    </row>
    <row r="75" spans="2:12" s="1" customFormat="1" ht="6.95" customHeight="1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31"/>
    </row>
    <row r="76" spans="2:12" s="1" customFormat="1" ht="24.95" customHeight="1">
      <c r="B76" s="31"/>
      <c r="C76" s="22" t="s">
        <v>188</v>
      </c>
      <c r="L76" s="31"/>
    </row>
    <row r="77" spans="2:12" s="1" customFormat="1" ht="6.95" customHeight="1">
      <c r="B77" s="31"/>
      <c r="L77" s="31"/>
    </row>
    <row r="78" spans="2:12" s="1" customFormat="1" ht="12" customHeight="1">
      <c r="B78" s="31"/>
      <c r="C78" s="27" t="s">
        <v>14</v>
      </c>
      <c r="L78" s="31"/>
    </row>
    <row r="79" spans="2:12" s="1" customFormat="1" ht="16.5" customHeight="1">
      <c r="B79" s="31"/>
      <c r="E79" s="309" t="str">
        <f>E7</f>
        <v>ÚPRAVY HŘBITOVA KBELY- ETAPA1</v>
      </c>
      <c r="F79" s="310"/>
      <c r="G79" s="310"/>
      <c r="H79" s="310"/>
      <c r="L79" s="31"/>
    </row>
    <row r="80" spans="2:12" ht="12" customHeight="1">
      <c r="B80" s="21"/>
      <c r="C80" s="27" t="s">
        <v>178</v>
      </c>
      <c r="L80" s="21"/>
    </row>
    <row r="81" spans="2:65" s="1" customFormat="1" ht="16.5" customHeight="1">
      <c r="B81" s="31"/>
      <c r="E81" s="309" t="s">
        <v>1500</v>
      </c>
      <c r="F81" s="311"/>
      <c r="G81" s="311"/>
      <c r="H81" s="311"/>
      <c r="L81" s="31"/>
    </row>
    <row r="82" spans="2:65" s="1" customFormat="1" ht="12" customHeight="1">
      <c r="B82" s="31"/>
      <c r="C82" s="27" t="s">
        <v>180</v>
      </c>
      <c r="L82" s="31"/>
    </row>
    <row r="83" spans="2:65" s="1" customFormat="1" ht="16.5" customHeight="1">
      <c r="B83" s="31"/>
      <c r="E83" s="292" t="str">
        <f>E11</f>
        <v>05c - Elektro</v>
      </c>
      <c r="F83" s="311"/>
      <c r="G83" s="311"/>
      <c r="H83" s="311"/>
      <c r="L83" s="31"/>
    </row>
    <row r="84" spans="2:65" s="1" customFormat="1" ht="6.95" customHeight="1">
      <c r="B84" s="31"/>
      <c r="L84" s="31"/>
    </row>
    <row r="85" spans="2:65" s="1" customFormat="1" ht="12" customHeight="1">
      <c r="B85" s="31"/>
      <c r="C85" s="27" t="s">
        <v>19</v>
      </c>
      <c r="F85" s="25" t="str">
        <f>F14</f>
        <v>Praha 9-Kbely</v>
      </c>
      <c r="I85" s="27" t="s">
        <v>21</v>
      </c>
      <c r="J85" s="48">
        <f>IF(J14="","",J14)</f>
        <v>0</v>
      </c>
      <c r="L85" s="31"/>
    </row>
    <row r="86" spans="2:65" s="1" customFormat="1" ht="6.95" customHeight="1">
      <c r="B86" s="31"/>
      <c r="L86" s="31"/>
    </row>
    <row r="87" spans="2:65" s="1" customFormat="1" ht="25.7" customHeight="1">
      <c r="B87" s="31"/>
      <c r="C87" s="27" t="s">
        <v>26</v>
      </c>
      <c r="F87" s="25" t="str">
        <f>E17</f>
        <v>MČ Praha 19, Semilská 43/1, 197 00 Praha 9 - Kbely</v>
      </c>
      <c r="I87" s="27" t="s">
        <v>36</v>
      </c>
      <c r="J87" s="29" t="str">
        <f>E23</f>
        <v>Ing.Jan Pustějovský, Ph.D.</v>
      </c>
      <c r="L87" s="31"/>
    </row>
    <row r="88" spans="2:65" s="1" customFormat="1" ht="15.2" customHeight="1">
      <c r="B88" s="31"/>
      <c r="C88" s="27" t="s">
        <v>32</v>
      </c>
      <c r="F88" s="25" t="str">
        <f>IF(E20="","",E20)</f>
        <v>IWU s.r.o.</v>
      </c>
      <c r="I88" s="27" t="s">
        <v>39</v>
      </c>
      <c r="J88" s="29" t="str">
        <f>E26</f>
        <v xml:space="preserve"> </v>
      </c>
      <c r="L88" s="31"/>
    </row>
    <row r="89" spans="2:65" s="1" customFormat="1" ht="10.35" customHeight="1">
      <c r="B89" s="31"/>
      <c r="L89" s="31"/>
    </row>
    <row r="90" spans="2:65" s="10" customFormat="1" ht="29.25" customHeight="1">
      <c r="B90" s="110"/>
      <c r="C90" s="111" t="s">
        <v>189</v>
      </c>
      <c r="D90" s="112" t="s">
        <v>62</v>
      </c>
      <c r="E90" s="112" t="s">
        <v>58</v>
      </c>
      <c r="F90" s="112" t="s">
        <v>59</v>
      </c>
      <c r="G90" s="112" t="s">
        <v>190</v>
      </c>
      <c r="H90" s="112" t="s">
        <v>191</v>
      </c>
      <c r="I90" s="112" t="s">
        <v>192</v>
      </c>
      <c r="J90" s="112" t="s">
        <v>184</v>
      </c>
      <c r="K90" s="113" t="s">
        <v>193</v>
      </c>
      <c r="L90" s="110"/>
      <c r="M90" s="55" t="s">
        <v>31</v>
      </c>
      <c r="N90" s="56" t="s">
        <v>47</v>
      </c>
      <c r="O90" s="56" t="s">
        <v>194</v>
      </c>
      <c r="P90" s="56" t="s">
        <v>195</v>
      </c>
      <c r="Q90" s="56" t="s">
        <v>196</v>
      </c>
      <c r="R90" s="56" t="s">
        <v>197</v>
      </c>
      <c r="S90" s="56" t="s">
        <v>198</v>
      </c>
      <c r="T90" s="57" t="s">
        <v>199</v>
      </c>
    </row>
    <row r="91" spans="2:65" s="1" customFormat="1" ht="22.8" customHeight="1">
      <c r="B91" s="31"/>
      <c r="C91" s="60" t="s">
        <v>200</v>
      </c>
      <c r="J91" s="114">
        <f>BK91</f>
        <v>179296.58</v>
      </c>
      <c r="L91" s="31"/>
      <c r="M91" s="58"/>
      <c r="N91" s="49"/>
      <c r="O91" s="49"/>
      <c r="P91" s="115">
        <f>P92+P111</f>
        <v>0</v>
      </c>
      <c r="Q91" s="49"/>
      <c r="R91" s="115">
        <f>R92+R111</f>
        <v>8.4917000000000006E-2</v>
      </c>
      <c r="S91" s="49"/>
      <c r="T91" s="116">
        <f>T92+T111</f>
        <v>0</v>
      </c>
      <c r="AT91" s="18" t="s">
        <v>76</v>
      </c>
      <c r="AU91" s="18" t="s">
        <v>185</v>
      </c>
      <c r="BK91" s="117">
        <f>BK92+BK111</f>
        <v>179296.58</v>
      </c>
    </row>
    <row r="92" spans="2:65" s="11" customFormat="1" ht="25.9" customHeight="1">
      <c r="B92" s="118"/>
      <c r="D92" s="119" t="s">
        <v>76</v>
      </c>
      <c r="E92" s="120" t="s">
        <v>405</v>
      </c>
      <c r="F92" s="120" t="s">
        <v>1151</v>
      </c>
      <c r="J92" s="121">
        <f>BK92</f>
        <v>55820.06</v>
      </c>
      <c r="L92" s="118"/>
      <c r="M92" s="122"/>
      <c r="P92" s="123">
        <f>P93</f>
        <v>0</v>
      </c>
      <c r="R92" s="123">
        <f>R93</f>
        <v>4.2100000000000002E-3</v>
      </c>
      <c r="T92" s="124">
        <f>T93</f>
        <v>0</v>
      </c>
      <c r="AR92" s="119" t="s">
        <v>86</v>
      </c>
      <c r="AT92" s="125" t="s">
        <v>76</v>
      </c>
      <c r="AU92" s="125" t="s">
        <v>77</v>
      </c>
      <c r="AY92" s="119" t="s">
        <v>203</v>
      </c>
      <c r="BK92" s="126">
        <f>BK93</f>
        <v>55820.06</v>
      </c>
    </row>
    <row r="93" spans="2:65" s="11" customFormat="1" ht="22.8" customHeight="1">
      <c r="B93" s="118"/>
      <c r="D93" s="119" t="s">
        <v>76</v>
      </c>
      <c r="E93" s="127" t="s">
        <v>1653</v>
      </c>
      <c r="F93" s="127" t="s">
        <v>1654</v>
      </c>
      <c r="J93" s="128">
        <f>BK93</f>
        <v>55820.06</v>
      </c>
      <c r="L93" s="118"/>
      <c r="M93" s="122"/>
      <c r="P93" s="123">
        <f>SUM(P94:P110)</f>
        <v>0</v>
      </c>
      <c r="R93" s="123">
        <f>SUM(R94:R110)</f>
        <v>4.2100000000000002E-3</v>
      </c>
      <c r="T93" s="124">
        <f>SUM(T94:T110)</f>
        <v>0</v>
      </c>
      <c r="AR93" s="119" t="s">
        <v>86</v>
      </c>
      <c r="AT93" s="125" t="s">
        <v>76</v>
      </c>
      <c r="AU93" s="125" t="s">
        <v>84</v>
      </c>
      <c r="AY93" s="119" t="s">
        <v>203</v>
      </c>
      <c r="BK93" s="126">
        <f>SUM(BK94:BK110)</f>
        <v>55820.06</v>
      </c>
    </row>
    <row r="94" spans="2:65" s="1" customFormat="1" ht="24.2" customHeight="1">
      <c r="B94" s="31"/>
      <c r="C94" s="129" t="s">
        <v>84</v>
      </c>
      <c r="D94" s="129" t="s">
        <v>205</v>
      </c>
      <c r="E94" s="130" t="s">
        <v>1655</v>
      </c>
      <c r="F94" s="131" t="s">
        <v>1656</v>
      </c>
      <c r="G94" s="132" t="s">
        <v>215</v>
      </c>
      <c r="H94" s="133">
        <v>2</v>
      </c>
      <c r="I94" s="134">
        <v>195</v>
      </c>
      <c r="J94" s="134">
        <f>ROUND(I94*H94,2)</f>
        <v>390</v>
      </c>
      <c r="K94" s="131" t="s">
        <v>31</v>
      </c>
      <c r="L94" s="31"/>
      <c r="M94" s="135" t="s">
        <v>31</v>
      </c>
      <c r="N94" s="136" t="s">
        <v>48</v>
      </c>
      <c r="O94" s="137">
        <v>0</v>
      </c>
      <c r="P94" s="137">
        <f>O94*H94</f>
        <v>0</v>
      </c>
      <c r="Q94" s="137">
        <v>0</v>
      </c>
      <c r="R94" s="137">
        <f>Q94*H94</f>
        <v>0</v>
      </c>
      <c r="S94" s="137">
        <v>0</v>
      </c>
      <c r="T94" s="138">
        <f>S94*H94</f>
        <v>0</v>
      </c>
      <c r="AR94" s="139" t="s">
        <v>325</v>
      </c>
      <c r="AT94" s="139" t="s">
        <v>205</v>
      </c>
      <c r="AU94" s="139" t="s">
        <v>86</v>
      </c>
      <c r="AY94" s="18" t="s">
        <v>203</v>
      </c>
      <c r="BE94" s="140">
        <f>IF(N94="základní",J94,0)</f>
        <v>390</v>
      </c>
      <c r="BF94" s="140">
        <f>IF(N94="snížená",J94,0)</f>
        <v>0</v>
      </c>
      <c r="BG94" s="140">
        <f>IF(N94="zákl. přenesená",J94,0)</f>
        <v>0</v>
      </c>
      <c r="BH94" s="140">
        <f>IF(N94="sníž. přenesená",J94,0)</f>
        <v>0</v>
      </c>
      <c r="BI94" s="140">
        <f>IF(N94="nulová",J94,0)</f>
        <v>0</v>
      </c>
      <c r="BJ94" s="18" t="s">
        <v>84</v>
      </c>
      <c r="BK94" s="140">
        <f>ROUND(I94*H94,2)</f>
        <v>390</v>
      </c>
      <c r="BL94" s="18" t="s">
        <v>325</v>
      </c>
      <c r="BM94" s="139" t="s">
        <v>1657</v>
      </c>
    </row>
    <row r="95" spans="2:65" s="1" customFormat="1" ht="16.5" customHeight="1">
      <c r="B95" s="31"/>
      <c r="C95" s="174" t="s">
        <v>86</v>
      </c>
      <c r="D95" s="174" t="s">
        <v>450</v>
      </c>
      <c r="E95" s="175" t="s">
        <v>1658</v>
      </c>
      <c r="F95" s="176" t="s">
        <v>1659</v>
      </c>
      <c r="G95" s="177" t="s">
        <v>215</v>
      </c>
      <c r="H95" s="178">
        <v>2</v>
      </c>
      <c r="I95" s="179">
        <v>110</v>
      </c>
      <c r="J95" s="179">
        <f>ROUND(I95*H95,2)</f>
        <v>220</v>
      </c>
      <c r="K95" s="176" t="s">
        <v>31</v>
      </c>
      <c r="L95" s="180"/>
      <c r="M95" s="181" t="s">
        <v>31</v>
      </c>
      <c r="N95" s="182" t="s">
        <v>48</v>
      </c>
      <c r="O95" s="137">
        <v>0</v>
      </c>
      <c r="P95" s="137">
        <f>O95*H95</f>
        <v>0</v>
      </c>
      <c r="Q95" s="137">
        <v>9.0000000000000006E-5</v>
      </c>
      <c r="R95" s="137">
        <f>Q95*H95</f>
        <v>1.8000000000000001E-4</v>
      </c>
      <c r="S95" s="137">
        <v>0</v>
      </c>
      <c r="T95" s="138">
        <f>S95*H95</f>
        <v>0</v>
      </c>
      <c r="AR95" s="139" t="s">
        <v>413</v>
      </c>
      <c r="AT95" s="139" t="s">
        <v>450</v>
      </c>
      <c r="AU95" s="139" t="s">
        <v>86</v>
      </c>
      <c r="AY95" s="18" t="s">
        <v>203</v>
      </c>
      <c r="BE95" s="140">
        <f>IF(N95="základní",J95,0)</f>
        <v>220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8" t="s">
        <v>84</v>
      </c>
      <c r="BK95" s="140">
        <f>ROUND(I95*H95,2)</f>
        <v>220</v>
      </c>
      <c r="BL95" s="18" t="s">
        <v>325</v>
      </c>
      <c r="BM95" s="139" t="s">
        <v>1660</v>
      </c>
    </row>
    <row r="96" spans="2:65" s="1" customFormat="1" ht="16.5" customHeight="1">
      <c r="B96" s="31"/>
      <c r="C96" s="129" t="s">
        <v>92</v>
      </c>
      <c r="D96" s="129" t="s">
        <v>205</v>
      </c>
      <c r="E96" s="130" t="s">
        <v>1661</v>
      </c>
      <c r="F96" s="131" t="s">
        <v>1662</v>
      </c>
      <c r="G96" s="132" t="s">
        <v>215</v>
      </c>
      <c r="H96" s="133">
        <v>1</v>
      </c>
      <c r="I96" s="134">
        <v>190</v>
      </c>
      <c r="J96" s="134">
        <f>ROUND(I96*H96,2)</f>
        <v>190</v>
      </c>
      <c r="K96" s="131" t="s">
        <v>31</v>
      </c>
      <c r="L96" s="31"/>
      <c r="M96" s="135" t="s">
        <v>31</v>
      </c>
      <c r="N96" s="136" t="s">
        <v>48</v>
      </c>
      <c r="O96" s="137">
        <v>0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325</v>
      </c>
      <c r="AT96" s="139" t="s">
        <v>205</v>
      </c>
      <c r="AU96" s="139" t="s">
        <v>86</v>
      </c>
      <c r="AY96" s="18" t="s">
        <v>203</v>
      </c>
      <c r="BE96" s="140">
        <f>IF(N96="základní",J96,0)</f>
        <v>190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8" t="s">
        <v>84</v>
      </c>
      <c r="BK96" s="140">
        <f>ROUND(I96*H96,2)</f>
        <v>190</v>
      </c>
      <c r="BL96" s="18" t="s">
        <v>325</v>
      </c>
      <c r="BM96" s="139" t="s">
        <v>1663</v>
      </c>
    </row>
    <row r="97" spans="2:65" s="1" customFormat="1" ht="24.2" customHeight="1">
      <c r="B97" s="31"/>
      <c r="C97" s="174" t="s">
        <v>209</v>
      </c>
      <c r="D97" s="174" t="s">
        <v>450</v>
      </c>
      <c r="E97" s="175" t="s">
        <v>1664</v>
      </c>
      <c r="F97" s="176" t="s">
        <v>1665</v>
      </c>
      <c r="G97" s="177" t="s">
        <v>215</v>
      </c>
      <c r="H97" s="178">
        <v>1</v>
      </c>
      <c r="I97" s="179">
        <v>190</v>
      </c>
      <c r="J97" s="179">
        <f>ROUND(I97*H97,2)</f>
        <v>190</v>
      </c>
      <c r="K97" s="176" t="s">
        <v>31</v>
      </c>
      <c r="L97" s="180"/>
      <c r="M97" s="181" t="s">
        <v>31</v>
      </c>
      <c r="N97" s="182" t="s">
        <v>48</v>
      </c>
      <c r="O97" s="137">
        <v>0</v>
      </c>
      <c r="P97" s="137">
        <f>O97*H97</f>
        <v>0</v>
      </c>
      <c r="Q97" s="137">
        <v>1.4999999999999996E-4</v>
      </c>
      <c r="R97" s="137">
        <f>Q97*H97</f>
        <v>1.4999999999999996E-4</v>
      </c>
      <c r="S97" s="137">
        <v>0</v>
      </c>
      <c r="T97" s="138">
        <f>S97*H97</f>
        <v>0</v>
      </c>
      <c r="AR97" s="139" t="s">
        <v>413</v>
      </c>
      <c r="AT97" s="139" t="s">
        <v>450</v>
      </c>
      <c r="AU97" s="139" t="s">
        <v>86</v>
      </c>
      <c r="AY97" s="18" t="s">
        <v>203</v>
      </c>
      <c r="BE97" s="140">
        <f>IF(N97="základní",J97,0)</f>
        <v>190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190</v>
      </c>
      <c r="BL97" s="18" t="s">
        <v>325</v>
      </c>
      <c r="BM97" s="139" t="s">
        <v>1666</v>
      </c>
    </row>
    <row r="98" spans="2:65" s="1" customFormat="1" ht="21.75" customHeight="1">
      <c r="B98" s="31"/>
      <c r="C98" s="129" t="s">
        <v>258</v>
      </c>
      <c r="D98" s="129" t="s">
        <v>205</v>
      </c>
      <c r="E98" s="130" t="s">
        <v>1667</v>
      </c>
      <c r="F98" s="131" t="s">
        <v>1668</v>
      </c>
      <c r="G98" s="132" t="s">
        <v>215</v>
      </c>
      <c r="H98" s="133">
        <v>6</v>
      </c>
      <c r="I98" s="134">
        <v>232</v>
      </c>
      <c r="J98" s="134">
        <f>ROUND(I98*H98,2)</f>
        <v>1392</v>
      </c>
      <c r="K98" s="131" t="s">
        <v>31</v>
      </c>
      <c r="L98" s="31"/>
      <c r="M98" s="135" t="s">
        <v>31</v>
      </c>
      <c r="N98" s="136" t="s">
        <v>48</v>
      </c>
      <c r="O98" s="137">
        <v>0</v>
      </c>
      <c r="P98" s="137">
        <f>O98*H98</f>
        <v>0</v>
      </c>
      <c r="Q98" s="137">
        <v>0</v>
      </c>
      <c r="R98" s="137">
        <f>Q98*H98</f>
        <v>0</v>
      </c>
      <c r="S98" s="137">
        <v>0</v>
      </c>
      <c r="T98" s="138">
        <f>S98*H98</f>
        <v>0</v>
      </c>
      <c r="AR98" s="139" t="s">
        <v>325</v>
      </c>
      <c r="AT98" s="139" t="s">
        <v>205</v>
      </c>
      <c r="AU98" s="139" t="s">
        <v>86</v>
      </c>
      <c r="AY98" s="18" t="s">
        <v>203</v>
      </c>
      <c r="BE98" s="140">
        <f>IF(N98="základní",J98,0)</f>
        <v>1392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8" t="s">
        <v>84</v>
      </c>
      <c r="BK98" s="140">
        <f>ROUND(I98*H98,2)</f>
        <v>1392</v>
      </c>
      <c r="BL98" s="18" t="s">
        <v>325</v>
      </c>
      <c r="BM98" s="139" t="s">
        <v>1669</v>
      </c>
    </row>
    <row r="99" spans="2:65" s="12" customFormat="1" ht="10.15">
      <c r="B99" s="141"/>
      <c r="D99" s="142" t="s">
        <v>211</v>
      </c>
      <c r="E99" s="143" t="s">
        <v>31</v>
      </c>
      <c r="F99" s="144" t="s">
        <v>1670</v>
      </c>
      <c r="H99" s="145">
        <v>2</v>
      </c>
      <c r="L99" s="141"/>
      <c r="M99" s="146"/>
      <c r="T99" s="147"/>
      <c r="AT99" s="143" t="s">
        <v>211</v>
      </c>
      <c r="AU99" s="143" t="s">
        <v>86</v>
      </c>
      <c r="AV99" s="12" t="s">
        <v>86</v>
      </c>
      <c r="AW99" s="12" t="s">
        <v>38</v>
      </c>
      <c r="AX99" s="12" t="s">
        <v>77</v>
      </c>
      <c r="AY99" s="143" t="s">
        <v>203</v>
      </c>
    </row>
    <row r="100" spans="2:65" s="12" customFormat="1" ht="10.15">
      <c r="B100" s="141"/>
      <c r="D100" s="142" t="s">
        <v>211</v>
      </c>
      <c r="E100" s="143" t="s">
        <v>31</v>
      </c>
      <c r="F100" s="144" t="s">
        <v>1671</v>
      </c>
      <c r="H100" s="145">
        <v>4</v>
      </c>
      <c r="L100" s="141"/>
      <c r="M100" s="146"/>
      <c r="T100" s="147"/>
      <c r="AT100" s="143" t="s">
        <v>211</v>
      </c>
      <c r="AU100" s="143" t="s">
        <v>86</v>
      </c>
      <c r="AV100" s="12" t="s">
        <v>86</v>
      </c>
      <c r="AW100" s="12" t="s">
        <v>38</v>
      </c>
      <c r="AX100" s="12" t="s">
        <v>77</v>
      </c>
      <c r="AY100" s="143" t="s">
        <v>203</v>
      </c>
    </row>
    <row r="101" spans="2:65" s="13" customFormat="1" ht="10.15">
      <c r="B101" s="151"/>
      <c r="D101" s="142" t="s">
        <v>211</v>
      </c>
      <c r="E101" s="152" t="s">
        <v>31</v>
      </c>
      <c r="F101" s="153" t="s">
        <v>230</v>
      </c>
      <c r="H101" s="154">
        <v>6</v>
      </c>
      <c r="L101" s="151"/>
      <c r="M101" s="155"/>
      <c r="T101" s="156"/>
      <c r="AT101" s="152" t="s">
        <v>211</v>
      </c>
      <c r="AU101" s="152" t="s">
        <v>86</v>
      </c>
      <c r="AV101" s="13" t="s">
        <v>209</v>
      </c>
      <c r="AW101" s="13" t="s">
        <v>38</v>
      </c>
      <c r="AX101" s="13" t="s">
        <v>84</v>
      </c>
      <c r="AY101" s="152" t="s">
        <v>203</v>
      </c>
    </row>
    <row r="102" spans="2:65" s="1" customFormat="1" ht="16.5" customHeight="1">
      <c r="B102" s="31"/>
      <c r="C102" s="174" t="s">
        <v>262</v>
      </c>
      <c r="D102" s="174" t="s">
        <v>450</v>
      </c>
      <c r="E102" s="175" t="s">
        <v>1672</v>
      </c>
      <c r="F102" s="176" t="s">
        <v>1673</v>
      </c>
      <c r="G102" s="177" t="s">
        <v>215</v>
      </c>
      <c r="H102" s="178">
        <v>2</v>
      </c>
      <c r="I102" s="179">
        <v>110</v>
      </c>
      <c r="J102" s="179">
        <f>ROUND(I102*H102,2)</f>
        <v>220</v>
      </c>
      <c r="K102" s="176" t="s">
        <v>31</v>
      </c>
      <c r="L102" s="180"/>
      <c r="M102" s="181" t="s">
        <v>31</v>
      </c>
      <c r="N102" s="182" t="s">
        <v>48</v>
      </c>
      <c r="O102" s="137">
        <v>0</v>
      </c>
      <c r="P102" s="137">
        <f>O102*H102</f>
        <v>0</v>
      </c>
      <c r="Q102" s="137">
        <v>1E-4</v>
      </c>
      <c r="R102" s="137">
        <f>Q102*H102</f>
        <v>2.0000000000000001E-4</v>
      </c>
      <c r="S102" s="137">
        <v>0</v>
      </c>
      <c r="T102" s="138">
        <f>S102*H102</f>
        <v>0</v>
      </c>
      <c r="AR102" s="139" t="s">
        <v>413</v>
      </c>
      <c r="AT102" s="139" t="s">
        <v>450</v>
      </c>
      <c r="AU102" s="139" t="s">
        <v>86</v>
      </c>
      <c r="AY102" s="18" t="s">
        <v>203</v>
      </c>
      <c r="BE102" s="140">
        <f>IF(N102="základní",J102,0)</f>
        <v>220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84</v>
      </c>
      <c r="BK102" s="140">
        <f>ROUND(I102*H102,2)</f>
        <v>220</v>
      </c>
      <c r="BL102" s="18" t="s">
        <v>325</v>
      </c>
      <c r="BM102" s="139" t="s">
        <v>1674</v>
      </c>
    </row>
    <row r="103" spans="2:65" s="12" customFormat="1" ht="10.15">
      <c r="B103" s="141"/>
      <c r="D103" s="142" t="s">
        <v>211</v>
      </c>
      <c r="E103" s="143" t="s">
        <v>31</v>
      </c>
      <c r="F103" s="144" t="s">
        <v>1670</v>
      </c>
      <c r="H103" s="145">
        <v>2</v>
      </c>
      <c r="L103" s="141"/>
      <c r="M103" s="146"/>
      <c r="T103" s="147"/>
      <c r="AT103" s="143" t="s">
        <v>211</v>
      </c>
      <c r="AU103" s="143" t="s">
        <v>86</v>
      </c>
      <c r="AV103" s="12" t="s">
        <v>86</v>
      </c>
      <c r="AW103" s="12" t="s">
        <v>38</v>
      </c>
      <c r="AX103" s="12" t="s">
        <v>84</v>
      </c>
      <c r="AY103" s="143" t="s">
        <v>203</v>
      </c>
    </row>
    <row r="104" spans="2:65" s="1" customFormat="1" ht="16.5" customHeight="1">
      <c r="B104" s="31"/>
      <c r="C104" s="174" t="s">
        <v>267</v>
      </c>
      <c r="D104" s="174" t="s">
        <v>450</v>
      </c>
      <c r="E104" s="175" t="s">
        <v>1675</v>
      </c>
      <c r="F104" s="176" t="s">
        <v>1676</v>
      </c>
      <c r="G104" s="177" t="s">
        <v>215</v>
      </c>
      <c r="H104" s="178">
        <v>4</v>
      </c>
      <c r="I104" s="179">
        <v>98</v>
      </c>
      <c r="J104" s="179">
        <f>ROUND(I104*H104,2)</f>
        <v>392</v>
      </c>
      <c r="K104" s="176" t="s">
        <v>31</v>
      </c>
      <c r="L104" s="180"/>
      <c r="M104" s="181" t="s">
        <v>31</v>
      </c>
      <c r="N104" s="182" t="s">
        <v>48</v>
      </c>
      <c r="O104" s="137">
        <v>0</v>
      </c>
      <c r="P104" s="137">
        <f>O104*H104</f>
        <v>0</v>
      </c>
      <c r="Q104" s="137">
        <v>2.0000000000000001E-4</v>
      </c>
      <c r="R104" s="137">
        <f>Q104*H104</f>
        <v>8.0000000000000004E-4</v>
      </c>
      <c r="S104" s="137">
        <v>0</v>
      </c>
      <c r="T104" s="138">
        <f>S104*H104</f>
        <v>0</v>
      </c>
      <c r="AR104" s="139" t="s">
        <v>1677</v>
      </c>
      <c r="AT104" s="139" t="s">
        <v>450</v>
      </c>
      <c r="AU104" s="139" t="s">
        <v>86</v>
      </c>
      <c r="AY104" s="18" t="s">
        <v>203</v>
      </c>
      <c r="BE104" s="140">
        <f>IF(N104="základní",J104,0)</f>
        <v>392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84</v>
      </c>
      <c r="BK104" s="140">
        <f>ROUND(I104*H104,2)</f>
        <v>392</v>
      </c>
      <c r="BL104" s="18" t="s">
        <v>1677</v>
      </c>
      <c r="BM104" s="139" t="s">
        <v>1678</v>
      </c>
    </row>
    <row r="105" spans="2:65" s="12" customFormat="1" ht="10.15">
      <c r="B105" s="141"/>
      <c r="D105" s="142" t="s">
        <v>211</v>
      </c>
      <c r="E105" s="143" t="s">
        <v>31</v>
      </c>
      <c r="F105" s="144" t="s">
        <v>209</v>
      </c>
      <c r="H105" s="145">
        <v>4</v>
      </c>
      <c r="L105" s="141"/>
      <c r="M105" s="146"/>
      <c r="T105" s="147"/>
      <c r="AT105" s="143" t="s">
        <v>211</v>
      </c>
      <c r="AU105" s="143" t="s">
        <v>86</v>
      </c>
      <c r="AV105" s="12" t="s">
        <v>86</v>
      </c>
      <c r="AW105" s="12" t="s">
        <v>38</v>
      </c>
      <c r="AX105" s="12" t="s">
        <v>84</v>
      </c>
      <c r="AY105" s="143" t="s">
        <v>203</v>
      </c>
    </row>
    <row r="106" spans="2:65" s="1" customFormat="1" ht="16.5" customHeight="1">
      <c r="B106" s="31"/>
      <c r="C106" s="129" t="s">
        <v>272</v>
      </c>
      <c r="D106" s="129" t="s">
        <v>205</v>
      </c>
      <c r="E106" s="130" t="s">
        <v>1679</v>
      </c>
      <c r="F106" s="131" t="s">
        <v>1680</v>
      </c>
      <c r="G106" s="132" t="s">
        <v>215</v>
      </c>
      <c r="H106" s="133">
        <v>1</v>
      </c>
      <c r="I106" s="134">
        <v>18500</v>
      </c>
      <c r="J106" s="134">
        <f>ROUND(I106*H106,2)</f>
        <v>18500</v>
      </c>
      <c r="K106" s="131" t="s">
        <v>31</v>
      </c>
      <c r="L106" s="31"/>
      <c r="M106" s="135" t="s">
        <v>31</v>
      </c>
      <c r="N106" s="136" t="s">
        <v>48</v>
      </c>
      <c r="O106" s="137">
        <v>0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325</v>
      </c>
      <c r="AT106" s="139" t="s">
        <v>205</v>
      </c>
      <c r="AU106" s="139" t="s">
        <v>86</v>
      </c>
      <c r="AY106" s="18" t="s">
        <v>203</v>
      </c>
      <c r="BE106" s="140">
        <f>IF(N106="základní",J106,0)</f>
        <v>18500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84</v>
      </c>
      <c r="BK106" s="140">
        <f>ROUND(I106*H106,2)</f>
        <v>18500</v>
      </c>
      <c r="BL106" s="18" t="s">
        <v>325</v>
      </c>
      <c r="BM106" s="139" t="s">
        <v>1681</v>
      </c>
    </row>
    <row r="107" spans="2:65" s="1" customFormat="1" ht="21.75" customHeight="1">
      <c r="B107" s="31"/>
      <c r="C107" s="129" t="s">
        <v>279</v>
      </c>
      <c r="D107" s="129" t="s">
        <v>205</v>
      </c>
      <c r="E107" s="130" t="s">
        <v>1682</v>
      </c>
      <c r="F107" s="131" t="s">
        <v>1683</v>
      </c>
      <c r="G107" s="132" t="s">
        <v>215</v>
      </c>
      <c r="H107" s="133">
        <v>6</v>
      </c>
      <c r="I107" s="134">
        <v>546.01</v>
      </c>
      <c r="J107" s="134">
        <f>ROUND(I107*H107,2)</f>
        <v>3276.06</v>
      </c>
      <c r="K107" s="131" t="s">
        <v>31</v>
      </c>
      <c r="L107" s="31"/>
      <c r="M107" s="135" t="s">
        <v>31</v>
      </c>
      <c r="N107" s="136" t="s">
        <v>48</v>
      </c>
      <c r="O107" s="137">
        <v>0</v>
      </c>
      <c r="P107" s="137">
        <f>O107*H107</f>
        <v>0</v>
      </c>
      <c r="Q107" s="137">
        <v>0</v>
      </c>
      <c r="R107" s="137">
        <f>Q107*H107</f>
        <v>0</v>
      </c>
      <c r="S107" s="137">
        <v>0</v>
      </c>
      <c r="T107" s="138">
        <f>S107*H107</f>
        <v>0</v>
      </c>
      <c r="AR107" s="139" t="s">
        <v>325</v>
      </c>
      <c r="AT107" s="139" t="s">
        <v>205</v>
      </c>
      <c r="AU107" s="139" t="s">
        <v>86</v>
      </c>
      <c r="AY107" s="18" t="s">
        <v>203</v>
      </c>
      <c r="BE107" s="140">
        <f>IF(N107="základní",J107,0)</f>
        <v>3276.06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84</v>
      </c>
      <c r="BK107" s="140">
        <f>ROUND(I107*H107,2)</f>
        <v>3276.06</v>
      </c>
      <c r="BL107" s="18" t="s">
        <v>325</v>
      </c>
      <c r="BM107" s="139" t="s">
        <v>1684</v>
      </c>
    </row>
    <row r="108" spans="2:65" s="1" customFormat="1" ht="16.5" customHeight="1">
      <c r="B108" s="31"/>
      <c r="C108" s="174" t="s">
        <v>117</v>
      </c>
      <c r="D108" s="174" t="s">
        <v>450</v>
      </c>
      <c r="E108" s="175" t="s">
        <v>1685</v>
      </c>
      <c r="F108" s="176" t="s">
        <v>1686</v>
      </c>
      <c r="G108" s="177" t="s">
        <v>215</v>
      </c>
      <c r="H108" s="178">
        <v>6</v>
      </c>
      <c r="I108" s="179">
        <v>3500</v>
      </c>
      <c r="J108" s="179">
        <f>ROUND(I108*H108,2)</f>
        <v>21000</v>
      </c>
      <c r="K108" s="176" t="s">
        <v>31</v>
      </c>
      <c r="L108" s="180"/>
      <c r="M108" s="181" t="s">
        <v>31</v>
      </c>
      <c r="N108" s="182" t="s">
        <v>48</v>
      </c>
      <c r="O108" s="137">
        <v>0</v>
      </c>
      <c r="P108" s="137">
        <f>O108*H108</f>
        <v>0</v>
      </c>
      <c r="Q108" s="137">
        <v>4.8000000000000001E-4</v>
      </c>
      <c r="R108" s="137">
        <f>Q108*H108</f>
        <v>2.8800000000000002E-3</v>
      </c>
      <c r="S108" s="137">
        <v>0</v>
      </c>
      <c r="T108" s="138">
        <f>S108*H108</f>
        <v>0</v>
      </c>
      <c r="AR108" s="139" t="s">
        <v>1677</v>
      </c>
      <c r="AT108" s="139" t="s">
        <v>450</v>
      </c>
      <c r="AU108" s="139" t="s">
        <v>86</v>
      </c>
      <c r="AY108" s="18" t="s">
        <v>203</v>
      </c>
      <c r="BE108" s="140">
        <f>IF(N108="základní",J108,0)</f>
        <v>21000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8" t="s">
        <v>84</v>
      </c>
      <c r="BK108" s="140">
        <f>ROUND(I108*H108,2)</f>
        <v>21000</v>
      </c>
      <c r="BL108" s="18" t="s">
        <v>1677</v>
      </c>
      <c r="BM108" s="139" t="s">
        <v>1687</v>
      </c>
    </row>
    <row r="109" spans="2:65" s="1" customFormat="1" ht="24.2" customHeight="1">
      <c r="B109" s="31"/>
      <c r="C109" s="129" t="s">
        <v>123</v>
      </c>
      <c r="D109" s="129" t="s">
        <v>205</v>
      </c>
      <c r="E109" s="130" t="s">
        <v>1688</v>
      </c>
      <c r="F109" s="131" t="s">
        <v>1689</v>
      </c>
      <c r="G109" s="132" t="s">
        <v>215</v>
      </c>
      <c r="H109" s="133">
        <v>1</v>
      </c>
      <c r="I109" s="134">
        <v>10000</v>
      </c>
      <c r="J109" s="134">
        <f>ROUND(I109*H109,2)</f>
        <v>10000</v>
      </c>
      <c r="K109" s="131" t="s">
        <v>31</v>
      </c>
      <c r="L109" s="31"/>
      <c r="M109" s="135" t="s">
        <v>31</v>
      </c>
      <c r="N109" s="136" t="s">
        <v>48</v>
      </c>
      <c r="O109" s="137">
        <v>0</v>
      </c>
      <c r="P109" s="137">
        <f>O109*H109</f>
        <v>0</v>
      </c>
      <c r="Q109" s="137">
        <v>0</v>
      </c>
      <c r="R109" s="137">
        <f>Q109*H109</f>
        <v>0</v>
      </c>
      <c r="S109" s="137">
        <v>0</v>
      </c>
      <c r="T109" s="138">
        <f>S109*H109</f>
        <v>0</v>
      </c>
      <c r="AR109" s="139" t="s">
        <v>325</v>
      </c>
      <c r="AT109" s="139" t="s">
        <v>205</v>
      </c>
      <c r="AU109" s="139" t="s">
        <v>86</v>
      </c>
      <c r="AY109" s="18" t="s">
        <v>203</v>
      </c>
      <c r="BE109" s="140">
        <f>IF(N109="základní",J109,0)</f>
        <v>10000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84</v>
      </c>
      <c r="BK109" s="140">
        <f>ROUND(I109*H109,2)</f>
        <v>10000</v>
      </c>
      <c r="BL109" s="18" t="s">
        <v>325</v>
      </c>
      <c r="BM109" s="139" t="s">
        <v>1690</v>
      </c>
    </row>
    <row r="110" spans="2:65" s="1" customFormat="1" ht="24.2" customHeight="1">
      <c r="B110" s="31"/>
      <c r="C110" s="129" t="s">
        <v>8</v>
      </c>
      <c r="D110" s="129" t="s">
        <v>205</v>
      </c>
      <c r="E110" s="130" t="s">
        <v>1691</v>
      </c>
      <c r="F110" s="131" t="s">
        <v>1692</v>
      </c>
      <c r="G110" s="132" t="s">
        <v>1211</v>
      </c>
      <c r="H110" s="133">
        <v>10</v>
      </c>
      <c r="I110" s="134">
        <v>5</v>
      </c>
      <c r="J110" s="134">
        <f>ROUND(I110*H110,2)</f>
        <v>50</v>
      </c>
      <c r="K110" s="131" t="s">
        <v>31</v>
      </c>
      <c r="L110" s="31"/>
      <c r="M110" s="135" t="s">
        <v>31</v>
      </c>
      <c r="N110" s="136" t="s">
        <v>48</v>
      </c>
      <c r="O110" s="137">
        <v>0</v>
      </c>
      <c r="P110" s="137">
        <f>O110*H110</f>
        <v>0</v>
      </c>
      <c r="Q110" s="137">
        <v>0</v>
      </c>
      <c r="R110" s="137">
        <f>Q110*H110</f>
        <v>0</v>
      </c>
      <c r="S110" s="137">
        <v>0</v>
      </c>
      <c r="T110" s="138">
        <f>S110*H110</f>
        <v>0</v>
      </c>
      <c r="AR110" s="139" t="s">
        <v>325</v>
      </c>
      <c r="AT110" s="139" t="s">
        <v>205</v>
      </c>
      <c r="AU110" s="139" t="s">
        <v>86</v>
      </c>
      <c r="AY110" s="18" t="s">
        <v>203</v>
      </c>
      <c r="BE110" s="140">
        <f>IF(N110="základní",J110,0)</f>
        <v>50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84</v>
      </c>
      <c r="BK110" s="140">
        <f>ROUND(I110*H110,2)</f>
        <v>50</v>
      </c>
      <c r="BL110" s="18" t="s">
        <v>325</v>
      </c>
      <c r="BM110" s="139" t="s">
        <v>1693</v>
      </c>
    </row>
    <row r="111" spans="2:65" s="11" customFormat="1" ht="25.9" customHeight="1">
      <c r="B111" s="118"/>
      <c r="D111" s="119" t="s">
        <v>76</v>
      </c>
      <c r="E111" s="120" t="s">
        <v>450</v>
      </c>
      <c r="F111" s="120" t="s">
        <v>1694</v>
      </c>
      <c r="J111" s="121">
        <f>BK111</f>
        <v>123476.51999999999</v>
      </c>
      <c r="L111" s="118"/>
      <c r="M111" s="122"/>
      <c r="P111" s="123">
        <f>P112+P147+P157</f>
        <v>0</v>
      </c>
      <c r="R111" s="123">
        <f>R112+R147+R157</f>
        <v>8.0707000000000001E-2</v>
      </c>
      <c r="T111" s="124">
        <f>T112+T147+T157</f>
        <v>0</v>
      </c>
      <c r="AR111" s="119" t="s">
        <v>92</v>
      </c>
      <c r="AT111" s="125" t="s">
        <v>76</v>
      </c>
      <c r="AU111" s="125" t="s">
        <v>77</v>
      </c>
      <c r="AY111" s="119" t="s">
        <v>203</v>
      </c>
      <c r="BK111" s="126">
        <f>BK112+BK147+BK157</f>
        <v>123476.51999999999</v>
      </c>
    </row>
    <row r="112" spans="2:65" s="11" customFormat="1" ht="22.8" customHeight="1">
      <c r="B112" s="118"/>
      <c r="D112" s="119" t="s">
        <v>76</v>
      </c>
      <c r="E112" s="127" t="s">
        <v>1695</v>
      </c>
      <c r="F112" s="127" t="s">
        <v>1696</v>
      </c>
      <c r="J112" s="128">
        <f>BK112</f>
        <v>61599.199999999997</v>
      </c>
      <c r="L112" s="118"/>
      <c r="M112" s="122"/>
      <c r="P112" s="123">
        <f>SUM(P113:P146)</f>
        <v>0</v>
      </c>
      <c r="R112" s="123">
        <f>SUM(R113:R146)</f>
        <v>8.0707000000000001E-2</v>
      </c>
      <c r="T112" s="124">
        <f>SUM(T113:T146)</f>
        <v>0</v>
      </c>
      <c r="AR112" s="119" t="s">
        <v>92</v>
      </c>
      <c r="AT112" s="125" t="s">
        <v>76</v>
      </c>
      <c r="AU112" s="125" t="s">
        <v>84</v>
      </c>
      <c r="AY112" s="119" t="s">
        <v>203</v>
      </c>
      <c r="BK112" s="126">
        <f>SUM(BK113:BK146)</f>
        <v>61599.199999999997</v>
      </c>
    </row>
    <row r="113" spans="2:65" s="1" customFormat="1" ht="37.799999999999997" customHeight="1">
      <c r="B113" s="31"/>
      <c r="C113" s="129" t="s">
        <v>134</v>
      </c>
      <c r="D113" s="129" t="s">
        <v>205</v>
      </c>
      <c r="E113" s="130" t="s">
        <v>1697</v>
      </c>
      <c r="F113" s="131" t="s">
        <v>1698</v>
      </c>
      <c r="G113" s="132" t="s">
        <v>1079</v>
      </c>
      <c r="H113" s="133">
        <v>52</v>
      </c>
      <c r="I113" s="134">
        <v>25</v>
      </c>
      <c r="J113" s="134">
        <f>ROUND(I113*H113,2)</f>
        <v>1300</v>
      </c>
      <c r="K113" s="131" t="s">
        <v>31</v>
      </c>
      <c r="L113" s="31"/>
      <c r="M113" s="135" t="s">
        <v>31</v>
      </c>
      <c r="N113" s="136" t="s">
        <v>48</v>
      </c>
      <c r="O113" s="137">
        <v>0</v>
      </c>
      <c r="P113" s="137">
        <f>O113*H113</f>
        <v>0</v>
      </c>
      <c r="Q113" s="137">
        <v>0</v>
      </c>
      <c r="R113" s="137">
        <f>Q113*H113</f>
        <v>0</v>
      </c>
      <c r="S113" s="137">
        <v>0</v>
      </c>
      <c r="T113" s="138">
        <f>S113*H113</f>
        <v>0</v>
      </c>
      <c r="AR113" s="139" t="s">
        <v>1250</v>
      </c>
      <c r="AT113" s="139" t="s">
        <v>205</v>
      </c>
      <c r="AU113" s="139" t="s">
        <v>86</v>
      </c>
      <c r="AY113" s="18" t="s">
        <v>203</v>
      </c>
      <c r="BE113" s="140">
        <f>IF(N113="základní",J113,0)</f>
        <v>1300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84</v>
      </c>
      <c r="BK113" s="140">
        <f>ROUND(I113*H113,2)</f>
        <v>1300</v>
      </c>
      <c r="BL113" s="18" t="s">
        <v>1250</v>
      </c>
      <c r="BM113" s="139" t="s">
        <v>1699</v>
      </c>
    </row>
    <row r="114" spans="2:65" s="12" customFormat="1" ht="10.15">
      <c r="B114" s="141"/>
      <c r="D114" s="142" t="s">
        <v>211</v>
      </c>
      <c r="E114" s="143" t="s">
        <v>31</v>
      </c>
      <c r="F114" s="144" t="s">
        <v>1700</v>
      </c>
      <c r="H114" s="145">
        <v>50</v>
      </c>
      <c r="L114" s="141"/>
      <c r="M114" s="146"/>
      <c r="T114" s="147"/>
      <c r="AT114" s="143" t="s">
        <v>211</v>
      </c>
      <c r="AU114" s="143" t="s">
        <v>86</v>
      </c>
      <c r="AV114" s="12" t="s">
        <v>86</v>
      </c>
      <c r="AW114" s="12" t="s">
        <v>38</v>
      </c>
      <c r="AX114" s="12" t="s">
        <v>77</v>
      </c>
      <c r="AY114" s="143" t="s">
        <v>203</v>
      </c>
    </row>
    <row r="115" spans="2:65" s="12" customFormat="1" ht="10.15">
      <c r="B115" s="141"/>
      <c r="D115" s="142" t="s">
        <v>211</v>
      </c>
      <c r="E115" s="143" t="s">
        <v>31</v>
      </c>
      <c r="F115" s="144" t="s">
        <v>1701</v>
      </c>
      <c r="H115" s="145">
        <v>2</v>
      </c>
      <c r="L115" s="141"/>
      <c r="M115" s="146"/>
      <c r="T115" s="147"/>
      <c r="AT115" s="143" t="s">
        <v>211</v>
      </c>
      <c r="AU115" s="143" t="s">
        <v>86</v>
      </c>
      <c r="AV115" s="12" t="s">
        <v>86</v>
      </c>
      <c r="AW115" s="12" t="s">
        <v>38</v>
      </c>
      <c r="AX115" s="12" t="s">
        <v>77</v>
      </c>
      <c r="AY115" s="143" t="s">
        <v>203</v>
      </c>
    </row>
    <row r="116" spans="2:65" s="13" customFormat="1" ht="10.15">
      <c r="B116" s="151"/>
      <c r="D116" s="142" t="s">
        <v>211</v>
      </c>
      <c r="E116" s="152" t="s">
        <v>31</v>
      </c>
      <c r="F116" s="153" t="s">
        <v>230</v>
      </c>
      <c r="H116" s="154">
        <v>52</v>
      </c>
      <c r="L116" s="151"/>
      <c r="M116" s="155"/>
      <c r="T116" s="156"/>
      <c r="AT116" s="152" t="s">
        <v>211</v>
      </c>
      <c r="AU116" s="152" t="s">
        <v>86</v>
      </c>
      <c r="AV116" s="13" t="s">
        <v>209</v>
      </c>
      <c r="AW116" s="13" t="s">
        <v>38</v>
      </c>
      <c r="AX116" s="13" t="s">
        <v>84</v>
      </c>
      <c r="AY116" s="152" t="s">
        <v>203</v>
      </c>
    </row>
    <row r="117" spans="2:65" s="1" customFormat="1" ht="16.5" customHeight="1">
      <c r="B117" s="31"/>
      <c r="C117" s="174" t="s">
        <v>310</v>
      </c>
      <c r="D117" s="174" t="s">
        <v>450</v>
      </c>
      <c r="E117" s="175" t="s">
        <v>1702</v>
      </c>
      <c r="F117" s="176" t="s">
        <v>1703</v>
      </c>
      <c r="G117" s="177" t="s">
        <v>1079</v>
      </c>
      <c r="H117" s="178">
        <v>57.5</v>
      </c>
      <c r="I117" s="179">
        <v>32</v>
      </c>
      <c r="J117" s="179">
        <f>ROUND(I117*H117,2)</f>
        <v>1840</v>
      </c>
      <c r="K117" s="176" t="s">
        <v>31</v>
      </c>
      <c r="L117" s="180"/>
      <c r="M117" s="181" t="s">
        <v>31</v>
      </c>
      <c r="N117" s="182" t="s">
        <v>48</v>
      </c>
      <c r="O117" s="137">
        <v>0</v>
      </c>
      <c r="P117" s="137">
        <f>O117*H117</f>
        <v>0</v>
      </c>
      <c r="Q117" s="137">
        <v>6.9999999999999994E-5</v>
      </c>
      <c r="R117" s="137">
        <f>Q117*H117</f>
        <v>4.0249999999999999E-3</v>
      </c>
      <c r="S117" s="137">
        <v>0</v>
      </c>
      <c r="T117" s="138">
        <f>S117*H117</f>
        <v>0</v>
      </c>
      <c r="AR117" s="139" t="s">
        <v>1677</v>
      </c>
      <c r="AT117" s="139" t="s">
        <v>450</v>
      </c>
      <c r="AU117" s="139" t="s">
        <v>86</v>
      </c>
      <c r="AY117" s="18" t="s">
        <v>203</v>
      </c>
      <c r="BE117" s="140">
        <f>IF(N117="základní",J117,0)</f>
        <v>1840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84</v>
      </c>
      <c r="BK117" s="140">
        <f>ROUND(I117*H117,2)</f>
        <v>1840</v>
      </c>
      <c r="BL117" s="18" t="s">
        <v>1677</v>
      </c>
      <c r="BM117" s="139" t="s">
        <v>1704</v>
      </c>
    </row>
    <row r="118" spans="2:65" s="12" customFormat="1" ht="10.15">
      <c r="B118" s="141"/>
      <c r="D118" s="142" t="s">
        <v>211</v>
      </c>
      <c r="E118" s="143" t="s">
        <v>31</v>
      </c>
      <c r="F118" s="144" t="s">
        <v>1700</v>
      </c>
      <c r="H118" s="145">
        <v>50</v>
      </c>
      <c r="L118" s="141"/>
      <c r="M118" s="146"/>
      <c r="T118" s="147"/>
      <c r="AT118" s="143" t="s">
        <v>211</v>
      </c>
      <c r="AU118" s="143" t="s">
        <v>86</v>
      </c>
      <c r="AV118" s="12" t="s">
        <v>86</v>
      </c>
      <c r="AW118" s="12" t="s">
        <v>38</v>
      </c>
      <c r="AX118" s="12" t="s">
        <v>77</v>
      </c>
      <c r="AY118" s="143" t="s">
        <v>203</v>
      </c>
    </row>
    <row r="119" spans="2:65" s="12" customFormat="1" ht="10.15">
      <c r="B119" s="141"/>
      <c r="D119" s="142" t="s">
        <v>211</v>
      </c>
      <c r="E119" s="143" t="s">
        <v>31</v>
      </c>
      <c r="F119" s="144" t="s">
        <v>1705</v>
      </c>
      <c r="H119" s="145">
        <v>57.5</v>
      </c>
      <c r="L119" s="141"/>
      <c r="M119" s="146"/>
      <c r="T119" s="147"/>
      <c r="AT119" s="143" t="s">
        <v>211</v>
      </c>
      <c r="AU119" s="143" t="s">
        <v>86</v>
      </c>
      <c r="AV119" s="12" t="s">
        <v>86</v>
      </c>
      <c r="AW119" s="12" t="s">
        <v>38</v>
      </c>
      <c r="AX119" s="12" t="s">
        <v>84</v>
      </c>
      <c r="AY119" s="143" t="s">
        <v>203</v>
      </c>
    </row>
    <row r="120" spans="2:65" s="1" customFormat="1" ht="16.5" customHeight="1">
      <c r="B120" s="31"/>
      <c r="C120" s="174" t="s">
        <v>321</v>
      </c>
      <c r="D120" s="174" t="s">
        <v>450</v>
      </c>
      <c r="E120" s="175" t="s">
        <v>1706</v>
      </c>
      <c r="F120" s="176" t="s">
        <v>1707</v>
      </c>
      <c r="G120" s="177" t="s">
        <v>1079</v>
      </c>
      <c r="H120" s="178">
        <v>17.25</v>
      </c>
      <c r="I120" s="179">
        <v>78</v>
      </c>
      <c r="J120" s="179">
        <f>ROUND(I120*H120,2)</f>
        <v>1345.5</v>
      </c>
      <c r="K120" s="176" t="s">
        <v>31</v>
      </c>
      <c r="L120" s="180"/>
      <c r="M120" s="181" t="s">
        <v>31</v>
      </c>
      <c r="N120" s="182" t="s">
        <v>48</v>
      </c>
      <c r="O120" s="137">
        <v>0</v>
      </c>
      <c r="P120" s="137">
        <f>O120*H120</f>
        <v>0</v>
      </c>
      <c r="Q120" s="137">
        <v>2.2000000000000001E-4</v>
      </c>
      <c r="R120" s="137">
        <f>Q120*H120</f>
        <v>3.7950000000000002E-3</v>
      </c>
      <c r="S120" s="137">
        <v>0</v>
      </c>
      <c r="T120" s="138">
        <f>S120*H120</f>
        <v>0</v>
      </c>
      <c r="AR120" s="139" t="s">
        <v>1677</v>
      </c>
      <c r="AT120" s="139" t="s">
        <v>450</v>
      </c>
      <c r="AU120" s="139" t="s">
        <v>86</v>
      </c>
      <c r="AY120" s="18" t="s">
        <v>203</v>
      </c>
      <c r="BE120" s="140">
        <f>IF(N120="základní",J120,0)</f>
        <v>1345.5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8" t="s">
        <v>84</v>
      </c>
      <c r="BK120" s="140">
        <f>ROUND(I120*H120,2)</f>
        <v>1345.5</v>
      </c>
      <c r="BL120" s="18" t="s">
        <v>1677</v>
      </c>
      <c r="BM120" s="139" t="s">
        <v>1708</v>
      </c>
    </row>
    <row r="121" spans="2:65" s="12" customFormat="1" ht="10.15">
      <c r="B121" s="141"/>
      <c r="D121" s="142" t="s">
        <v>211</v>
      </c>
      <c r="E121" s="143" t="s">
        <v>31</v>
      </c>
      <c r="F121" s="144" t="s">
        <v>321</v>
      </c>
      <c r="H121" s="145">
        <v>15</v>
      </c>
      <c r="L121" s="141"/>
      <c r="M121" s="146"/>
      <c r="T121" s="147"/>
      <c r="AT121" s="143" t="s">
        <v>211</v>
      </c>
      <c r="AU121" s="143" t="s">
        <v>86</v>
      </c>
      <c r="AV121" s="12" t="s">
        <v>86</v>
      </c>
      <c r="AW121" s="12" t="s">
        <v>38</v>
      </c>
      <c r="AX121" s="12" t="s">
        <v>77</v>
      </c>
      <c r="AY121" s="143" t="s">
        <v>203</v>
      </c>
    </row>
    <row r="122" spans="2:65" s="12" customFormat="1" ht="10.15">
      <c r="B122" s="141"/>
      <c r="D122" s="142" t="s">
        <v>211</v>
      </c>
      <c r="E122" s="143" t="s">
        <v>31</v>
      </c>
      <c r="F122" s="144" t="s">
        <v>1709</v>
      </c>
      <c r="H122" s="145">
        <v>17.25</v>
      </c>
      <c r="L122" s="141"/>
      <c r="M122" s="146"/>
      <c r="T122" s="147"/>
      <c r="AT122" s="143" t="s">
        <v>211</v>
      </c>
      <c r="AU122" s="143" t="s">
        <v>86</v>
      </c>
      <c r="AV122" s="12" t="s">
        <v>86</v>
      </c>
      <c r="AW122" s="12" t="s">
        <v>38</v>
      </c>
      <c r="AX122" s="12" t="s">
        <v>84</v>
      </c>
      <c r="AY122" s="143" t="s">
        <v>203</v>
      </c>
    </row>
    <row r="123" spans="2:65" s="1" customFormat="1" ht="24.2" customHeight="1">
      <c r="B123" s="31"/>
      <c r="C123" s="129" t="s">
        <v>325</v>
      </c>
      <c r="D123" s="129" t="s">
        <v>205</v>
      </c>
      <c r="E123" s="130" t="s">
        <v>1710</v>
      </c>
      <c r="F123" s="131" t="s">
        <v>1711</v>
      </c>
      <c r="G123" s="132" t="s">
        <v>1079</v>
      </c>
      <c r="H123" s="133">
        <v>282</v>
      </c>
      <c r="I123" s="134">
        <v>65</v>
      </c>
      <c r="J123" s="134">
        <f>ROUND(I123*H123,2)</f>
        <v>18330</v>
      </c>
      <c r="K123" s="131" t="s">
        <v>31</v>
      </c>
      <c r="L123" s="31"/>
      <c r="M123" s="135" t="s">
        <v>31</v>
      </c>
      <c r="N123" s="136" t="s">
        <v>48</v>
      </c>
      <c r="O123" s="137">
        <v>0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1250</v>
      </c>
      <c r="AT123" s="139" t="s">
        <v>205</v>
      </c>
      <c r="AU123" s="139" t="s">
        <v>86</v>
      </c>
      <c r="AY123" s="18" t="s">
        <v>203</v>
      </c>
      <c r="BE123" s="140">
        <f>IF(N123="základní",J123,0)</f>
        <v>18330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84</v>
      </c>
      <c r="BK123" s="140">
        <f>ROUND(I123*H123,2)</f>
        <v>18330</v>
      </c>
      <c r="BL123" s="18" t="s">
        <v>1250</v>
      </c>
      <c r="BM123" s="139" t="s">
        <v>1712</v>
      </c>
    </row>
    <row r="124" spans="2:65" s="12" customFormat="1" ht="10.15">
      <c r="B124" s="141"/>
      <c r="D124" s="142" t="s">
        <v>211</v>
      </c>
      <c r="E124" s="143" t="s">
        <v>31</v>
      </c>
      <c r="F124" s="144" t="s">
        <v>1713</v>
      </c>
      <c r="H124" s="145">
        <v>150</v>
      </c>
      <c r="L124" s="141"/>
      <c r="M124" s="146"/>
      <c r="T124" s="147"/>
      <c r="AT124" s="143" t="s">
        <v>211</v>
      </c>
      <c r="AU124" s="143" t="s">
        <v>86</v>
      </c>
      <c r="AV124" s="12" t="s">
        <v>86</v>
      </c>
      <c r="AW124" s="12" t="s">
        <v>38</v>
      </c>
      <c r="AX124" s="12" t="s">
        <v>77</v>
      </c>
      <c r="AY124" s="143" t="s">
        <v>203</v>
      </c>
    </row>
    <row r="125" spans="2:65" s="12" customFormat="1" ht="10.15">
      <c r="B125" s="141"/>
      <c r="D125" s="142" t="s">
        <v>211</v>
      </c>
      <c r="E125" s="143" t="s">
        <v>31</v>
      </c>
      <c r="F125" s="144" t="s">
        <v>1700</v>
      </c>
      <c r="H125" s="145">
        <v>50</v>
      </c>
      <c r="L125" s="141"/>
      <c r="M125" s="146"/>
      <c r="T125" s="147"/>
      <c r="AT125" s="143" t="s">
        <v>211</v>
      </c>
      <c r="AU125" s="143" t="s">
        <v>86</v>
      </c>
      <c r="AV125" s="12" t="s">
        <v>86</v>
      </c>
      <c r="AW125" s="12" t="s">
        <v>38</v>
      </c>
      <c r="AX125" s="12" t="s">
        <v>77</v>
      </c>
      <c r="AY125" s="143" t="s">
        <v>203</v>
      </c>
    </row>
    <row r="126" spans="2:65" s="12" customFormat="1" ht="10.15">
      <c r="B126" s="141"/>
      <c r="D126" s="142" t="s">
        <v>211</v>
      </c>
      <c r="E126" s="143" t="s">
        <v>31</v>
      </c>
      <c r="F126" s="144" t="s">
        <v>1714</v>
      </c>
      <c r="H126" s="145">
        <v>52</v>
      </c>
      <c r="L126" s="141"/>
      <c r="M126" s="146"/>
      <c r="T126" s="147"/>
      <c r="AT126" s="143" t="s">
        <v>211</v>
      </c>
      <c r="AU126" s="143" t="s">
        <v>86</v>
      </c>
      <c r="AV126" s="12" t="s">
        <v>86</v>
      </c>
      <c r="AW126" s="12" t="s">
        <v>38</v>
      </c>
      <c r="AX126" s="12" t="s">
        <v>77</v>
      </c>
      <c r="AY126" s="143" t="s">
        <v>203</v>
      </c>
    </row>
    <row r="127" spans="2:65" s="12" customFormat="1" ht="10.15">
      <c r="B127" s="141"/>
      <c r="D127" s="142" t="s">
        <v>211</v>
      </c>
      <c r="E127" s="143" t="s">
        <v>31</v>
      </c>
      <c r="F127" s="144" t="s">
        <v>1715</v>
      </c>
      <c r="H127" s="145">
        <v>30</v>
      </c>
      <c r="L127" s="141"/>
      <c r="M127" s="146"/>
      <c r="T127" s="147"/>
      <c r="AT127" s="143" t="s">
        <v>211</v>
      </c>
      <c r="AU127" s="143" t="s">
        <v>86</v>
      </c>
      <c r="AV127" s="12" t="s">
        <v>86</v>
      </c>
      <c r="AW127" s="12" t="s">
        <v>38</v>
      </c>
      <c r="AX127" s="12" t="s">
        <v>77</v>
      </c>
      <c r="AY127" s="143" t="s">
        <v>203</v>
      </c>
    </row>
    <row r="128" spans="2:65" s="13" customFormat="1" ht="10.15">
      <c r="B128" s="151"/>
      <c r="D128" s="142" t="s">
        <v>211</v>
      </c>
      <c r="E128" s="152" t="s">
        <v>31</v>
      </c>
      <c r="F128" s="153" t="s">
        <v>230</v>
      </c>
      <c r="H128" s="154">
        <v>282</v>
      </c>
      <c r="L128" s="151"/>
      <c r="M128" s="155"/>
      <c r="T128" s="156"/>
      <c r="AT128" s="152" t="s">
        <v>211</v>
      </c>
      <c r="AU128" s="152" t="s">
        <v>86</v>
      </c>
      <c r="AV128" s="13" t="s">
        <v>209</v>
      </c>
      <c r="AW128" s="13" t="s">
        <v>38</v>
      </c>
      <c r="AX128" s="13" t="s">
        <v>84</v>
      </c>
      <c r="AY128" s="152" t="s">
        <v>203</v>
      </c>
    </row>
    <row r="129" spans="2:65" s="1" customFormat="1" ht="16.5" customHeight="1">
      <c r="B129" s="31"/>
      <c r="C129" s="174" t="s">
        <v>332</v>
      </c>
      <c r="D129" s="174" t="s">
        <v>450</v>
      </c>
      <c r="E129" s="175" t="s">
        <v>1716</v>
      </c>
      <c r="F129" s="176" t="s">
        <v>1717</v>
      </c>
      <c r="G129" s="177" t="s">
        <v>1079</v>
      </c>
      <c r="H129" s="178">
        <v>172.5</v>
      </c>
      <c r="I129" s="179">
        <v>31</v>
      </c>
      <c r="J129" s="179">
        <f>ROUND(I129*H129,2)</f>
        <v>5347.5</v>
      </c>
      <c r="K129" s="176" t="s">
        <v>31</v>
      </c>
      <c r="L129" s="180"/>
      <c r="M129" s="181" t="s">
        <v>31</v>
      </c>
      <c r="N129" s="182" t="s">
        <v>48</v>
      </c>
      <c r="O129" s="137">
        <v>0</v>
      </c>
      <c r="P129" s="137">
        <f>O129*H129</f>
        <v>0</v>
      </c>
      <c r="Q129" s="137">
        <v>1.2E-4</v>
      </c>
      <c r="R129" s="137">
        <f>Q129*H129</f>
        <v>2.07E-2</v>
      </c>
      <c r="S129" s="137">
        <v>0</v>
      </c>
      <c r="T129" s="138">
        <f>S129*H129</f>
        <v>0</v>
      </c>
      <c r="AR129" s="139" t="s">
        <v>413</v>
      </c>
      <c r="AT129" s="139" t="s">
        <v>450</v>
      </c>
      <c r="AU129" s="139" t="s">
        <v>86</v>
      </c>
      <c r="AY129" s="18" t="s">
        <v>203</v>
      </c>
      <c r="BE129" s="140">
        <f>IF(N129="základní",J129,0)</f>
        <v>5347.5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8" t="s">
        <v>84</v>
      </c>
      <c r="BK129" s="140">
        <f>ROUND(I129*H129,2)</f>
        <v>5347.5</v>
      </c>
      <c r="BL129" s="18" t="s">
        <v>325</v>
      </c>
      <c r="BM129" s="139" t="s">
        <v>1718</v>
      </c>
    </row>
    <row r="130" spans="2:65" s="12" customFormat="1" ht="10.15">
      <c r="B130" s="141"/>
      <c r="D130" s="142" t="s">
        <v>211</v>
      </c>
      <c r="E130" s="143" t="s">
        <v>31</v>
      </c>
      <c r="F130" s="144" t="s">
        <v>1719</v>
      </c>
      <c r="H130" s="145">
        <v>150</v>
      </c>
      <c r="L130" s="141"/>
      <c r="M130" s="146"/>
      <c r="T130" s="147"/>
      <c r="AT130" s="143" t="s">
        <v>211</v>
      </c>
      <c r="AU130" s="143" t="s">
        <v>86</v>
      </c>
      <c r="AV130" s="12" t="s">
        <v>86</v>
      </c>
      <c r="AW130" s="12" t="s">
        <v>38</v>
      </c>
      <c r="AX130" s="12" t="s">
        <v>77</v>
      </c>
      <c r="AY130" s="143" t="s">
        <v>203</v>
      </c>
    </row>
    <row r="131" spans="2:65" s="12" customFormat="1" ht="10.15">
      <c r="B131" s="141"/>
      <c r="D131" s="142" t="s">
        <v>211</v>
      </c>
      <c r="E131" s="143" t="s">
        <v>31</v>
      </c>
      <c r="F131" s="144" t="s">
        <v>1720</v>
      </c>
      <c r="H131" s="145">
        <v>172.5</v>
      </c>
      <c r="L131" s="141"/>
      <c r="M131" s="146"/>
      <c r="T131" s="147"/>
      <c r="AT131" s="143" t="s">
        <v>211</v>
      </c>
      <c r="AU131" s="143" t="s">
        <v>86</v>
      </c>
      <c r="AV131" s="12" t="s">
        <v>86</v>
      </c>
      <c r="AW131" s="12" t="s">
        <v>38</v>
      </c>
      <c r="AX131" s="12" t="s">
        <v>84</v>
      </c>
      <c r="AY131" s="143" t="s">
        <v>203</v>
      </c>
    </row>
    <row r="132" spans="2:65" s="1" customFormat="1" ht="16.5" customHeight="1">
      <c r="B132" s="31"/>
      <c r="C132" s="174" t="s">
        <v>339</v>
      </c>
      <c r="D132" s="174" t="s">
        <v>450</v>
      </c>
      <c r="E132" s="175" t="s">
        <v>1721</v>
      </c>
      <c r="F132" s="176" t="s">
        <v>1722</v>
      </c>
      <c r="G132" s="177" t="s">
        <v>1079</v>
      </c>
      <c r="H132" s="178">
        <v>57.5</v>
      </c>
      <c r="I132" s="179">
        <v>43</v>
      </c>
      <c r="J132" s="179">
        <f>ROUND(I132*H132,2)</f>
        <v>2472.5</v>
      </c>
      <c r="K132" s="176" t="s">
        <v>31</v>
      </c>
      <c r="L132" s="180"/>
      <c r="M132" s="181" t="s">
        <v>31</v>
      </c>
      <c r="N132" s="182" t="s">
        <v>48</v>
      </c>
      <c r="O132" s="137">
        <v>0</v>
      </c>
      <c r="P132" s="137">
        <f>O132*H132</f>
        <v>0</v>
      </c>
      <c r="Q132" s="137">
        <v>1.7000000000000001E-4</v>
      </c>
      <c r="R132" s="137">
        <f>Q132*H132</f>
        <v>9.7750000000000007E-3</v>
      </c>
      <c r="S132" s="137">
        <v>0</v>
      </c>
      <c r="T132" s="138">
        <f>S132*H132</f>
        <v>0</v>
      </c>
      <c r="AR132" s="139" t="s">
        <v>1677</v>
      </c>
      <c r="AT132" s="139" t="s">
        <v>450</v>
      </c>
      <c r="AU132" s="139" t="s">
        <v>86</v>
      </c>
      <c r="AY132" s="18" t="s">
        <v>203</v>
      </c>
      <c r="BE132" s="140">
        <f>IF(N132="základní",J132,0)</f>
        <v>2472.5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8" t="s">
        <v>84</v>
      </c>
      <c r="BK132" s="140">
        <f>ROUND(I132*H132,2)</f>
        <v>2472.5</v>
      </c>
      <c r="BL132" s="18" t="s">
        <v>1677</v>
      </c>
      <c r="BM132" s="139" t="s">
        <v>1723</v>
      </c>
    </row>
    <row r="133" spans="2:65" s="12" customFormat="1" ht="10.15">
      <c r="B133" s="141"/>
      <c r="D133" s="142" t="s">
        <v>211</v>
      </c>
      <c r="E133" s="143" t="s">
        <v>31</v>
      </c>
      <c r="F133" s="144" t="s">
        <v>1180</v>
      </c>
      <c r="H133" s="145">
        <v>50</v>
      </c>
      <c r="L133" s="141"/>
      <c r="M133" s="146"/>
      <c r="T133" s="147"/>
      <c r="AT133" s="143" t="s">
        <v>211</v>
      </c>
      <c r="AU133" s="143" t="s">
        <v>86</v>
      </c>
      <c r="AV133" s="12" t="s">
        <v>86</v>
      </c>
      <c r="AW133" s="12" t="s">
        <v>38</v>
      </c>
      <c r="AX133" s="12" t="s">
        <v>77</v>
      </c>
      <c r="AY133" s="143" t="s">
        <v>203</v>
      </c>
    </row>
    <row r="134" spans="2:65" s="12" customFormat="1" ht="10.15">
      <c r="B134" s="141"/>
      <c r="D134" s="142" t="s">
        <v>211</v>
      </c>
      <c r="E134" s="143" t="s">
        <v>31</v>
      </c>
      <c r="F134" s="144" t="s">
        <v>1705</v>
      </c>
      <c r="H134" s="145">
        <v>57.5</v>
      </c>
      <c r="L134" s="141"/>
      <c r="M134" s="146"/>
      <c r="T134" s="147"/>
      <c r="AT134" s="143" t="s">
        <v>211</v>
      </c>
      <c r="AU134" s="143" t="s">
        <v>86</v>
      </c>
      <c r="AV134" s="12" t="s">
        <v>86</v>
      </c>
      <c r="AW134" s="12" t="s">
        <v>38</v>
      </c>
      <c r="AX134" s="12" t="s">
        <v>84</v>
      </c>
      <c r="AY134" s="143" t="s">
        <v>203</v>
      </c>
    </row>
    <row r="135" spans="2:65" s="1" customFormat="1" ht="16.5" customHeight="1">
      <c r="B135" s="31"/>
      <c r="C135" s="174" t="s">
        <v>346</v>
      </c>
      <c r="D135" s="174" t="s">
        <v>450</v>
      </c>
      <c r="E135" s="175" t="s">
        <v>1724</v>
      </c>
      <c r="F135" s="176" t="s">
        <v>1725</v>
      </c>
      <c r="G135" s="177" t="s">
        <v>1079</v>
      </c>
      <c r="H135" s="178">
        <v>59.8</v>
      </c>
      <c r="I135" s="179">
        <v>174</v>
      </c>
      <c r="J135" s="179">
        <f>ROUND(I135*H135,2)</f>
        <v>10405.200000000001</v>
      </c>
      <c r="K135" s="176" t="s">
        <v>31</v>
      </c>
      <c r="L135" s="180"/>
      <c r="M135" s="181" t="s">
        <v>31</v>
      </c>
      <c r="N135" s="182" t="s">
        <v>48</v>
      </c>
      <c r="O135" s="137">
        <v>0</v>
      </c>
      <c r="P135" s="137">
        <f>O135*H135</f>
        <v>0</v>
      </c>
      <c r="Q135" s="137">
        <v>6.4000000000000005E-4</v>
      </c>
      <c r="R135" s="137">
        <f>Q135*H135</f>
        <v>3.8272E-2</v>
      </c>
      <c r="S135" s="137">
        <v>0</v>
      </c>
      <c r="T135" s="138">
        <f>S135*H135</f>
        <v>0</v>
      </c>
      <c r="AR135" s="139" t="s">
        <v>1677</v>
      </c>
      <c r="AT135" s="139" t="s">
        <v>450</v>
      </c>
      <c r="AU135" s="139" t="s">
        <v>86</v>
      </c>
      <c r="AY135" s="18" t="s">
        <v>203</v>
      </c>
      <c r="BE135" s="140">
        <f>IF(N135="základní",J135,0)</f>
        <v>10405.200000000001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8" t="s">
        <v>84</v>
      </c>
      <c r="BK135" s="140">
        <f>ROUND(I135*H135,2)</f>
        <v>10405.200000000001</v>
      </c>
      <c r="BL135" s="18" t="s">
        <v>1677</v>
      </c>
      <c r="BM135" s="139" t="s">
        <v>1726</v>
      </c>
    </row>
    <row r="136" spans="2:65" s="12" customFormat="1" ht="10.15">
      <c r="B136" s="141"/>
      <c r="D136" s="142" t="s">
        <v>211</v>
      </c>
      <c r="E136" s="143" t="s">
        <v>31</v>
      </c>
      <c r="F136" s="144" t="s">
        <v>1714</v>
      </c>
      <c r="H136" s="145">
        <v>52</v>
      </c>
      <c r="L136" s="141"/>
      <c r="M136" s="146"/>
      <c r="T136" s="147"/>
      <c r="AT136" s="143" t="s">
        <v>211</v>
      </c>
      <c r="AU136" s="143" t="s">
        <v>86</v>
      </c>
      <c r="AV136" s="12" t="s">
        <v>86</v>
      </c>
      <c r="AW136" s="12" t="s">
        <v>38</v>
      </c>
      <c r="AX136" s="12" t="s">
        <v>77</v>
      </c>
      <c r="AY136" s="143" t="s">
        <v>203</v>
      </c>
    </row>
    <row r="137" spans="2:65" s="12" customFormat="1" ht="10.15">
      <c r="B137" s="141"/>
      <c r="D137" s="142" t="s">
        <v>211</v>
      </c>
      <c r="E137" s="143" t="s">
        <v>31</v>
      </c>
      <c r="F137" s="144" t="s">
        <v>1727</v>
      </c>
      <c r="H137" s="145">
        <v>59.8</v>
      </c>
      <c r="L137" s="141"/>
      <c r="M137" s="146"/>
      <c r="T137" s="147"/>
      <c r="AT137" s="143" t="s">
        <v>211</v>
      </c>
      <c r="AU137" s="143" t="s">
        <v>86</v>
      </c>
      <c r="AV137" s="12" t="s">
        <v>86</v>
      </c>
      <c r="AW137" s="12" t="s">
        <v>38</v>
      </c>
      <c r="AX137" s="12" t="s">
        <v>84</v>
      </c>
      <c r="AY137" s="143" t="s">
        <v>203</v>
      </c>
    </row>
    <row r="138" spans="2:65" s="1" customFormat="1" ht="16.5" customHeight="1">
      <c r="B138" s="31"/>
      <c r="C138" s="174" t="s">
        <v>351</v>
      </c>
      <c r="D138" s="174" t="s">
        <v>450</v>
      </c>
      <c r="E138" s="175" t="s">
        <v>1728</v>
      </c>
      <c r="F138" s="176" t="s">
        <v>1717</v>
      </c>
      <c r="G138" s="177" t="s">
        <v>1079</v>
      </c>
      <c r="H138" s="178">
        <v>34.5</v>
      </c>
      <c r="I138" s="179">
        <v>33</v>
      </c>
      <c r="J138" s="179">
        <f>ROUND(I138*H138,2)</f>
        <v>1138.5</v>
      </c>
      <c r="K138" s="176" t="s">
        <v>31</v>
      </c>
      <c r="L138" s="180"/>
      <c r="M138" s="181" t="s">
        <v>31</v>
      </c>
      <c r="N138" s="182" t="s">
        <v>48</v>
      </c>
      <c r="O138" s="137">
        <v>0</v>
      </c>
      <c r="P138" s="137">
        <f>O138*H138</f>
        <v>0</v>
      </c>
      <c r="Q138" s="137">
        <v>1.2E-4</v>
      </c>
      <c r="R138" s="137">
        <f>Q138*H138</f>
        <v>4.1400000000000005E-3</v>
      </c>
      <c r="S138" s="137">
        <v>0</v>
      </c>
      <c r="T138" s="138">
        <f>S138*H138</f>
        <v>0</v>
      </c>
      <c r="AR138" s="139" t="s">
        <v>1677</v>
      </c>
      <c r="AT138" s="139" t="s">
        <v>450</v>
      </c>
      <c r="AU138" s="139" t="s">
        <v>86</v>
      </c>
      <c r="AY138" s="18" t="s">
        <v>203</v>
      </c>
      <c r="BE138" s="140">
        <f>IF(N138="základní",J138,0)</f>
        <v>1138.5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8" t="s">
        <v>84</v>
      </c>
      <c r="BK138" s="140">
        <f>ROUND(I138*H138,2)</f>
        <v>1138.5</v>
      </c>
      <c r="BL138" s="18" t="s">
        <v>1677</v>
      </c>
      <c r="BM138" s="139" t="s">
        <v>1729</v>
      </c>
    </row>
    <row r="139" spans="2:65" s="12" customFormat="1" ht="10.15">
      <c r="B139" s="141"/>
      <c r="D139" s="142" t="s">
        <v>211</v>
      </c>
      <c r="E139" s="143" t="s">
        <v>31</v>
      </c>
      <c r="F139" s="144" t="s">
        <v>1715</v>
      </c>
      <c r="H139" s="145">
        <v>30</v>
      </c>
      <c r="L139" s="141"/>
      <c r="M139" s="146"/>
      <c r="T139" s="147"/>
      <c r="AT139" s="143" t="s">
        <v>211</v>
      </c>
      <c r="AU139" s="143" t="s">
        <v>86</v>
      </c>
      <c r="AV139" s="12" t="s">
        <v>86</v>
      </c>
      <c r="AW139" s="12" t="s">
        <v>38</v>
      </c>
      <c r="AX139" s="12" t="s">
        <v>77</v>
      </c>
      <c r="AY139" s="143" t="s">
        <v>203</v>
      </c>
    </row>
    <row r="140" spans="2:65" s="12" customFormat="1" ht="10.15">
      <c r="B140" s="141"/>
      <c r="D140" s="142" t="s">
        <v>211</v>
      </c>
      <c r="E140" s="143" t="s">
        <v>31</v>
      </c>
      <c r="F140" s="144" t="s">
        <v>1730</v>
      </c>
      <c r="H140" s="145">
        <v>34.5</v>
      </c>
      <c r="L140" s="141"/>
      <c r="M140" s="146"/>
      <c r="T140" s="147"/>
      <c r="AT140" s="143" t="s">
        <v>211</v>
      </c>
      <c r="AU140" s="143" t="s">
        <v>86</v>
      </c>
      <c r="AV140" s="12" t="s">
        <v>86</v>
      </c>
      <c r="AW140" s="12" t="s">
        <v>38</v>
      </c>
      <c r="AX140" s="12" t="s">
        <v>84</v>
      </c>
      <c r="AY140" s="143" t="s">
        <v>203</v>
      </c>
    </row>
    <row r="141" spans="2:65" s="1" customFormat="1" ht="16.5" customHeight="1">
      <c r="B141" s="31"/>
      <c r="C141" s="129" t="s">
        <v>7</v>
      </c>
      <c r="D141" s="129" t="s">
        <v>205</v>
      </c>
      <c r="E141" s="130" t="s">
        <v>1731</v>
      </c>
      <c r="F141" s="131" t="s">
        <v>1732</v>
      </c>
      <c r="G141" s="132" t="s">
        <v>1275</v>
      </c>
      <c r="H141" s="133">
        <v>1</v>
      </c>
      <c r="I141" s="134">
        <v>5000</v>
      </c>
      <c r="J141" s="134">
        <f>ROUND(I141*H141,2)</f>
        <v>5000</v>
      </c>
      <c r="K141" s="131" t="s">
        <v>31</v>
      </c>
      <c r="L141" s="31"/>
      <c r="M141" s="135" t="s">
        <v>31</v>
      </c>
      <c r="N141" s="136" t="s">
        <v>48</v>
      </c>
      <c r="O141" s="137">
        <v>0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1250</v>
      </c>
      <c r="AT141" s="139" t="s">
        <v>205</v>
      </c>
      <c r="AU141" s="139" t="s">
        <v>86</v>
      </c>
      <c r="AY141" s="18" t="s">
        <v>203</v>
      </c>
      <c r="BE141" s="140">
        <f>IF(N141="základní",J141,0)</f>
        <v>5000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8" t="s">
        <v>84</v>
      </c>
      <c r="BK141" s="140">
        <f>ROUND(I141*H141,2)</f>
        <v>5000</v>
      </c>
      <c r="BL141" s="18" t="s">
        <v>1250</v>
      </c>
      <c r="BM141" s="139" t="s">
        <v>1733</v>
      </c>
    </row>
    <row r="142" spans="2:65" s="1" customFormat="1" ht="16.5" customHeight="1">
      <c r="B142" s="31"/>
      <c r="C142" s="129" t="s">
        <v>360</v>
      </c>
      <c r="D142" s="129" t="s">
        <v>205</v>
      </c>
      <c r="E142" s="130" t="s">
        <v>1734</v>
      </c>
      <c r="F142" s="131" t="s">
        <v>1735</v>
      </c>
      <c r="G142" s="132" t="s">
        <v>1079</v>
      </c>
      <c r="H142" s="133">
        <v>52</v>
      </c>
      <c r="I142" s="134">
        <v>210</v>
      </c>
      <c r="J142" s="134">
        <f>ROUND(I142*H142,2)</f>
        <v>10920</v>
      </c>
      <c r="K142" s="131" t="s">
        <v>31</v>
      </c>
      <c r="L142" s="31"/>
      <c r="M142" s="135" t="s">
        <v>31</v>
      </c>
      <c r="N142" s="136" t="s">
        <v>48</v>
      </c>
      <c r="O142" s="137">
        <v>0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1250</v>
      </c>
      <c r="AT142" s="139" t="s">
        <v>205</v>
      </c>
      <c r="AU142" s="139" t="s">
        <v>86</v>
      </c>
      <c r="AY142" s="18" t="s">
        <v>203</v>
      </c>
      <c r="BE142" s="140">
        <f>IF(N142="základní",J142,0)</f>
        <v>10920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8" t="s">
        <v>84</v>
      </c>
      <c r="BK142" s="140">
        <f>ROUND(I142*H142,2)</f>
        <v>10920</v>
      </c>
      <c r="BL142" s="18" t="s">
        <v>1250</v>
      </c>
      <c r="BM142" s="139" t="s">
        <v>1736</v>
      </c>
    </row>
    <row r="143" spans="2:65" s="14" customFormat="1" ht="10.15">
      <c r="B143" s="160"/>
      <c r="D143" s="142" t="s">
        <v>211</v>
      </c>
      <c r="E143" s="161" t="s">
        <v>31</v>
      </c>
      <c r="F143" s="162" t="s">
        <v>1737</v>
      </c>
      <c r="H143" s="161" t="s">
        <v>31</v>
      </c>
      <c r="L143" s="160"/>
      <c r="M143" s="163"/>
      <c r="T143" s="164"/>
      <c r="AT143" s="161" t="s">
        <v>211</v>
      </c>
      <c r="AU143" s="161" t="s">
        <v>86</v>
      </c>
      <c r="AV143" s="14" t="s">
        <v>84</v>
      </c>
      <c r="AW143" s="14" t="s">
        <v>38</v>
      </c>
      <c r="AX143" s="14" t="s">
        <v>77</v>
      </c>
      <c r="AY143" s="161" t="s">
        <v>203</v>
      </c>
    </row>
    <row r="144" spans="2:65" s="12" customFormat="1" ht="10.15">
      <c r="B144" s="141"/>
      <c r="D144" s="142" t="s">
        <v>211</v>
      </c>
      <c r="E144" s="143" t="s">
        <v>31</v>
      </c>
      <c r="F144" s="144" t="s">
        <v>1714</v>
      </c>
      <c r="H144" s="145">
        <v>52</v>
      </c>
      <c r="L144" s="141"/>
      <c r="M144" s="146"/>
      <c r="T144" s="147"/>
      <c r="AT144" s="143" t="s">
        <v>211</v>
      </c>
      <c r="AU144" s="143" t="s">
        <v>86</v>
      </c>
      <c r="AV144" s="12" t="s">
        <v>86</v>
      </c>
      <c r="AW144" s="12" t="s">
        <v>38</v>
      </c>
      <c r="AX144" s="12" t="s">
        <v>84</v>
      </c>
      <c r="AY144" s="143" t="s">
        <v>203</v>
      </c>
    </row>
    <row r="145" spans="2:65" s="1" customFormat="1" ht="16.5" customHeight="1">
      <c r="B145" s="31"/>
      <c r="C145" s="129" t="s">
        <v>364</v>
      </c>
      <c r="D145" s="129" t="s">
        <v>205</v>
      </c>
      <c r="E145" s="130" t="s">
        <v>1738</v>
      </c>
      <c r="F145" s="131" t="s">
        <v>1739</v>
      </c>
      <c r="G145" s="132" t="s">
        <v>1275</v>
      </c>
      <c r="H145" s="133">
        <v>1</v>
      </c>
      <c r="I145" s="134">
        <v>2500</v>
      </c>
      <c r="J145" s="134">
        <f>ROUND(I145*H145,2)</f>
        <v>2500</v>
      </c>
      <c r="K145" s="131" t="s">
        <v>31</v>
      </c>
      <c r="L145" s="31"/>
      <c r="M145" s="135" t="s">
        <v>31</v>
      </c>
      <c r="N145" s="136" t="s">
        <v>48</v>
      </c>
      <c r="O145" s="137">
        <v>0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1250</v>
      </c>
      <c r="AT145" s="139" t="s">
        <v>205</v>
      </c>
      <c r="AU145" s="139" t="s">
        <v>86</v>
      </c>
      <c r="AY145" s="18" t="s">
        <v>203</v>
      </c>
      <c r="BE145" s="140">
        <f>IF(N145="základní",J145,0)</f>
        <v>2500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8" t="s">
        <v>84</v>
      </c>
      <c r="BK145" s="140">
        <f>ROUND(I145*H145,2)</f>
        <v>2500</v>
      </c>
      <c r="BL145" s="18" t="s">
        <v>1250</v>
      </c>
      <c r="BM145" s="139" t="s">
        <v>1740</v>
      </c>
    </row>
    <row r="146" spans="2:65" s="1" customFormat="1" ht="16.5" customHeight="1">
      <c r="B146" s="31"/>
      <c r="C146" s="129" t="s">
        <v>368</v>
      </c>
      <c r="D146" s="129" t="s">
        <v>205</v>
      </c>
      <c r="E146" s="130" t="s">
        <v>1741</v>
      </c>
      <c r="F146" s="131" t="s">
        <v>1742</v>
      </c>
      <c r="G146" s="132" t="s">
        <v>1275</v>
      </c>
      <c r="H146" s="133">
        <v>1</v>
      </c>
      <c r="I146" s="134">
        <v>1000</v>
      </c>
      <c r="J146" s="134">
        <f>ROUND(I146*H146,2)</f>
        <v>1000</v>
      </c>
      <c r="K146" s="131" t="s">
        <v>31</v>
      </c>
      <c r="L146" s="31"/>
      <c r="M146" s="135" t="s">
        <v>31</v>
      </c>
      <c r="N146" s="136" t="s">
        <v>48</v>
      </c>
      <c r="O146" s="137">
        <v>0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1250</v>
      </c>
      <c r="AT146" s="139" t="s">
        <v>205</v>
      </c>
      <c r="AU146" s="139" t="s">
        <v>86</v>
      </c>
      <c r="AY146" s="18" t="s">
        <v>203</v>
      </c>
      <c r="BE146" s="140">
        <f>IF(N146="základní",J146,0)</f>
        <v>1000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8" t="s">
        <v>84</v>
      </c>
      <c r="BK146" s="140">
        <f>ROUND(I146*H146,2)</f>
        <v>1000</v>
      </c>
      <c r="BL146" s="18" t="s">
        <v>1250</v>
      </c>
      <c r="BM146" s="139" t="s">
        <v>1743</v>
      </c>
    </row>
    <row r="147" spans="2:65" s="11" customFormat="1" ht="22.8" customHeight="1">
      <c r="B147" s="118"/>
      <c r="D147" s="119" t="s">
        <v>76</v>
      </c>
      <c r="E147" s="127" t="s">
        <v>1744</v>
      </c>
      <c r="F147" s="127" t="s">
        <v>1745</v>
      </c>
      <c r="J147" s="128">
        <f>BK147</f>
        <v>29298</v>
      </c>
      <c r="L147" s="118"/>
      <c r="M147" s="122"/>
      <c r="P147" s="123">
        <f>SUM(P148:P156)</f>
        <v>0</v>
      </c>
      <c r="R147" s="123">
        <f>SUM(R148:R156)</f>
        <v>0</v>
      </c>
      <c r="T147" s="124">
        <f>SUM(T148:T156)</f>
        <v>0</v>
      </c>
      <c r="AR147" s="119" t="s">
        <v>92</v>
      </c>
      <c r="AT147" s="125" t="s">
        <v>76</v>
      </c>
      <c r="AU147" s="125" t="s">
        <v>84</v>
      </c>
      <c r="AY147" s="119" t="s">
        <v>203</v>
      </c>
      <c r="BK147" s="126">
        <f>SUM(BK148:BK156)</f>
        <v>29298</v>
      </c>
    </row>
    <row r="148" spans="2:65" s="1" customFormat="1" ht="16.5" customHeight="1">
      <c r="B148" s="31"/>
      <c r="C148" s="129" t="s">
        <v>373</v>
      </c>
      <c r="D148" s="129" t="s">
        <v>205</v>
      </c>
      <c r="E148" s="130" t="s">
        <v>1746</v>
      </c>
      <c r="F148" s="131" t="s">
        <v>1747</v>
      </c>
      <c r="G148" s="132" t="s">
        <v>1079</v>
      </c>
      <c r="H148" s="133">
        <v>47</v>
      </c>
      <c r="I148" s="134">
        <v>384</v>
      </c>
      <c r="J148" s="134">
        <f>ROUND(I148*H148,2)</f>
        <v>18048</v>
      </c>
      <c r="K148" s="131" t="s">
        <v>31</v>
      </c>
      <c r="L148" s="31"/>
      <c r="M148" s="135" t="s">
        <v>31</v>
      </c>
      <c r="N148" s="136" t="s">
        <v>48</v>
      </c>
      <c r="O148" s="137">
        <v>0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1250</v>
      </c>
      <c r="AT148" s="139" t="s">
        <v>205</v>
      </c>
      <c r="AU148" s="139" t="s">
        <v>86</v>
      </c>
      <c r="AY148" s="18" t="s">
        <v>203</v>
      </c>
      <c r="BE148" s="140">
        <f>IF(N148="základní",J148,0)</f>
        <v>18048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8" t="s">
        <v>84</v>
      </c>
      <c r="BK148" s="140">
        <f>ROUND(I148*H148,2)</f>
        <v>18048</v>
      </c>
      <c r="BL148" s="18" t="s">
        <v>1250</v>
      </c>
      <c r="BM148" s="139" t="s">
        <v>1748</v>
      </c>
    </row>
    <row r="149" spans="2:65" s="14" customFormat="1" ht="10.15">
      <c r="B149" s="160"/>
      <c r="D149" s="142" t="s">
        <v>211</v>
      </c>
      <c r="E149" s="161" t="s">
        <v>31</v>
      </c>
      <c r="F149" s="162" t="s">
        <v>1749</v>
      </c>
      <c r="H149" s="161" t="s">
        <v>31</v>
      </c>
      <c r="L149" s="160"/>
      <c r="M149" s="163"/>
      <c r="T149" s="164"/>
      <c r="AT149" s="161" t="s">
        <v>211</v>
      </c>
      <c r="AU149" s="161" t="s">
        <v>86</v>
      </c>
      <c r="AV149" s="14" t="s">
        <v>84</v>
      </c>
      <c r="AW149" s="14" t="s">
        <v>38</v>
      </c>
      <c r="AX149" s="14" t="s">
        <v>77</v>
      </c>
      <c r="AY149" s="161" t="s">
        <v>203</v>
      </c>
    </row>
    <row r="150" spans="2:65" s="14" customFormat="1" ht="10.15">
      <c r="B150" s="160"/>
      <c r="D150" s="142" t="s">
        <v>211</v>
      </c>
      <c r="E150" s="161" t="s">
        <v>31</v>
      </c>
      <c r="F150" s="162" t="s">
        <v>1750</v>
      </c>
      <c r="H150" s="161" t="s">
        <v>31</v>
      </c>
      <c r="L150" s="160"/>
      <c r="M150" s="163"/>
      <c r="T150" s="164"/>
      <c r="AT150" s="161" t="s">
        <v>211</v>
      </c>
      <c r="AU150" s="161" t="s">
        <v>86</v>
      </c>
      <c r="AV150" s="14" t="s">
        <v>84</v>
      </c>
      <c r="AW150" s="14" t="s">
        <v>38</v>
      </c>
      <c r="AX150" s="14" t="s">
        <v>77</v>
      </c>
      <c r="AY150" s="161" t="s">
        <v>203</v>
      </c>
    </row>
    <row r="151" spans="2:65" s="14" customFormat="1" ht="10.15">
      <c r="B151" s="160"/>
      <c r="D151" s="142" t="s">
        <v>211</v>
      </c>
      <c r="E151" s="161" t="s">
        <v>31</v>
      </c>
      <c r="F151" s="162" t="s">
        <v>1751</v>
      </c>
      <c r="H151" s="161" t="s">
        <v>31</v>
      </c>
      <c r="L151" s="160"/>
      <c r="M151" s="163"/>
      <c r="T151" s="164"/>
      <c r="AT151" s="161" t="s">
        <v>211</v>
      </c>
      <c r="AU151" s="161" t="s">
        <v>86</v>
      </c>
      <c r="AV151" s="14" t="s">
        <v>84</v>
      </c>
      <c r="AW151" s="14" t="s">
        <v>38</v>
      </c>
      <c r="AX151" s="14" t="s">
        <v>77</v>
      </c>
      <c r="AY151" s="161" t="s">
        <v>203</v>
      </c>
    </row>
    <row r="152" spans="2:65" s="12" customFormat="1" ht="10.15">
      <c r="B152" s="141"/>
      <c r="D152" s="142" t="s">
        <v>211</v>
      </c>
      <c r="E152" s="143" t="s">
        <v>31</v>
      </c>
      <c r="F152" s="144" t="s">
        <v>1752</v>
      </c>
      <c r="H152" s="145">
        <v>47</v>
      </c>
      <c r="L152" s="141"/>
      <c r="M152" s="146"/>
      <c r="T152" s="147"/>
      <c r="AT152" s="143" t="s">
        <v>211</v>
      </c>
      <c r="AU152" s="143" t="s">
        <v>86</v>
      </c>
      <c r="AV152" s="12" t="s">
        <v>86</v>
      </c>
      <c r="AW152" s="12" t="s">
        <v>38</v>
      </c>
      <c r="AX152" s="12" t="s">
        <v>84</v>
      </c>
      <c r="AY152" s="143" t="s">
        <v>203</v>
      </c>
    </row>
    <row r="153" spans="2:65" s="1" customFormat="1" ht="16.5" customHeight="1">
      <c r="B153" s="31"/>
      <c r="C153" s="129" t="s">
        <v>381</v>
      </c>
      <c r="D153" s="129" t="s">
        <v>205</v>
      </c>
      <c r="E153" s="130" t="s">
        <v>1753</v>
      </c>
      <c r="F153" s="131" t="s">
        <v>1754</v>
      </c>
      <c r="G153" s="132" t="s">
        <v>1079</v>
      </c>
      <c r="H153" s="133">
        <v>25</v>
      </c>
      <c r="I153" s="134">
        <v>450</v>
      </c>
      <c r="J153" s="134">
        <f>ROUND(I153*H153,2)</f>
        <v>11250</v>
      </c>
      <c r="K153" s="131" t="s">
        <v>31</v>
      </c>
      <c r="L153" s="31"/>
      <c r="M153" s="135" t="s">
        <v>31</v>
      </c>
      <c r="N153" s="136" t="s">
        <v>48</v>
      </c>
      <c r="O153" s="137">
        <v>0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1250</v>
      </c>
      <c r="AT153" s="139" t="s">
        <v>205</v>
      </c>
      <c r="AU153" s="139" t="s">
        <v>86</v>
      </c>
      <c r="AY153" s="18" t="s">
        <v>203</v>
      </c>
      <c r="BE153" s="140">
        <f>IF(N153="základní",J153,0)</f>
        <v>11250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8" t="s">
        <v>84</v>
      </c>
      <c r="BK153" s="140">
        <f>ROUND(I153*H153,2)</f>
        <v>11250</v>
      </c>
      <c r="BL153" s="18" t="s">
        <v>1250</v>
      </c>
      <c r="BM153" s="139" t="s">
        <v>1755</v>
      </c>
    </row>
    <row r="154" spans="2:65" s="14" customFormat="1" ht="10.15">
      <c r="B154" s="160"/>
      <c r="D154" s="142" t="s">
        <v>211</v>
      </c>
      <c r="E154" s="161" t="s">
        <v>31</v>
      </c>
      <c r="F154" s="162" t="s">
        <v>1749</v>
      </c>
      <c r="H154" s="161" t="s">
        <v>31</v>
      </c>
      <c r="L154" s="160"/>
      <c r="M154" s="163"/>
      <c r="T154" s="164"/>
      <c r="AT154" s="161" t="s">
        <v>211</v>
      </c>
      <c r="AU154" s="161" t="s">
        <v>86</v>
      </c>
      <c r="AV154" s="14" t="s">
        <v>84</v>
      </c>
      <c r="AW154" s="14" t="s">
        <v>38</v>
      </c>
      <c r="AX154" s="14" t="s">
        <v>77</v>
      </c>
      <c r="AY154" s="161" t="s">
        <v>203</v>
      </c>
    </row>
    <row r="155" spans="2:65" s="14" customFormat="1" ht="10.15">
      <c r="B155" s="160"/>
      <c r="D155" s="142" t="s">
        <v>211</v>
      </c>
      <c r="E155" s="161" t="s">
        <v>31</v>
      </c>
      <c r="F155" s="162" t="s">
        <v>1756</v>
      </c>
      <c r="H155" s="161" t="s">
        <v>31</v>
      </c>
      <c r="L155" s="160"/>
      <c r="M155" s="163"/>
      <c r="T155" s="164"/>
      <c r="AT155" s="161" t="s">
        <v>211</v>
      </c>
      <c r="AU155" s="161" t="s">
        <v>86</v>
      </c>
      <c r="AV155" s="14" t="s">
        <v>84</v>
      </c>
      <c r="AW155" s="14" t="s">
        <v>38</v>
      </c>
      <c r="AX155" s="14" t="s">
        <v>77</v>
      </c>
      <c r="AY155" s="161" t="s">
        <v>203</v>
      </c>
    </row>
    <row r="156" spans="2:65" s="12" customFormat="1" ht="10.15">
      <c r="B156" s="141"/>
      <c r="D156" s="142" t="s">
        <v>211</v>
      </c>
      <c r="E156" s="143" t="s">
        <v>31</v>
      </c>
      <c r="F156" s="144" t="s">
        <v>1757</v>
      </c>
      <c r="H156" s="145">
        <v>25</v>
      </c>
      <c r="L156" s="141"/>
      <c r="M156" s="146"/>
      <c r="T156" s="147"/>
      <c r="AT156" s="143" t="s">
        <v>211</v>
      </c>
      <c r="AU156" s="143" t="s">
        <v>86</v>
      </c>
      <c r="AV156" s="12" t="s">
        <v>86</v>
      </c>
      <c r="AW156" s="12" t="s">
        <v>38</v>
      </c>
      <c r="AX156" s="12" t="s">
        <v>84</v>
      </c>
      <c r="AY156" s="143" t="s">
        <v>203</v>
      </c>
    </row>
    <row r="157" spans="2:65" s="11" customFormat="1" ht="22.8" customHeight="1">
      <c r="B157" s="118"/>
      <c r="D157" s="119" t="s">
        <v>76</v>
      </c>
      <c r="E157" s="127" t="s">
        <v>1758</v>
      </c>
      <c r="F157" s="127" t="s">
        <v>1759</v>
      </c>
      <c r="J157" s="128">
        <f>BK157</f>
        <v>32579.32</v>
      </c>
      <c r="L157" s="118"/>
      <c r="M157" s="122"/>
      <c r="P157" s="123">
        <f>SUM(P158:P173)</f>
        <v>0</v>
      </c>
      <c r="R157" s="123">
        <f>SUM(R158:R173)</f>
        <v>0</v>
      </c>
      <c r="T157" s="124">
        <f>SUM(T158:T173)</f>
        <v>0</v>
      </c>
      <c r="AR157" s="119" t="s">
        <v>92</v>
      </c>
      <c r="AT157" s="125" t="s">
        <v>76</v>
      </c>
      <c r="AU157" s="125" t="s">
        <v>84</v>
      </c>
      <c r="AY157" s="119" t="s">
        <v>203</v>
      </c>
      <c r="BK157" s="126">
        <f>SUM(BK158:BK173)</f>
        <v>32579.32</v>
      </c>
    </row>
    <row r="158" spans="2:65" s="1" customFormat="1" ht="33" customHeight="1">
      <c r="B158" s="31"/>
      <c r="C158" s="129" t="s">
        <v>386</v>
      </c>
      <c r="D158" s="129" t="s">
        <v>205</v>
      </c>
      <c r="E158" s="130" t="s">
        <v>1760</v>
      </c>
      <c r="F158" s="131" t="s">
        <v>1761</v>
      </c>
      <c r="G158" s="132" t="s">
        <v>1079</v>
      </c>
      <c r="H158" s="133">
        <v>52</v>
      </c>
      <c r="I158" s="134">
        <v>550</v>
      </c>
      <c r="J158" s="134">
        <f>ROUND(I158*H158,2)</f>
        <v>28600</v>
      </c>
      <c r="K158" s="131" t="s">
        <v>31</v>
      </c>
      <c r="L158" s="31"/>
      <c r="M158" s="135" t="s">
        <v>31</v>
      </c>
      <c r="N158" s="136" t="s">
        <v>48</v>
      </c>
      <c r="O158" s="137">
        <v>0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1250</v>
      </c>
      <c r="AT158" s="139" t="s">
        <v>205</v>
      </c>
      <c r="AU158" s="139" t="s">
        <v>86</v>
      </c>
      <c r="AY158" s="18" t="s">
        <v>203</v>
      </c>
      <c r="BE158" s="140">
        <f>IF(N158="základní",J158,0)</f>
        <v>28600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8" t="s">
        <v>84</v>
      </c>
      <c r="BK158" s="140">
        <f>ROUND(I158*H158,2)</f>
        <v>28600</v>
      </c>
      <c r="BL158" s="18" t="s">
        <v>1250</v>
      </c>
      <c r="BM158" s="139" t="s">
        <v>1762</v>
      </c>
    </row>
    <row r="159" spans="2:65" s="12" customFormat="1" ht="10.15">
      <c r="B159" s="141"/>
      <c r="D159" s="142" t="s">
        <v>211</v>
      </c>
      <c r="E159" s="143" t="s">
        <v>31</v>
      </c>
      <c r="F159" s="144" t="s">
        <v>1763</v>
      </c>
      <c r="H159" s="145">
        <v>10</v>
      </c>
      <c r="L159" s="141"/>
      <c r="M159" s="146"/>
      <c r="T159" s="147"/>
      <c r="AT159" s="143" t="s">
        <v>211</v>
      </c>
      <c r="AU159" s="143" t="s">
        <v>86</v>
      </c>
      <c r="AV159" s="12" t="s">
        <v>86</v>
      </c>
      <c r="AW159" s="12" t="s">
        <v>38</v>
      </c>
      <c r="AX159" s="12" t="s">
        <v>77</v>
      </c>
      <c r="AY159" s="143" t="s">
        <v>203</v>
      </c>
    </row>
    <row r="160" spans="2:65" s="12" customFormat="1" ht="10.15">
      <c r="B160" s="141"/>
      <c r="D160" s="142" t="s">
        <v>211</v>
      </c>
      <c r="E160" s="143" t="s">
        <v>31</v>
      </c>
      <c r="F160" s="144" t="s">
        <v>1764</v>
      </c>
      <c r="H160" s="145">
        <v>42</v>
      </c>
      <c r="L160" s="141"/>
      <c r="M160" s="146"/>
      <c r="T160" s="147"/>
      <c r="AT160" s="143" t="s">
        <v>211</v>
      </c>
      <c r="AU160" s="143" t="s">
        <v>86</v>
      </c>
      <c r="AV160" s="12" t="s">
        <v>86</v>
      </c>
      <c r="AW160" s="12" t="s">
        <v>38</v>
      </c>
      <c r="AX160" s="12" t="s">
        <v>77</v>
      </c>
      <c r="AY160" s="143" t="s">
        <v>203</v>
      </c>
    </row>
    <row r="161" spans="2:65" s="13" customFormat="1" ht="10.15">
      <c r="B161" s="151"/>
      <c r="D161" s="142" t="s">
        <v>211</v>
      </c>
      <c r="E161" s="152" t="s">
        <v>31</v>
      </c>
      <c r="F161" s="153" t="s">
        <v>230</v>
      </c>
      <c r="H161" s="154">
        <v>52</v>
      </c>
      <c r="L161" s="151"/>
      <c r="M161" s="155"/>
      <c r="T161" s="156"/>
      <c r="AT161" s="152" t="s">
        <v>211</v>
      </c>
      <c r="AU161" s="152" t="s">
        <v>86</v>
      </c>
      <c r="AV161" s="13" t="s">
        <v>209</v>
      </c>
      <c r="AW161" s="13" t="s">
        <v>38</v>
      </c>
      <c r="AX161" s="13" t="s">
        <v>84</v>
      </c>
      <c r="AY161" s="152" t="s">
        <v>203</v>
      </c>
    </row>
    <row r="162" spans="2:65" s="1" customFormat="1" ht="24.2" customHeight="1">
      <c r="B162" s="31"/>
      <c r="C162" s="129" t="s">
        <v>391</v>
      </c>
      <c r="D162" s="129" t="s">
        <v>205</v>
      </c>
      <c r="E162" s="130" t="s">
        <v>1765</v>
      </c>
      <c r="F162" s="131" t="s">
        <v>1766</v>
      </c>
      <c r="G162" s="132" t="s">
        <v>242</v>
      </c>
      <c r="H162" s="133">
        <v>4.32</v>
      </c>
      <c r="I162" s="134">
        <v>181.13</v>
      </c>
      <c r="J162" s="134">
        <f>ROUND(I162*H162,2)</f>
        <v>782.48</v>
      </c>
      <c r="K162" s="131" t="s">
        <v>31</v>
      </c>
      <c r="L162" s="31"/>
      <c r="M162" s="135" t="s">
        <v>31</v>
      </c>
      <c r="N162" s="136" t="s">
        <v>48</v>
      </c>
      <c r="O162" s="137">
        <v>0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1250</v>
      </c>
      <c r="AT162" s="139" t="s">
        <v>205</v>
      </c>
      <c r="AU162" s="139" t="s">
        <v>86</v>
      </c>
      <c r="AY162" s="18" t="s">
        <v>203</v>
      </c>
      <c r="BE162" s="140">
        <f>IF(N162="základní",J162,0)</f>
        <v>782.48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8" t="s">
        <v>84</v>
      </c>
      <c r="BK162" s="140">
        <f>ROUND(I162*H162,2)</f>
        <v>782.48</v>
      </c>
      <c r="BL162" s="18" t="s">
        <v>1250</v>
      </c>
      <c r="BM162" s="139" t="s">
        <v>1767</v>
      </c>
    </row>
    <row r="163" spans="2:65" s="12" customFormat="1" ht="10.15">
      <c r="B163" s="141"/>
      <c r="D163" s="142" t="s">
        <v>211</v>
      </c>
      <c r="E163" s="143" t="s">
        <v>31</v>
      </c>
      <c r="F163" s="144" t="s">
        <v>1768</v>
      </c>
      <c r="H163" s="145">
        <v>1.8</v>
      </c>
      <c r="L163" s="141"/>
      <c r="M163" s="146"/>
      <c r="T163" s="147"/>
      <c r="AT163" s="143" t="s">
        <v>211</v>
      </c>
      <c r="AU163" s="143" t="s">
        <v>86</v>
      </c>
      <c r="AV163" s="12" t="s">
        <v>86</v>
      </c>
      <c r="AW163" s="12" t="s">
        <v>38</v>
      </c>
      <c r="AX163" s="12" t="s">
        <v>77</v>
      </c>
      <c r="AY163" s="143" t="s">
        <v>203</v>
      </c>
    </row>
    <row r="164" spans="2:65" s="12" customFormat="1" ht="10.15">
      <c r="B164" s="141"/>
      <c r="D164" s="142" t="s">
        <v>211</v>
      </c>
      <c r="E164" s="143" t="s">
        <v>31</v>
      </c>
      <c r="F164" s="144" t="s">
        <v>1769</v>
      </c>
      <c r="H164" s="145">
        <v>2.52</v>
      </c>
      <c r="L164" s="141"/>
      <c r="M164" s="146"/>
      <c r="T164" s="147"/>
      <c r="AT164" s="143" t="s">
        <v>211</v>
      </c>
      <c r="AU164" s="143" t="s">
        <v>86</v>
      </c>
      <c r="AV164" s="12" t="s">
        <v>86</v>
      </c>
      <c r="AW164" s="12" t="s">
        <v>38</v>
      </c>
      <c r="AX164" s="12" t="s">
        <v>77</v>
      </c>
      <c r="AY164" s="143" t="s">
        <v>203</v>
      </c>
    </row>
    <row r="165" spans="2:65" s="13" customFormat="1" ht="10.15">
      <c r="B165" s="151"/>
      <c r="D165" s="142" t="s">
        <v>211</v>
      </c>
      <c r="E165" s="152" t="s">
        <v>31</v>
      </c>
      <c r="F165" s="153" t="s">
        <v>230</v>
      </c>
      <c r="H165" s="154">
        <v>4.32</v>
      </c>
      <c r="L165" s="151"/>
      <c r="M165" s="155"/>
      <c r="T165" s="156"/>
      <c r="AT165" s="152" t="s">
        <v>211</v>
      </c>
      <c r="AU165" s="152" t="s">
        <v>86</v>
      </c>
      <c r="AV165" s="13" t="s">
        <v>209</v>
      </c>
      <c r="AW165" s="13" t="s">
        <v>38</v>
      </c>
      <c r="AX165" s="13" t="s">
        <v>84</v>
      </c>
      <c r="AY165" s="152" t="s">
        <v>203</v>
      </c>
    </row>
    <row r="166" spans="2:65" s="1" customFormat="1" ht="24.2" customHeight="1">
      <c r="B166" s="31"/>
      <c r="C166" s="129" t="s">
        <v>395</v>
      </c>
      <c r="D166" s="129" t="s">
        <v>205</v>
      </c>
      <c r="E166" s="130" t="s">
        <v>1770</v>
      </c>
      <c r="F166" s="131" t="s">
        <v>1771</v>
      </c>
      <c r="G166" s="132" t="s">
        <v>242</v>
      </c>
      <c r="H166" s="133">
        <v>4.32</v>
      </c>
      <c r="I166" s="134">
        <v>317.12</v>
      </c>
      <c r="J166" s="134">
        <f>ROUND(I166*H166,2)</f>
        <v>1369.96</v>
      </c>
      <c r="K166" s="131" t="s">
        <v>31</v>
      </c>
      <c r="L166" s="31"/>
      <c r="M166" s="135" t="s">
        <v>31</v>
      </c>
      <c r="N166" s="136" t="s">
        <v>48</v>
      </c>
      <c r="O166" s="137">
        <v>0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1250</v>
      </c>
      <c r="AT166" s="139" t="s">
        <v>205</v>
      </c>
      <c r="AU166" s="139" t="s">
        <v>86</v>
      </c>
      <c r="AY166" s="18" t="s">
        <v>203</v>
      </c>
      <c r="BE166" s="140">
        <f>IF(N166="základní",J166,0)</f>
        <v>1369.96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8" t="s">
        <v>84</v>
      </c>
      <c r="BK166" s="140">
        <f>ROUND(I166*H166,2)</f>
        <v>1369.96</v>
      </c>
      <c r="BL166" s="18" t="s">
        <v>1250</v>
      </c>
      <c r="BM166" s="139" t="s">
        <v>1772</v>
      </c>
    </row>
    <row r="167" spans="2:65" s="12" customFormat="1" ht="10.15">
      <c r="B167" s="141"/>
      <c r="D167" s="142" t="s">
        <v>211</v>
      </c>
      <c r="E167" s="143" t="s">
        <v>31</v>
      </c>
      <c r="F167" s="144" t="s">
        <v>1768</v>
      </c>
      <c r="H167" s="145">
        <v>1.8</v>
      </c>
      <c r="L167" s="141"/>
      <c r="M167" s="146"/>
      <c r="T167" s="147"/>
      <c r="AT167" s="143" t="s">
        <v>211</v>
      </c>
      <c r="AU167" s="143" t="s">
        <v>86</v>
      </c>
      <c r="AV167" s="12" t="s">
        <v>86</v>
      </c>
      <c r="AW167" s="12" t="s">
        <v>38</v>
      </c>
      <c r="AX167" s="12" t="s">
        <v>77</v>
      </c>
      <c r="AY167" s="143" t="s">
        <v>203</v>
      </c>
    </row>
    <row r="168" spans="2:65" s="12" customFormat="1" ht="10.15">
      <c r="B168" s="141"/>
      <c r="D168" s="142" t="s">
        <v>211</v>
      </c>
      <c r="E168" s="143" t="s">
        <v>31</v>
      </c>
      <c r="F168" s="144" t="s">
        <v>1769</v>
      </c>
      <c r="H168" s="145">
        <v>2.52</v>
      </c>
      <c r="L168" s="141"/>
      <c r="M168" s="146"/>
      <c r="T168" s="147"/>
      <c r="AT168" s="143" t="s">
        <v>211</v>
      </c>
      <c r="AU168" s="143" t="s">
        <v>86</v>
      </c>
      <c r="AV168" s="12" t="s">
        <v>86</v>
      </c>
      <c r="AW168" s="12" t="s">
        <v>38</v>
      </c>
      <c r="AX168" s="12" t="s">
        <v>77</v>
      </c>
      <c r="AY168" s="143" t="s">
        <v>203</v>
      </c>
    </row>
    <row r="169" spans="2:65" s="13" customFormat="1" ht="10.15">
      <c r="B169" s="151"/>
      <c r="D169" s="142" t="s">
        <v>211</v>
      </c>
      <c r="E169" s="152" t="s">
        <v>31</v>
      </c>
      <c r="F169" s="153" t="s">
        <v>230</v>
      </c>
      <c r="H169" s="154">
        <v>4.32</v>
      </c>
      <c r="L169" s="151"/>
      <c r="M169" s="155"/>
      <c r="T169" s="156"/>
      <c r="AT169" s="152" t="s">
        <v>211</v>
      </c>
      <c r="AU169" s="152" t="s">
        <v>86</v>
      </c>
      <c r="AV169" s="13" t="s">
        <v>209</v>
      </c>
      <c r="AW169" s="13" t="s">
        <v>38</v>
      </c>
      <c r="AX169" s="13" t="s">
        <v>84</v>
      </c>
      <c r="AY169" s="152" t="s">
        <v>203</v>
      </c>
    </row>
    <row r="170" spans="2:65" s="1" customFormat="1" ht="16.5" customHeight="1">
      <c r="B170" s="31"/>
      <c r="C170" s="129" t="s">
        <v>401</v>
      </c>
      <c r="D170" s="129" t="s">
        <v>205</v>
      </c>
      <c r="E170" s="130" t="s">
        <v>1773</v>
      </c>
      <c r="F170" s="131" t="s">
        <v>1774</v>
      </c>
      <c r="G170" s="132" t="s">
        <v>242</v>
      </c>
      <c r="H170" s="133">
        <v>4.32</v>
      </c>
      <c r="I170" s="134">
        <v>422.89</v>
      </c>
      <c r="J170" s="134">
        <f>ROUND(I170*H170,2)</f>
        <v>1826.88</v>
      </c>
      <c r="K170" s="131" t="s">
        <v>31</v>
      </c>
      <c r="L170" s="31"/>
      <c r="M170" s="135" t="s">
        <v>31</v>
      </c>
      <c r="N170" s="136" t="s">
        <v>48</v>
      </c>
      <c r="O170" s="137">
        <v>0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1250</v>
      </c>
      <c r="AT170" s="139" t="s">
        <v>205</v>
      </c>
      <c r="AU170" s="139" t="s">
        <v>86</v>
      </c>
      <c r="AY170" s="18" t="s">
        <v>203</v>
      </c>
      <c r="BE170" s="140">
        <f>IF(N170="základní",J170,0)</f>
        <v>1826.88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8" t="s">
        <v>84</v>
      </c>
      <c r="BK170" s="140">
        <f>ROUND(I170*H170,2)</f>
        <v>1826.88</v>
      </c>
      <c r="BL170" s="18" t="s">
        <v>1250</v>
      </c>
      <c r="BM170" s="139" t="s">
        <v>1775</v>
      </c>
    </row>
    <row r="171" spans="2:65" s="12" customFormat="1" ht="10.15">
      <c r="B171" s="141"/>
      <c r="D171" s="142" t="s">
        <v>211</v>
      </c>
      <c r="E171" s="143" t="s">
        <v>31</v>
      </c>
      <c r="F171" s="144" t="s">
        <v>1768</v>
      </c>
      <c r="H171" s="145">
        <v>1.8</v>
      </c>
      <c r="L171" s="141"/>
      <c r="M171" s="146"/>
      <c r="T171" s="147"/>
      <c r="AT171" s="143" t="s">
        <v>211</v>
      </c>
      <c r="AU171" s="143" t="s">
        <v>86</v>
      </c>
      <c r="AV171" s="12" t="s">
        <v>86</v>
      </c>
      <c r="AW171" s="12" t="s">
        <v>38</v>
      </c>
      <c r="AX171" s="12" t="s">
        <v>77</v>
      </c>
      <c r="AY171" s="143" t="s">
        <v>203</v>
      </c>
    </row>
    <row r="172" spans="2:65" s="12" customFormat="1" ht="10.15">
      <c r="B172" s="141"/>
      <c r="D172" s="142" t="s">
        <v>211</v>
      </c>
      <c r="E172" s="143" t="s">
        <v>31</v>
      </c>
      <c r="F172" s="144" t="s">
        <v>1769</v>
      </c>
      <c r="H172" s="145">
        <v>2.52</v>
      </c>
      <c r="L172" s="141"/>
      <c r="M172" s="146"/>
      <c r="T172" s="147"/>
      <c r="AT172" s="143" t="s">
        <v>211</v>
      </c>
      <c r="AU172" s="143" t="s">
        <v>86</v>
      </c>
      <c r="AV172" s="12" t="s">
        <v>86</v>
      </c>
      <c r="AW172" s="12" t="s">
        <v>38</v>
      </c>
      <c r="AX172" s="12" t="s">
        <v>77</v>
      </c>
      <c r="AY172" s="143" t="s">
        <v>203</v>
      </c>
    </row>
    <row r="173" spans="2:65" s="13" customFormat="1" ht="10.15">
      <c r="B173" s="151"/>
      <c r="D173" s="142" t="s">
        <v>211</v>
      </c>
      <c r="E173" s="152" t="s">
        <v>31</v>
      </c>
      <c r="F173" s="153" t="s">
        <v>230</v>
      </c>
      <c r="H173" s="154">
        <v>4.32</v>
      </c>
      <c r="L173" s="151"/>
      <c r="M173" s="157"/>
      <c r="N173" s="158"/>
      <c r="O173" s="158"/>
      <c r="P173" s="158"/>
      <c r="Q173" s="158"/>
      <c r="R173" s="158"/>
      <c r="S173" s="158"/>
      <c r="T173" s="159"/>
      <c r="AT173" s="152" t="s">
        <v>211</v>
      </c>
      <c r="AU173" s="152" t="s">
        <v>86</v>
      </c>
      <c r="AV173" s="13" t="s">
        <v>209</v>
      </c>
      <c r="AW173" s="13" t="s">
        <v>38</v>
      </c>
      <c r="AX173" s="13" t="s">
        <v>84</v>
      </c>
      <c r="AY173" s="152" t="s">
        <v>203</v>
      </c>
    </row>
    <row r="174" spans="2:65" s="1" customFormat="1" ht="6.95" customHeight="1"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31"/>
    </row>
  </sheetData>
  <sheetProtection algorithmName="SHA-512" hashValue="5D8GfbuCBAI1O8afwudsOkWfgnts/sf45AKUFgTDHtrdJdEBwbImIgpCptUc+XpHAOOSbo4KB7U2Dj6Tif81Ow==" saltValue="fd3x9otM6R7JpFSI1k7UVkw7nNj/n/cDrlnDu7FGXUHiJk5qasV0dGXymLPfyG97biNZHIBz6zHPeLcXhwlf5A==" spinCount="100000" sheet="1" objects="1" scenarios="1" formatColumns="0" formatRows="0" autoFilter="0"/>
  <autoFilter ref="C90:K173" xr:uid="{00000000-0009-0000-0000-00001E000000}"/>
  <mergeCells count="11">
    <mergeCell ref="L2:V2"/>
    <mergeCell ref="E52:H52"/>
    <mergeCell ref="E54:H54"/>
    <mergeCell ref="E79:H79"/>
    <mergeCell ref="E81:H81"/>
    <mergeCell ref="E83:H83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1:BM100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8" t="s">
        <v>176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pans="2:46" ht="24.95" customHeight="1">
      <c r="B4" s="21"/>
      <c r="D4" s="22" t="s">
        <v>177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09" t="str">
        <f>'Rekapitulace stavby'!K6</f>
        <v>ÚPRAVY HŘBITOVA KBELY- ETAPA1</v>
      </c>
      <c r="F7" s="310"/>
      <c r="G7" s="310"/>
      <c r="H7" s="310"/>
      <c r="L7" s="21"/>
    </row>
    <row r="8" spans="2:46" s="1" customFormat="1" ht="12" customHeight="1">
      <c r="B8" s="31"/>
      <c r="D8" s="27" t="s">
        <v>178</v>
      </c>
      <c r="L8" s="31"/>
    </row>
    <row r="9" spans="2:46" s="1" customFormat="1" ht="16.5" customHeight="1">
      <c r="B9" s="31"/>
      <c r="E9" s="292" t="s">
        <v>1776</v>
      </c>
      <c r="F9" s="311"/>
      <c r="G9" s="311"/>
      <c r="H9" s="311"/>
      <c r="L9" s="31"/>
    </row>
    <row r="10" spans="2:46" s="1" customFormat="1" ht="10.15">
      <c r="B10" s="31"/>
      <c r="L10" s="31"/>
    </row>
    <row r="11" spans="2:46" s="1" customFormat="1" ht="12" customHeight="1">
      <c r="B11" s="31"/>
      <c r="D11" s="27" t="s">
        <v>16</v>
      </c>
      <c r="F11" s="25" t="s">
        <v>17</v>
      </c>
      <c r="I11" s="27" t="s">
        <v>18</v>
      </c>
      <c r="J11" s="25" t="s">
        <v>31</v>
      </c>
      <c r="L11" s="31"/>
    </row>
    <row r="12" spans="2:46" s="1" customFormat="1" ht="12" customHeight="1">
      <c r="B12" s="31"/>
      <c r="D12" s="27" t="s">
        <v>19</v>
      </c>
      <c r="F12" s="25" t="s">
        <v>20</v>
      </c>
      <c r="I12" s="27" t="s">
        <v>21</v>
      </c>
      <c r="J12" s="48">
        <f>'Rekapitulace stavby'!AN8</f>
        <v>0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7" t="s">
        <v>26</v>
      </c>
      <c r="I14" s="27" t="s">
        <v>27</v>
      </c>
      <c r="J14" s="25" t="s">
        <v>28</v>
      </c>
      <c r="L14" s="31"/>
    </row>
    <row r="15" spans="2:46" s="1" customFormat="1" ht="18" customHeight="1">
      <c r="B15" s="31"/>
      <c r="E15" s="25" t="s">
        <v>29</v>
      </c>
      <c r="I15" s="27" t="s">
        <v>30</v>
      </c>
      <c r="J15" s="25" t="s">
        <v>31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7" t="s">
        <v>32</v>
      </c>
      <c r="I17" s="27" t="s">
        <v>27</v>
      </c>
      <c r="J17" s="25" t="s">
        <v>33</v>
      </c>
      <c r="L17" s="31"/>
    </row>
    <row r="18" spans="2:12" s="1" customFormat="1" ht="18" customHeight="1">
      <c r="B18" s="31"/>
      <c r="E18" s="25" t="s">
        <v>34</v>
      </c>
      <c r="I18" s="27" t="s">
        <v>30</v>
      </c>
      <c r="J18" s="25" t="s">
        <v>35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7" t="s">
        <v>36</v>
      </c>
      <c r="I20" s="27" t="s">
        <v>27</v>
      </c>
      <c r="J20" s="25" t="s">
        <v>31</v>
      </c>
      <c r="L20" s="31"/>
    </row>
    <row r="21" spans="2:12" s="1" customFormat="1" ht="18" customHeight="1">
      <c r="B21" s="31"/>
      <c r="E21" s="25" t="s">
        <v>37</v>
      </c>
      <c r="I21" s="27" t="s">
        <v>30</v>
      </c>
      <c r="J21" s="25" t="s">
        <v>31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7" t="s">
        <v>39</v>
      </c>
      <c r="I23" s="27" t="s">
        <v>27</v>
      </c>
      <c r="J23" s="25" t="s">
        <v>31</v>
      </c>
      <c r="L23" s="31"/>
    </row>
    <row r="24" spans="2:12" s="1" customFormat="1" ht="18" customHeight="1">
      <c r="B24" s="31"/>
      <c r="E24" s="25" t="s">
        <v>40</v>
      </c>
      <c r="I24" s="27" t="s">
        <v>30</v>
      </c>
      <c r="J24" s="25" t="s">
        <v>31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7" t="s">
        <v>41</v>
      </c>
      <c r="L26" s="31"/>
    </row>
    <row r="27" spans="2:12" s="7" customFormat="1" ht="16.5" customHeight="1">
      <c r="B27" s="90"/>
      <c r="E27" s="275" t="s">
        <v>42</v>
      </c>
      <c r="F27" s="275"/>
      <c r="G27" s="275"/>
      <c r="H27" s="275"/>
      <c r="L27" s="90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91" t="s">
        <v>43</v>
      </c>
      <c r="J30" s="62">
        <f>ROUND(J85, 2)</f>
        <v>450000</v>
      </c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5" customHeight="1">
      <c r="B32" s="31"/>
      <c r="F32" s="34" t="s">
        <v>45</v>
      </c>
      <c r="I32" s="34" t="s">
        <v>44</v>
      </c>
      <c r="J32" s="34" t="s">
        <v>46</v>
      </c>
      <c r="L32" s="31"/>
    </row>
    <row r="33" spans="2:12" s="1" customFormat="1" ht="14.45" customHeight="1">
      <c r="B33" s="31"/>
      <c r="D33" s="51" t="s">
        <v>47</v>
      </c>
      <c r="E33" s="27" t="s">
        <v>48</v>
      </c>
      <c r="F33" s="81">
        <f>ROUND((SUM(BE85:BE99)),  2)</f>
        <v>450000</v>
      </c>
      <c r="I33" s="92">
        <v>0.21</v>
      </c>
      <c r="J33" s="81">
        <f>ROUND(((SUM(BE85:BE99))*I33),  2)</f>
        <v>94500</v>
      </c>
      <c r="L33" s="31"/>
    </row>
    <row r="34" spans="2:12" s="1" customFormat="1" ht="14.45" customHeight="1">
      <c r="B34" s="31"/>
      <c r="E34" s="27" t="s">
        <v>49</v>
      </c>
      <c r="F34" s="81">
        <f>ROUND((SUM(BF85:BF99)),  2)</f>
        <v>0</v>
      </c>
      <c r="I34" s="92">
        <v>0.12</v>
      </c>
      <c r="J34" s="81">
        <f>ROUND(((SUM(BF85:BF99))*I34),  2)</f>
        <v>0</v>
      </c>
      <c r="L34" s="31"/>
    </row>
    <row r="35" spans="2:12" s="1" customFormat="1" ht="14.45" hidden="1" customHeight="1">
      <c r="B35" s="31"/>
      <c r="E35" s="27" t="s">
        <v>50</v>
      </c>
      <c r="F35" s="81">
        <f>ROUND((SUM(BG85:BG99)),  2)</f>
        <v>0</v>
      </c>
      <c r="I35" s="92">
        <v>0.21</v>
      </c>
      <c r="J35" s="81">
        <f>0</f>
        <v>0</v>
      </c>
      <c r="L35" s="31"/>
    </row>
    <row r="36" spans="2:12" s="1" customFormat="1" ht="14.45" hidden="1" customHeight="1">
      <c r="B36" s="31"/>
      <c r="E36" s="27" t="s">
        <v>51</v>
      </c>
      <c r="F36" s="81">
        <f>ROUND((SUM(BH85:BH99)),  2)</f>
        <v>0</v>
      </c>
      <c r="I36" s="92">
        <v>0.12</v>
      </c>
      <c r="J36" s="81">
        <f>0</f>
        <v>0</v>
      </c>
      <c r="L36" s="31"/>
    </row>
    <row r="37" spans="2:12" s="1" customFormat="1" ht="14.45" hidden="1" customHeight="1">
      <c r="B37" s="31"/>
      <c r="E37" s="27" t="s">
        <v>52</v>
      </c>
      <c r="F37" s="81">
        <f>ROUND((SUM(BI85:BI99)),  2)</f>
        <v>0</v>
      </c>
      <c r="I37" s="92">
        <v>0</v>
      </c>
      <c r="J37" s="81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45" customHeight="1">
      <c r="B39" s="31"/>
      <c r="C39" s="93"/>
      <c r="D39" s="94" t="s">
        <v>53</v>
      </c>
      <c r="E39" s="53"/>
      <c r="F39" s="53"/>
      <c r="G39" s="95" t="s">
        <v>54</v>
      </c>
      <c r="H39" s="96" t="s">
        <v>55</v>
      </c>
      <c r="I39" s="53"/>
      <c r="J39" s="97">
        <f>SUM(J30:J37)</f>
        <v>544500</v>
      </c>
      <c r="K39" s="98"/>
      <c r="L39" s="31"/>
    </row>
    <row r="40" spans="2:12" s="1" customFormat="1" ht="14.45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6.9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4.95" customHeight="1">
      <c r="B45" s="31"/>
      <c r="C45" s="22" t="s">
        <v>182</v>
      </c>
      <c r="L45" s="31"/>
    </row>
    <row r="46" spans="2:12" s="1" customFormat="1" ht="6.95" customHeight="1">
      <c r="B46" s="31"/>
      <c r="L46" s="31"/>
    </row>
    <row r="47" spans="2:12" s="1" customFormat="1" ht="12" customHeight="1">
      <c r="B47" s="31"/>
      <c r="C47" s="27" t="s">
        <v>14</v>
      </c>
      <c r="L47" s="31"/>
    </row>
    <row r="48" spans="2:12" s="1" customFormat="1" ht="16.5" customHeight="1">
      <c r="B48" s="31"/>
      <c r="E48" s="309" t="str">
        <f>E7</f>
        <v>ÚPRAVY HŘBITOVA KBELY- ETAPA1</v>
      </c>
      <c r="F48" s="310"/>
      <c r="G48" s="310"/>
      <c r="H48" s="310"/>
      <c r="L48" s="31"/>
    </row>
    <row r="49" spans="2:47" s="1" customFormat="1" ht="12" customHeight="1">
      <c r="B49" s="31"/>
      <c r="C49" s="27" t="s">
        <v>178</v>
      </c>
      <c r="L49" s="31"/>
    </row>
    <row r="50" spans="2:47" s="1" customFormat="1" ht="16.5" customHeight="1">
      <c r="B50" s="31"/>
      <c r="E50" s="292" t="str">
        <f>E9</f>
        <v>06 - VRN</v>
      </c>
      <c r="F50" s="311"/>
      <c r="G50" s="311"/>
      <c r="H50" s="311"/>
      <c r="L50" s="31"/>
    </row>
    <row r="51" spans="2:47" s="1" customFormat="1" ht="6.95" customHeight="1">
      <c r="B51" s="31"/>
      <c r="L51" s="31"/>
    </row>
    <row r="52" spans="2:47" s="1" customFormat="1" ht="12" customHeight="1">
      <c r="B52" s="31"/>
      <c r="C52" s="27" t="s">
        <v>19</v>
      </c>
      <c r="F52" s="25" t="str">
        <f>F12</f>
        <v>Praha 9-Kbely</v>
      </c>
      <c r="I52" s="27" t="s">
        <v>21</v>
      </c>
      <c r="J52" s="48">
        <f>IF(J12="","",J12)</f>
        <v>0</v>
      </c>
      <c r="L52" s="31"/>
    </row>
    <row r="53" spans="2:47" s="1" customFormat="1" ht="6.95" customHeight="1">
      <c r="B53" s="31"/>
      <c r="L53" s="31"/>
    </row>
    <row r="54" spans="2:47" s="1" customFormat="1" ht="25.7" customHeight="1">
      <c r="B54" s="31"/>
      <c r="C54" s="27" t="s">
        <v>26</v>
      </c>
      <c r="F54" s="25" t="str">
        <f>E15</f>
        <v>MČ Praha 19, Semilská 43/1, 197 00 Praha 9 - Kbely</v>
      </c>
      <c r="I54" s="27" t="s">
        <v>36</v>
      </c>
      <c r="J54" s="29" t="str">
        <f>E21</f>
        <v>Ing.Jan Pustějovský, Ph.D.</v>
      </c>
      <c r="L54" s="31"/>
    </row>
    <row r="55" spans="2:47" s="1" customFormat="1" ht="15.2" customHeight="1">
      <c r="B55" s="31"/>
      <c r="C55" s="27" t="s">
        <v>32</v>
      </c>
      <c r="F55" s="25" t="str">
        <f>IF(E18="","",E18)</f>
        <v>IWU s.r.o.</v>
      </c>
      <c r="I55" s="27" t="s">
        <v>39</v>
      </c>
      <c r="J55" s="29" t="str">
        <f>E24</f>
        <v xml:space="preserve"> </v>
      </c>
      <c r="L55" s="31"/>
    </row>
    <row r="56" spans="2:47" s="1" customFormat="1" ht="10.35" customHeight="1">
      <c r="B56" s="31"/>
      <c r="L56" s="31"/>
    </row>
    <row r="57" spans="2:47" s="1" customFormat="1" ht="29.25" customHeight="1">
      <c r="B57" s="31"/>
      <c r="C57" s="99" t="s">
        <v>183</v>
      </c>
      <c r="D57" s="93"/>
      <c r="E57" s="93"/>
      <c r="F57" s="93"/>
      <c r="G57" s="93"/>
      <c r="H57" s="93"/>
      <c r="I57" s="93"/>
      <c r="J57" s="100" t="s">
        <v>184</v>
      </c>
      <c r="K57" s="93"/>
      <c r="L57" s="31"/>
    </row>
    <row r="58" spans="2:47" s="1" customFormat="1" ht="10.35" customHeight="1">
      <c r="B58" s="31"/>
      <c r="L58" s="31"/>
    </row>
    <row r="59" spans="2:47" s="1" customFormat="1" ht="22.8" customHeight="1">
      <c r="B59" s="31"/>
      <c r="C59" s="101" t="s">
        <v>75</v>
      </c>
      <c r="J59" s="62">
        <f>J85</f>
        <v>450000</v>
      </c>
      <c r="L59" s="31"/>
      <c r="AU59" s="18" t="s">
        <v>185</v>
      </c>
    </row>
    <row r="60" spans="2:47" s="8" customFormat="1" ht="24.95" customHeight="1">
      <c r="B60" s="102"/>
      <c r="D60" s="103" t="s">
        <v>1777</v>
      </c>
      <c r="E60" s="104"/>
      <c r="F60" s="104"/>
      <c r="G60" s="104"/>
      <c r="H60" s="104"/>
      <c r="I60" s="104"/>
      <c r="J60" s="105">
        <f>J86</f>
        <v>450000</v>
      </c>
      <c r="L60" s="102"/>
    </row>
    <row r="61" spans="2:47" s="9" customFormat="1" ht="19.899999999999999" customHeight="1">
      <c r="B61" s="106"/>
      <c r="D61" s="107" t="s">
        <v>1778</v>
      </c>
      <c r="E61" s="108"/>
      <c r="F61" s="108"/>
      <c r="G61" s="108"/>
      <c r="H61" s="108"/>
      <c r="I61" s="108"/>
      <c r="J61" s="109">
        <f>J87</f>
        <v>50000</v>
      </c>
      <c r="L61" s="106"/>
    </row>
    <row r="62" spans="2:47" s="9" customFormat="1" ht="19.899999999999999" customHeight="1">
      <c r="B62" s="106"/>
      <c r="D62" s="107" t="s">
        <v>1779</v>
      </c>
      <c r="E62" s="108"/>
      <c r="F62" s="108"/>
      <c r="G62" s="108"/>
      <c r="H62" s="108"/>
      <c r="I62" s="108"/>
      <c r="J62" s="109">
        <f>J91</f>
        <v>25000</v>
      </c>
      <c r="L62" s="106"/>
    </row>
    <row r="63" spans="2:47" s="9" customFormat="1" ht="19.899999999999999" customHeight="1">
      <c r="B63" s="106"/>
      <c r="D63" s="107" t="s">
        <v>1780</v>
      </c>
      <c r="E63" s="108"/>
      <c r="F63" s="108"/>
      <c r="G63" s="108"/>
      <c r="H63" s="108"/>
      <c r="I63" s="108"/>
      <c r="J63" s="109">
        <f>J94</f>
        <v>250000</v>
      </c>
      <c r="L63" s="106"/>
    </row>
    <row r="64" spans="2:47" s="9" customFormat="1" ht="19.899999999999999" customHeight="1">
      <c r="B64" s="106"/>
      <c r="D64" s="107" t="s">
        <v>1781</v>
      </c>
      <c r="E64" s="108"/>
      <c r="F64" s="108"/>
      <c r="G64" s="108"/>
      <c r="H64" s="108"/>
      <c r="I64" s="108"/>
      <c r="J64" s="109">
        <f>J96</f>
        <v>55000</v>
      </c>
      <c r="L64" s="106"/>
    </row>
    <row r="65" spans="2:12" s="9" customFormat="1" ht="19.899999999999999" customHeight="1">
      <c r="B65" s="106"/>
      <c r="D65" s="107" t="s">
        <v>1782</v>
      </c>
      <c r="E65" s="108"/>
      <c r="F65" s="108"/>
      <c r="G65" s="108"/>
      <c r="H65" s="108"/>
      <c r="I65" s="108"/>
      <c r="J65" s="109">
        <f>J98</f>
        <v>70000</v>
      </c>
      <c r="L65" s="106"/>
    </row>
    <row r="66" spans="2:12" s="1" customFormat="1" ht="21.85" customHeight="1">
      <c r="B66" s="31"/>
      <c r="L66" s="31"/>
    </row>
    <row r="67" spans="2:12" s="1" customFormat="1" ht="6.95" customHeight="1"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31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1"/>
    </row>
    <row r="72" spans="2:12" s="1" customFormat="1" ht="24.95" customHeight="1">
      <c r="B72" s="31"/>
      <c r="C72" s="22" t="s">
        <v>188</v>
      </c>
      <c r="L72" s="31"/>
    </row>
    <row r="73" spans="2:12" s="1" customFormat="1" ht="6.95" customHeight="1">
      <c r="B73" s="31"/>
      <c r="L73" s="31"/>
    </row>
    <row r="74" spans="2:12" s="1" customFormat="1" ht="12" customHeight="1">
      <c r="B74" s="31"/>
      <c r="C74" s="27" t="s">
        <v>14</v>
      </c>
      <c r="L74" s="31"/>
    </row>
    <row r="75" spans="2:12" s="1" customFormat="1" ht="16.5" customHeight="1">
      <c r="B75" s="31"/>
      <c r="E75" s="309" t="str">
        <f>E7</f>
        <v>ÚPRAVY HŘBITOVA KBELY- ETAPA1</v>
      </c>
      <c r="F75" s="310"/>
      <c r="G75" s="310"/>
      <c r="H75" s="310"/>
      <c r="L75" s="31"/>
    </row>
    <row r="76" spans="2:12" s="1" customFormat="1" ht="12" customHeight="1">
      <c r="B76" s="31"/>
      <c r="C76" s="27" t="s">
        <v>178</v>
      </c>
      <c r="L76" s="31"/>
    </row>
    <row r="77" spans="2:12" s="1" customFormat="1" ht="16.5" customHeight="1">
      <c r="B77" s="31"/>
      <c r="E77" s="292" t="str">
        <f>E9</f>
        <v>06 - VRN</v>
      </c>
      <c r="F77" s="311"/>
      <c r="G77" s="311"/>
      <c r="H77" s="311"/>
      <c r="L77" s="31"/>
    </row>
    <row r="78" spans="2:12" s="1" customFormat="1" ht="6.95" customHeight="1">
      <c r="B78" s="31"/>
      <c r="L78" s="31"/>
    </row>
    <row r="79" spans="2:12" s="1" customFormat="1" ht="12" customHeight="1">
      <c r="B79" s="31"/>
      <c r="C79" s="27" t="s">
        <v>19</v>
      </c>
      <c r="F79" s="25" t="str">
        <f>F12</f>
        <v>Praha 9-Kbely</v>
      </c>
      <c r="I79" s="27" t="s">
        <v>21</v>
      </c>
      <c r="J79" s="48">
        <f>IF(J12="","",J12)</f>
        <v>0</v>
      </c>
      <c r="L79" s="31"/>
    </row>
    <row r="80" spans="2:12" s="1" customFormat="1" ht="6.95" customHeight="1">
      <c r="B80" s="31"/>
      <c r="L80" s="31"/>
    </row>
    <row r="81" spans="2:65" s="1" customFormat="1" ht="25.7" customHeight="1">
      <c r="B81" s="31"/>
      <c r="C81" s="27" t="s">
        <v>26</v>
      </c>
      <c r="F81" s="25" t="str">
        <f>E15</f>
        <v>MČ Praha 19, Semilská 43/1, 197 00 Praha 9 - Kbely</v>
      </c>
      <c r="I81" s="27" t="s">
        <v>36</v>
      </c>
      <c r="J81" s="29" t="str">
        <f>E21</f>
        <v>Ing.Jan Pustějovský, Ph.D.</v>
      </c>
      <c r="L81" s="31"/>
    </row>
    <row r="82" spans="2:65" s="1" customFormat="1" ht="15.2" customHeight="1">
      <c r="B82" s="31"/>
      <c r="C82" s="27" t="s">
        <v>32</v>
      </c>
      <c r="F82" s="25" t="str">
        <f>IF(E18="","",E18)</f>
        <v>IWU s.r.o.</v>
      </c>
      <c r="I82" s="27" t="s">
        <v>39</v>
      </c>
      <c r="J82" s="29" t="str">
        <f>E24</f>
        <v xml:space="preserve"> </v>
      </c>
      <c r="L82" s="31"/>
    </row>
    <row r="83" spans="2:65" s="1" customFormat="1" ht="10.35" customHeight="1">
      <c r="B83" s="31"/>
      <c r="L83" s="31"/>
    </row>
    <row r="84" spans="2:65" s="10" customFormat="1" ht="29.25" customHeight="1">
      <c r="B84" s="110"/>
      <c r="C84" s="111" t="s">
        <v>189</v>
      </c>
      <c r="D84" s="112" t="s">
        <v>62</v>
      </c>
      <c r="E84" s="112" t="s">
        <v>58</v>
      </c>
      <c r="F84" s="112" t="s">
        <v>59</v>
      </c>
      <c r="G84" s="112" t="s">
        <v>190</v>
      </c>
      <c r="H84" s="112" t="s">
        <v>191</v>
      </c>
      <c r="I84" s="112" t="s">
        <v>192</v>
      </c>
      <c r="J84" s="112" t="s">
        <v>184</v>
      </c>
      <c r="K84" s="113" t="s">
        <v>193</v>
      </c>
      <c r="L84" s="110"/>
      <c r="M84" s="55" t="s">
        <v>31</v>
      </c>
      <c r="N84" s="56" t="s">
        <v>47</v>
      </c>
      <c r="O84" s="56" t="s">
        <v>194</v>
      </c>
      <c r="P84" s="56" t="s">
        <v>195</v>
      </c>
      <c r="Q84" s="56" t="s">
        <v>196</v>
      </c>
      <c r="R84" s="56" t="s">
        <v>197</v>
      </c>
      <c r="S84" s="56" t="s">
        <v>198</v>
      </c>
      <c r="T84" s="57" t="s">
        <v>199</v>
      </c>
    </row>
    <row r="85" spans="2:65" s="1" customFormat="1" ht="22.8" customHeight="1">
      <c r="B85" s="31"/>
      <c r="C85" s="60" t="s">
        <v>200</v>
      </c>
      <c r="J85" s="114">
        <f>BK85</f>
        <v>450000</v>
      </c>
      <c r="L85" s="31"/>
      <c r="M85" s="58"/>
      <c r="N85" s="49"/>
      <c r="O85" s="49"/>
      <c r="P85" s="115">
        <f>P86</f>
        <v>0</v>
      </c>
      <c r="Q85" s="49"/>
      <c r="R85" s="115">
        <f>R86</f>
        <v>0</v>
      </c>
      <c r="S85" s="49"/>
      <c r="T85" s="116">
        <f>T86</f>
        <v>0</v>
      </c>
      <c r="AT85" s="18" t="s">
        <v>76</v>
      </c>
      <c r="AU85" s="18" t="s">
        <v>185</v>
      </c>
      <c r="BK85" s="117">
        <f>BK86</f>
        <v>450000</v>
      </c>
    </row>
    <row r="86" spans="2:65" s="11" customFormat="1" ht="25.9" customHeight="1">
      <c r="B86" s="118"/>
      <c r="D86" s="119" t="s">
        <v>76</v>
      </c>
      <c r="E86" s="120" t="s">
        <v>175</v>
      </c>
      <c r="F86" s="120" t="s">
        <v>1783</v>
      </c>
      <c r="J86" s="121">
        <f>BK86</f>
        <v>450000</v>
      </c>
      <c r="L86" s="118"/>
      <c r="M86" s="122"/>
      <c r="P86" s="123">
        <f>P87+P91+P94+P96+P98</f>
        <v>0</v>
      </c>
      <c r="R86" s="123">
        <f>R87+R91+R94+R96+R98</f>
        <v>0</v>
      </c>
      <c r="T86" s="124">
        <f>T87+T91+T94+T96+T98</f>
        <v>0</v>
      </c>
      <c r="AR86" s="119" t="s">
        <v>258</v>
      </c>
      <c r="AT86" s="125" t="s">
        <v>76</v>
      </c>
      <c r="AU86" s="125" t="s">
        <v>77</v>
      </c>
      <c r="AY86" s="119" t="s">
        <v>203</v>
      </c>
      <c r="BK86" s="126">
        <f>BK87+BK91+BK94+BK96+BK98</f>
        <v>450000</v>
      </c>
    </row>
    <row r="87" spans="2:65" s="11" customFormat="1" ht="22.8" customHeight="1">
      <c r="B87" s="118"/>
      <c r="D87" s="119" t="s">
        <v>76</v>
      </c>
      <c r="E87" s="127" t="s">
        <v>1784</v>
      </c>
      <c r="F87" s="127" t="s">
        <v>1785</v>
      </c>
      <c r="J87" s="128">
        <f>BK87</f>
        <v>50000</v>
      </c>
      <c r="L87" s="118"/>
      <c r="M87" s="122"/>
      <c r="P87" s="123">
        <f>SUM(P88:P90)</f>
        <v>0</v>
      </c>
      <c r="R87" s="123">
        <f>SUM(R88:R90)</f>
        <v>0</v>
      </c>
      <c r="T87" s="124">
        <f>SUM(T88:T90)</f>
        <v>0</v>
      </c>
      <c r="AR87" s="119" t="s">
        <v>258</v>
      </c>
      <c r="AT87" s="125" t="s">
        <v>76</v>
      </c>
      <c r="AU87" s="125" t="s">
        <v>84</v>
      </c>
      <c r="AY87" s="119" t="s">
        <v>203</v>
      </c>
      <c r="BK87" s="126">
        <f>SUM(BK88:BK90)</f>
        <v>50000</v>
      </c>
    </row>
    <row r="88" spans="2:65" s="1" customFormat="1" ht="16.5" customHeight="1">
      <c r="B88" s="31"/>
      <c r="C88" s="129" t="s">
        <v>84</v>
      </c>
      <c r="D88" s="129" t="s">
        <v>205</v>
      </c>
      <c r="E88" s="130" t="s">
        <v>1786</v>
      </c>
      <c r="F88" s="131" t="s">
        <v>1787</v>
      </c>
      <c r="G88" s="132" t="s">
        <v>546</v>
      </c>
      <c r="H88" s="133">
        <v>1</v>
      </c>
      <c r="I88" s="134">
        <v>25000</v>
      </c>
      <c r="J88" s="134">
        <f>ROUND(I88*H88,2)</f>
        <v>25000</v>
      </c>
      <c r="K88" s="131" t="s">
        <v>31</v>
      </c>
      <c r="L88" s="31"/>
      <c r="M88" s="135" t="s">
        <v>31</v>
      </c>
      <c r="N88" s="136" t="s">
        <v>48</v>
      </c>
      <c r="O88" s="137">
        <v>0</v>
      </c>
      <c r="P88" s="137">
        <f>O88*H88</f>
        <v>0</v>
      </c>
      <c r="Q88" s="137">
        <v>0</v>
      </c>
      <c r="R88" s="137">
        <f>Q88*H88</f>
        <v>0</v>
      </c>
      <c r="S88" s="137">
        <v>0</v>
      </c>
      <c r="T88" s="138">
        <f>S88*H88</f>
        <v>0</v>
      </c>
      <c r="AR88" s="139" t="s">
        <v>1788</v>
      </c>
      <c r="AT88" s="139" t="s">
        <v>205</v>
      </c>
      <c r="AU88" s="139" t="s">
        <v>86</v>
      </c>
      <c r="AY88" s="18" t="s">
        <v>203</v>
      </c>
      <c r="BE88" s="140">
        <f>IF(N88="základní",J88,0)</f>
        <v>25000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8" t="s">
        <v>84</v>
      </c>
      <c r="BK88" s="140">
        <f>ROUND(I88*H88,2)</f>
        <v>25000</v>
      </c>
      <c r="BL88" s="18" t="s">
        <v>1788</v>
      </c>
      <c r="BM88" s="139" t="s">
        <v>1789</v>
      </c>
    </row>
    <row r="89" spans="2:65" s="12" customFormat="1" ht="10.15">
      <c r="B89" s="141"/>
      <c r="D89" s="142" t="s">
        <v>211</v>
      </c>
      <c r="E89" s="143" t="s">
        <v>31</v>
      </c>
      <c r="F89" s="144" t="s">
        <v>1790</v>
      </c>
      <c r="H89" s="145">
        <v>1</v>
      </c>
      <c r="L89" s="141"/>
      <c r="M89" s="146"/>
      <c r="T89" s="147"/>
      <c r="AT89" s="143" t="s">
        <v>211</v>
      </c>
      <c r="AU89" s="143" t="s">
        <v>86</v>
      </c>
      <c r="AV89" s="12" t="s">
        <v>86</v>
      </c>
      <c r="AW89" s="12" t="s">
        <v>38</v>
      </c>
      <c r="AX89" s="12" t="s">
        <v>84</v>
      </c>
      <c r="AY89" s="143" t="s">
        <v>203</v>
      </c>
    </row>
    <row r="90" spans="2:65" s="1" customFormat="1" ht="16.5" customHeight="1">
      <c r="B90" s="31"/>
      <c r="C90" s="129" t="s">
        <v>86</v>
      </c>
      <c r="D90" s="129" t="s">
        <v>205</v>
      </c>
      <c r="E90" s="130" t="s">
        <v>1791</v>
      </c>
      <c r="F90" s="131" t="s">
        <v>1792</v>
      </c>
      <c r="G90" s="132" t="s">
        <v>546</v>
      </c>
      <c r="H90" s="133">
        <v>1</v>
      </c>
      <c r="I90" s="134">
        <v>25000</v>
      </c>
      <c r="J90" s="134">
        <f>ROUND(I90*H90,2)</f>
        <v>25000</v>
      </c>
      <c r="K90" s="131" t="s">
        <v>31</v>
      </c>
      <c r="L90" s="31"/>
      <c r="M90" s="135" t="s">
        <v>31</v>
      </c>
      <c r="N90" s="136" t="s">
        <v>48</v>
      </c>
      <c r="O90" s="137">
        <v>0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1788</v>
      </c>
      <c r="AT90" s="139" t="s">
        <v>205</v>
      </c>
      <c r="AU90" s="139" t="s">
        <v>86</v>
      </c>
      <c r="AY90" s="18" t="s">
        <v>203</v>
      </c>
      <c r="BE90" s="140">
        <f>IF(N90="základní",J90,0)</f>
        <v>25000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8" t="s">
        <v>84</v>
      </c>
      <c r="BK90" s="140">
        <f>ROUND(I90*H90,2)</f>
        <v>25000</v>
      </c>
      <c r="BL90" s="18" t="s">
        <v>1788</v>
      </c>
      <c r="BM90" s="139" t="s">
        <v>1793</v>
      </c>
    </row>
    <row r="91" spans="2:65" s="11" customFormat="1" ht="22.8" customHeight="1">
      <c r="B91" s="118"/>
      <c r="D91" s="119" t="s">
        <v>76</v>
      </c>
      <c r="E91" s="127" t="s">
        <v>1794</v>
      </c>
      <c r="F91" s="127" t="s">
        <v>1795</v>
      </c>
      <c r="J91" s="128">
        <f>BK91</f>
        <v>25000</v>
      </c>
      <c r="L91" s="118"/>
      <c r="M91" s="122"/>
      <c r="P91" s="123">
        <f>SUM(P92:P93)</f>
        <v>0</v>
      </c>
      <c r="R91" s="123">
        <f>SUM(R92:R93)</f>
        <v>0</v>
      </c>
      <c r="T91" s="124">
        <f>SUM(T92:T93)</f>
        <v>0</v>
      </c>
      <c r="AR91" s="119" t="s">
        <v>258</v>
      </c>
      <c r="AT91" s="125" t="s">
        <v>76</v>
      </c>
      <c r="AU91" s="125" t="s">
        <v>84</v>
      </c>
      <c r="AY91" s="119" t="s">
        <v>203</v>
      </c>
      <c r="BK91" s="126">
        <f>SUM(BK92:BK93)</f>
        <v>25000</v>
      </c>
    </row>
    <row r="92" spans="2:65" s="1" customFormat="1" ht="16.5" customHeight="1">
      <c r="B92" s="31"/>
      <c r="C92" s="129" t="s">
        <v>92</v>
      </c>
      <c r="D92" s="129" t="s">
        <v>205</v>
      </c>
      <c r="E92" s="130" t="s">
        <v>1796</v>
      </c>
      <c r="F92" s="131" t="s">
        <v>1795</v>
      </c>
      <c r="G92" s="132" t="s">
        <v>546</v>
      </c>
      <c r="H92" s="133">
        <v>1</v>
      </c>
      <c r="I92" s="134">
        <v>25000</v>
      </c>
      <c r="J92" s="134">
        <f>ROUND(I92*H92,2)</f>
        <v>25000</v>
      </c>
      <c r="K92" s="131" t="s">
        <v>31</v>
      </c>
      <c r="L92" s="31"/>
      <c r="M92" s="135" t="s">
        <v>31</v>
      </c>
      <c r="N92" s="136" t="s">
        <v>48</v>
      </c>
      <c r="O92" s="137">
        <v>0</v>
      </c>
      <c r="P92" s="137">
        <f>O92*H92</f>
        <v>0</v>
      </c>
      <c r="Q92" s="137">
        <v>0</v>
      </c>
      <c r="R92" s="137">
        <f>Q92*H92</f>
        <v>0</v>
      </c>
      <c r="S92" s="137">
        <v>0</v>
      </c>
      <c r="T92" s="138">
        <f>S92*H92</f>
        <v>0</v>
      </c>
      <c r="AR92" s="139" t="s">
        <v>1788</v>
      </c>
      <c r="AT92" s="139" t="s">
        <v>205</v>
      </c>
      <c r="AU92" s="139" t="s">
        <v>86</v>
      </c>
      <c r="AY92" s="18" t="s">
        <v>203</v>
      </c>
      <c r="BE92" s="140">
        <f>IF(N92="základní",J92,0)</f>
        <v>25000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8" t="s">
        <v>84</v>
      </c>
      <c r="BK92" s="140">
        <f>ROUND(I92*H92,2)</f>
        <v>25000</v>
      </c>
      <c r="BL92" s="18" t="s">
        <v>1788</v>
      </c>
      <c r="BM92" s="139" t="s">
        <v>1797</v>
      </c>
    </row>
    <row r="93" spans="2:65" s="12" customFormat="1" ht="10.15">
      <c r="B93" s="141"/>
      <c r="D93" s="142" t="s">
        <v>211</v>
      </c>
      <c r="E93" s="143" t="s">
        <v>31</v>
      </c>
      <c r="F93" s="144" t="s">
        <v>1798</v>
      </c>
      <c r="H93" s="145">
        <v>1</v>
      </c>
      <c r="L93" s="141"/>
      <c r="M93" s="146"/>
      <c r="T93" s="147"/>
      <c r="AT93" s="143" t="s">
        <v>211</v>
      </c>
      <c r="AU93" s="143" t="s">
        <v>86</v>
      </c>
      <c r="AV93" s="12" t="s">
        <v>86</v>
      </c>
      <c r="AW93" s="12" t="s">
        <v>38</v>
      </c>
      <c r="AX93" s="12" t="s">
        <v>84</v>
      </c>
      <c r="AY93" s="143" t="s">
        <v>203</v>
      </c>
    </row>
    <row r="94" spans="2:65" s="11" customFormat="1" ht="22.8" customHeight="1">
      <c r="B94" s="118"/>
      <c r="D94" s="119" t="s">
        <v>76</v>
      </c>
      <c r="E94" s="127" t="s">
        <v>1799</v>
      </c>
      <c r="F94" s="127" t="s">
        <v>1800</v>
      </c>
      <c r="J94" s="128">
        <f>BK94</f>
        <v>250000</v>
      </c>
      <c r="L94" s="118"/>
      <c r="M94" s="122"/>
      <c r="P94" s="123">
        <f>P95</f>
        <v>0</v>
      </c>
      <c r="R94" s="123">
        <f>R95</f>
        <v>0</v>
      </c>
      <c r="T94" s="124">
        <f>T95</f>
        <v>0</v>
      </c>
      <c r="AR94" s="119" t="s">
        <v>258</v>
      </c>
      <c r="AT94" s="125" t="s">
        <v>76</v>
      </c>
      <c r="AU94" s="125" t="s">
        <v>84</v>
      </c>
      <c r="AY94" s="119" t="s">
        <v>203</v>
      </c>
      <c r="BK94" s="126">
        <f>BK95</f>
        <v>250000</v>
      </c>
    </row>
    <row r="95" spans="2:65" s="1" customFormat="1" ht="16.5" customHeight="1">
      <c r="B95" s="31"/>
      <c r="C95" s="129" t="s">
        <v>209</v>
      </c>
      <c r="D95" s="129" t="s">
        <v>205</v>
      </c>
      <c r="E95" s="130" t="s">
        <v>1801</v>
      </c>
      <c r="F95" s="131" t="s">
        <v>1800</v>
      </c>
      <c r="G95" s="132" t="s">
        <v>546</v>
      </c>
      <c r="H95" s="133">
        <v>1</v>
      </c>
      <c r="I95" s="134">
        <v>250000</v>
      </c>
      <c r="J95" s="134">
        <f>ROUND(I95*H95,2)</f>
        <v>250000</v>
      </c>
      <c r="K95" s="131" t="s">
        <v>31</v>
      </c>
      <c r="L95" s="31"/>
      <c r="M95" s="135" t="s">
        <v>31</v>
      </c>
      <c r="N95" s="136" t="s">
        <v>48</v>
      </c>
      <c r="O95" s="137">
        <v>0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1788</v>
      </c>
      <c r="AT95" s="139" t="s">
        <v>205</v>
      </c>
      <c r="AU95" s="139" t="s">
        <v>86</v>
      </c>
      <c r="AY95" s="18" t="s">
        <v>203</v>
      </c>
      <c r="BE95" s="140">
        <f>IF(N95="základní",J95,0)</f>
        <v>250000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8" t="s">
        <v>84</v>
      </c>
      <c r="BK95" s="140">
        <f>ROUND(I95*H95,2)</f>
        <v>250000</v>
      </c>
      <c r="BL95" s="18" t="s">
        <v>1788</v>
      </c>
      <c r="BM95" s="139" t="s">
        <v>1802</v>
      </c>
    </row>
    <row r="96" spans="2:65" s="11" customFormat="1" ht="22.8" customHeight="1">
      <c r="B96" s="118"/>
      <c r="D96" s="119" t="s">
        <v>76</v>
      </c>
      <c r="E96" s="127" t="s">
        <v>1803</v>
      </c>
      <c r="F96" s="127" t="s">
        <v>1804</v>
      </c>
      <c r="J96" s="128">
        <f>BK96</f>
        <v>55000</v>
      </c>
      <c r="L96" s="118"/>
      <c r="M96" s="122"/>
      <c r="P96" s="123">
        <f>P97</f>
        <v>0</v>
      </c>
      <c r="R96" s="123">
        <f>R97</f>
        <v>0</v>
      </c>
      <c r="T96" s="124">
        <f>T97</f>
        <v>0</v>
      </c>
      <c r="AR96" s="119" t="s">
        <v>258</v>
      </c>
      <c r="AT96" s="125" t="s">
        <v>76</v>
      </c>
      <c r="AU96" s="125" t="s">
        <v>84</v>
      </c>
      <c r="AY96" s="119" t="s">
        <v>203</v>
      </c>
      <c r="BK96" s="126">
        <f>BK97</f>
        <v>55000</v>
      </c>
    </row>
    <row r="97" spans="2:65" s="1" customFormat="1" ht="16.5" customHeight="1">
      <c r="B97" s="31"/>
      <c r="C97" s="129" t="s">
        <v>258</v>
      </c>
      <c r="D97" s="129" t="s">
        <v>205</v>
      </c>
      <c r="E97" s="130" t="s">
        <v>1805</v>
      </c>
      <c r="F97" s="131" t="s">
        <v>1804</v>
      </c>
      <c r="G97" s="132" t="s">
        <v>546</v>
      </c>
      <c r="H97" s="133">
        <v>1</v>
      </c>
      <c r="I97" s="134">
        <v>55000</v>
      </c>
      <c r="J97" s="134">
        <f>ROUND(I97*H97,2)</f>
        <v>55000</v>
      </c>
      <c r="K97" s="131" t="s">
        <v>31</v>
      </c>
      <c r="L97" s="31"/>
      <c r="M97" s="135" t="s">
        <v>31</v>
      </c>
      <c r="N97" s="136" t="s">
        <v>48</v>
      </c>
      <c r="O97" s="137">
        <v>0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1788</v>
      </c>
      <c r="AT97" s="139" t="s">
        <v>205</v>
      </c>
      <c r="AU97" s="139" t="s">
        <v>86</v>
      </c>
      <c r="AY97" s="18" t="s">
        <v>203</v>
      </c>
      <c r="BE97" s="140">
        <f>IF(N97="základní",J97,0)</f>
        <v>55000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84</v>
      </c>
      <c r="BK97" s="140">
        <f>ROUND(I97*H97,2)</f>
        <v>55000</v>
      </c>
      <c r="BL97" s="18" t="s">
        <v>1788</v>
      </c>
      <c r="BM97" s="139" t="s">
        <v>1806</v>
      </c>
    </row>
    <row r="98" spans="2:65" s="11" customFormat="1" ht="22.8" customHeight="1">
      <c r="B98" s="118"/>
      <c r="D98" s="119" t="s">
        <v>76</v>
      </c>
      <c r="E98" s="127" t="s">
        <v>1807</v>
      </c>
      <c r="F98" s="127" t="s">
        <v>1808</v>
      </c>
      <c r="J98" s="128">
        <f>BK98</f>
        <v>70000</v>
      </c>
      <c r="L98" s="118"/>
      <c r="M98" s="122"/>
      <c r="P98" s="123">
        <f>P99</f>
        <v>0</v>
      </c>
      <c r="R98" s="123">
        <f>R99</f>
        <v>0</v>
      </c>
      <c r="T98" s="124">
        <f>T99</f>
        <v>0</v>
      </c>
      <c r="AR98" s="119" t="s">
        <v>258</v>
      </c>
      <c r="AT98" s="125" t="s">
        <v>76</v>
      </c>
      <c r="AU98" s="125" t="s">
        <v>84</v>
      </c>
      <c r="AY98" s="119" t="s">
        <v>203</v>
      </c>
      <c r="BK98" s="126">
        <f>BK99</f>
        <v>70000</v>
      </c>
    </row>
    <row r="99" spans="2:65" s="1" customFormat="1" ht="16.5" customHeight="1">
      <c r="B99" s="31"/>
      <c r="C99" s="129" t="s">
        <v>262</v>
      </c>
      <c r="D99" s="129" t="s">
        <v>205</v>
      </c>
      <c r="E99" s="130" t="s">
        <v>1809</v>
      </c>
      <c r="F99" s="131" t="s">
        <v>1808</v>
      </c>
      <c r="G99" s="132" t="s">
        <v>1810</v>
      </c>
      <c r="H99" s="133">
        <v>1</v>
      </c>
      <c r="I99" s="134">
        <v>70000</v>
      </c>
      <c r="J99" s="134">
        <f>ROUND(I99*H99,2)</f>
        <v>70000</v>
      </c>
      <c r="K99" s="131" t="s">
        <v>31</v>
      </c>
      <c r="L99" s="31"/>
      <c r="M99" s="183" t="s">
        <v>31</v>
      </c>
      <c r="N99" s="184" t="s">
        <v>48</v>
      </c>
      <c r="O99" s="185">
        <v>0</v>
      </c>
      <c r="P99" s="185">
        <f>O99*H99</f>
        <v>0</v>
      </c>
      <c r="Q99" s="185">
        <v>0</v>
      </c>
      <c r="R99" s="185">
        <f>Q99*H99</f>
        <v>0</v>
      </c>
      <c r="S99" s="185">
        <v>0</v>
      </c>
      <c r="T99" s="186">
        <f>S99*H99</f>
        <v>0</v>
      </c>
      <c r="AR99" s="139" t="s">
        <v>1788</v>
      </c>
      <c r="AT99" s="139" t="s">
        <v>205</v>
      </c>
      <c r="AU99" s="139" t="s">
        <v>86</v>
      </c>
      <c r="AY99" s="18" t="s">
        <v>203</v>
      </c>
      <c r="BE99" s="140">
        <f>IF(N99="základní",J99,0)</f>
        <v>70000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84</v>
      </c>
      <c r="BK99" s="140">
        <f>ROUND(I99*H99,2)</f>
        <v>70000</v>
      </c>
      <c r="BL99" s="18" t="s">
        <v>1788</v>
      </c>
      <c r="BM99" s="139" t="s">
        <v>1811</v>
      </c>
    </row>
    <row r="100" spans="2:65" s="1" customFormat="1" ht="6.95" customHeight="1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31"/>
    </row>
  </sheetData>
  <sheetProtection algorithmName="SHA-512" hashValue="mZT0lrXqrQcdAEzVCsb+LLMgzMDJ0bEkegP2P409zZNFRea0ANgatfhXzFKO57XjiXNgCA0bBuw1UCGgVrCKfA==" saltValue="/b4kmmD3vIGLsPZhq69Fdh9Q3OnF/D/ACxvJ9K4eaAVCKe9K8k6Di2A/giMLo6miE1NQnmM1LP4M1SZZnRGOIg==" spinCount="100000" sheet="1" objects="1" scenarios="1" formatColumns="0" formatRows="0" autoFilter="0"/>
  <autoFilter ref="C84:K99" xr:uid="{00000000-0009-0000-0000-00001F000000}"/>
  <mergeCells count="8">
    <mergeCell ref="E75:H75"/>
    <mergeCell ref="E77:H77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4.25"/>
  <cols>
    <col min="1" max="1" width="8.33203125" style="187" customWidth="1"/>
    <col min="2" max="2" width="1.6640625" style="187" customWidth="1"/>
    <col min="3" max="4" width="5" style="187" customWidth="1"/>
    <col min="5" max="5" width="11.6640625" style="187" customWidth="1"/>
    <col min="6" max="6" width="9.1640625" style="187" customWidth="1"/>
    <col min="7" max="7" width="5" style="187" customWidth="1"/>
    <col min="8" max="8" width="77.83203125" style="187" customWidth="1"/>
    <col min="9" max="10" width="20" style="187" customWidth="1"/>
    <col min="11" max="11" width="1.6640625" style="187" customWidth="1"/>
  </cols>
  <sheetData>
    <row r="1" spans="2:11" customFormat="1" ht="37.5" customHeight="1"/>
    <row r="2" spans="2:11" customFormat="1" ht="7.5" customHeight="1">
      <c r="B2" s="188"/>
      <c r="C2" s="189"/>
      <c r="D2" s="189"/>
      <c r="E2" s="189"/>
      <c r="F2" s="189"/>
      <c r="G2" s="189"/>
      <c r="H2" s="189"/>
      <c r="I2" s="189"/>
      <c r="J2" s="189"/>
      <c r="K2" s="190"/>
    </row>
    <row r="3" spans="2:11" s="16" customFormat="1" ht="45" customHeight="1">
      <c r="B3" s="191"/>
      <c r="C3" s="314" t="s">
        <v>1812</v>
      </c>
      <c r="D3" s="314"/>
      <c r="E3" s="314"/>
      <c r="F3" s="314"/>
      <c r="G3" s="314"/>
      <c r="H3" s="314"/>
      <c r="I3" s="314"/>
      <c r="J3" s="314"/>
      <c r="K3" s="192"/>
    </row>
    <row r="4" spans="2:11" customFormat="1" ht="25.5" customHeight="1">
      <c r="B4" s="193"/>
      <c r="C4" s="313" t="s">
        <v>1813</v>
      </c>
      <c r="D4" s="313"/>
      <c r="E4" s="313"/>
      <c r="F4" s="313"/>
      <c r="G4" s="313"/>
      <c r="H4" s="313"/>
      <c r="I4" s="313"/>
      <c r="J4" s="313"/>
      <c r="K4" s="194"/>
    </row>
    <row r="5" spans="2:11" customFormat="1" ht="5.25" customHeight="1">
      <c r="B5" s="193"/>
      <c r="C5" s="195"/>
      <c r="D5" s="195"/>
      <c r="E5" s="195"/>
      <c r="F5" s="195"/>
      <c r="G5" s="195"/>
      <c r="H5" s="195"/>
      <c r="I5" s="195"/>
      <c r="J5" s="195"/>
      <c r="K5" s="194"/>
    </row>
    <row r="6" spans="2:11" customFormat="1" ht="15" customHeight="1">
      <c r="B6" s="193"/>
      <c r="C6" s="312" t="s">
        <v>1814</v>
      </c>
      <c r="D6" s="312"/>
      <c r="E6" s="312"/>
      <c r="F6" s="312"/>
      <c r="G6" s="312"/>
      <c r="H6" s="312"/>
      <c r="I6" s="312"/>
      <c r="J6" s="312"/>
      <c r="K6" s="194"/>
    </row>
    <row r="7" spans="2:11" customFormat="1" ht="15" customHeight="1">
      <c r="B7" s="197"/>
      <c r="C7" s="312" t="s">
        <v>1815</v>
      </c>
      <c r="D7" s="312"/>
      <c r="E7" s="312"/>
      <c r="F7" s="312"/>
      <c r="G7" s="312"/>
      <c r="H7" s="312"/>
      <c r="I7" s="312"/>
      <c r="J7" s="312"/>
      <c r="K7" s="194"/>
    </row>
    <row r="8" spans="2:11" customFormat="1" ht="12.75" customHeight="1">
      <c r="B8" s="197"/>
      <c r="C8" s="196"/>
      <c r="D8" s="196"/>
      <c r="E8" s="196"/>
      <c r="F8" s="196"/>
      <c r="G8" s="196"/>
      <c r="H8" s="196"/>
      <c r="I8" s="196"/>
      <c r="J8" s="196"/>
      <c r="K8" s="194"/>
    </row>
    <row r="9" spans="2:11" customFormat="1" ht="15" customHeight="1">
      <c r="B9" s="197"/>
      <c r="C9" s="312" t="s">
        <v>1816</v>
      </c>
      <c r="D9" s="312"/>
      <c r="E9" s="312"/>
      <c r="F9" s="312"/>
      <c r="G9" s="312"/>
      <c r="H9" s="312"/>
      <c r="I9" s="312"/>
      <c r="J9" s="312"/>
      <c r="K9" s="194"/>
    </row>
    <row r="10" spans="2:11" customFormat="1" ht="15" customHeight="1">
      <c r="B10" s="197"/>
      <c r="C10" s="196"/>
      <c r="D10" s="312" t="s">
        <v>1817</v>
      </c>
      <c r="E10" s="312"/>
      <c r="F10" s="312"/>
      <c r="G10" s="312"/>
      <c r="H10" s="312"/>
      <c r="I10" s="312"/>
      <c r="J10" s="312"/>
      <c r="K10" s="194"/>
    </row>
    <row r="11" spans="2:11" customFormat="1" ht="15" customHeight="1">
      <c r="B11" s="197"/>
      <c r="C11" s="198"/>
      <c r="D11" s="312" t="s">
        <v>1818</v>
      </c>
      <c r="E11" s="312"/>
      <c r="F11" s="312"/>
      <c r="G11" s="312"/>
      <c r="H11" s="312"/>
      <c r="I11" s="312"/>
      <c r="J11" s="312"/>
      <c r="K11" s="194"/>
    </row>
    <row r="12" spans="2:11" customFormat="1" ht="15" customHeight="1">
      <c r="B12" s="197"/>
      <c r="C12" s="198"/>
      <c r="D12" s="196"/>
      <c r="E12" s="196"/>
      <c r="F12" s="196"/>
      <c r="G12" s="196"/>
      <c r="H12" s="196"/>
      <c r="I12" s="196"/>
      <c r="J12" s="196"/>
      <c r="K12" s="194"/>
    </row>
    <row r="13" spans="2:11" customFormat="1" ht="15" customHeight="1">
      <c r="B13" s="197"/>
      <c r="C13" s="198"/>
      <c r="D13" s="199" t="s">
        <v>1819</v>
      </c>
      <c r="E13" s="196"/>
      <c r="F13" s="196"/>
      <c r="G13" s="196"/>
      <c r="H13" s="196"/>
      <c r="I13" s="196"/>
      <c r="J13" s="196"/>
      <c r="K13" s="194"/>
    </row>
    <row r="14" spans="2:11" customFormat="1" ht="12.75" customHeight="1">
      <c r="B14" s="197"/>
      <c r="C14" s="198"/>
      <c r="D14" s="198"/>
      <c r="E14" s="198"/>
      <c r="F14" s="198"/>
      <c r="G14" s="198"/>
      <c r="H14" s="198"/>
      <c r="I14" s="198"/>
      <c r="J14" s="198"/>
      <c r="K14" s="194"/>
    </row>
    <row r="15" spans="2:11" customFormat="1" ht="15" customHeight="1">
      <c r="B15" s="197"/>
      <c r="C15" s="198"/>
      <c r="D15" s="312" t="s">
        <v>1820</v>
      </c>
      <c r="E15" s="312"/>
      <c r="F15" s="312"/>
      <c r="G15" s="312"/>
      <c r="H15" s="312"/>
      <c r="I15" s="312"/>
      <c r="J15" s="312"/>
      <c r="K15" s="194"/>
    </row>
    <row r="16" spans="2:11" customFormat="1" ht="15" customHeight="1">
      <c r="B16" s="197"/>
      <c r="C16" s="198"/>
      <c r="D16" s="312" t="s">
        <v>1821</v>
      </c>
      <c r="E16" s="312"/>
      <c r="F16" s="312"/>
      <c r="G16" s="312"/>
      <c r="H16" s="312"/>
      <c r="I16" s="312"/>
      <c r="J16" s="312"/>
      <c r="K16" s="194"/>
    </row>
    <row r="17" spans="2:11" customFormat="1" ht="15" customHeight="1">
      <c r="B17" s="197"/>
      <c r="C17" s="198"/>
      <c r="D17" s="312" t="s">
        <v>1822</v>
      </c>
      <c r="E17" s="312"/>
      <c r="F17" s="312"/>
      <c r="G17" s="312"/>
      <c r="H17" s="312"/>
      <c r="I17" s="312"/>
      <c r="J17" s="312"/>
      <c r="K17" s="194"/>
    </row>
    <row r="18" spans="2:11" customFormat="1" ht="15" customHeight="1">
      <c r="B18" s="197"/>
      <c r="C18" s="198"/>
      <c r="D18" s="198"/>
      <c r="E18" s="200" t="s">
        <v>83</v>
      </c>
      <c r="F18" s="312" t="s">
        <v>1823</v>
      </c>
      <c r="G18" s="312"/>
      <c r="H18" s="312"/>
      <c r="I18" s="312"/>
      <c r="J18" s="312"/>
      <c r="K18" s="194"/>
    </row>
    <row r="19" spans="2:11" customFormat="1" ht="15" customHeight="1">
      <c r="B19" s="197"/>
      <c r="C19" s="198"/>
      <c r="D19" s="198"/>
      <c r="E19" s="200" t="s">
        <v>1824</v>
      </c>
      <c r="F19" s="312" t="s">
        <v>1825</v>
      </c>
      <c r="G19" s="312"/>
      <c r="H19" s="312"/>
      <c r="I19" s="312"/>
      <c r="J19" s="312"/>
      <c r="K19" s="194"/>
    </row>
    <row r="20" spans="2:11" customFormat="1" ht="15" customHeight="1">
      <c r="B20" s="197"/>
      <c r="C20" s="198"/>
      <c r="D20" s="198"/>
      <c r="E20" s="200" t="s">
        <v>1826</v>
      </c>
      <c r="F20" s="312" t="s">
        <v>1827</v>
      </c>
      <c r="G20" s="312"/>
      <c r="H20" s="312"/>
      <c r="I20" s="312"/>
      <c r="J20" s="312"/>
      <c r="K20" s="194"/>
    </row>
    <row r="21" spans="2:11" customFormat="1" ht="15" customHeight="1">
      <c r="B21" s="197"/>
      <c r="C21" s="198"/>
      <c r="D21" s="198"/>
      <c r="E21" s="200" t="s">
        <v>1828</v>
      </c>
      <c r="F21" s="312" t="s">
        <v>1829</v>
      </c>
      <c r="G21" s="312"/>
      <c r="H21" s="312"/>
      <c r="I21" s="312"/>
      <c r="J21" s="312"/>
      <c r="K21" s="194"/>
    </row>
    <row r="22" spans="2:11" customFormat="1" ht="15" customHeight="1">
      <c r="B22" s="197"/>
      <c r="C22" s="198"/>
      <c r="D22" s="198"/>
      <c r="E22" s="200" t="s">
        <v>1266</v>
      </c>
      <c r="F22" s="312" t="s">
        <v>1267</v>
      </c>
      <c r="G22" s="312"/>
      <c r="H22" s="312"/>
      <c r="I22" s="312"/>
      <c r="J22" s="312"/>
      <c r="K22" s="194"/>
    </row>
    <row r="23" spans="2:11" customFormat="1" ht="15" customHeight="1">
      <c r="B23" s="197"/>
      <c r="C23" s="198"/>
      <c r="D23" s="198"/>
      <c r="E23" s="200" t="s">
        <v>89</v>
      </c>
      <c r="F23" s="312" t="s">
        <v>1830</v>
      </c>
      <c r="G23" s="312"/>
      <c r="H23" s="312"/>
      <c r="I23" s="312"/>
      <c r="J23" s="312"/>
      <c r="K23" s="194"/>
    </row>
    <row r="24" spans="2:11" customFormat="1" ht="12.75" customHeight="1">
      <c r="B24" s="197"/>
      <c r="C24" s="198"/>
      <c r="D24" s="198"/>
      <c r="E24" s="198"/>
      <c r="F24" s="198"/>
      <c r="G24" s="198"/>
      <c r="H24" s="198"/>
      <c r="I24" s="198"/>
      <c r="J24" s="198"/>
      <c r="K24" s="194"/>
    </row>
    <row r="25" spans="2:11" customFormat="1" ht="15" customHeight="1">
      <c r="B25" s="197"/>
      <c r="C25" s="312" t="s">
        <v>1831</v>
      </c>
      <c r="D25" s="312"/>
      <c r="E25" s="312"/>
      <c r="F25" s="312"/>
      <c r="G25" s="312"/>
      <c r="H25" s="312"/>
      <c r="I25" s="312"/>
      <c r="J25" s="312"/>
      <c r="K25" s="194"/>
    </row>
    <row r="26" spans="2:11" customFormat="1" ht="15" customHeight="1">
      <c r="B26" s="197"/>
      <c r="C26" s="312" t="s">
        <v>1832</v>
      </c>
      <c r="D26" s="312"/>
      <c r="E26" s="312"/>
      <c r="F26" s="312"/>
      <c r="G26" s="312"/>
      <c r="H26" s="312"/>
      <c r="I26" s="312"/>
      <c r="J26" s="312"/>
      <c r="K26" s="194"/>
    </row>
    <row r="27" spans="2:11" customFormat="1" ht="15" customHeight="1">
      <c r="B27" s="197"/>
      <c r="C27" s="196"/>
      <c r="D27" s="312" t="s">
        <v>1833</v>
      </c>
      <c r="E27" s="312"/>
      <c r="F27" s="312"/>
      <c r="G27" s="312"/>
      <c r="H27" s="312"/>
      <c r="I27" s="312"/>
      <c r="J27" s="312"/>
      <c r="K27" s="194"/>
    </row>
    <row r="28" spans="2:11" customFormat="1" ht="15" customHeight="1">
      <c r="B28" s="197"/>
      <c r="C28" s="198"/>
      <c r="D28" s="312" t="s">
        <v>1834</v>
      </c>
      <c r="E28" s="312"/>
      <c r="F28" s="312"/>
      <c r="G28" s="312"/>
      <c r="H28" s="312"/>
      <c r="I28" s="312"/>
      <c r="J28" s="312"/>
      <c r="K28" s="194"/>
    </row>
    <row r="29" spans="2:11" customFormat="1" ht="12.75" customHeight="1">
      <c r="B29" s="197"/>
      <c r="C29" s="198"/>
      <c r="D29" s="198"/>
      <c r="E29" s="198"/>
      <c r="F29" s="198"/>
      <c r="G29" s="198"/>
      <c r="H29" s="198"/>
      <c r="I29" s="198"/>
      <c r="J29" s="198"/>
      <c r="K29" s="194"/>
    </row>
    <row r="30" spans="2:11" customFormat="1" ht="15" customHeight="1">
      <c r="B30" s="197"/>
      <c r="C30" s="198"/>
      <c r="D30" s="312" t="s">
        <v>1835</v>
      </c>
      <c r="E30" s="312"/>
      <c r="F30" s="312"/>
      <c r="G30" s="312"/>
      <c r="H30" s="312"/>
      <c r="I30" s="312"/>
      <c r="J30" s="312"/>
      <c r="K30" s="194"/>
    </row>
    <row r="31" spans="2:11" customFormat="1" ht="15" customHeight="1">
      <c r="B31" s="197"/>
      <c r="C31" s="198"/>
      <c r="D31" s="312" t="s">
        <v>1836</v>
      </c>
      <c r="E31" s="312"/>
      <c r="F31" s="312"/>
      <c r="G31" s="312"/>
      <c r="H31" s="312"/>
      <c r="I31" s="312"/>
      <c r="J31" s="312"/>
      <c r="K31" s="194"/>
    </row>
    <row r="32" spans="2:11" customFormat="1" ht="12.75" customHeight="1">
      <c r="B32" s="197"/>
      <c r="C32" s="198"/>
      <c r="D32" s="198"/>
      <c r="E32" s="198"/>
      <c r="F32" s="198"/>
      <c r="G32" s="198"/>
      <c r="H32" s="198"/>
      <c r="I32" s="198"/>
      <c r="J32" s="198"/>
      <c r="K32" s="194"/>
    </row>
    <row r="33" spans="2:11" customFormat="1" ht="15" customHeight="1">
      <c r="B33" s="197"/>
      <c r="C33" s="198"/>
      <c r="D33" s="312" t="s">
        <v>1837</v>
      </c>
      <c r="E33" s="312"/>
      <c r="F33" s="312"/>
      <c r="G33" s="312"/>
      <c r="H33" s="312"/>
      <c r="I33" s="312"/>
      <c r="J33" s="312"/>
      <c r="K33" s="194"/>
    </row>
    <row r="34" spans="2:11" customFormat="1" ht="15" customHeight="1">
      <c r="B34" s="197"/>
      <c r="C34" s="198"/>
      <c r="D34" s="312" t="s">
        <v>1838</v>
      </c>
      <c r="E34" s="312"/>
      <c r="F34" s="312"/>
      <c r="G34" s="312"/>
      <c r="H34" s="312"/>
      <c r="I34" s="312"/>
      <c r="J34" s="312"/>
      <c r="K34" s="194"/>
    </row>
    <row r="35" spans="2:11" customFormat="1" ht="15" customHeight="1">
      <c r="B35" s="197"/>
      <c r="C35" s="198"/>
      <c r="D35" s="312" t="s">
        <v>1839</v>
      </c>
      <c r="E35" s="312"/>
      <c r="F35" s="312"/>
      <c r="G35" s="312"/>
      <c r="H35" s="312"/>
      <c r="I35" s="312"/>
      <c r="J35" s="312"/>
      <c r="K35" s="194"/>
    </row>
    <row r="36" spans="2:11" customFormat="1" ht="15" customHeight="1">
      <c r="B36" s="197"/>
      <c r="C36" s="198"/>
      <c r="D36" s="196"/>
      <c r="E36" s="199" t="s">
        <v>189</v>
      </c>
      <c r="F36" s="196"/>
      <c r="G36" s="312" t="s">
        <v>1840</v>
      </c>
      <c r="H36" s="312"/>
      <c r="I36" s="312"/>
      <c r="J36" s="312"/>
      <c r="K36" s="194"/>
    </row>
    <row r="37" spans="2:11" customFormat="1" ht="30.75" customHeight="1">
      <c r="B37" s="197"/>
      <c r="C37" s="198"/>
      <c r="D37" s="196"/>
      <c r="E37" s="199" t="s">
        <v>1841</v>
      </c>
      <c r="F37" s="196"/>
      <c r="G37" s="312" t="s">
        <v>1842</v>
      </c>
      <c r="H37" s="312"/>
      <c r="I37" s="312"/>
      <c r="J37" s="312"/>
      <c r="K37" s="194"/>
    </row>
    <row r="38" spans="2:11" customFormat="1" ht="15" customHeight="1">
      <c r="B38" s="197"/>
      <c r="C38" s="198"/>
      <c r="D38" s="196"/>
      <c r="E38" s="199" t="s">
        <v>58</v>
      </c>
      <c r="F38" s="196"/>
      <c r="G38" s="312" t="s">
        <v>1843</v>
      </c>
      <c r="H38" s="312"/>
      <c r="I38" s="312"/>
      <c r="J38" s="312"/>
      <c r="K38" s="194"/>
    </row>
    <row r="39" spans="2:11" customFormat="1" ht="15" customHeight="1">
      <c r="B39" s="197"/>
      <c r="C39" s="198"/>
      <c r="D39" s="196"/>
      <c r="E39" s="199" t="s">
        <v>59</v>
      </c>
      <c r="F39" s="196"/>
      <c r="G39" s="312" t="s">
        <v>1844</v>
      </c>
      <c r="H39" s="312"/>
      <c r="I39" s="312"/>
      <c r="J39" s="312"/>
      <c r="K39" s="194"/>
    </row>
    <row r="40" spans="2:11" customFormat="1" ht="15" customHeight="1">
      <c r="B40" s="197"/>
      <c r="C40" s="198"/>
      <c r="D40" s="196"/>
      <c r="E40" s="199" t="s">
        <v>190</v>
      </c>
      <c r="F40" s="196"/>
      <c r="G40" s="312" t="s">
        <v>1845</v>
      </c>
      <c r="H40" s="312"/>
      <c r="I40" s="312"/>
      <c r="J40" s="312"/>
      <c r="K40" s="194"/>
    </row>
    <row r="41" spans="2:11" customFormat="1" ht="15" customHeight="1">
      <c r="B41" s="197"/>
      <c r="C41" s="198"/>
      <c r="D41" s="196"/>
      <c r="E41" s="199" t="s">
        <v>191</v>
      </c>
      <c r="F41" s="196"/>
      <c r="G41" s="312" t="s">
        <v>1846</v>
      </c>
      <c r="H41" s="312"/>
      <c r="I41" s="312"/>
      <c r="J41" s="312"/>
      <c r="K41" s="194"/>
    </row>
    <row r="42" spans="2:11" customFormat="1" ht="15" customHeight="1">
      <c r="B42" s="197"/>
      <c r="C42" s="198"/>
      <c r="D42" s="196"/>
      <c r="E42" s="199" t="s">
        <v>1847</v>
      </c>
      <c r="F42" s="196"/>
      <c r="G42" s="312" t="s">
        <v>1848</v>
      </c>
      <c r="H42" s="312"/>
      <c r="I42" s="312"/>
      <c r="J42" s="312"/>
      <c r="K42" s="194"/>
    </row>
    <row r="43" spans="2:11" customFormat="1" ht="15" customHeight="1">
      <c r="B43" s="197"/>
      <c r="C43" s="198"/>
      <c r="D43" s="196"/>
      <c r="E43" s="199"/>
      <c r="F43" s="196"/>
      <c r="G43" s="312" t="s">
        <v>1849</v>
      </c>
      <c r="H43" s="312"/>
      <c r="I43" s="312"/>
      <c r="J43" s="312"/>
      <c r="K43" s="194"/>
    </row>
    <row r="44" spans="2:11" customFormat="1" ht="15" customHeight="1">
      <c r="B44" s="197"/>
      <c r="C44" s="198"/>
      <c r="D44" s="196"/>
      <c r="E44" s="199" t="s">
        <v>1850</v>
      </c>
      <c r="F44" s="196"/>
      <c r="G44" s="312" t="s">
        <v>1851</v>
      </c>
      <c r="H44" s="312"/>
      <c r="I44" s="312"/>
      <c r="J44" s="312"/>
      <c r="K44" s="194"/>
    </row>
    <row r="45" spans="2:11" customFormat="1" ht="15" customHeight="1">
      <c r="B45" s="197"/>
      <c r="C45" s="198"/>
      <c r="D45" s="196"/>
      <c r="E45" s="199" t="s">
        <v>193</v>
      </c>
      <c r="F45" s="196"/>
      <c r="G45" s="312" t="s">
        <v>1852</v>
      </c>
      <c r="H45" s="312"/>
      <c r="I45" s="312"/>
      <c r="J45" s="312"/>
      <c r="K45" s="194"/>
    </row>
    <row r="46" spans="2:11" customFormat="1" ht="12.75" customHeight="1">
      <c r="B46" s="197"/>
      <c r="C46" s="198"/>
      <c r="D46" s="196"/>
      <c r="E46" s="196"/>
      <c r="F46" s="196"/>
      <c r="G46" s="196"/>
      <c r="H46" s="196"/>
      <c r="I46" s="196"/>
      <c r="J46" s="196"/>
      <c r="K46" s="194"/>
    </row>
    <row r="47" spans="2:11" customFormat="1" ht="15" customHeight="1">
      <c r="B47" s="197"/>
      <c r="C47" s="198"/>
      <c r="D47" s="312" t="s">
        <v>1853</v>
      </c>
      <c r="E47" s="312"/>
      <c r="F47" s="312"/>
      <c r="G47" s="312"/>
      <c r="H47" s="312"/>
      <c r="I47" s="312"/>
      <c r="J47" s="312"/>
      <c r="K47" s="194"/>
    </row>
    <row r="48" spans="2:11" customFormat="1" ht="15" customHeight="1">
      <c r="B48" s="197"/>
      <c r="C48" s="198"/>
      <c r="D48" s="198"/>
      <c r="E48" s="312" t="s">
        <v>1854</v>
      </c>
      <c r="F48" s="312"/>
      <c r="G48" s="312"/>
      <c r="H48" s="312"/>
      <c r="I48" s="312"/>
      <c r="J48" s="312"/>
      <c r="K48" s="194"/>
    </row>
    <row r="49" spans="2:11" customFormat="1" ht="15" customHeight="1">
      <c r="B49" s="197"/>
      <c r="C49" s="198"/>
      <c r="D49" s="198"/>
      <c r="E49" s="312" t="s">
        <v>1855</v>
      </c>
      <c r="F49" s="312"/>
      <c r="G49" s="312"/>
      <c r="H49" s="312"/>
      <c r="I49" s="312"/>
      <c r="J49" s="312"/>
      <c r="K49" s="194"/>
    </row>
    <row r="50" spans="2:11" customFormat="1" ht="15" customHeight="1">
      <c r="B50" s="197"/>
      <c r="C50" s="198"/>
      <c r="D50" s="198"/>
      <c r="E50" s="312" t="s">
        <v>1856</v>
      </c>
      <c r="F50" s="312"/>
      <c r="G50" s="312"/>
      <c r="H50" s="312"/>
      <c r="I50" s="312"/>
      <c r="J50" s="312"/>
      <c r="K50" s="194"/>
    </row>
    <row r="51" spans="2:11" customFormat="1" ht="15" customHeight="1">
      <c r="B51" s="197"/>
      <c r="C51" s="198"/>
      <c r="D51" s="312" t="s">
        <v>1857</v>
      </c>
      <c r="E51" s="312"/>
      <c r="F51" s="312"/>
      <c r="G51" s="312"/>
      <c r="H51" s="312"/>
      <c r="I51" s="312"/>
      <c r="J51" s="312"/>
      <c r="K51" s="194"/>
    </row>
    <row r="52" spans="2:11" customFormat="1" ht="25.5" customHeight="1">
      <c r="B52" s="193"/>
      <c r="C52" s="313" t="s">
        <v>1858</v>
      </c>
      <c r="D52" s="313"/>
      <c r="E52" s="313"/>
      <c r="F52" s="313"/>
      <c r="G52" s="313"/>
      <c r="H52" s="313"/>
      <c r="I52" s="313"/>
      <c r="J52" s="313"/>
      <c r="K52" s="194"/>
    </row>
    <row r="53" spans="2:11" customFormat="1" ht="5.25" customHeight="1">
      <c r="B53" s="193"/>
      <c r="C53" s="195"/>
      <c r="D53" s="195"/>
      <c r="E53" s="195"/>
      <c r="F53" s="195"/>
      <c r="G53" s="195"/>
      <c r="H53" s="195"/>
      <c r="I53" s="195"/>
      <c r="J53" s="195"/>
      <c r="K53" s="194"/>
    </row>
    <row r="54" spans="2:11" customFormat="1" ht="15" customHeight="1">
      <c r="B54" s="193"/>
      <c r="C54" s="312" t="s">
        <v>1859</v>
      </c>
      <c r="D54" s="312"/>
      <c r="E54" s="312"/>
      <c r="F54" s="312"/>
      <c r="G54" s="312"/>
      <c r="H54" s="312"/>
      <c r="I54" s="312"/>
      <c r="J54" s="312"/>
      <c r="K54" s="194"/>
    </row>
    <row r="55" spans="2:11" customFormat="1" ht="15" customHeight="1">
      <c r="B55" s="193"/>
      <c r="C55" s="312" t="s">
        <v>1860</v>
      </c>
      <c r="D55" s="312"/>
      <c r="E55" s="312"/>
      <c r="F55" s="312"/>
      <c r="G55" s="312"/>
      <c r="H55" s="312"/>
      <c r="I55" s="312"/>
      <c r="J55" s="312"/>
      <c r="K55" s="194"/>
    </row>
    <row r="56" spans="2:11" customFormat="1" ht="12.75" customHeight="1">
      <c r="B56" s="193"/>
      <c r="C56" s="196"/>
      <c r="D56" s="196"/>
      <c r="E56" s="196"/>
      <c r="F56" s="196"/>
      <c r="G56" s="196"/>
      <c r="H56" s="196"/>
      <c r="I56" s="196"/>
      <c r="J56" s="196"/>
      <c r="K56" s="194"/>
    </row>
    <row r="57" spans="2:11" customFormat="1" ht="15" customHeight="1">
      <c r="B57" s="193"/>
      <c r="C57" s="312" t="s">
        <v>1861</v>
      </c>
      <c r="D57" s="312"/>
      <c r="E57" s="312"/>
      <c r="F57" s="312"/>
      <c r="G57" s="312"/>
      <c r="H57" s="312"/>
      <c r="I57" s="312"/>
      <c r="J57" s="312"/>
      <c r="K57" s="194"/>
    </row>
    <row r="58" spans="2:11" customFormat="1" ht="15" customHeight="1">
      <c r="B58" s="193"/>
      <c r="C58" s="198"/>
      <c r="D58" s="312" t="s">
        <v>1862</v>
      </c>
      <c r="E58" s="312"/>
      <c r="F58" s="312"/>
      <c r="G58" s="312"/>
      <c r="H58" s="312"/>
      <c r="I58" s="312"/>
      <c r="J58" s="312"/>
      <c r="K58" s="194"/>
    </row>
    <row r="59" spans="2:11" customFormat="1" ht="15" customHeight="1">
      <c r="B59" s="193"/>
      <c r="C59" s="198"/>
      <c r="D59" s="312" t="s">
        <v>1863</v>
      </c>
      <c r="E59" s="312"/>
      <c r="F59" s="312"/>
      <c r="G59" s="312"/>
      <c r="H59" s="312"/>
      <c r="I59" s="312"/>
      <c r="J59" s="312"/>
      <c r="K59" s="194"/>
    </row>
    <row r="60" spans="2:11" customFormat="1" ht="15" customHeight="1">
      <c r="B60" s="193"/>
      <c r="C60" s="198"/>
      <c r="D60" s="312" t="s">
        <v>1864</v>
      </c>
      <c r="E60" s="312"/>
      <c r="F60" s="312"/>
      <c r="G60" s="312"/>
      <c r="H60" s="312"/>
      <c r="I60" s="312"/>
      <c r="J60" s="312"/>
      <c r="K60" s="194"/>
    </row>
    <row r="61" spans="2:11" customFormat="1" ht="15" customHeight="1">
      <c r="B61" s="193"/>
      <c r="C61" s="198"/>
      <c r="D61" s="312" t="s">
        <v>1865</v>
      </c>
      <c r="E61" s="312"/>
      <c r="F61" s="312"/>
      <c r="G61" s="312"/>
      <c r="H61" s="312"/>
      <c r="I61" s="312"/>
      <c r="J61" s="312"/>
      <c r="K61" s="194"/>
    </row>
    <row r="62" spans="2:11" customFormat="1" ht="15" customHeight="1">
      <c r="B62" s="193"/>
      <c r="C62" s="198"/>
      <c r="D62" s="315" t="s">
        <v>1866</v>
      </c>
      <c r="E62" s="315"/>
      <c r="F62" s="315"/>
      <c r="G62" s="315"/>
      <c r="H62" s="315"/>
      <c r="I62" s="315"/>
      <c r="J62" s="315"/>
      <c r="K62" s="194"/>
    </row>
    <row r="63" spans="2:11" customFormat="1" ht="15" customHeight="1">
      <c r="B63" s="193"/>
      <c r="C63" s="198"/>
      <c r="D63" s="312" t="s">
        <v>1867</v>
      </c>
      <c r="E63" s="312"/>
      <c r="F63" s="312"/>
      <c r="G63" s="312"/>
      <c r="H63" s="312"/>
      <c r="I63" s="312"/>
      <c r="J63" s="312"/>
      <c r="K63" s="194"/>
    </row>
    <row r="64" spans="2:11" customFormat="1" ht="12.75" customHeight="1">
      <c r="B64" s="193"/>
      <c r="C64" s="198"/>
      <c r="D64" s="198"/>
      <c r="E64" s="201"/>
      <c r="F64" s="198"/>
      <c r="G64" s="198"/>
      <c r="H64" s="198"/>
      <c r="I64" s="198"/>
      <c r="J64" s="198"/>
      <c r="K64" s="194"/>
    </row>
    <row r="65" spans="2:11" customFormat="1" ht="15" customHeight="1">
      <c r="B65" s="193"/>
      <c r="C65" s="198"/>
      <c r="D65" s="312" t="s">
        <v>1868</v>
      </c>
      <c r="E65" s="312"/>
      <c r="F65" s="312"/>
      <c r="G65" s="312"/>
      <c r="H65" s="312"/>
      <c r="I65" s="312"/>
      <c r="J65" s="312"/>
      <c r="K65" s="194"/>
    </row>
    <row r="66" spans="2:11" customFormat="1" ht="15" customHeight="1">
      <c r="B66" s="193"/>
      <c r="C66" s="198"/>
      <c r="D66" s="315" t="s">
        <v>1869</v>
      </c>
      <c r="E66" s="315"/>
      <c r="F66" s="315"/>
      <c r="G66" s="315"/>
      <c r="H66" s="315"/>
      <c r="I66" s="315"/>
      <c r="J66" s="315"/>
      <c r="K66" s="194"/>
    </row>
    <row r="67" spans="2:11" customFormat="1" ht="15" customHeight="1">
      <c r="B67" s="193"/>
      <c r="C67" s="198"/>
      <c r="D67" s="312" t="s">
        <v>1870</v>
      </c>
      <c r="E67" s="312"/>
      <c r="F67" s="312"/>
      <c r="G67" s="312"/>
      <c r="H67" s="312"/>
      <c r="I67" s="312"/>
      <c r="J67" s="312"/>
      <c r="K67" s="194"/>
    </row>
    <row r="68" spans="2:11" customFormat="1" ht="15" customHeight="1">
      <c r="B68" s="193"/>
      <c r="C68" s="198"/>
      <c r="D68" s="312" t="s">
        <v>1871</v>
      </c>
      <c r="E68" s="312"/>
      <c r="F68" s="312"/>
      <c r="G68" s="312"/>
      <c r="H68" s="312"/>
      <c r="I68" s="312"/>
      <c r="J68" s="312"/>
      <c r="K68" s="194"/>
    </row>
    <row r="69" spans="2:11" customFormat="1" ht="15" customHeight="1">
      <c r="B69" s="193"/>
      <c r="C69" s="198"/>
      <c r="D69" s="312" t="s">
        <v>1872</v>
      </c>
      <c r="E69" s="312"/>
      <c r="F69" s="312"/>
      <c r="G69" s="312"/>
      <c r="H69" s="312"/>
      <c r="I69" s="312"/>
      <c r="J69" s="312"/>
      <c r="K69" s="194"/>
    </row>
    <row r="70" spans="2:11" customFormat="1" ht="15" customHeight="1">
      <c r="B70" s="193"/>
      <c r="C70" s="198"/>
      <c r="D70" s="312" t="s">
        <v>1873</v>
      </c>
      <c r="E70" s="312"/>
      <c r="F70" s="312"/>
      <c r="G70" s="312"/>
      <c r="H70" s="312"/>
      <c r="I70" s="312"/>
      <c r="J70" s="312"/>
      <c r="K70" s="194"/>
    </row>
    <row r="71" spans="2:11" customFormat="1" ht="12.75" customHeight="1">
      <c r="B71" s="202"/>
      <c r="C71" s="203"/>
      <c r="D71" s="203"/>
      <c r="E71" s="203"/>
      <c r="F71" s="203"/>
      <c r="G71" s="203"/>
      <c r="H71" s="203"/>
      <c r="I71" s="203"/>
      <c r="J71" s="203"/>
      <c r="K71" s="204"/>
    </row>
    <row r="72" spans="2:11" customFormat="1" ht="18.75" customHeight="1">
      <c r="B72" s="205"/>
      <c r="C72" s="205"/>
      <c r="D72" s="205"/>
      <c r="E72" s="205"/>
      <c r="F72" s="205"/>
      <c r="G72" s="205"/>
      <c r="H72" s="205"/>
      <c r="I72" s="205"/>
      <c r="J72" s="205"/>
      <c r="K72" s="206"/>
    </row>
    <row r="73" spans="2:11" customFormat="1" ht="18.75" customHeight="1">
      <c r="B73" s="206"/>
      <c r="C73" s="206"/>
      <c r="D73" s="206"/>
      <c r="E73" s="206"/>
      <c r="F73" s="206"/>
      <c r="G73" s="206"/>
      <c r="H73" s="206"/>
      <c r="I73" s="206"/>
      <c r="J73" s="206"/>
      <c r="K73" s="206"/>
    </row>
    <row r="74" spans="2:11" customFormat="1" ht="7.5" customHeight="1">
      <c r="B74" s="207"/>
      <c r="C74" s="208"/>
      <c r="D74" s="208"/>
      <c r="E74" s="208"/>
      <c r="F74" s="208"/>
      <c r="G74" s="208"/>
      <c r="H74" s="208"/>
      <c r="I74" s="208"/>
      <c r="J74" s="208"/>
      <c r="K74" s="209"/>
    </row>
    <row r="75" spans="2:11" customFormat="1" ht="45" customHeight="1">
      <c r="B75" s="210"/>
      <c r="C75" s="316" t="s">
        <v>1874</v>
      </c>
      <c r="D75" s="316"/>
      <c r="E75" s="316"/>
      <c r="F75" s="316"/>
      <c r="G75" s="316"/>
      <c r="H75" s="316"/>
      <c r="I75" s="316"/>
      <c r="J75" s="316"/>
      <c r="K75" s="211"/>
    </row>
    <row r="76" spans="2:11" customFormat="1" ht="17.25" customHeight="1">
      <c r="B76" s="210"/>
      <c r="C76" s="212" t="s">
        <v>1875</v>
      </c>
      <c r="D76" s="212"/>
      <c r="E76" s="212"/>
      <c r="F76" s="212" t="s">
        <v>1876</v>
      </c>
      <c r="G76" s="213"/>
      <c r="H76" s="212" t="s">
        <v>59</v>
      </c>
      <c r="I76" s="212" t="s">
        <v>62</v>
      </c>
      <c r="J76" s="212" t="s">
        <v>1877</v>
      </c>
      <c r="K76" s="211"/>
    </row>
    <row r="77" spans="2:11" customFormat="1" ht="17.25" customHeight="1">
      <c r="B77" s="210"/>
      <c r="C77" s="214" t="s">
        <v>1878</v>
      </c>
      <c r="D77" s="214"/>
      <c r="E77" s="214"/>
      <c r="F77" s="215" t="s">
        <v>1879</v>
      </c>
      <c r="G77" s="216"/>
      <c r="H77" s="214"/>
      <c r="I77" s="214"/>
      <c r="J77" s="214" t="s">
        <v>1880</v>
      </c>
      <c r="K77" s="211"/>
    </row>
    <row r="78" spans="2:11" customFormat="1" ht="5.25" customHeight="1">
      <c r="B78" s="210"/>
      <c r="C78" s="217"/>
      <c r="D78" s="217"/>
      <c r="E78" s="217"/>
      <c r="F78" s="217"/>
      <c r="G78" s="218"/>
      <c r="H78" s="217"/>
      <c r="I78" s="217"/>
      <c r="J78" s="217"/>
      <c r="K78" s="211"/>
    </row>
    <row r="79" spans="2:11" customFormat="1" ht="15" customHeight="1">
      <c r="B79" s="210"/>
      <c r="C79" s="199" t="s">
        <v>58</v>
      </c>
      <c r="D79" s="219"/>
      <c r="E79" s="219"/>
      <c r="F79" s="220" t="s">
        <v>144</v>
      </c>
      <c r="G79" s="221"/>
      <c r="H79" s="199" t="s">
        <v>1881</v>
      </c>
      <c r="I79" s="199" t="s">
        <v>1882</v>
      </c>
      <c r="J79" s="199">
        <v>20</v>
      </c>
      <c r="K79" s="211"/>
    </row>
    <row r="80" spans="2:11" customFormat="1" ht="15" customHeight="1">
      <c r="B80" s="210"/>
      <c r="C80" s="199" t="s">
        <v>1883</v>
      </c>
      <c r="D80" s="199"/>
      <c r="E80" s="199"/>
      <c r="F80" s="220" t="s">
        <v>144</v>
      </c>
      <c r="G80" s="221"/>
      <c r="H80" s="199" t="s">
        <v>1884</v>
      </c>
      <c r="I80" s="199" t="s">
        <v>1882</v>
      </c>
      <c r="J80" s="199">
        <v>120</v>
      </c>
      <c r="K80" s="211"/>
    </row>
    <row r="81" spans="2:11" customFormat="1" ht="15" customHeight="1">
      <c r="B81" s="222"/>
      <c r="C81" s="199" t="s">
        <v>1885</v>
      </c>
      <c r="D81" s="199"/>
      <c r="E81" s="199"/>
      <c r="F81" s="220" t="s">
        <v>1886</v>
      </c>
      <c r="G81" s="221"/>
      <c r="H81" s="199" t="s">
        <v>1887</v>
      </c>
      <c r="I81" s="199" t="s">
        <v>1882</v>
      </c>
      <c r="J81" s="199">
        <v>50</v>
      </c>
      <c r="K81" s="211"/>
    </row>
    <row r="82" spans="2:11" customFormat="1" ht="15" customHeight="1">
      <c r="B82" s="222"/>
      <c r="C82" s="199" t="s">
        <v>1888</v>
      </c>
      <c r="D82" s="199"/>
      <c r="E82" s="199"/>
      <c r="F82" s="220" t="s">
        <v>144</v>
      </c>
      <c r="G82" s="221"/>
      <c r="H82" s="199" t="s">
        <v>1889</v>
      </c>
      <c r="I82" s="199" t="s">
        <v>1890</v>
      </c>
      <c r="J82" s="199"/>
      <c r="K82" s="211"/>
    </row>
    <row r="83" spans="2:11" customFormat="1" ht="15" customHeight="1">
      <c r="B83" s="222"/>
      <c r="C83" s="199" t="s">
        <v>1891</v>
      </c>
      <c r="D83" s="199"/>
      <c r="E83" s="199"/>
      <c r="F83" s="220" t="s">
        <v>1886</v>
      </c>
      <c r="G83" s="199"/>
      <c r="H83" s="199" t="s">
        <v>1892</v>
      </c>
      <c r="I83" s="199" t="s">
        <v>1882</v>
      </c>
      <c r="J83" s="199">
        <v>15</v>
      </c>
      <c r="K83" s="211"/>
    </row>
    <row r="84" spans="2:11" customFormat="1" ht="15" customHeight="1">
      <c r="B84" s="222"/>
      <c r="C84" s="199" t="s">
        <v>1893</v>
      </c>
      <c r="D84" s="199"/>
      <c r="E84" s="199"/>
      <c r="F84" s="220" t="s">
        <v>1886</v>
      </c>
      <c r="G84" s="199"/>
      <c r="H84" s="199" t="s">
        <v>1894</v>
      </c>
      <c r="I84" s="199" t="s">
        <v>1882</v>
      </c>
      <c r="J84" s="199">
        <v>15</v>
      </c>
      <c r="K84" s="211"/>
    </row>
    <row r="85" spans="2:11" customFormat="1" ht="15" customHeight="1">
      <c r="B85" s="222"/>
      <c r="C85" s="199" t="s">
        <v>1895</v>
      </c>
      <c r="D85" s="199"/>
      <c r="E85" s="199"/>
      <c r="F85" s="220" t="s">
        <v>1886</v>
      </c>
      <c r="G85" s="199"/>
      <c r="H85" s="199" t="s">
        <v>1896</v>
      </c>
      <c r="I85" s="199" t="s">
        <v>1882</v>
      </c>
      <c r="J85" s="199">
        <v>20</v>
      </c>
      <c r="K85" s="211"/>
    </row>
    <row r="86" spans="2:11" customFormat="1" ht="15" customHeight="1">
      <c r="B86" s="222"/>
      <c r="C86" s="199" t="s">
        <v>1897</v>
      </c>
      <c r="D86" s="199"/>
      <c r="E86" s="199"/>
      <c r="F86" s="220" t="s">
        <v>1886</v>
      </c>
      <c r="G86" s="199"/>
      <c r="H86" s="199" t="s">
        <v>1898</v>
      </c>
      <c r="I86" s="199" t="s">
        <v>1882</v>
      </c>
      <c r="J86" s="199">
        <v>20</v>
      </c>
      <c r="K86" s="211"/>
    </row>
    <row r="87" spans="2:11" customFormat="1" ht="15" customHeight="1">
      <c r="B87" s="222"/>
      <c r="C87" s="199" t="s">
        <v>1899</v>
      </c>
      <c r="D87" s="199"/>
      <c r="E87" s="199"/>
      <c r="F87" s="220" t="s">
        <v>1886</v>
      </c>
      <c r="G87" s="221"/>
      <c r="H87" s="199" t="s">
        <v>1900</v>
      </c>
      <c r="I87" s="199" t="s">
        <v>1882</v>
      </c>
      <c r="J87" s="199">
        <v>50</v>
      </c>
      <c r="K87" s="211"/>
    </row>
    <row r="88" spans="2:11" customFormat="1" ht="15" customHeight="1">
      <c r="B88" s="222"/>
      <c r="C88" s="199" t="s">
        <v>1901</v>
      </c>
      <c r="D88" s="199"/>
      <c r="E88" s="199"/>
      <c r="F88" s="220" t="s">
        <v>1886</v>
      </c>
      <c r="G88" s="221"/>
      <c r="H88" s="199" t="s">
        <v>1902</v>
      </c>
      <c r="I88" s="199" t="s">
        <v>1882</v>
      </c>
      <c r="J88" s="199">
        <v>20</v>
      </c>
      <c r="K88" s="211"/>
    </row>
    <row r="89" spans="2:11" customFormat="1" ht="15" customHeight="1">
      <c r="B89" s="222"/>
      <c r="C89" s="199" t="s">
        <v>1903</v>
      </c>
      <c r="D89" s="199"/>
      <c r="E89" s="199"/>
      <c r="F89" s="220" t="s">
        <v>1886</v>
      </c>
      <c r="G89" s="221"/>
      <c r="H89" s="199" t="s">
        <v>1904</v>
      </c>
      <c r="I89" s="199" t="s">
        <v>1882</v>
      </c>
      <c r="J89" s="199">
        <v>20</v>
      </c>
      <c r="K89" s="211"/>
    </row>
    <row r="90" spans="2:11" customFormat="1" ht="15" customHeight="1">
      <c r="B90" s="222"/>
      <c r="C90" s="199" t="s">
        <v>1905</v>
      </c>
      <c r="D90" s="199"/>
      <c r="E90" s="199"/>
      <c r="F90" s="220" t="s">
        <v>1886</v>
      </c>
      <c r="G90" s="221"/>
      <c r="H90" s="199" t="s">
        <v>1906</v>
      </c>
      <c r="I90" s="199" t="s">
        <v>1882</v>
      </c>
      <c r="J90" s="199">
        <v>50</v>
      </c>
      <c r="K90" s="211"/>
    </row>
    <row r="91" spans="2:11" customFormat="1" ht="15" customHeight="1">
      <c r="B91" s="222"/>
      <c r="C91" s="199" t="s">
        <v>1907</v>
      </c>
      <c r="D91" s="199"/>
      <c r="E91" s="199"/>
      <c r="F91" s="220" t="s">
        <v>1886</v>
      </c>
      <c r="G91" s="221"/>
      <c r="H91" s="199" t="s">
        <v>1907</v>
      </c>
      <c r="I91" s="199" t="s">
        <v>1882</v>
      </c>
      <c r="J91" s="199">
        <v>50</v>
      </c>
      <c r="K91" s="211"/>
    </row>
    <row r="92" spans="2:11" customFormat="1" ht="15" customHeight="1">
      <c r="B92" s="222"/>
      <c r="C92" s="199" t="s">
        <v>1908</v>
      </c>
      <c r="D92" s="199"/>
      <c r="E92" s="199"/>
      <c r="F92" s="220" t="s">
        <v>1886</v>
      </c>
      <c r="G92" s="221"/>
      <c r="H92" s="199" t="s">
        <v>1909</v>
      </c>
      <c r="I92" s="199" t="s">
        <v>1882</v>
      </c>
      <c r="J92" s="199">
        <v>255</v>
      </c>
      <c r="K92" s="211"/>
    </row>
    <row r="93" spans="2:11" customFormat="1" ht="15" customHeight="1">
      <c r="B93" s="222"/>
      <c r="C93" s="199" t="s">
        <v>1910</v>
      </c>
      <c r="D93" s="199"/>
      <c r="E93" s="199"/>
      <c r="F93" s="220" t="s">
        <v>144</v>
      </c>
      <c r="G93" s="221"/>
      <c r="H93" s="199" t="s">
        <v>1911</v>
      </c>
      <c r="I93" s="199" t="s">
        <v>1912</v>
      </c>
      <c r="J93" s="199"/>
      <c r="K93" s="211"/>
    </row>
    <row r="94" spans="2:11" customFormat="1" ht="15" customHeight="1">
      <c r="B94" s="222"/>
      <c r="C94" s="199" t="s">
        <v>1913</v>
      </c>
      <c r="D94" s="199"/>
      <c r="E94" s="199"/>
      <c r="F94" s="220" t="s">
        <v>144</v>
      </c>
      <c r="G94" s="221"/>
      <c r="H94" s="199" t="s">
        <v>1914</v>
      </c>
      <c r="I94" s="199" t="s">
        <v>1915</v>
      </c>
      <c r="J94" s="199"/>
      <c r="K94" s="211"/>
    </row>
    <row r="95" spans="2:11" customFormat="1" ht="15" customHeight="1">
      <c r="B95" s="222"/>
      <c r="C95" s="199" t="s">
        <v>1916</v>
      </c>
      <c r="D95" s="199"/>
      <c r="E95" s="199"/>
      <c r="F95" s="220" t="s">
        <v>144</v>
      </c>
      <c r="G95" s="221"/>
      <c r="H95" s="199" t="s">
        <v>1916</v>
      </c>
      <c r="I95" s="199" t="s">
        <v>1915</v>
      </c>
      <c r="J95" s="199"/>
      <c r="K95" s="211"/>
    </row>
    <row r="96" spans="2:11" customFormat="1" ht="15" customHeight="1">
      <c r="B96" s="222"/>
      <c r="C96" s="199" t="s">
        <v>43</v>
      </c>
      <c r="D96" s="199"/>
      <c r="E96" s="199"/>
      <c r="F96" s="220" t="s">
        <v>144</v>
      </c>
      <c r="G96" s="221"/>
      <c r="H96" s="199" t="s">
        <v>1917</v>
      </c>
      <c r="I96" s="199" t="s">
        <v>1915</v>
      </c>
      <c r="J96" s="199"/>
      <c r="K96" s="211"/>
    </row>
    <row r="97" spans="2:11" customFormat="1" ht="15" customHeight="1">
      <c r="B97" s="222"/>
      <c r="C97" s="199" t="s">
        <v>53</v>
      </c>
      <c r="D97" s="199"/>
      <c r="E97" s="199"/>
      <c r="F97" s="220" t="s">
        <v>144</v>
      </c>
      <c r="G97" s="221"/>
      <c r="H97" s="199" t="s">
        <v>1918</v>
      </c>
      <c r="I97" s="199" t="s">
        <v>1915</v>
      </c>
      <c r="J97" s="199"/>
      <c r="K97" s="211"/>
    </row>
    <row r="98" spans="2:11" customFormat="1" ht="15" customHeight="1">
      <c r="B98" s="223"/>
      <c r="C98" s="224"/>
      <c r="D98" s="224"/>
      <c r="E98" s="224"/>
      <c r="F98" s="224"/>
      <c r="G98" s="224"/>
      <c r="H98" s="224"/>
      <c r="I98" s="224"/>
      <c r="J98" s="224"/>
      <c r="K98" s="225"/>
    </row>
    <row r="99" spans="2:11" customFormat="1" ht="18.75" customHeight="1">
      <c r="B99" s="226"/>
      <c r="C99" s="227"/>
      <c r="D99" s="227"/>
      <c r="E99" s="227"/>
      <c r="F99" s="227"/>
      <c r="G99" s="227"/>
      <c r="H99" s="227"/>
      <c r="I99" s="227"/>
      <c r="J99" s="227"/>
      <c r="K99" s="226"/>
    </row>
    <row r="100" spans="2:11" customFormat="1" ht="18.75" customHeight="1">
      <c r="B100" s="206"/>
      <c r="C100" s="206"/>
      <c r="D100" s="206"/>
      <c r="E100" s="206"/>
      <c r="F100" s="206"/>
      <c r="G100" s="206"/>
      <c r="H100" s="206"/>
      <c r="I100" s="206"/>
      <c r="J100" s="206"/>
      <c r="K100" s="206"/>
    </row>
    <row r="101" spans="2:11" customFormat="1" ht="7.5" customHeight="1">
      <c r="B101" s="207"/>
      <c r="C101" s="208"/>
      <c r="D101" s="208"/>
      <c r="E101" s="208"/>
      <c r="F101" s="208"/>
      <c r="G101" s="208"/>
      <c r="H101" s="208"/>
      <c r="I101" s="208"/>
      <c r="J101" s="208"/>
      <c r="K101" s="209"/>
    </row>
    <row r="102" spans="2:11" customFormat="1" ht="45" customHeight="1">
      <c r="B102" s="210"/>
      <c r="C102" s="316" t="s">
        <v>1919</v>
      </c>
      <c r="D102" s="316"/>
      <c r="E102" s="316"/>
      <c r="F102" s="316"/>
      <c r="G102" s="316"/>
      <c r="H102" s="316"/>
      <c r="I102" s="316"/>
      <c r="J102" s="316"/>
      <c r="K102" s="211"/>
    </row>
    <row r="103" spans="2:11" customFormat="1" ht="17.25" customHeight="1">
      <c r="B103" s="210"/>
      <c r="C103" s="212" t="s">
        <v>1875</v>
      </c>
      <c r="D103" s="212"/>
      <c r="E103" s="212"/>
      <c r="F103" s="212" t="s">
        <v>1876</v>
      </c>
      <c r="G103" s="213"/>
      <c r="H103" s="212" t="s">
        <v>59</v>
      </c>
      <c r="I103" s="212" t="s">
        <v>62</v>
      </c>
      <c r="J103" s="212" t="s">
        <v>1877</v>
      </c>
      <c r="K103" s="211"/>
    </row>
    <row r="104" spans="2:11" customFormat="1" ht="17.25" customHeight="1">
      <c r="B104" s="210"/>
      <c r="C104" s="214" t="s">
        <v>1878</v>
      </c>
      <c r="D104" s="214"/>
      <c r="E104" s="214"/>
      <c r="F104" s="215" t="s">
        <v>1879</v>
      </c>
      <c r="G104" s="216"/>
      <c r="H104" s="214"/>
      <c r="I104" s="214"/>
      <c r="J104" s="214" t="s">
        <v>1880</v>
      </c>
      <c r="K104" s="211"/>
    </row>
    <row r="105" spans="2:11" customFormat="1" ht="5.25" customHeight="1">
      <c r="B105" s="210"/>
      <c r="C105" s="212"/>
      <c r="D105" s="212"/>
      <c r="E105" s="212"/>
      <c r="F105" s="212"/>
      <c r="G105" s="228"/>
      <c r="H105" s="212"/>
      <c r="I105" s="212"/>
      <c r="J105" s="212"/>
      <c r="K105" s="211"/>
    </row>
    <row r="106" spans="2:11" customFormat="1" ht="15" customHeight="1">
      <c r="B106" s="210"/>
      <c r="C106" s="199" t="s">
        <v>58</v>
      </c>
      <c r="D106" s="219"/>
      <c r="E106" s="219"/>
      <c r="F106" s="220" t="s">
        <v>144</v>
      </c>
      <c r="G106" s="199"/>
      <c r="H106" s="199" t="s">
        <v>1920</v>
      </c>
      <c r="I106" s="199" t="s">
        <v>1882</v>
      </c>
      <c r="J106" s="199">
        <v>20</v>
      </c>
      <c r="K106" s="211"/>
    </row>
    <row r="107" spans="2:11" customFormat="1" ht="15" customHeight="1">
      <c r="B107" s="210"/>
      <c r="C107" s="199" t="s">
        <v>1883</v>
      </c>
      <c r="D107" s="199"/>
      <c r="E107" s="199"/>
      <c r="F107" s="220" t="s">
        <v>144</v>
      </c>
      <c r="G107" s="199"/>
      <c r="H107" s="199" t="s">
        <v>1920</v>
      </c>
      <c r="I107" s="199" t="s">
        <v>1882</v>
      </c>
      <c r="J107" s="199">
        <v>120</v>
      </c>
      <c r="K107" s="211"/>
    </row>
    <row r="108" spans="2:11" customFormat="1" ht="15" customHeight="1">
      <c r="B108" s="222"/>
      <c r="C108" s="199" t="s">
        <v>1885</v>
      </c>
      <c r="D108" s="199"/>
      <c r="E108" s="199"/>
      <c r="F108" s="220" t="s">
        <v>1886</v>
      </c>
      <c r="G108" s="199"/>
      <c r="H108" s="199" t="s">
        <v>1920</v>
      </c>
      <c r="I108" s="199" t="s">
        <v>1882</v>
      </c>
      <c r="J108" s="199">
        <v>50</v>
      </c>
      <c r="K108" s="211"/>
    </row>
    <row r="109" spans="2:11" customFormat="1" ht="15" customHeight="1">
      <c r="B109" s="222"/>
      <c r="C109" s="199" t="s">
        <v>1888</v>
      </c>
      <c r="D109" s="199"/>
      <c r="E109" s="199"/>
      <c r="F109" s="220" t="s">
        <v>144</v>
      </c>
      <c r="G109" s="199"/>
      <c r="H109" s="199" t="s">
        <v>1920</v>
      </c>
      <c r="I109" s="199" t="s">
        <v>1890</v>
      </c>
      <c r="J109" s="199"/>
      <c r="K109" s="211"/>
    </row>
    <row r="110" spans="2:11" customFormat="1" ht="15" customHeight="1">
      <c r="B110" s="222"/>
      <c r="C110" s="199" t="s">
        <v>1899</v>
      </c>
      <c r="D110" s="199"/>
      <c r="E110" s="199"/>
      <c r="F110" s="220" t="s">
        <v>1886</v>
      </c>
      <c r="G110" s="199"/>
      <c r="H110" s="199" t="s">
        <v>1920</v>
      </c>
      <c r="I110" s="199" t="s">
        <v>1882</v>
      </c>
      <c r="J110" s="199">
        <v>50</v>
      </c>
      <c r="K110" s="211"/>
    </row>
    <row r="111" spans="2:11" customFormat="1" ht="15" customHeight="1">
      <c r="B111" s="222"/>
      <c r="C111" s="199" t="s">
        <v>1907</v>
      </c>
      <c r="D111" s="199"/>
      <c r="E111" s="199"/>
      <c r="F111" s="220" t="s">
        <v>1886</v>
      </c>
      <c r="G111" s="199"/>
      <c r="H111" s="199" t="s">
        <v>1920</v>
      </c>
      <c r="I111" s="199" t="s">
        <v>1882</v>
      </c>
      <c r="J111" s="199">
        <v>50</v>
      </c>
      <c r="K111" s="211"/>
    </row>
    <row r="112" spans="2:11" customFormat="1" ht="15" customHeight="1">
      <c r="B112" s="222"/>
      <c r="C112" s="199" t="s">
        <v>1905</v>
      </c>
      <c r="D112" s="199"/>
      <c r="E112" s="199"/>
      <c r="F112" s="220" t="s">
        <v>1886</v>
      </c>
      <c r="G112" s="199"/>
      <c r="H112" s="199" t="s">
        <v>1920</v>
      </c>
      <c r="I112" s="199" t="s">
        <v>1882</v>
      </c>
      <c r="J112" s="199">
        <v>50</v>
      </c>
      <c r="K112" s="211"/>
    </row>
    <row r="113" spans="2:11" customFormat="1" ht="15" customHeight="1">
      <c r="B113" s="222"/>
      <c r="C113" s="199" t="s">
        <v>58</v>
      </c>
      <c r="D113" s="199"/>
      <c r="E113" s="199"/>
      <c r="F113" s="220" t="s">
        <v>144</v>
      </c>
      <c r="G113" s="199"/>
      <c r="H113" s="199" t="s">
        <v>1921</v>
      </c>
      <c r="I113" s="199" t="s">
        <v>1882</v>
      </c>
      <c r="J113" s="199">
        <v>20</v>
      </c>
      <c r="K113" s="211"/>
    </row>
    <row r="114" spans="2:11" customFormat="1" ht="15" customHeight="1">
      <c r="B114" s="222"/>
      <c r="C114" s="199" t="s">
        <v>1922</v>
      </c>
      <c r="D114" s="199"/>
      <c r="E114" s="199"/>
      <c r="F114" s="220" t="s">
        <v>144</v>
      </c>
      <c r="G114" s="199"/>
      <c r="H114" s="199" t="s">
        <v>1923</v>
      </c>
      <c r="I114" s="199" t="s">
        <v>1882</v>
      </c>
      <c r="J114" s="199">
        <v>120</v>
      </c>
      <c r="K114" s="211"/>
    </row>
    <row r="115" spans="2:11" customFormat="1" ht="15" customHeight="1">
      <c r="B115" s="222"/>
      <c r="C115" s="199" t="s">
        <v>43</v>
      </c>
      <c r="D115" s="199"/>
      <c r="E115" s="199"/>
      <c r="F115" s="220" t="s">
        <v>144</v>
      </c>
      <c r="G115" s="199"/>
      <c r="H115" s="199" t="s">
        <v>1924</v>
      </c>
      <c r="I115" s="199" t="s">
        <v>1915</v>
      </c>
      <c r="J115" s="199"/>
      <c r="K115" s="211"/>
    </row>
    <row r="116" spans="2:11" customFormat="1" ht="15" customHeight="1">
      <c r="B116" s="222"/>
      <c r="C116" s="199" t="s">
        <v>53</v>
      </c>
      <c r="D116" s="199"/>
      <c r="E116" s="199"/>
      <c r="F116" s="220" t="s">
        <v>144</v>
      </c>
      <c r="G116" s="199"/>
      <c r="H116" s="199" t="s">
        <v>1925</v>
      </c>
      <c r="I116" s="199" t="s">
        <v>1915</v>
      </c>
      <c r="J116" s="199"/>
      <c r="K116" s="211"/>
    </row>
    <row r="117" spans="2:11" customFormat="1" ht="15" customHeight="1">
      <c r="B117" s="222"/>
      <c r="C117" s="199" t="s">
        <v>62</v>
      </c>
      <c r="D117" s="199"/>
      <c r="E117" s="199"/>
      <c r="F117" s="220" t="s">
        <v>144</v>
      </c>
      <c r="G117" s="199"/>
      <c r="H117" s="199" t="s">
        <v>1926</v>
      </c>
      <c r="I117" s="199" t="s">
        <v>1927</v>
      </c>
      <c r="J117" s="199"/>
      <c r="K117" s="211"/>
    </row>
    <row r="118" spans="2:11" customFormat="1" ht="15" customHeight="1">
      <c r="B118" s="223"/>
      <c r="C118" s="229"/>
      <c r="D118" s="229"/>
      <c r="E118" s="229"/>
      <c r="F118" s="229"/>
      <c r="G118" s="229"/>
      <c r="H118" s="229"/>
      <c r="I118" s="229"/>
      <c r="J118" s="229"/>
      <c r="K118" s="225"/>
    </row>
    <row r="119" spans="2:11" customFormat="1" ht="18.75" customHeight="1">
      <c r="B119" s="230"/>
      <c r="C119" s="231"/>
      <c r="D119" s="231"/>
      <c r="E119" s="231"/>
      <c r="F119" s="232"/>
      <c r="G119" s="231"/>
      <c r="H119" s="231"/>
      <c r="I119" s="231"/>
      <c r="J119" s="231"/>
      <c r="K119" s="230"/>
    </row>
    <row r="120" spans="2:11" customFormat="1" ht="18.75" customHeight="1"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</row>
    <row r="121" spans="2:11" customFormat="1" ht="7.5" customHeight="1">
      <c r="B121" s="233"/>
      <c r="C121" s="234"/>
      <c r="D121" s="234"/>
      <c r="E121" s="234"/>
      <c r="F121" s="234"/>
      <c r="G121" s="234"/>
      <c r="H121" s="234"/>
      <c r="I121" s="234"/>
      <c r="J121" s="234"/>
      <c r="K121" s="235"/>
    </row>
    <row r="122" spans="2:11" customFormat="1" ht="45" customHeight="1">
      <c r="B122" s="236"/>
      <c r="C122" s="314" t="s">
        <v>1928</v>
      </c>
      <c r="D122" s="314"/>
      <c r="E122" s="314"/>
      <c r="F122" s="314"/>
      <c r="G122" s="314"/>
      <c r="H122" s="314"/>
      <c r="I122" s="314"/>
      <c r="J122" s="314"/>
      <c r="K122" s="237"/>
    </row>
    <row r="123" spans="2:11" customFormat="1" ht="17.25" customHeight="1">
      <c r="B123" s="238"/>
      <c r="C123" s="212" t="s">
        <v>1875</v>
      </c>
      <c r="D123" s="212"/>
      <c r="E123" s="212"/>
      <c r="F123" s="212" t="s">
        <v>1876</v>
      </c>
      <c r="G123" s="213"/>
      <c r="H123" s="212" t="s">
        <v>59</v>
      </c>
      <c r="I123" s="212" t="s">
        <v>62</v>
      </c>
      <c r="J123" s="212" t="s">
        <v>1877</v>
      </c>
      <c r="K123" s="239"/>
    </row>
    <row r="124" spans="2:11" customFormat="1" ht="17.25" customHeight="1">
      <c r="B124" s="238"/>
      <c r="C124" s="214" t="s">
        <v>1878</v>
      </c>
      <c r="D124" s="214"/>
      <c r="E124" s="214"/>
      <c r="F124" s="215" t="s">
        <v>1879</v>
      </c>
      <c r="G124" s="216"/>
      <c r="H124" s="214"/>
      <c r="I124" s="214"/>
      <c r="J124" s="214" t="s">
        <v>1880</v>
      </c>
      <c r="K124" s="239"/>
    </row>
    <row r="125" spans="2:11" customFormat="1" ht="5.25" customHeight="1">
      <c r="B125" s="240"/>
      <c r="C125" s="217"/>
      <c r="D125" s="217"/>
      <c r="E125" s="217"/>
      <c r="F125" s="217"/>
      <c r="G125" s="241"/>
      <c r="H125" s="217"/>
      <c r="I125" s="217"/>
      <c r="J125" s="217"/>
      <c r="K125" s="242"/>
    </row>
    <row r="126" spans="2:11" customFormat="1" ht="15" customHeight="1">
      <c r="B126" s="240"/>
      <c r="C126" s="199" t="s">
        <v>1883</v>
      </c>
      <c r="D126" s="219"/>
      <c r="E126" s="219"/>
      <c r="F126" s="220" t="s">
        <v>144</v>
      </c>
      <c r="G126" s="199"/>
      <c r="H126" s="199" t="s">
        <v>1920</v>
      </c>
      <c r="I126" s="199" t="s">
        <v>1882</v>
      </c>
      <c r="J126" s="199">
        <v>120</v>
      </c>
      <c r="K126" s="243"/>
    </row>
    <row r="127" spans="2:11" customFormat="1" ht="15" customHeight="1">
      <c r="B127" s="240"/>
      <c r="C127" s="199" t="s">
        <v>1929</v>
      </c>
      <c r="D127" s="199"/>
      <c r="E127" s="199"/>
      <c r="F127" s="220" t="s">
        <v>144</v>
      </c>
      <c r="G127" s="199"/>
      <c r="H127" s="199" t="s">
        <v>1930</v>
      </c>
      <c r="I127" s="199" t="s">
        <v>1882</v>
      </c>
      <c r="J127" s="199" t="s">
        <v>1931</v>
      </c>
      <c r="K127" s="243"/>
    </row>
    <row r="128" spans="2:11" customFormat="1" ht="15" customHeight="1">
      <c r="B128" s="240"/>
      <c r="C128" s="199" t="s">
        <v>89</v>
      </c>
      <c r="D128" s="199"/>
      <c r="E128" s="199"/>
      <c r="F128" s="220" t="s">
        <v>144</v>
      </c>
      <c r="G128" s="199"/>
      <c r="H128" s="199" t="s">
        <v>1932</v>
      </c>
      <c r="I128" s="199" t="s">
        <v>1882</v>
      </c>
      <c r="J128" s="199" t="s">
        <v>1931</v>
      </c>
      <c r="K128" s="243"/>
    </row>
    <row r="129" spans="2:11" customFormat="1" ht="15" customHeight="1">
      <c r="B129" s="240"/>
      <c r="C129" s="199" t="s">
        <v>1891</v>
      </c>
      <c r="D129" s="199"/>
      <c r="E129" s="199"/>
      <c r="F129" s="220" t="s">
        <v>1886</v>
      </c>
      <c r="G129" s="199"/>
      <c r="H129" s="199" t="s">
        <v>1892</v>
      </c>
      <c r="I129" s="199" t="s">
        <v>1882</v>
      </c>
      <c r="J129" s="199">
        <v>15</v>
      </c>
      <c r="K129" s="243"/>
    </row>
    <row r="130" spans="2:11" customFormat="1" ht="15" customHeight="1">
      <c r="B130" s="240"/>
      <c r="C130" s="199" t="s">
        <v>1893</v>
      </c>
      <c r="D130" s="199"/>
      <c r="E130" s="199"/>
      <c r="F130" s="220" t="s">
        <v>1886</v>
      </c>
      <c r="G130" s="199"/>
      <c r="H130" s="199" t="s">
        <v>1894</v>
      </c>
      <c r="I130" s="199" t="s">
        <v>1882</v>
      </c>
      <c r="J130" s="199">
        <v>15</v>
      </c>
      <c r="K130" s="243"/>
    </row>
    <row r="131" spans="2:11" customFormat="1" ht="15" customHeight="1">
      <c r="B131" s="240"/>
      <c r="C131" s="199" t="s">
        <v>1895</v>
      </c>
      <c r="D131" s="199"/>
      <c r="E131" s="199"/>
      <c r="F131" s="220" t="s">
        <v>1886</v>
      </c>
      <c r="G131" s="199"/>
      <c r="H131" s="199" t="s">
        <v>1896</v>
      </c>
      <c r="I131" s="199" t="s">
        <v>1882</v>
      </c>
      <c r="J131" s="199">
        <v>20</v>
      </c>
      <c r="K131" s="243"/>
    </row>
    <row r="132" spans="2:11" customFormat="1" ht="15" customHeight="1">
      <c r="B132" s="240"/>
      <c r="C132" s="199" t="s">
        <v>1897</v>
      </c>
      <c r="D132" s="199"/>
      <c r="E132" s="199"/>
      <c r="F132" s="220" t="s">
        <v>1886</v>
      </c>
      <c r="G132" s="199"/>
      <c r="H132" s="199" t="s">
        <v>1898</v>
      </c>
      <c r="I132" s="199" t="s">
        <v>1882</v>
      </c>
      <c r="J132" s="199">
        <v>20</v>
      </c>
      <c r="K132" s="243"/>
    </row>
    <row r="133" spans="2:11" customFormat="1" ht="15" customHeight="1">
      <c r="B133" s="240"/>
      <c r="C133" s="199" t="s">
        <v>1885</v>
      </c>
      <c r="D133" s="199"/>
      <c r="E133" s="199"/>
      <c r="F133" s="220" t="s">
        <v>1886</v>
      </c>
      <c r="G133" s="199"/>
      <c r="H133" s="199" t="s">
        <v>1920</v>
      </c>
      <c r="I133" s="199" t="s">
        <v>1882</v>
      </c>
      <c r="J133" s="199">
        <v>50</v>
      </c>
      <c r="K133" s="243"/>
    </row>
    <row r="134" spans="2:11" customFormat="1" ht="15" customHeight="1">
      <c r="B134" s="240"/>
      <c r="C134" s="199" t="s">
        <v>1899</v>
      </c>
      <c r="D134" s="199"/>
      <c r="E134" s="199"/>
      <c r="F134" s="220" t="s">
        <v>1886</v>
      </c>
      <c r="G134" s="199"/>
      <c r="H134" s="199" t="s">
        <v>1920</v>
      </c>
      <c r="I134" s="199" t="s">
        <v>1882</v>
      </c>
      <c r="J134" s="199">
        <v>50</v>
      </c>
      <c r="K134" s="243"/>
    </row>
    <row r="135" spans="2:11" customFormat="1" ht="15" customHeight="1">
      <c r="B135" s="240"/>
      <c r="C135" s="199" t="s">
        <v>1905</v>
      </c>
      <c r="D135" s="199"/>
      <c r="E135" s="199"/>
      <c r="F135" s="220" t="s">
        <v>1886</v>
      </c>
      <c r="G135" s="199"/>
      <c r="H135" s="199" t="s">
        <v>1920</v>
      </c>
      <c r="I135" s="199" t="s">
        <v>1882</v>
      </c>
      <c r="J135" s="199">
        <v>50</v>
      </c>
      <c r="K135" s="243"/>
    </row>
    <row r="136" spans="2:11" customFormat="1" ht="15" customHeight="1">
      <c r="B136" s="240"/>
      <c r="C136" s="199" t="s">
        <v>1907</v>
      </c>
      <c r="D136" s="199"/>
      <c r="E136" s="199"/>
      <c r="F136" s="220" t="s">
        <v>1886</v>
      </c>
      <c r="G136" s="199"/>
      <c r="H136" s="199" t="s">
        <v>1920</v>
      </c>
      <c r="I136" s="199" t="s">
        <v>1882</v>
      </c>
      <c r="J136" s="199">
        <v>50</v>
      </c>
      <c r="K136" s="243"/>
    </row>
    <row r="137" spans="2:11" customFormat="1" ht="15" customHeight="1">
      <c r="B137" s="240"/>
      <c r="C137" s="199" t="s">
        <v>1908</v>
      </c>
      <c r="D137" s="199"/>
      <c r="E137" s="199"/>
      <c r="F137" s="220" t="s">
        <v>1886</v>
      </c>
      <c r="G137" s="199"/>
      <c r="H137" s="199" t="s">
        <v>1933</v>
      </c>
      <c r="I137" s="199" t="s">
        <v>1882</v>
      </c>
      <c r="J137" s="199">
        <v>255</v>
      </c>
      <c r="K137" s="243"/>
    </row>
    <row r="138" spans="2:11" customFormat="1" ht="15" customHeight="1">
      <c r="B138" s="240"/>
      <c r="C138" s="199" t="s">
        <v>1910</v>
      </c>
      <c r="D138" s="199"/>
      <c r="E138" s="199"/>
      <c r="F138" s="220" t="s">
        <v>144</v>
      </c>
      <c r="G138" s="199"/>
      <c r="H138" s="199" t="s">
        <v>1934</v>
      </c>
      <c r="I138" s="199" t="s">
        <v>1912</v>
      </c>
      <c r="J138" s="199"/>
      <c r="K138" s="243"/>
    </row>
    <row r="139" spans="2:11" customFormat="1" ht="15" customHeight="1">
      <c r="B139" s="240"/>
      <c r="C139" s="199" t="s">
        <v>1913</v>
      </c>
      <c r="D139" s="199"/>
      <c r="E139" s="199"/>
      <c r="F139" s="220" t="s">
        <v>144</v>
      </c>
      <c r="G139" s="199"/>
      <c r="H139" s="199" t="s">
        <v>1935</v>
      </c>
      <c r="I139" s="199" t="s">
        <v>1915</v>
      </c>
      <c r="J139" s="199"/>
      <c r="K139" s="243"/>
    </row>
    <row r="140" spans="2:11" customFormat="1" ht="15" customHeight="1">
      <c r="B140" s="240"/>
      <c r="C140" s="199" t="s">
        <v>1916</v>
      </c>
      <c r="D140" s="199"/>
      <c r="E140" s="199"/>
      <c r="F140" s="220" t="s">
        <v>144</v>
      </c>
      <c r="G140" s="199"/>
      <c r="H140" s="199" t="s">
        <v>1916</v>
      </c>
      <c r="I140" s="199" t="s">
        <v>1915</v>
      </c>
      <c r="J140" s="199"/>
      <c r="K140" s="243"/>
    </row>
    <row r="141" spans="2:11" customFormat="1" ht="15" customHeight="1">
      <c r="B141" s="240"/>
      <c r="C141" s="199" t="s">
        <v>43</v>
      </c>
      <c r="D141" s="199"/>
      <c r="E141" s="199"/>
      <c r="F141" s="220" t="s">
        <v>144</v>
      </c>
      <c r="G141" s="199"/>
      <c r="H141" s="199" t="s">
        <v>1936</v>
      </c>
      <c r="I141" s="199" t="s">
        <v>1915</v>
      </c>
      <c r="J141" s="199"/>
      <c r="K141" s="243"/>
    </row>
    <row r="142" spans="2:11" customFormat="1" ht="15" customHeight="1">
      <c r="B142" s="240"/>
      <c r="C142" s="199" t="s">
        <v>1937</v>
      </c>
      <c r="D142" s="199"/>
      <c r="E142" s="199"/>
      <c r="F142" s="220" t="s">
        <v>144</v>
      </c>
      <c r="G142" s="199"/>
      <c r="H142" s="199" t="s">
        <v>1938</v>
      </c>
      <c r="I142" s="199" t="s">
        <v>1915</v>
      </c>
      <c r="J142" s="199"/>
      <c r="K142" s="243"/>
    </row>
    <row r="143" spans="2:11" customFormat="1" ht="15" customHeight="1">
      <c r="B143" s="244"/>
      <c r="C143" s="245"/>
      <c r="D143" s="245"/>
      <c r="E143" s="245"/>
      <c r="F143" s="245"/>
      <c r="G143" s="245"/>
      <c r="H143" s="245"/>
      <c r="I143" s="245"/>
      <c r="J143" s="245"/>
      <c r="K143" s="246"/>
    </row>
    <row r="144" spans="2:11" customFormat="1" ht="18.75" customHeight="1">
      <c r="B144" s="231"/>
      <c r="C144" s="231"/>
      <c r="D144" s="231"/>
      <c r="E144" s="231"/>
      <c r="F144" s="232"/>
      <c r="G144" s="231"/>
      <c r="H144" s="231"/>
      <c r="I144" s="231"/>
      <c r="J144" s="231"/>
      <c r="K144" s="231"/>
    </row>
    <row r="145" spans="2:11" customFormat="1" ht="18.75" customHeight="1">
      <c r="B145" s="206"/>
      <c r="C145" s="206"/>
      <c r="D145" s="206"/>
      <c r="E145" s="206"/>
      <c r="F145" s="206"/>
      <c r="G145" s="206"/>
      <c r="H145" s="206"/>
      <c r="I145" s="206"/>
      <c r="J145" s="206"/>
      <c r="K145" s="206"/>
    </row>
    <row r="146" spans="2:11" customFormat="1" ht="7.5" customHeight="1">
      <c r="B146" s="207"/>
      <c r="C146" s="208"/>
      <c r="D146" s="208"/>
      <c r="E146" s="208"/>
      <c r="F146" s="208"/>
      <c r="G146" s="208"/>
      <c r="H146" s="208"/>
      <c r="I146" s="208"/>
      <c r="J146" s="208"/>
      <c r="K146" s="209"/>
    </row>
    <row r="147" spans="2:11" customFormat="1" ht="45" customHeight="1">
      <c r="B147" s="210"/>
      <c r="C147" s="316" t="s">
        <v>1939</v>
      </c>
      <c r="D147" s="316"/>
      <c r="E147" s="316"/>
      <c r="F147" s="316"/>
      <c r="G147" s="316"/>
      <c r="H147" s="316"/>
      <c r="I147" s="316"/>
      <c r="J147" s="316"/>
      <c r="K147" s="211"/>
    </row>
    <row r="148" spans="2:11" customFormat="1" ht="17.25" customHeight="1">
      <c r="B148" s="210"/>
      <c r="C148" s="212" t="s">
        <v>1875</v>
      </c>
      <c r="D148" s="212"/>
      <c r="E148" s="212"/>
      <c r="F148" s="212" t="s">
        <v>1876</v>
      </c>
      <c r="G148" s="213"/>
      <c r="H148" s="212" t="s">
        <v>59</v>
      </c>
      <c r="I148" s="212" t="s">
        <v>62</v>
      </c>
      <c r="J148" s="212" t="s">
        <v>1877</v>
      </c>
      <c r="K148" s="211"/>
    </row>
    <row r="149" spans="2:11" customFormat="1" ht="17.25" customHeight="1">
      <c r="B149" s="210"/>
      <c r="C149" s="214" t="s">
        <v>1878</v>
      </c>
      <c r="D149" s="214"/>
      <c r="E149" s="214"/>
      <c r="F149" s="215" t="s">
        <v>1879</v>
      </c>
      <c r="G149" s="216"/>
      <c r="H149" s="214"/>
      <c r="I149" s="214"/>
      <c r="J149" s="214" t="s">
        <v>1880</v>
      </c>
      <c r="K149" s="211"/>
    </row>
    <row r="150" spans="2:11" customFormat="1" ht="5.25" customHeight="1">
      <c r="B150" s="222"/>
      <c r="C150" s="217"/>
      <c r="D150" s="217"/>
      <c r="E150" s="217"/>
      <c r="F150" s="217"/>
      <c r="G150" s="218"/>
      <c r="H150" s="217"/>
      <c r="I150" s="217"/>
      <c r="J150" s="217"/>
      <c r="K150" s="243"/>
    </row>
    <row r="151" spans="2:11" customFormat="1" ht="15" customHeight="1">
      <c r="B151" s="222"/>
      <c r="C151" s="247" t="s">
        <v>1883</v>
      </c>
      <c r="D151" s="199"/>
      <c r="E151" s="199"/>
      <c r="F151" s="248" t="s">
        <v>144</v>
      </c>
      <c r="G151" s="199"/>
      <c r="H151" s="247" t="s">
        <v>1920</v>
      </c>
      <c r="I151" s="247" t="s">
        <v>1882</v>
      </c>
      <c r="J151" s="247">
        <v>120</v>
      </c>
      <c r="K151" s="243"/>
    </row>
    <row r="152" spans="2:11" customFormat="1" ht="15" customHeight="1">
      <c r="B152" s="222"/>
      <c r="C152" s="247" t="s">
        <v>1929</v>
      </c>
      <c r="D152" s="199"/>
      <c r="E152" s="199"/>
      <c r="F152" s="248" t="s">
        <v>144</v>
      </c>
      <c r="G152" s="199"/>
      <c r="H152" s="247" t="s">
        <v>1940</v>
      </c>
      <c r="I152" s="247" t="s">
        <v>1882</v>
      </c>
      <c r="J152" s="247" t="s">
        <v>1931</v>
      </c>
      <c r="K152" s="243"/>
    </row>
    <row r="153" spans="2:11" customFormat="1" ht="15" customHeight="1">
      <c r="B153" s="222"/>
      <c r="C153" s="247" t="s">
        <v>89</v>
      </c>
      <c r="D153" s="199"/>
      <c r="E153" s="199"/>
      <c r="F153" s="248" t="s">
        <v>144</v>
      </c>
      <c r="G153" s="199"/>
      <c r="H153" s="247" t="s">
        <v>1941</v>
      </c>
      <c r="I153" s="247" t="s">
        <v>1882</v>
      </c>
      <c r="J153" s="247" t="s">
        <v>1931</v>
      </c>
      <c r="K153" s="243"/>
    </row>
    <row r="154" spans="2:11" customFormat="1" ht="15" customHeight="1">
      <c r="B154" s="222"/>
      <c r="C154" s="247" t="s">
        <v>1885</v>
      </c>
      <c r="D154" s="199"/>
      <c r="E154" s="199"/>
      <c r="F154" s="248" t="s">
        <v>1886</v>
      </c>
      <c r="G154" s="199"/>
      <c r="H154" s="247" t="s">
        <v>1920</v>
      </c>
      <c r="I154" s="247" t="s">
        <v>1882</v>
      </c>
      <c r="J154" s="247">
        <v>50</v>
      </c>
      <c r="K154" s="243"/>
    </row>
    <row r="155" spans="2:11" customFormat="1" ht="15" customHeight="1">
      <c r="B155" s="222"/>
      <c r="C155" s="247" t="s">
        <v>1888</v>
      </c>
      <c r="D155" s="199"/>
      <c r="E155" s="199"/>
      <c r="F155" s="248" t="s">
        <v>144</v>
      </c>
      <c r="G155" s="199"/>
      <c r="H155" s="247" t="s">
        <v>1920</v>
      </c>
      <c r="I155" s="247" t="s">
        <v>1890</v>
      </c>
      <c r="J155" s="247"/>
      <c r="K155" s="243"/>
    </row>
    <row r="156" spans="2:11" customFormat="1" ht="15" customHeight="1">
      <c r="B156" s="222"/>
      <c r="C156" s="247" t="s">
        <v>1899</v>
      </c>
      <c r="D156" s="199"/>
      <c r="E156" s="199"/>
      <c r="F156" s="248" t="s">
        <v>1886</v>
      </c>
      <c r="G156" s="199"/>
      <c r="H156" s="247" t="s">
        <v>1920</v>
      </c>
      <c r="I156" s="247" t="s">
        <v>1882</v>
      </c>
      <c r="J156" s="247">
        <v>50</v>
      </c>
      <c r="K156" s="243"/>
    </row>
    <row r="157" spans="2:11" customFormat="1" ht="15" customHeight="1">
      <c r="B157" s="222"/>
      <c r="C157" s="247" t="s">
        <v>1907</v>
      </c>
      <c r="D157" s="199"/>
      <c r="E157" s="199"/>
      <c r="F157" s="248" t="s">
        <v>1886</v>
      </c>
      <c r="G157" s="199"/>
      <c r="H157" s="247" t="s">
        <v>1920</v>
      </c>
      <c r="I157" s="247" t="s">
        <v>1882</v>
      </c>
      <c r="J157" s="247">
        <v>50</v>
      </c>
      <c r="K157" s="243"/>
    </row>
    <row r="158" spans="2:11" customFormat="1" ht="15" customHeight="1">
      <c r="B158" s="222"/>
      <c r="C158" s="247" t="s">
        <v>1905</v>
      </c>
      <c r="D158" s="199"/>
      <c r="E158" s="199"/>
      <c r="F158" s="248" t="s">
        <v>1886</v>
      </c>
      <c r="G158" s="199"/>
      <c r="H158" s="247" t="s">
        <v>1920</v>
      </c>
      <c r="I158" s="247" t="s">
        <v>1882</v>
      </c>
      <c r="J158" s="247">
        <v>50</v>
      </c>
      <c r="K158" s="243"/>
    </row>
    <row r="159" spans="2:11" customFormat="1" ht="15" customHeight="1">
      <c r="B159" s="222"/>
      <c r="C159" s="247" t="s">
        <v>183</v>
      </c>
      <c r="D159" s="199"/>
      <c r="E159" s="199"/>
      <c r="F159" s="248" t="s">
        <v>144</v>
      </c>
      <c r="G159" s="199"/>
      <c r="H159" s="247" t="s">
        <v>1942</v>
      </c>
      <c r="I159" s="247" t="s">
        <v>1882</v>
      </c>
      <c r="J159" s="247" t="s">
        <v>1943</v>
      </c>
      <c r="K159" s="243"/>
    </row>
    <row r="160" spans="2:11" customFormat="1" ht="15" customHeight="1">
      <c r="B160" s="222"/>
      <c r="C160" s="247" t="s">
        <v>1944</v>
      </c>
      <c r="D160" s="199"/>
      <c r="E160" s="199"/>
      <c r="F160" s="248" t="s">
        <v>144</v>
      </c>
      <c r="G160" s="199"/>
      <c r="H160" s="247" t="s">
        <v>1945</v>
      </c>
      <c r="I160" s="247" t="s">
        <v>1915</v>
      </c>
      <c r="J160" s="247"/>
      <c r="K160" s="243"/>
    </row>
    <row r="161" spans="2:11" customFormat="1" ht="15" customHeight="1">
      <c r="B161" s="249"/>
      <c r="C161" s="229"/>
      <c r="D161" s="229"/>
      <c r="E161" s="229"/>
      <c r="F161" s="229"/>
      <c r="G161" s="229"/>
      <c r="H161" s="229"/>
      <c r="I161" s="229"/>
      <c r="J161" s="229"/>
      <c r="K161" s="250"/>
    </row>
    <row r="162" spans="2:11" customFormat="1" ht="18.75" customHeight="1">
      <c r="B162" s="231"/>
      <c r="C162" s="241"/>
      <c r="D162" s="241"/>
      <c r="E162" s="241"/>
      <c r="F162" s="251"/>
      <c r="G162" s="241"/>
      <c r="H162" s="241"/>
      <c r="I162" s="241"/>
      <c r="J162" s="241"/>
      <c r="K162" s="231"/>
    </row>
    <row r="163" spans="2:11" customFormat="1" ht="18.75" customHeight="1">
      <c r="B163" s="206"/>
      <c r="C163" s="206"/>
      <c r="D163" s="206"/>
      <c r="E163" s="206"/>
      <c r="F163" s="206"/>
      <c r="G163" s="206"/>
      <c r="H163" s="206"/>
      <c r="I163" s="206"/>
      <c r="J163" s="206"/>
      <c r="K163" s="206"/>
    </row>
    <row r="164" spans="2:11" customFormat="1" ht="7.5" customHeight="1">
      <c r="B164" s="188"/>
      <c r="C164" s="189"/>
      <c r="D164" s="189"/>
      <c r="E164" s="189"/>
      <c r="F164" s="189"/>
      <c r="G164" s="189"/>
      <c r="H164" s="189"/>
      <c r="I164" s="189"/>
      <c r="J164" s="189"/>
      <c r="K164" s="190"/>
    </row>
    <row r="165" spans="2:11" customFormat="1" ht="45" customHeight="1">
      <c r="B165" s="191"/>
      <c r="C165" s="314" t="s">
        <v>1946</v>
      </c>
      <c r="D165" s="314"/>
      <c r="E165" s="314"/>
      <c r="F165" s="314"/>
      <c r="G165" s="314"/>
      <c r="H165" s="314"/>
      <c r="I165" s="314"/>
      <c r="J165" s="314"/>
      <c r="K165" s="192"/>
    </row>
    <row r="166" spans="2:11" customFormat="1" ht="17.25" customHeight="1">
      <c r="B166" s="191"/>
      <c r="C166" s="212" t="s">
        <v>1875</v>
      </c>
      <c r="D166" s="212"/>
      <c r="E166" s="212"/>
      <c r="F166" s="212" t="s">
        <v>1876</v>
      </c>
      <c r="G166" s="252"/>
      <c r="H166" s="253" t="s">
        <v>59</v>
      </c>
      <c r="I166" s="253" t="s">
        <v>62</v>
      </c>
      <c r="J166" s="212" t="s">
        <v>1877</v>
      </c>
      <c r="K166" s="192"/>
    </row>
    <row r="167" spans="2:11" customFormat="1" ht="17.25" customHeight="1">
      <c r="B167" s="193"/>
      <c r="C167" s="214" t="s">
        <v>1878</v>
      </c>
      <c r="D167" s="214"/>
      <c r="E167" s="214"/>
      <c r="F167" s="215" t="s">
        <v>1879</v>
      </c>
      <c r="G167" s="254"/>
      <c r="H167" s="255"/>
      <c r="I167" s="255"/>
      <c r="J167" s="214" t="s">
        <v>1880</v>
      </c>
      <c r="K167" s="194"/>
    </row>
    <row r="168" spans="2:11" customFormat="1" ht="5.25" customHeight="1">
      <c r="B168" s="222"/>
      <c r="C168" s="217"/>
      <c r="D168" s="217"/>
      <c r="E168" s="217"/>
      <c r="F168" s="217"/>
      <c r="G168" s="218"/>
      <c r="H168" s="217"/>
      <c r="I168" s="217"/>
      <c r="J168" s="217"/>
      <c r="K168" s="243"/>
    </row>
    <row r="169" spans="2:11" customFormat="1" ht="15" customHeight="1">
      <c r="B169" s="222"/>
      <c r="C169" s="199" t="s">
        <v>1883</v>
      </c>
      <c r="D169" s="199"/>
      <c r="E169" s="199"/>
      <c r="F169" s="220" t="s">
        <v>144</v>
      </c>
      <c r="G169" s="199"/>
      <c r="H169" s="199" t="s">
        <v>1920</v>
      </c>
      <c r="I169" s="199" t="s">
        <v>1882</v>
      </c>
      <c r="J169" s="199">
        <v>120</v>
      </c>
      <c r="K169" s="243"/>
    </row>
    <row r="170" spans="2:11" customFormat="1" ht="15" customHeight="1">
      <c r="B170" s="222"/>
      <c r="C170" s="199" t="s">
        <v>1929</v>
      </c>
      <c r="D170" s="199"/>
      <c r="E170" s="199"/>
      <c r="F170" s="220" t="s">
        <v>144</v>
      </c>
      <c r="G170" s="199"/>
      <c r="H170" s="199" t="s">
        <v>1930</v>
      </c>
      <c r="I170" s="199" t="s">
        <v>1882</v>
      </c>
      <c r="J170" s="199" t="s">
        <v>1931</v>
      </c>
      <c r="K170" s="243"/>
    </row>
    <row r="171" spans="2:11" customFormat="1" ht="15" customHeight="1">
      <c r="B171" s="222"/>
      <c r="C171" s="199" t="s">
        <v>89</v>
      </c>
      <c r="D171" s="199"/>
      <c r="E171" s="199"/>
      <c r="F171" s="220" t="s">
        <v>144</v>
      </c>
      <c r="G171" s="199"/>
      <c r="H171" s="199" t="s">
        <v>1947</v>
      </c>
      <c r="I171" s="199" t="s">
        <v>1882</v>
      </c>
      <c r="J171" s="199" t="s">
        <v>1931</v>
      </c>
      <c r="K171" s="243"/>
    </row>
    <row r="172" spans="2:11" customFormat="1" ht="15" customHeight="1">
      <c r="B172" s="222"/>
      <c r="C172" s="199" t="s">
        <v>1885</v>
      </c>
      <c r="D172" s="199"/>
      <c r="E172" s="199"/>
      <c r="F172" s="220" t="s">
        <v>1886</v>
      </c>
      <c r="G172" s="199"/>
      <c r="H172" s="199" t="s">
        <v>1947</v>
      </c>
      <c r="I172" s="199" t="s">
        <v>1882</v>
      </c>
      <c r="J172" s="199">
        <v>50</v>
      </c>
      <c r="K172" s="243"/>
    </row>
    <row r="173" spans="2:11" customFormat="1" ht="15" customHeight="1">
      <c r="B173" s="222"/>
      <c r="C173" s="199" t="s">
        <v>1888</v>
      </c>
      <c r="D173" s="199"/>
      <c r="E173" s="199"/>
      <c r="F173" s="220" t="s">
        <v>144</v>
      </c>
      <c r="G173" s="199"/>
      <c r="H173" s="199" t="s">
        <v>1947</v>
      </c>
      <c r="I173" s="199" t="s">
        <v>1890</v>
      </c>
      <c r="J173" s="199"/>
      <c r="K173" s="243"/>
    </row>
    <row r="174" spans="2:11" customFormat="1" ht="15" customHeight="1">
      <c r="B174" s="222"/>
      <c r="C174" s="199" t="s">
        <v>1899</v>
      </c>
      <c r="D174" s="199"/>
      <c r="E174" s="199"/>
      <c r="F174" s="220" t="s">
        <v>1886</v>
      </c>
      <c r="G174" s="199"/>
      <c r="H174" s="199" t="s">
        <v>1947</v>
      </c>
      <c r="I174" s="199" t="s">
        <v>1882</v>
      </c>
      <c r="J174" s="199">
        <v>50</v>
      </c>
      <c r="K174" s="243"/>
    </row>
    <row r="175" spans="2:11" customFormat="1" ht="15" customHeight="1">
      <c r="B175" s="222"/>
      <c r="C175" s="199" t="s">
        <v>1907</v>
      </c>
      <c r="D175" s="199"/>
      <c r="E175" s="199"/>
      <c r="F175" s="220" t="s">
        <v>1886</v>
      </c>
      <c r="G175" s="199"/>
      <c r="H175" s="199" t="s">
        <v>1947</v>
      </c>
      <c r="I175" s="199" t="s">
        <v>1882</v>
      </c>
      <c r="J175" s="199">
        <v>50</v>
      </c>
      <c r="K175" s="243"/>
    </row>
    <row r="176" spans="2:11" customFormat="1" ht="15" customHeight="1">
      <c r="B176" s="222"/>
      <c r="C176" s="199" t="s">
        <v>1905</v>
      </c>
      <c r="D176" s="199"/>
      <c r="E176" s="199"/>
      <c r="F176" s="220" t="s">
        <v>1886</v>
      </c>
      <c r="G176" s="199"/>
      <c r="H176" s="199" t="s">
        <v>1947</v>
      </c>
      <c r="I176" s="199" t="s">
        <v>1882</v>
      </c>
      <c r="J176" s="199">
        <v>50</v>
      </c>
      <c r="K176" s="243"/>
    </row>
    <row r="177" spans="2:11" customFormat="1" ht="15" customHeight="1">
      <c r="B177" s="222"/>
      <c r="C177" s="199" t="s">
        <v>189</v>
      </c>
      <c r="D177" s="199"/>
      <c r="E177" s="199"/>
      <c r="F177" s="220" t="s">
        <v>144</v>
      </c>
      <c r="G177" s="199"/>
      <c r="H177" s="199" t="s">
        <v>1948</v>
      </c>
      <c r="I177" s="199" t="s">
        <v>1949</v>
      </c>
      <c r="J177" s="199"/>
      <c r="K177" s="243"/>
    </row>
    <row r="178" spans="2:11" customFormat="1" ht="15" customHeight="1">
      <c r="B178" s="222"/>
      <c r="C178" s="199" t="s">
        <v>62</v>
      </c>
      <c r="D178" s="199"/>
      <c r="E178" s="199"/>
      <c r="F178" s="220" t="s">
        <v>144</v>
      </c>
      <c r="G178" s="199"/>
      <c r="H178" s="199" t="s">
        <v>1950</v>
      </c>
      <c r="I178" s="199" t="s">
        <v>1951</v>
      </c>
      <c r="J178" s="199">
        <v>1</v>
      </c>
      <c r="K178" s="243"/>
    </row>
    <row r="179" spans="2:11" customFormat="1" ht="15" customHeight="1">
      <c r="B179" s="222"/>
      <c r="C179" s="199" t="s">
        <v>58</v>
      </c>
      <c r="D179" s="199"/>
      <c r="E179" s="199"/>
      <c r="F179" s="220" t="s">
        <v>144</v>
      </c>
      <c r="G179" s="199"/>
      <c r="H179" s="199" t="s">
        <v>1952</v>
      </c>
      <c r="I179" s="199" t="s">
        <v>1882</v>
      </c>
      <c r="J179" s="199">
        <v>20</v>
      </c>
      <c r="K179" s="243"/>
    </row>
    <row r="180" spans="2:11" customFormat="1" ht="15" customHeight="1">
      <c r="B180" s="222"/>
      <c r="C180" s="199" t="s">
        <v>59</v>
      </c>
      <c r="D180" s="199"/>
      <c r="E180" s="199"/>
      <c r="F180" s="220" t="s">
        <v>144</v>
      </c>
      <c r="G180" s="199"/>
      <c r="H180" s="199" t="s">
        <v>1953</v>
      </c>
      <c r="I180" s="199" t="s">
        <v>1882</v>
      </c>
      <c r="J180" s="199">
        <v>255</v>
      </c>
      <c r="K180" s="243"/>
    </row>
    <row r="181" spans="2:11" customFormat="1" ht="15" customHeight="1">
      <c r="B181" s="222"/>
      <c r="C181" s="199" t="s">
        <v>190</v>
      </c>
      <c r="D181" s="199"/>
      <c r="E181" s="199"/>
      <c r="F181" s="220" t="s">
        <v>144</v>
      </c>
      <c r="G181" s="199"/>
      <c r="H181" s="199" t="s">
        <v>1845</v>
      </c>
      <c r="I181" s="199" t="s">
        <v>1882</v>
      </c>
      <c r="J181" s="199">
        <v>10</v>
      </c>
      <c r="K181" s="243"/>
    </row>
    <row r="182" spans="2:11" customFormat="1" ht="15" customHeight="1">
      <c r="B182" s="222"/>
      <c r="C182" s="199" t="s">
        <v>191</v>
      </c>
      <c r="D182" s="199"/>
      <c r="E182" s="199"/>
      <c r="F182" s="220" t="s">
        <v>144</v>
      </c>
      <c r="G182" s="199"/>
      <c r="H182" s="199" t="s">
        <v>1954</v>
      </c>
      <c r="I182" s="199" t="s">
        <v>1915</v>
      </c>
      <c r="J182" s="199"/>
      <c r="K182" s="243"/>
    </row>
    <row r="183" spans="2:11" customFormat="1" ht="15" customHeight="1">
      <c r="B183" s="222"/>
      <c r="C183" s="199" t="s">
        <v>1955</v>
      </c>
      <c r="D183" s="199"/>
      <c r="E183" s="199"/>
      <c r="F183" s="220" t="s">
        <v>144</v>
      </c>
      <c r="G183" s="199"/>
      <c r="H183" s="199" t="s">
        <v>1956</v>
      </c>
      <c r="I183" s="199" t="s">
        <v>1915</v>
      </c>
      <c r="J183" s="199"/>
      <c r="K183" s="243"/>
    </row>
    <row r="184" spans="2:11" customFormat="1" ht="15" customHeight="1">
      <c r="B184" s="222"/>
      <c r="C184" s="199" t="s">
        <v>1944</v>
      </c>
      <c r="D184" s="199"/>
      <c r="E184" s="199"/>
      <c r="F184" s="220" t="s">
        <v>144</v>
      </c>
      <c r="G184" s="199"/>
      <c r="H184" s="199" t="s">
        <v>1957</v>
      </c>
      <c r="I184" s="199" t="s">
        <v>1915</v>
      </c>
      <c r="J184" s="199"/>
      <c r="K184" s="243"/>
    </row>
    <row r="185" spans="2:11" customFormat="1" ht="15" customHeight="1">
      <c r="B185" s="222"/>
      <c r="C185" s="199" t="s">
        <v>193</v>
      </c>
      <c r="D185" s="199"/>
      <c r="E185" s="199"/>
      <c r="F185" s="220" t="s">
        <v>1886</v>
      </c>
      <c r="G185" s="199"/>
      <c r="H185" s="199" t="s">
        <v>1958</v>
      </c>
      <c r="I185" s="199" t="s">
        <v>1882</v>
      </c>
      <c r="J185" s="199">
        <v>50</v>
      </c>
      <c r="K185" s="243"/>
    </row>
    <row r="186" spans="2:11" customFormat="1" ht="15" customHeight="1">
      <c r="B186" s="222"/>
      <c r="C186" s="199" t="s">
        <v>1959</v>
      </c>
      <c r="D186" s="199"/>
      <c r="E186" s="199"/>
      <c r="F186" s="220" t="s">
        <v>1886</v>
      </c>
      <c r="G186" s="199"/>
      <c r="H186" s="199" t="s">
        <v>1960</v>
      </c>
      <c r="I186" s="199" t="s">
        <v>1961</v>
      </c>
      <c r="J186" s="199"/>
      <c r="K186" s="243"/>
    </row>
    <row r="187" spans="2:11" customFormat="1" ht="15" customHeight="1">
      <c r="B187" s="222"/>
      <c r="C187" s="199" t="s">
        <v>1962</v>
      </c>
      <c r="D187" s="199"/>
      <c r="E187" s="199"/>
      <c r="F187" s="220" t="s">
        <v>1886</v>
      </c>
      <c r="G187" s="199"/>
      <c r="H187" s="199" t="s">
        <v>1963</v>
      </c>
      <c r="I187" s="199" t="s">
        <v>1961</v>
      </c>
      <c r="J187" s="199"/>
      <c r="K187" s="243"/>
    </row>
    <row r="188" spans="2:11" customFormat="1" ht="15" customHeight="1">
      <c r="B188" s="222"/>
      <c r="C188" s="199" t="s">
        <v>1964</v>
      </c>
      <c r="D188" s="199"/>
      <c r="E188" s="199"/>
      <c r="F188" s="220" t="s">
        <v>1886</v>
      </c>
      <c r="G188" s="199"/>
      <c r="H188" s="199" t="s">
        <v>1965</v>
      </c>
      <c r="I188" s="199" t="s">
        <v>1961</v>
      </c>
      <c r="J188" s="199"/>
      <c r="K188" s="243"/>
    </row>
    <row r="189" spans="2:11" customFormat="1" ht="15" customHeight="1">
      <c r="B189" s="222"/>
      <c r="C189" s="256" t="s">
        <v>1966</v>
      </c>
      <c r="D189" s="199"/>
      <c r="E189" s="199"/>
      <c r="F189" s="220" t="s">
        <v>1886</v>
      </c>
      <c r="G189" s="199"/>
      <c r="H189" s="199" t="s">
        <v>1967</v>
      </c>
      <c r="I189" s="199" t="s">
        <v>1968</v>
      </c>
      <c r="J189" s="257" t="s">
        <v>1969</v>
      </c>
      <c r="K189" s="243"/>
    </row>
    <row r="190" spans="2:11" customFormat="1" ht="15" customHeight="1">
      <c r="B190" s="258"/>
      <c r="C190" s="259" t="s">
        <v>1970</v>
      </c>
      <c r="D190" s="260"/>
      <c r="E190" s="260"/>
      <c r="F190" s="261" t="s">
        <v>1886</v>
      </c>
      <c r="G190" s="260"/>
      <c r="H190" s="260" t="s">
        <v>1971</v>
      </c>
      <c r="I190" s="260" t="s">
        <v>1968</v>
      </c>
      <c r="J190" s="262" t="s">
        <v>1969</v>
      </c>
      <c r="K190" s="263"/>
    </row>
    <row r="191" spans="2:11" customFormat="1" ht="15" customHeight="1">
      <c r="B191" s="222"/>
      <c r="C191" s="256" t="s">
        <v>47</v>
      </c>
      <c r="D191" s="199"/>
      <c r="E191" s="199"/>
      <c r="F191" s="220" t="s">
        <v>144</v>
      </c>
      <c r="G191" s="199"/>
      <c r="H191" s="196" t="s">
        <v>1972</v>
      </c>
      <c r="I191" s="199" t="s">
        <v>1973</v>
      </c>
      <c r="J191" s="199"/>
      <c r="K191" s="243"/>
    </row>
    <row r="192" spans="2:11" customFormat="1" ht="15" customHeight="1">
      <c r="B192" s="222"/>
      <c r="C192" s="256" t="s">
        <v>1974</v>
      </c>
      <c r="D192" s="199"/>
      <c r="E192" s="199"/>
      <c r="F192" s="220" t="s">
        <v>144</v>
      </c>
      <c r="G192" s="199"/>
      <c r="H192" s="199" t="s">
        <v>1975</v>
      </c>
      <c r="I192" s="199" t="s">
        <v>1915</v>
      </c>
      <c r="J192" s="199"/>
      <c r="K192" s="243"/>
    </row>
    <row r="193" spans="2:11" customFormat="1" ht="15" customHeight="1">
      <c r="B193" s="222"/>
      <c r="C193" s="256" t="s">
        <v>1976</v>
      </c>
      <c r="D193" s="199"/>
      <c r="E193" s="199"/>
      <c r="F193" s="220" t="s">
        <v>144</v>
      </c>
      <c r="G193" s="199"/>
      <c r="H193" s="199" t="s">
        <v>1977</v>
      </c>
      <c r="I193" s="199" t="s">
        <v>1915</v>
      </c>
      <c r="J193" s="199"/>
      <c r="K193" s="243"/>
    </row>
    <row r="194" spans="2:11" customFormat="1" ht="15" customHeight="1">
      <c r="B194" s="222"/>
      <c r="C194" s="256" t="s">
        <v>1978</v>
      </c>
      <c r="D194" s="199"/>
      <c r="E194" s="199"/>
      <c r="F194" s="220" t="s">
        <v>1886</v>
      </c>
      <c r="G194" s="199"/>
      <c r="H194" s="199" t="s">
        <v>1979</v>
      </c>
      <c r="I194" s="199" t="s">
        <v>1915</v>
      </c>
      <c r="J194" s="199"/>
      <c r="K194" s="243"/>
    </row>
    <row r="195" spans="2:11" customFormat="1" ht="15" customHeight="1">
      <c r="B195" s="249"/>
      <c r="C195" s="264"/>
      <c r="D195" s="229"/>
      <c r="E195" s="229"/>
      <c r="F195" s="229"/>
      <c r="G195" s="229"/>
      <c r="H195" s="229"/>
      <c r="I195" s="229"/>
      <c r="J195" s="229"/>
      <c r="K195" s="250"/>
    </row>
    <row r="196" spans="2:11" customFormat="1" ht="18.75" customHeight="1">
      <c r="B196" s="231"/>
      <c r="C196" s="241"/>
      <c r="D196" s="241"/>
      <c r="E196" s="241"/>
      <c r="F196" s="251"/>
      <c r="G196" s="241"/>
      <c r="H196" s="241"/>
      <c r="I196" s="241"/>
      <c r="J196" s="241"/>
      <c r="K196" s="231"/>
    </row>
    <row r="197" spans="2:11" customFormat="1" ht="18.75" customHeight="1">
      <c r="B197" s="231"/>
      <c r="C197" s="241"/>
      <c r="D197" s="241"/>
      <c r="E197" s="241"/>
      <c r="F197" s="251"/>
      <c r="G197" s="241"/>
      <c r="H197" s="241"/>
      <c r="I197" s="241"/>
      <c r="J197" s="241"/>
      <c r="K197" s="231"/>
    </row>
    <row r="198" spans="2:11" customFormat="1" ht="18.75" customHeight="1">
      <c r="B198" s="206"/>
      <c r="C198" s="206"/>
      <c r="D198" s="206"/>
      <c r="E198" s="206"/>
      <c r="F198" s="206"/>
      <c r="G198" s="206"/>
      <c r="H198" s="206"/>
      <c r="I198" s="206"/>
      <c r="J198" s="206"/>
      <c r="K198" s="206"/>
    </row>
    <row r="199" spans="2:11" customFormat="1" ht="10.5">
      <c r="B199" s="188"/>
      <c r="C199" s="189"/>
      <c r="D199" s="189"/>
      <c r="E199" s="189"/>
      <c r="F199" s="189"/>
      <c r="G199" s="189"/>
      <c r="H199" s="189"/>
      <c r="I199" s="189"/>
      <c r="J199" s="189"/>
      <c r="K199" s="190"/>
    </row>
    <row r="200" spans="2:11" customFormat="1" ht="21">
      <c r="B200" s="191"/>
      <c r="C200" s="314" t="s">
        <v>1980</v>
      </c>
      <c r="D200" s="314"/>
      <c r="E200" s="314"/>
      <c r="F200" s="314"/>
      <c r="G200" s="314"/>
      <c r="H200" s="314"/>
      <c r="I200" s="314"/>
      <c r="J200" s="314"/>
      <c r="K200" s="192"/>
    </row>
    <row r="201" spans="2:11" customFormat="1" ht="25.5" customHeight="1">
      <c r="B201" s="191"/>
      <c r="C201" s="265" t="s">
        <v>1981</v>
      </c>
      <c r="D201" s="265"/>
      <c r="E201" s="265"/>
      <c r="F201" s="265" t="s">
        <v>1982</v>
      </c>
      <c r="G201" s="266"/>
      <c r="H201" s="317" t="s">
        <v>1983</v>
      </c>
      <c r="I201" s="317"/>
      <c r="J201" s="317"/>
      <c r="K201" s="192"/>
    </row>
    <row r="202" spans="2:11" customFormat="1" ht="5.25" customHeight="1">
      <c r="B202" s="222"/>
      <c r="C202" s="217"/>
      <c r="D202" s="217"/>
      <c r="E202" s="217"/>
      <c r="F202" s="217"/>
      <c r="G202" s="241"/>
      <c r="H202" s="217"/>
      <c r="I202" s="217"/>
      <c r="J202" s="217"/>
      <c r="K202" s="243"/>
    </row>
    <row r="203" spans="2:11" customFormat="1" ht="15" customHeight="1">
      <c r="B203" s="222"/>
      <c r="C203" s="199" t="s">
        <v>1973</v>
      </c>
      <c r="D203" s="199"/>
      <c r="E203" s="199"/>
      <c r="F203" s="220" t="s">
        <v>48</v>
      </c>
      <c r="G203" s="199"/>
      <c r="H203" s="318" t="s">
        <v>1984</v>
      </c>
      <c r="I203" s="318"/>
      <c r="J203" s="318"/>
      <c r="K203" s="243"/>
    </row>
    <row r="204" spans="2:11" customFormat="1" ht="15" customHeight="1">
      <c r="B204" s="222"/>
      <c r="C204" s="199"/>
      <c r="D204" s="199"/>
      <c r="E204" s="199"/>
      <c r="F204" s="220" t="s">
        <v>49</v>
      </c>
      <c r="G204" s="199"/>
      <c r="H204" s="318" t="s">
        <v>1985</v>
      </c>
      <c r="I204" s="318"/>
      <c r="J204" s="318"/>
      <c r="K204" s="243"/>
    </row>
    <row r="205" spans="2:11" customFormat="1" ht="15" customHeight="1">
      <c r="B205" s="222"/>
      <c r="C205" s="199"/>
      <c r="D205" s="199"/>
      <c r="E205" s="199"/>
      <c r="F205" s="220" t="s">
        <v>52</v>
      </c>
      <c r="G205" s="199"/>
      <c r="H205" s="318" t="s">
        <v>1986</v>
      </c>
      <c r="I205" s="318"/>
      <c r="J205" s="318"/>
      <c r="K205" s="243"/>
    </row>
    <row r="206" spans="2:11" customFormat="1" ht="15" customHeight="1">
      <c r="B206" s="222"/>
      <c r="C206" s="199"/>
      <c r="D206" s="199"/>
      <c r="E206" s="199"/>
      <c r="F206" s="220" t="s">
        <v>50</v>
      </c>
      <c r="G206" s="199"/>
      <c r="H206" s="318" t="s">
        <v>1987</v>
      </c>
      <c r="I206" s="318"/>
      <c r="J206" s="318"/>
      <c r="K206" s="243"/>
    </row>
    <row r="207" spans="2:11" customFormat="1" ht="15" customHeight="1">
      <c r="B207" s="222"/>
      <c r="C207" s="199"/>
      <c r="D207" s="199"/>
      <c r="E207" s="199"/>
      <c r="F207" s="220" t="s">
        <v>51</v>
      </c>
      <c r="G207" s="199"/>
      <c r="H207" s="318" t="s">
        <v>1988</v>
      </c>
      <c r="I207" s="318"/>
      <c r="J207" s="318"/>
      <c r="K207" s="243"/>
    </row>
    <row r="208" spans="2:11" customFormat="1" ht="15" customHeight="1">
      <c r="B208" s="222"/>
      <c r="C208" s="199"/>
      <c r="D208" s="199"/>
      <c r="E208" s="199"/>
      <c r="F208" s="220"/>
      <c r="G208" s="199"/>
      <c r="H208" s="199"/>
      <c r="I208" s="199"/>
      <c r="J208" s="199"/>
      <c r="K208" s="243"/>
    </row>
    <row r="209" spans="2:11" customFormat="1" ht="15" customHeight="1">
      <c r="B209" s="222"/>
      <c r="C209" s="199" t="s">
        <v>1927</v>
      </c>
      <c r="D209" s="199"/>
      <c r="E209" s="199"/>
      <c r="F209" s="220" t="s">
        <v>83</v>
      </c>
      <c r="G209" s="199"/>
      <c r="H209" s="318" t="s">
        <v>1989</v>
      </c>
      <c r="I209" s="318"/>
      <c r="J209" s="318"/>
      <c r="K209" s="243"/>
    </row>
    <row r="210" spans="2:11" customFormat="1" ht="15" customHeight="1">
      <c r="B210" s="222"/>
      <c r="C210" s="199"/>
      <c r="D210" s="199"/>
      <c r="E210" s="199"/>
      <c r="F210" s="220" t="s">
        <v>1826</v>
      </c>
      <c r="G210" s="199"/>
      <c r="H210" s="318" t="s">
        <v>1827</v>
      </c>
      <c r="I210" s="318"/>
      <c r="J210" s="318"/>
      <c r="K210" s="243"/>
    </row>
    <row r="211" spans="2:11" customFormat="1" ht="15" customHeight="1">
      <c r="B211" s="222"/>
      <c r="C211" s="199"/>
      <c r="D211" s="199"/>
      <c r="E211" s="199"/>
      <c r="F211" s="220" t="s">
        <v>1824</v>
      </c>
      <c r="G211" s="199"/>
      <c r="H211" s="318" t="s">
        <v>1990</v>
      </c>
      <c r="I211" s="318"/>
      <c r="J211" s="318"/>
      <c r="K211" s="243"/>
    </row>
    <row r="212" spans="2:11" customFormat="1" ht="15" customHeight="1">
      <c r="B212" s="267"/>
      <c r="C212" s="199"/>
      <c r="D212" s="199"/>
      <c r="E212" s="199"/>
      <c r="F212" s="220" t="s">
        <v>1828</v>
      </c>
      <c r="G212" s="256"/>
      <c r="H212" s="319" t="s">
        <v>1829</v>
      </c>
      <c r="I212" s="319"/>
      <c r="J212" s="319"/>
      <c r="K212" s="268"/>
    </row>
    <row r="213" spans="2:11" customFormat="1" ht="15" customHeight="1">
      <c r="B213" s="267"/>
      <c r="C213" s="199"/>
      <c r="D213" s="199"/>
      <c r="E213" s="199"/>
      <c r="F213" s="220" t="s">
        <v>1266</v>
      </c>
      <c r="G213" s="256"/>
      <c r="H213" s="319" t="s">
        <v>1808</v>
      </c>
      <c r="I213" s="319"/>
      <c r="J213" s="319"/>
      <c r="K213" s="268"/>
    </row>
    <row r="214" spans="2:11" customFormat="1" ht="15" customHeight="1">
      <c r="B214" s="267"/>
      <c r="C214" s="199"/>
      <c r="D214" s="199"/>
      <c r="E214" s="199"/>
      <c r="F214" s="220"/>
      <c r="G214" s="256"/>
      <c r="H214" s="247"/>
      <c r="I214" s="247"/>
      <c r="J214" s="247"/>
      <c r="K214" s="268"/>
    </row>
    <row r="215" spans="2:11" customFormat="1" ht="15" customHeight="1">
      <c r="B215" s="267"/>
      <c r="C215" s="199" t="s">
        <v>1951</v>
      </c>
      <c r="D215" s="199"/>
      <c r="E215" s="199"/>
      <c r="F215" s="220">
        <v>1</v>
      </c>
      <c r="G215" s="256"/>
      <c r="H215" s="319" t="s">
        <v>1991</v>
      </c>
      <c r="I215" s="319"/>
      <c r="J215" s="319"/>
      <c r="K215" s="268"/>
    </row>
    <row r="216" spans="2:11" customFormat="1" ht="15" customHeight="1">
      <c r="B216" s="267"/>
      <c r="C216" s="199"/>
      <c r="D216" s="199"/>
      <c r="E216" s="199"/>
      <c r="F216" s="220">
        <v>2</v>
      </c>
      <c r="G216" s="256"/>
      <c r="H216" s="319" t="s">
        <v>1992</v>
      </c>
      <c r="I216" s="319"/>
      <c r="J216" s="319"/>
      <c r="K216" s="268"/>
    </row>
    <row r="217" spans="2:11" customFormat="1" ht="15" customHeight="1">
      <c r="B217" s="267"/>
      <c r="C217" s="199"/>
      <c r="D217" s="199"/>
      <c r="E217" s="199"/>
      <c r="F217" s="220">
        <v>3</v>
      </c>
      <c r="G217" s="256"/>
      <c r="H217" s="319" t="s">
        <v>1993</v>
      </c>
      <c r="I217" s="319"/>
      <c r="J217" s="319"/>
      <c r="K217" s="268"/>
    </row>
    <row r="218" spans="2:11" customFormat="1" ht="15" customHeight="1">
      <c r="B218" s="267"/>
      <c r="C218" s="199"/>
      <c r="D218" s="199"/>
      <c r="E218" s="199"/>
      <c r="F218" s="220">
        <v>4</v>
      </c>
      <c r="G218" s="256"/>
      <c r="H218" s="319" t="s">
        <v>1994</v>
      </c>
      <c r="I218" s="319"/>
      <c r="J218" s="319"/>
      <c r="K218" s="268"/>
    </row>
    <row r="219" spans="2:11" customFormat="1" ht="12.75" customHeight="1">
      <c r="B219" s="269"/>
      <c r="C219" s="270"/>
      <c r="D219" s="270"/>
      <c r="E219" s="270"/>
      <c r="F219" s="270"/>
      <c r="G219" s="270"/>
      <c r="H219" s="270"/>
      <c r="I219" s="270"/>
      <c r="J219" s="270"/>
      <c r="K219" s="271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33</vt:i4>
      </vt:variant>
      <vt:variant>
        <vt:lpstr>Pojmenované oblasti</vt:lpstr>
      </vt:variant>
      <vt:variant>
        <vt:i4>65</vt:i4>
      </vt:variant>
    </vt:vector>
  </HeadingPairs>
  <TitlesOfParts>
    <vt:vector size="98" baseType="lpstr">
      <vt:lpstr>Rekapitulace stavby</vt:lpstr>
      <vt:lpstr>01a - Přípravné práce</vt:lpstr>
      <vt:lpstr>ZBV-01a - méněpráce</vt:lpstr>
      <vt:lpstr>07 - KOLUMBÁRIUM</vt:lpstr>
      <vt:lpstr>ZBV-02a - méněpráce</vt:lpstr>
      <vt:lpstr>ZBV-02b - vícepráce</vt:lpstr>
      <vt:lpstr>08 - KOLUMBÁRIUM</vt:lpstr>
      <vt:lpstr>ZBV-03a - méněpráce</vt:lpstr>
      <vt:lpstr>ZBV-03b - vícepráce</vt:lpstr>
      <vt:lpstr>09 - KOLUMBÁRIUM</vt:lpstr>
      <vt:lpstr>ZBV-04a - méněpráce</vt:lpstr>
      <vt:lpstr>ZBV-04b - vícepráce</vt:lpstr>
      <vt:lpstr>10 - KOLUMBÁRIUM</vt:lpstr>
      <vt:lpstr>ZBV-05a - méněpráce</vt:lpstr>
      <vt:lpstr>ZBV-05b - vícepráce</vt:lpstr>
      <vt:lpstr>11 - KOLUMBÁRIUM</vt:lpstr>
      <vt:lpstr>ZBV-06a - méněpráce</vt:lpstr>
      <vt:lpstr>ZBV-06b - vícepráce</vt:lpstr>
      <vt:lpstr>12 - KOLUMBÁRIUM</vt:lpstr>
      <vt:lpstr>ZBV-07a - méněpráce</vt:lpstr>
      <vt:lpstr>ZBV-07b - vícepráce</vt:lpstr>
      <vt:lpstr>13 - PŘÍSTŘEŠEK</vt:lpstr>
      <vt:lpstr>02 - Navrhovaný mobiliář</vt:lpstr>
      <vt:lpstr>A - Mlatový povrch</vt:lpstr>
      <vt:lpstr>B - Litý beton pochozí</vt:lpstr>
      <vt:lpstr>ZBV-08a - méněpráce</vt:lpstr>
      <vt:lpstr>C - Kačírek pochozí vsak</vt:lpstr>
      <vt:lpstr>04 - Výsadba-SÚ</vt:lpstr>
      <vt:lpstr>05a - ZTI-venkovní rozvod</vt:lpstr>
      <vt:lpstr>05b - ZTI-vnitřní vodovod...</vt:lpstr>
      <vt:lpstr>05c - Elektro</vt:lpstr>
      <vt:lpstr>06 - VRN</vt:lpstr>
      <vt:lpstr>Pokyny pro vyplnění</vt:lpstr>
      <vt:lpstr>'01a - Přípravné práce'!Názvy_tisku</vt:lpstr>
      <vt:lpstr>'02 - Navrhovaný mobiliář'!Názvy_tisku</vt:lpstr>
      <vt:lpstr>'04 - Výsadba-SÚ'!Názvy_tisku</vt:lpstr>
      <vt:lpstr>'05a - ZTI-venkovní rozvod'!Názvy_tisku</vt:lpstr>
      <vt:lpstr>'05b - ZTI-vnitřní vodovod...'!Názvy_tisku</vt:lpstr>
      <vt:lpstr>'05c - Elektro'!Názvy_tisku</vt:lpstr>
      <vt:lpstr>'06 - VRN'!Názvy_tisku</vt:lpstr>
      <vt:lpstr>'07 - KOLUMBÁRIUM'!Názvy_tisku</vt:lpstr>
      <vt:lpstr>'08 - KOLUMBÁRIUM'!Názvy_tisku</vt:lpstr>
      <vt:lpstr>'09 - KOLUMBÁRIUM'!Názvy_tisku</vt:lpstr>
      <vt:lpstr>'10 - KOLUMBÁRIUM'!Názvy_tisku</vt:lpstr>
      <vt:lpstr>'11 - KOLUMBÁRIUM'!Názvy_tisku</vt:lpstr>
      <vt:lpstr>'12 - KOLUMBÁRIUM'!Názvy_tisku</vt:lpstr>
      <vt:lpstr>'13 - PŘÍSTŘEŠEK'!Názvy_tisku</vt:lpstr>
      <vt:lpstr>'A - Mlatový povrch'!Názvy_tisku</vt:lpstr>
      <vt:lpstr>'B - Litý beton pochozí'!Názvy_tisku</vt:lpstr>
      <vt:lpstr>'C - Kačírek pochozí vsak'!Názvy_tisku</vt:lpstr>
      <vt:lpstr>'Rekapitulace stavby'!Názvy_tisku</vt:lpstr>
      <vt:lpstr>'ZBV-01a - méněpráce'!Názvy_tisku</vt:lpstr>
      <vt:lpstr>'ZBV-02a - méněpráce'!Názvy_tisku</vt:lpstr>
      <vt:lpstr>'ZBV-02b - vícepráce'!Názvy_tisku</vt:lpstr>
      <vt:lpstr>'ZBV-03a - méněpráce'!Názvy_tisku</vt:lpstr>
      <vt:lpstr>'ZBV-03b - vícepráce'!Názvy_tisku</vt:lpstr>
      <vt:lpstr>'ZBV-04a - méněpráce'!Názvy_tisku</vt:lpstr>
      <vt:lpstr>'ZBV-04b - vícepráce'!Názvy_tisku</vt:lpstr>
      <vt:lpstr>'ZBV-05a - méněpráce'!Názvy_tisku</vt:lpstr>
      <vt:lpstr>'ZBV-05b - vícepráce'!Názvy_tisku</vt:lpstr>
      <vt:lpstr>'ZBV-06a - méněpráce'!Názvy_tisku</vt:lpstr>
      <vt:lpstr>'ZBV-06b - vícepráce'!Názvy_tisku</vt:lpstr>
      <vt:lpstr>'ZBV-07a - méněpráce'!Názvy_tisku</vt:lpstr>
      <vt:lpstr>'ZBV-07b - vícepráce'!Názvy_tisku</vt:lpstr>
      <vt:lpstr>'ZBV-08a - méněpráce'!Názvy_tisku</vt:lpstr>
      <vt:lpstr>'01a - Přípravné práce'!Oblast_tisku</vt:lpstr>
      <vt:lpstr>'02 - Navrhovaný mobiliář'!Oblast_tisku</vt:lpstr>
      <vt:lpstr>'04 - Výsadba-SÚ'!Oblast_tisku</vt:lpstr>
      <vt:lpstr>'05a - ZTI-venkovní rozvod'!Oblast_tisku</vt:lpstr>
      <vt:lpstr>'05b - ZTI-vnitřní vodovod...'!Oblast_tisku</vt:lpstr>
      <vt:lpstr>'05c - Elektro'!Oblast_tisku</vt:lpstr>
      <vt:lpstr>'06 - VRN'!Oblast_tisku</vt:lpstr>
      <vt:lpstr>'07 - KOLUMBÁRIUM'!Oblast_tisku</vt:lpstr>
      <vt:lpstr>'08 - KOLUMBÁRIUM'!Oblast_tisku</vt:lpstr>
      <vt:lpstr>'09 - KOLUMBÁRIUM'!Oblast_tisku</vt:lpstr>
      <vt:lpstr>'10 - KOLUMBÁRIUM'!Oblast_tisku</vt:lpstr>
      <vt:lpstr>'11 - KOLUMBÁRIUM'!Oblast_tisku</vt:lpstr>
      <vt:lpstr>'12 - KOLUMBÁRIUM'!Oblast_tisku</vt:lpstr>
      <vt:lpstr>'13 - PŘÍSTŘEŠEK'!Oblast_tisku</vt:lpstr>
      <vt:lpstr>'A - Mlatový povrch'!Oblast_tisku</vt:lpstr>
      <vt:lpstr>'B - Litý beton pochozí'!Oblast_tisku</vt:lpstr>
      <vt:lpstr>'C - Kačírek pochozí vsak'!Oblast_tisku</vt:lpstr>
      <vt:lpstr>'Pokyny pro vyplnění'!Oblast_tisku</vt:lpstr>
      <vt:lpstr>'Rekapitulace stavby'!Oblast_tisku</vt:lpstr>
      <vt:lpstr>'ZBV-01a - méněpráce'!Oblast_tisku</vt:lpstr>
      <vt:lpstr>'ZBV-02a - méněpráce'!Oblast_tisku</vt:lpstr>
      <vt:lpstr>'ZBV-02b - vícepráce'!Oblast_tisku</vt:lpstr>
      <vt:lpstr>'ZBV-03a - méněpráce'!Oblast_tisku</vt:lpstr>
      <vt:lpstr>'ZBV-03b - vícepráce'!Oblast_tisku</vt:lpstr>
      <vt:lpstr>'ZBV-04a - méněpráce'!Oblast_tisku</vt:lpstr>
      <vt:lpstr>'ZBV-04b - vícepráce'!Oblast_tisku</vt:lpstr>
      <vt:lpstr>'ZBV-05a - méněpráce'!Oblast_tisku</vt:lpstr>
      <vt:lpstr>'ZBV-05b - vícepráce'!Oblast_tisku</vt:lpstr>
      <vt:lpstr>'ZBV-06a - méněpráce'!Oblast_tisku</vt:lpstr>
      <vt:lpstr>'ZBV-06b - vícepráce'!Oblast_tisku</vt:lpstr>
      <vt:lpstr>'ZBV-07a - méněpráce'!Oblast_tisku</vt:lpstr>
      <vt:lpstr>'ZBV-07b - vícepráce'!Oblast_tisku</vt:lpstr>
      <vt:lpstr>'ZBV-08a - méněpráce'!Oblast_tisku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JULIE36\linux</dc:creator>
  <cp:lastModifiedBy>Pavel Lněnička</cp:lastModifiedBy>
  <dcterms:created xsi:type="dcterms:W3CDTF">2025-11-13T15:29:42Z</dcterms:created>
  <dcterms:modified xsi:type="dcterms:W3CDTF">2025-11-25T19:24:59Z</dcterms:modified>
</cp:coreProperties>
</file>