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Sdílené disky\Zakázky\2025\250311_Flora_Olomouc_Pavilon_A\04_Dodavatel\VŘ-požadavky\Výkaz výměr\"/>
    </mc:Choice>
  </mc:AlternateContent>
  <xr:revisionPtr revIDLastSave="0" documentId="13_ncr:1_{7ECCCA21-63AF-4BFC-9A1A-D9CAE93309A9}" xr6:coauthVersionLast="47" xr6:coauthVersionMax="47" xr10:uidLastSave="{00000000-0000-0000-0000-000000000000}"/>
  <bookViews>
    <workbookView xWindow="2730" yWindow="915" windowWidth="21600" windowHeight="12645" activeTab="2" xr2:uid="{00000000-000D-0000-FFFF-FFFF00000000}"/>
  </bookViews>
  <sheets>
    <sheet name="Rekapitulace stavby" sheetId="1" r:id="rId1"/>
    <sheet name="250311 - REKONSTRUKCE VZD..." sheetId="2" r:id="rId2"/>
    <sheet name="Legenda potrubí a tvarovek" sheetId="4" r:id="rId3"/>
    <sheet name="Pokyny pro vyplnění" sheetId="3" r:id="rId4"/>
  </sheets>
  <definedNames>
    <definedName name="_xlnm._FilterDatabase" localSheetId="1" hidden="1">'250311 - REKONSTRUKCE VZD...'!$C$81:$K$186</definedName>
    <definedName name="_xlnm._FilterDatabase" localSheetId="2" hidden="1">'Legenda potrubí a tvarovek'!$A$2:$F$38</definedName>
    <definedName name="_xlnm.Print_Titles" localSheetId="1">'250311 - REKONSTRUKCE VZD...'!$81:$81</definedName>
    <definedName name="_xlnm.Print_Titles" localSheetId="2">'Legenda potrubí a tvarovek'!$1:$2</definedName>
    <definedName name="_xlnm.Print_Titles" localSheetId="0">'Rekapitulace stavby'!$52:$52</definedName>
    <definedName name="_xlnm.Print_Area" localSheetId="1">'250311 - REKONSTRUKCE VZD...'!$C$4:$J$37,'250311 - REKONSTRUKCE VZD...'!$C$43:$J$65,'250311 - REKONSTRUKCE VZD...'!$C$71:$K$186</definedName>
    <definedName name="_xlnm.Print_Area" localSheetId="2">'Legenda potrubí a tvarovek'!$A$1:$F$38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T177" i="2"/>
  <c r="R178" i="2"/>
  <c r="R177" i="2"/>
  <c r="P178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7" i="2"/>
  <c r="F35" i="2" s="1"/>
  <c r="BH87" i="2"/>
  <c r="BG87" i="2"/>
  <c r="BF87" i="2"/>
  <c r="T87" i="2"/>
  <c r="R87" i="2"/>
  <c r="P87" i="2"/>
  <c r="BI85" i="2"/>
  <c r="BH85" i="2"/>
  <c r="BG85" i="2"/>
  <c r="F33" i="2" s="1"/>
  <c r="BF85" i="2"/>
  <c r="T85" i="2"/>
  <c r="R85" i="2"/>
  <c r="P85" i="2"/>
  <c r="J78" i="2"/>
  <c r="F76" i="2"/>
  <c r="E74" i="2"/>
  <c r="J50" i="2"/>
  <c r="F48" i="2"/>
  <c r="E46" i="2"/>
  <c r="J22" i="2"/>
  <c r="E22" i="2"/>
  <c r="J79" i="2" s="1"/>
  <c r="J21" i="2"/>
  <c r="J16" i="2"/>
  <c r="E16" i="2"/>
  <c r="F51" i="2"/>
  <c r="J15" i="2"/>
  <c r="J13" i="2"/>
  <c r="E13" i="2"/>
  <c r="F78" i="2" s="1"/>
  <c r="J12" i="2"/>
  <c r="J10" i="2"/>
  <c r="J76" i="2"/>
  <c r="L50" i="1"/>
  <c r="AM50" i="1"/>
  <c r="AM49" i="1"/>
  <c r="L49" i="1"/>
  <c r="AM47" i="1"/>
  <c r="L47" i="1"/>
  <c r="L45" i="1"/>
  <c r="L44" i="1"/>
  <c r="J127" i="2"/>
  <c r="BK138" i="2"/>
  <c r="BK178" i="2"/>
  <c r="J155" i="2"/>
  <c r="BK108" i="2"/>
  <c r="J87" i="2"/>
  <c r="BK175" i="2"/>
  <c r="J130" i="2"/>
  <c r="BK170" i="2"/>
  <c r="J185" i="2"/>
  <c r="BK158" i="2"/>
  <c r="J95" i="2"/>
  <c r="J93" i="2"/>
  <c r="J175" i="2"/>
  <c r="J178" i="2"/>
  <c r="J108" i="2"/>
  <c r="BK124" i="2"/>
  <c r="BK155" i="2"/>
  <c r="J106" i="2"/>
  <c r="J159" i="2"/>
  <c r="BK93" i="2"/>
  <c r="J163" i="2"/>
  <c r="J144" i="2"/>
  <c r="BK174" i="2"/>
  <c r="J136" i="2"/>
  <c r="BK101" i="2"/>
  <c r="BK146" i="2"/>
  <c r="J85" i="2"/>
  <c r="J132" i="2"/>
  <c r="J92" i="2"/>
  <c r="BK111" i="2"/>
  <c r="BK95" i="2"/>
  <c r="BK148" i="2"/>
  <c r="BK157" i="2"/>
  <c r="BK103" i="2"/>
  <c r="J97" i="2"/>
  <c r="J183" i="2"/>
  <c r="BK109" i="2"/>
  <c r="BK89" i="2"/>
  <c r="J126" i="2"/>
  <c r="J100" i="2"/>
  <c r="J103" i="2"/>
  <c r="J146" i="2"/>
  <c r="BK168" i="2"/>
  <c r="BK136" i="2"/>
  <c r="J89" i="2"/>
  <c r="BK167" i="2"/>
  <c r="BK127" i="2"/>
  <c r="J174" i="2"/>
  <c r="BK87" i="2"/>
  <c r="BK125" i="2"/>
  <c r="J122" i="2"/>
  <c r="BK92" i="2"/>
  <c r="BK162" i="2"/>
  <c r="J139" i="2"/>
  <c r="BK171" i="2"/>
  <c r="BK134" i="2"/>
  <c r="J162" i="2"/>
  <c r="J109" i="2"/>
  <c r="J170" i="2"/>
  <c r="J101" i="2"/>
  <c r="J134" i="2"/>
  <c r="BK163" i="2"/>
  <c r="J171" i="2"/>
  <c r="BK122" i="2"/>
  <c r="BK139" i="2"/>
  <c r="J167" i="2"/>
  <c r="J98" i="2"/>
  <c r="J168" i="2"/>
  <c r="BK98" i="2"/>
  <c r="BK142" i="2"/>
  <c r="BK106" i="2"/>
  <c r="J157" i="2"/>
  <c r="BK185" i="2"/>
  <c r="BK97" i="2"/>
  <c r="BK181" i="2"/>
  <c r="J125" i="2"/>
  <c r="J142" i="2"/>
  <c r="BK85" i="2"/>
  <c r="BK159" i="2"/>
  <c r="J116" i="2"/>
  <c r="AS54" i="1"/>
  <c r="BK119" i="2"/>
  <c r="J90" i="2"/>
  <c r="BK126" i="2"/>
  <c r="BK100" i="2"/>
  <c r="J153" i="2"/>
  <c r="J158" i="2"/>
  <c r="BK130" i="2"/>
  <c r="BK183" i="2"/>
  <c r="J138" i="2"/>
  <c r="BK150" i="2"/>
  <c r="J111" i="2"/>
  <c r="BK165" i="2"/>
  <c r="BK132" i="2"/>
  <c r="J148" i="2"/>
  <c r="BK128" i="2"/>
  <c r="BK90" i="2"/>
  <c r="J150" i="2"/>
  <c r="BK113" i="2"/>
  <c r="J165" i="2"/>
  <c r="J119" i="2"/>
  <c r="BK153" i="2"/>
  <c r="BK144" i="2"/>
  <c r="J124" i="2"/>
  <c r="J113" i="2"/>
  <c r="BK116" i="2"/>
  <c r="BK173" i="2"/>
  <c r="J128" i="2"/>
  <c r="J173" i="2"/>
  <c r="J181" i="2"/>
  <c r="R84" i="2" l="1"/>
  <c r="BK84" i="2"/>
  <c r="J84" i="2"/>
  <c r="J57" i="2"/>
  <c r="BK161" i="2"/>
  <c r="J161" i="2"/>
  <c r="J62" i="2"/>
  <c r="BK105" i="2"/>
  <c r="J105" i="2"/>
  <c r="J58" i="2"/>
  <c r="T121" i="2"/>
  <c r="R141" i="2"/>
  <c r="R152" i="2"/>
  <c r="P84" i="2"/>
  <c r="R121" i="2"/>
  <c r="P152" i="2"/>
  <c r="T161" i="2"/>
  <c r="BK180" i="2"/>
  <c r="J180" i="2" s="1"/>
  <c r="J64" i="2" s="1"/>
  <c r="R105" i="2"/>
  <c r="R83" i="2" s="1"/>
  <c r="R82" i="2" s="1"/>
  <c r="P121" i="2"/>
  <c r="T141" i="2"/>
  <c r="R161" i="2"/>
  <c r="T84" i="2"/>
  <c r="T105" i="2"/>
  <c r="BK141" i="2"/>
  <c r="J141" i="2" s="1"/>
  <c r="J60" i="2" s="1"/>
  <c r="P141" i="2"/>
  <c r="T152" i="2"/>
  <c r="P180" i="2"/>
  <c r="P105" i="2"/>
  <c r="BK121" i="2"/>
  <c r="J121" i="2"/>
  <c r="J59" i="2"/>
  <c r="BK152" i="2"/>
  <c r="J152" i="2" s="1"/>
  <c r="J61" i="2" s="1"/>
  <c r="P161" i="2"/>
  <c r="R180" i="2"/>
  <c r="T180" i="2"/>
  <c r="BK177" i="2"/>
  <c r="J177" i="2"/>
  <c r="J63" i="2"/>
  <c r="J48" i="2"/>
  <c r="BE183" i="2"/>
  <c r="F50" i="2"/>
  <c r="BE119" i="2"/>
  <c r="BE122" i="2"/>
  <c r="BE132" i="2"/>
  <c r="BE139" i="2"/>
  <c r="BE162" i="2"/>
  <c r="BE167" i="2"/>
  <c r="BE175" i="2"/>
  <c r="F79" i="2"/>
  <c r="BE87" i="2"/>
  <c r="BE92" i="2"/>
  <c r="BE111" i="2"/>
  <c r="BE136" i="2"/>
  <c r="BE142" i="2"/>
  <c r="BE159" i="2"/>
  <c r="BE168" i="2"/>
  <c r="BE178" i="2"/>
  <c r="BE181" i="2"/>
  <c r="BE93" i="2"/>
  <c r="BE103" i="2"/>
  <c r="BE109" i="2"/>
  <c r="BE113" i="2"/>
  <c r="BE116" i="2"/>
  <c r="BE128" i="2"/>
  <c r="BE148" i="2"/>
  <c r="BE157" i="2"/>
  <c r="BE171" i="2"/>
  <c r="BE90" i="2"/>
  <c r="BE95" i="2"/>
  <c r="BE97" i="2"/>
  <c r="BE100" i="2"/>
  <c r="BE101" i="2"/>
  <c r="BE125" i="2"/>
  <c r="BE130" i="2"/>
  <c r="BE146" i="2"/>
  <c r="BE150" i="2"/>
  <c r="BE153" i="2"/>
  <c r="BE158" i="2"/>
  <c r="BE165" i="2"/>
  <c r="BE173" i="2"/>
  <c r="BE185" i="2"/>
  <c r="J51" i="2"/>
  <c r="BE85" i="2"/>
  <c r="BE155" i="2"/>
  <c r="BE163" i="2"/>
  <c r="BE174" i="2"/>
  <c r="BE89" i="2"/>
  <c r="BE98" i="2"/>
  <c r="BE106" i="2"/>
  <c r="BE108" i="2"/>
  <c r="BE124" i="2"/>
  <c r="BE126" i="2"/>
  <c r="BE127" i="2"/>
  <c r="BE134" i="2"/>
  <c r="BE138" i="2"/>
  <c r="BE144" i="2"/>
  <c r="BB55" i="1"/>
  <c r="BE170" i="2"/>
  <c r="BD55" i="1"/>
  <c r="J32" i="2"/>
  <c r="AW55" i="1" s="1"/>
  <c r="F32" i="2"/>
  <c r="BA55" i="1"/>
  <c r="BA54" i="1"/>
  <c r="AW54" i="1"/>
  <c r="AK30" i="1"/>
  <c r="BB54" i="1"/>
  <c r="W31" i="1" s="1"/>
  <c r="BD54" i="1"/>
  <c r="W33" i="1"/>
  <c r="F34" i="2"/>
  <c r="BC55" i="1" s="1"/>
  <c r="BC54" i="1" s="1"/>
  <c r="W32" i="1" s="1"/>
  <c r="P83" i="2" l="1"/>
  <c r="P82" i="2"/>
  <c r="AU55" i="1"/>
  <c r="T83" i="2"/>
  <c r="T82" i="2"/>
  <c r="BK83" i="2"/>
  <c r="J83" i="2"/>
  <c r="J56" i="2"/>
  <c r="AU54" i="1"/>
  <c r="AX54" i="1"/>
  <c r="W30" i="1"/>
  <c r="F31" i="2"/>
  <c r="AZ55" i="1" s="1"/>
  <c r="AZ54" i="1" s="1"/>
  <c r="W29" i="1" s="1"/>
  <c r="AY54" i="1"/>
  <c r="J31" i="2"/>
  <c r="AV55" i="1" s="1"/>
  <c r="AT55" i="1" s="1"/>
  <c r="BK82" i="2" l="1"/>
  <c r="J82" i="2"/>
  <c r="J55" i="2"/>
  <c r="AV54" i="1"/>
  <c r="AK29" i="1"/>
  <c r="J28" i="2" l="1"/>
  <c r="AG55" i="1" s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<sst xmlns="http://schemas.openxmlformats.org/spreadsheetml/2006/main" count="1985" uniqueCount="673">
  <si>
    <t>Export Komplet</t>
  </si>
  <si>
    <t>VZ</t>
  </si>
  <si>
    <t>2.0</t>
  </si>
  <si>
    <t>ZAMOK</t>
  </si>
  <si>
    <t>False</t>
  </si>
  <si>
    <t>{51ccf850-5d67-457f-b493-7853e18a6b90}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</si>
  <si>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</si>
  <si>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</si>
  <si>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</si>
  <si>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</si>
  <si>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</si>
  <si>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</si>
  <si>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</si>
  <si>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</si>
  <si>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250311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</si>
  <si>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</si>
  <si>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</si>
  <si>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VZDUCHOTECHNIKY A CHLAZENÍ V PAVILONU „A</t>
  </si>
  <si>
    <t>KSO:</t>
  </si>
  <si>
    <t/>
  </si>
  <si>
    <t>CC-CZ:</t>
  </si>
  <si>
    <t>Místo:</t>
  </si>
  <si>
    <t>Olomouc</t>
  </si>
  <si>
    <t>Datum:</t>
  </si>
  <si>
    <t>19. 4. 2025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</si>
  <si>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</si>
  <si>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</si>
  <si>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</si>
  <si>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</si>
  <si>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</si>
  <si>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</si>
  <si>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</si>
  <si>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62862138</t>
  </si>
  <si>
    <t>Ing. Petr Lysek</t>
  </si>
  <si>
    <t>CZ6604111943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</si>
  <si>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</si>
  <si>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</si>
  <si>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</si>
  <si>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</si>
  <si>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</si>
  <si>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</si>
  <si>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</si>
  <si>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</si>
  <si>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</si>
  <si>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</si>
  <si>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</si>
  <si>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</si>
  <si>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</si>
  <si>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</si>
  <si>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</si>
  <si>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</si>
  <si>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</si>
  <si>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</si>
  <si>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</si>
  <si>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</si>
  <si>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</si>
  <si>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</si>
  <si>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</si>
  <si>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</si>
  <si>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</si>
  <si>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</si>
  <si>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</si>
  <si>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</si>
  <si>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</si>
  <si>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</si>
  <si>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</si>
  <si>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</si>
  <si>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</si>
  <si>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</si>
  <si>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</si>
  <si>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</si>
  <si>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</si>
  <si>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</si>
  <si>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</si>
  <si>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</si>
  <si>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</si>
  <si>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</si>
  <si>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</si>
  <si>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</si>
  <si>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</si>
  <si>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</si>
  <si>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</si>
  <si>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</si>
  <si>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</si>
  <si>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</si>
  <si>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</si>
  <si>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</si>
  <si>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713 - Izolace tepelné</t>
  </si>
  <si>
    <t xml:space="preserve">    751 - Vzduchotechnika</t>
  </si>
  <si>
    <t xml:space="preserve">    751-A02 - Distribuční příslušenství</t>
  </si>
  <si>
    <t xml:space="preserve">    751-A03 - Potrubí</t>
  </si>
  <si>
    <t xml:space="preserve">    751-A04 - Vzduchotechnická zařízení</t>
  </si>
  <si>
    <t xml:space="preserve">    751-A05 - Klimatizační a chladící zařízení</t>
  </si>
  <si>
    <t xml:space="preserve">    751-A99 - Přesun hmot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</si>
  <si>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</si>
  <si>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</si>
  <si>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</si>
  <si>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</si>
  <si>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</si>
  <si>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</si>
  <si>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</si>
  <si>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</si>
  <si>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</si>
  <si>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</si>
  <si>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</si>
  <si>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</si>
  <si>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</si>
  <si>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</si>
  <si>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</si>
  <si>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</si>
  <si>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</si>
  <si>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</si>
  <si>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</si>
  <si>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16</t>
  </si>
  <si>
    <t>K</t>
  </si>
  <si>
    <t>713311111</t>
  </si>
  <si>
    <t>Montáž izolace tepelné těles pásy nebo rohožemi bez povrchové úpravy (izolační materiál ve specifikaci) připevněnými ocelovým drátem nebo na trny z tyčové oceli kruhové (bez přivaření trnů) pomocí příchytek nebo ohnutím trnů ploch rovných jednovrstvá</t>
  </si>
  <si>
    <t>m2</t>
  </si>
  <si>
    <t>CS ÚRS 2025 01</t>
  </si>
  <si>
    <t>1284751430</t>
  </si>
  <si>
    <t>Online PSC</t>
  </si>
  <si>
    <t>https://podminky.urs.cz/item/CS_URS_2025_01/713311111</t>
  </si>
  <si>
    <t>18</t>
  </si>
  <si>
    <t>713311121</t>
  </si>
  <si>
    <t>Montáž izolace tepelné těles pásy nebo rohožemi bez povrchové úpravy (izolační materiál ve specifikaci) připevněnými ocelovým drátem nebo na trny z tyčové oceli kruhové (bez přivaření trnů) pomocí příchytek nebo ohnutím trnů ploch tvarových jednovrstvá</t>
  </si>
  <si>
    <t>33919181</t>
  </si>
  <si>
    <t>https://podminky.urs.cz/item/CS_URS_2025_01/713311121</t>
  </si>
  <si>
    <t>17</t>
  </si>
  <si>
    <t>M</t>
  </si>
  <si>
    <t>63150984</t>
  </si>
  <si>
    <t>rohož izolační z minerální vlny lamelová s Al fólií 25-40kg/m3 tl 60mm</t>
  </si>
  <si>
    <t>32</t>
  </si>
  <si>
    <t>808759624</t>
  </si>
  <si>
    <t>20</t>
  </si>
  <si>
    <t>713311321</t>
  </si>
  <si>
    <t>Montáž izolace tepelné těles pásy nebo rohožemi s povrchovou úpravou hliníkovou fólií (izolační materiál ve specifikaci) připevněnými ocelovým drátem, páskou nebo samolepícím přesahem a s konstrukcí z distančních kruhů z ocelových pásů bez přivaření konstrukce ploch tvarových jednovrstvá</t>
  </si>
  <si>
    <t>877643398</t>
  </si>
  <si>
    <t>https://podminky.urs.cz/item/CS_URS_2025_01/713311321</t>
  </si>
  <si>
    <t>KDUCT10</t>
  </si>
  <si>
    <t>Kaučuková tepelná izolace Pás - Samolepící 10mm</t>
  </si>
  <si>
    <t>-1318831212</t>
  </si>
  <si>
    <t>19</t>
  </si>
  <si>
    <t>713391111</t>
  </si>
  <si>
    <t>Montáž izolace tepelné těles - doplňky a konstrukční součásti oplechování pevného ploch rovných</t>
  </si>
  <si>
    <t>1632486477</t>
  </si>
  <si>
    <t>https://podminky.urs.cz/item/CS_URS_2025_01/713391111</t>
  </si>
  <si>
    <t>14</t>
  </si>
  <si>
    <t>713391112</t>
  </si>
  <si>
    <t>Montáž izolace tepelné těles - doplňky a konstrukční součásti oplechování pevného ploch tvarových</t>
  </si>
  <si>
    <t>845837754</t>
  </si>
  <si>
    <t>https://podminky.urs.cz/item/CS_URS_2025_01/713391112</t>
  </si>
  <si>
    <t>15</t>
  </si>
  <si>
    <t>13814193</t>
  </si>
  <si>
    <t>plech hladký Pz jakost EN 10143 tl 1mm tabule</t>
  </si>
  <si>
    <t>t</t>
  </si>
  <si>
    <t>-1515236110</t>
  </si>
  <si>
    <t>48</t>
  </si>
  <si>
    <t>751792009</t>
  </si>
  <si>
    <t>Montáž ostatních zařízení izolace rozvodů klimatizace</t>
  </si>
  <si>
    <t>m</t>
  </si>
  <si>
    <t>CS ÚRS 2022 01</t>
  </si>
  <si>
    <t>-1931181845</t>
  </si>
  <si>
    <t>https://podminky.urs.cz/item/CS_URS_2022_01/751792009</t>
  </si>
  <si>
    <t>49</t>
  </si>
  <si>
    <t>28655581</t>
  </si>
  <si>
    <t>trubice tepelně izolační pro chlazení/klimatizaci/vzduchotechniku 38/13mm</t>
  </si>
  <si>
    <t>-1488009565</t>
  </si>
  <si>
    <t>31</t>
  </si>
  <si>
    <t>998713212</t>
  </si>
  <si>
    <t>Přesun hmot pro izolace tepelné stanovený procentní sazbou (%) z ceny vodorovná dopravní vzdálenost do 50 m s omezením mechanizace v objektech výšky přes 6 m do 12 m</t>
  </si>
  <si>
    <t>%</t>
  </si>
  <si>
    <t>-709234906</t>
  </si>
  <si>
    <t>https://podminky.urs.cz/item/CS_URS_2025_01/998713212</t>
  </si>
  <si>
    <t>998713312</t>
  </si>
  <si>
    <t>Přesun hmot pro izolace tepelné stanovený procentní sazbou (%) z ceny vodorovná dopravní vzdálenost do 50 m ruční (bez užití mechanizace) v objektech výšky přes 6 m do 12 m</t>
  </si>
  <si>
    <t>1123383483</t>
  </si>
  <si>
    <t>https://podminky.urs.cz/item/CS_URS_2025_01/998713312</t>
  </si>
  <si>
    <t>751</t>
  </si>
  <si>
    <t>Vzduchotechnika</t>
  </si>
  <si>
    <t>34</t>
  </si>
  <si>
    <t>751691111</t>
  </si>
  <si>
    <t>Zaregulování systému vzduchotechnického zařízení za 1 koncový (distribuční) prvek</t>
  </si>
  <si>
    <t>kus</t>
  </si>
  <si>
    <t>794430450</t>
  </si>
  <si>
    <t>https://podminky.urs.cz/item/CS_URS_2025_01/751691111</t>
  </si>
  <si>
    <t>35</t>
  </si>
  <si>
    <t>930001</t>
  </si>
  <si>
    <t>Uvedení VZT jednotky do provozu autorizovaným technikem</t>
  </si>
  <si>
    <t>hod</t>
  </si>
  <si>
    <t>512</t>
  </si>
  <si>
    <t>-557281604</t>
  </si>
  <si>
    <t>36</t>
  </si>
  <si>
    <t>HZS2491</t>
  </si>
  <si>
    <t>Hodinové zúčtovací sazby profesí PSV zednické výpomoci a pomocné práce PSV dělník zednických výpomocí</t>
  </si>
  <si>
    <t>CS ÚRS 2022 02</t>
  </si>
  <si>
    <t>1220037646</t>
  </si>
  <si>
    <t>https://podminky.urs.cz/item/CS_URS_2022_02/HZS2491</t>
  </si>
  <si>
    <t>37</t>
  </si>
  <si>
    <t>HZS2492</t>
  </si>
  <si>
    <t>Hodinové zúčtovací sazby profesí PSV zednické výpomoci a pomocné práce PSV pomocný dělník PSV</t>
  </si>
  <si>
    <t>112634969</t>
  </si>
  <si>
    <t>https://podminky.urs.cz/item/CS_URS_2022_02/HZS2492</t>
  </si>
  <si>
    <t>50</t>
  </si>
  <si>
    <t>HZS3222</t>
  </si>
  <si>
    <t>Hodinové zúčtovací sazby montáží technologických zařízení na stavebních objektech montér slaboproudých zařízení odborný</t>
  </si>
  <si>
    <t>CS ÚRS 2025 02</t>
  </si>
  <si>
    <t>1366360503</t>
  </si>
  <si>
    <t>https://podminky.urs.cz/item/CS_URS_2025_02/HZS3222</t>
  </si>
  <si>
    <t>P</t>
  </si>
  <si>
    <t>Poznámka k položce:_x000D_
Zajištění součinnosti a koordinace při zapojení MaR VZT a kondenzačních jednotek do stávajícího nadřazeného systému MaR objektů Výstaviště Flora</t>
  </si>
  <si>
    <t>51</t>
  </si>
  <si>
    <t>HZS3132</t>
  </si>
  <si>
    <t>Hodinové zúčtovací sazby montáží technologických zařízení při externích montážích elektromontér VN a VVN odborný</t>
  </si>
  <si>
    <t>-618607157</t>
  </si>
  <si>
    <t>https://podminky.urs.cz/item/CS_URS_2025_02/HZS3132</t>
  </si>
  <si>
    <t xml:space="preserve">Poznámka k položce:_x000D_
Zajištění součinnosti a koordinace při zapojení VZT a kondenzačních jednotek na elektroinstalaci. _x000D_
</t>
  </si>
  <si>
    <t>56</t>
  </si>
  <si>
    <t>R555</t>
  </si>
  <si>
    <t xml:space="preserve">Zhotovení prostupů v prosklených panelech (trojsklo) a jejich zapravení PUR panelem </t>
  </si>
  <si>
    <t>ks</t>
  </si>
  <si>
    <t>207213888</t>
  </si>
  <si>
    <t>Poznámka k položce:_x000D_
Povrchová úprava PUR panelu v barvě fasády pavilonu A_x000D_
_x000D_
4x prostup 800 mm_x000D_
4x prostup 950 mm</t>
  </si>
  <si>
    <t>751-A02</t>
  </si>
  <si>
    <t>Distribuční příslušenství</t>
  </si>
  <si>
    <t>5</t>
  </si>
  <si>
    <t>751311304</t>
  </si>
  <si>
    <t>Montáž vyústi textilní kruhové, průměru přes 600 do 800 mm</t>
  </si>
  <si>
    <t>276925196</t>
  </si>
  <si>
    <t>https://podminky.urs.cz/item/CS_URS_2025_01/751311304</t>
  </si>
  <si>
    <t>6</t>
  </si>
  <si>
    <t>PRISYS1</t>
  </si>
  <si>
    <t>Textilní systém 1 s membránou dle specifikace v samostatné příloze</t>
  </si>
  <si>
    <t>soubor</t>
  </si>
  <si>
    <t>-1336546016</t>
  </si>
  <si>
    <t>7</t>
  </si>
  <si>
    <t>PRISYS2</t>
  </si>
  <si>
    <t>Textilní systém 2 s membránou dle specifikace v samostatné příloze</t>
  </si>
  <si>
    <t>1612648225</t>
  </si>
  <si>
    <t>8</t>
  </si>
  <si>
    <t>PRISYS3</t>
  </si>
  <si>
    <t>Textilní systém 3 s velkými tryskami dle specifikace v samostatné příloze</t>
  </si>
  <si>
    <t>225647314</t>
  </si>
  <si>
    <t>10</t>
  </si>
  <si>
    <t>751344125-A</t>
  </si>
  <si>
    <t>Montáž tlumičů hluku pro čtyřhranné potrubí, průřezu přes 1 do 1,5 m2</t>
  </si>
  <si>
    <t>-235959821</t>
  </si>
  <si>
    <t>11</t>
  </si>
  <si>
    <t>L16009002000</t>
  </si>
  <si>
    <t>Kulisový tlumič hluku 1600x900x2000 mm</t>
  </si>
  <si>
    <t>-277034132</t>
  </si>
  <si>
    <t xml:space="preserve">Poznámka k položce:_x000D_
Pozice ve výkrese 1.4_x000D_
_x000D_
Objemový průtok vzduchu qv 12500 m3/h_x000D_
Šířka 1600 mm_x000D_
Výška 900 mm_x000D_
Délka 2000 mm_x000D_
kulisa/mezera 200/120 5ks_x000D_
_x000D_
Kostra kulisy a plášť tlumiče jsou z ocelového pozinkovaného plechu_x000D_
Výplň kulis minerální vlna, _x000D_
Krytí netkaná textilie. _x000D_
Vnější plášť je vyztužen trapézováním. _x000D_
Kulisy jsou opatřeny náběhy pro snížení odporu vzduchu. _x000D_
Splňuje třídu těsnosti C._x000D_
</t>
  </si>
  <si>
    <t>L16009001000</t>
  </si>
  <si>
    <t>Kulisový tlumič hluku 1600x900x1000 mm</t>
  </si>
  <si>
    <t>1278499093</t>
  </si>
  <si>
    <t xml:space="preserve">Poznámka k položce:_x000D_
Pozice ve výkrese 1.5_x000D_
_x000D_
Objemový průtok vzduchu qv 12500 m3/h_x000D_
Šířka 1600 mm_x000D_
Výška 900 mm_x000D_
Délka 1000 mm_x000D_
kulisa/mezera 200/120 5ks_x000D_
_x000D_
Kostra kulisy a plášť tlumiče jsou z ocelového pozinkovaného plechu_x000D_
Výplň kulis minerální vlna, _x000D_
Krytí netkaná textilie. _x000D_
Vnější plášť je vyztužen trapézováním. _x000D_
Kulisy jsou opatřeny náběhy pro snížení odporu vzduchu. _x000D_
Splňuje třídu těsnosti C._x000D_
</t>
  </si>
  <si>
    <t>13</t>
  </si>
  <si>
    <t>L12009001500</t>
  </si>
  <si>
    <t>Kulisový tlumič hluku 1200x900x1500 mm</t>
  </si>
  <si>
    <t>-1263433075</t>
  </si>
  <si>
    <t xml:space="preserve">Poznámka k položce:_x000D_
Pozice ve výkrese 1.6_x000D_
_x000D_
Objemový průtok vzduchu qv 12500 m3/h_x000D_
Šířka 1200 mm_x000D_
Výška 900 mm_x000D_
Délka 1500 mm_x000D_
kulisa/mezera 200/100 4ks_x000D_
_x000D_
Kostra kulisy a plášť tlumiče jsou z ocelového pozinkovaného plechu_x000D_
Výplň kulis minerální vlna, _x000D_
Krytí netkaná textilie. _x000D_
Vnější plášť je vyztužen trapézováním. _x000D_
Kulisy jsou opatřeny náběhy pro snížení odporu vzduchu. _x000D_
Splňuje třídu těsnosti C._x000D_
</t>
  </si>
  <si>
    <t>22</t>
  </si>
  <si>
    <t>751311116</t>
  </si>
  <si>
    <t>Montáž vyústi čtyřhranné do kruhového potrubí, průřezu přes 0,250 m2</t>
  </si>
  <si>
    <t>-469575298</t>
  </si>
  <si>
    <t>https://podminky.urs.cz/item/CS_URS_2025_01/751311116</t>
  </si>
  <si>
    <t>23</t>
  </si>
  <si>
    <t>11225325</t>
  </si>
  <si>
    <t>Vyústka do kruhového potrubí jednořadá 1225x325</t>
  </si>
  <si>
    <t>408288620</t>
  </si>
  <si>
    <t>Poznámka k položce:_x000D_
Pozice ve výkrese 1.7_x000D_
_x000D_
Šířka 1225_x000D_
Výška 325_x000D_
Počet řad Jednořadá_x000D_
S regulací Bez regulace_x000D_
Orientace lamel Horizontální_x000D_
Povrchová úprava Pozink - černý nátěr_x000D_
Nominální průměr 800</t>
  </si>
  <si>
    <t>24</t>
  </si>
  <si>
    <t>751514881-A</t>
  </si>
  <si>
    <t>Montáž regulátoru VAV s izolací pro potrubí kruhové bez příruby D přes 600 do 700 mm</t>
  </si>
  <si>
    <t>1056839637</t>
  </si>
  <si>
    <t>25</t>
  </si>
  <si>
    <t>77385</t>
  </si>
  <si>
    <t>Regulátor variabilního průtoku vzduchu vel. 630 izolovaný_x000D_
ovládání 10V, Modbus,BACnet,MP-Bus</t>
  </si>
  <si>
    <t>828567190</t>
  </si>
  <si>
    <t xml:space="preserve">Poznámka k položce:_x000D_
Pozice ve výkrese 1.8_x000D_
_x000D_
Výchozí parametry:_x000D_
Směr proudění vzduchu: Přívod_x000D_
Průtok vzduchu 7500 m³/h_x000D_
Výrobní nastavení Vmin 2244 m³/h_x000D_
Výrobní nastavení Vmax 10100 m³/h_x000D_
Vnom 12344 m³/h_x000D_
Náběhová rychlost v nominální ploše 6,70 m/s_x000D_
Tlaková ztráta 50 Pa_x000D_
Celková hladina akustického výkonu (do prostoru) 75 dB_x000D_
Celková hladina akustického výkonu (váhový filtr-A) 58 dB(A)_x000D_
Celková hladina akustického výkonu (vyzařovaná pláštěm) 51 dB_x000D_
Celková hladina akustického výkonu vyzařovaná pláštěm (s váhovým filtrem-A) 33 dB(A) _x000D_
_x000D_
 Pracovní rozsah rychlosti proudění 2 - 9 m/s_x000D_
• Pracovní rozsah tlaku ≤ 1000 Pa_x000D_
• Hygienické provedení  ve shodě s VDI 6022 a VDI 3803 _x000D_
• Těsnosti listu třídy 4 dle EN 1751_x000D_
• Těsnost pláště třídy C dle EN 1751_x000D_
• Nepřesnost regulace až do ±4% z měřené hodnoty </t>
  </si>
  <si>
    <t>751-A03</t>
  </si>
  <si>
    <t>Potrubí</t>
  </si>
  <si>
    <t>26</t>
  </si>
  <si>
    <t>751510015</t>
  </si>
  <si>
    <t>Vzduchotechnické potrubí z pozinkovaného plechu čtyřhranné s přírubou, průřezu přes 0,28 do 0,50 m2</t>
  </si>
  <si>
    <t>1434887545</t>
  </si>
  <si>
    <t>https://podminky.urs.cz/item/CS_URS_2025_01/751510015</t>
  </si>
  <si>
    <t>27</t>
  </si>
  <si>
    <t>751510017</t>
  </si>
  <si>
    <t>Vzduchotechnické potrubí z pozinkovaného plechu čtyřhranné s přírubou, průřezu přes 0,79 do 1,13 m2</t>
  </si>
  <si>
    <t>-715784717</t>
  </si>
  <si>
    <t>https://podminky.urs.cz/item/CS_URS_2025_01/751510017</t>
  </si>
  <si>
    <t>28</t>
  </si>
  <si>
    <t>751510018</t>
  </si>
  <si>
    <t>Vzduchotechnické potrubí z pozinkovaného plechu čtyřhranné s přírubou, průřezu přes 1,13 do 1,54 m2</t>
  </si>
  <si>
    <t>-528450668</t>
  </si>
  <si>
    <t>https://podminky.urs.cz/item/CS_URS_2025_01/751510018</t>
  </si>
  <si>
    <t>29</t>
  </si>
  <si>
    <t>751510047</t>
  </si>
  <si>
    <t>Vzduchotechnické potrubí z pozinkovaného plechu kruhové, trouba spirálně vinutá bez příruby, průměru přes 600 do 710 mm</t>
  </si>
  <si>
    <t>509690044</t>
  </si>
  <si>
    <t>https://podminky.urs.cz/item/CS_URS_2025_01/751510047</t>
  </si>
  <si>
    <t>30</t>
  </si>
  <si>
    <t>751510048</t>
  </si>
  <si>
    <t>Vzduchotechnické potrubí z pozinkovaného plechu kruhové, trouba spirálně vinutá bez příruby, průměru přes 710 do 800 mm</t>
  </si>
  <si>
    <t>373530254</t>
  </si>
  <si>
    <t>https://podminky.urs.cz/item/CS_URS_2025_01/751510048</t>
  </si>
  <si>
    <t>751-A04</t>
  </si>
  <si>
    <t>Vzduchotechnická zařízení</t>
  </si>
  <si>
    <t>751611145</t>
  </si>
  <si>
    <t>Montáž vzduchotechnické jednotky s rekuperací tepla centrální nástřešní s výměnou vzduchu přes 13000 do 15000 m3/h</t>
  </si>
  <si>
    <t>-872315212</t>
  </si>
  <si>
    <t>https://podminky.urs.cz/item/CS_URS_2025_01/751611145</t>
  </si>
  <si>
    <t>42944206</t>
  </si>
  <si>
    <t xml:space="preserve">jednotka VZT stojatá venkovní s rekuperací tepla s dohřevem a ovládací jednotkou do 14000m3/hod_x000D_
s entalpickým rotačním výměníkem a přímým chladičem_x000D_
viz přiložená podrobná technická specifikace_x000D_
</t>
  </si>
  <si>
    <t>1182934787</t>
  </si>
  <si>
    <t>Poznámka k položce:_x000D_
Pozice ve výkrese 1.1, 1.2 a 1.3</t>
  </si>
  <si>
    <t>38</t>
  </si>
  <si>
    <t>ELD000639</t>
  </si>
  <si>
    <t>detektor kouře VDK-10</t>
  </si>
  <si>
    <t>-351290657</t>
  </si>
  <si>
    <t>52</t>
  </si>
  <si>
    <t>R252525</t>
  </si>
  <si>
    <t>Montáž nosné konstrukce pod VZT jednotku</t>
  </si>
  <si>
    <t>1806879136</t>
  </si>
  <si>
    <t>53</t>
  </si>
  <si>
    <t>M252525</t>
  </si>
  <si>
    <t>Zhotovení nosné konstrukce pod VZT jednotku</t>
  </si>
  <si>
    <t>1915818938</t>
  </si>
  <si>
    <t xml:space="preserve">Poznámka k položce:_x000D_
Zhotovení a dodávka nosné ocelové konstrukce včetně povrchové úpravy pod konkrétně dodávanou VZT jednotku včetně technického návrhu dle požadavků statického posouzení (samostatná příloha) - kapitola 3.2 Vzduchotechnika – kotvení ke konstrukci_x000D_
</t>
  </si>
  <si>
    <t>751-A05</t>
  </si>
  <si>
    <t>Klimatizační a chladící zařízení</t>
  </si>
  <si>
    <t>3</t>
  </si>
  <si>
    <t>751721123-A</t>
  </si>
  <si>
    <t xml:space="preserve">Montáž kondenzační jednotky venkovní s trojfázovým napájením do 60 kW včetně montáže sady s expanzním ventilem </t>
  </si>
  <si>
    <t>-1523008022</t>
  </si>
  <si>
    <t>4</t>
  </si>
  <si>
    <t>00015RYYQ20U</t>
  </si>
  <si>
    <t xml:space="preserve">KONDENZAČNÍ JEDNOTKA S CHLADIVEM R410A_x000D_
s invertními scroll kompresory s ekvitermním řízením vypařovací a kondenzační teploty na základě venkovní teploty vzduchu s nepřetržitým vytápěním během odtávacího cyklu_x000D_
_x000D_
NOMINÁLNÍ CHL.VÝKON     Qch= 52,0 kW (SEER 5,9) _x000D_
NOMINÁLNÍ TOP.VÝKON     Qt= 63,0 kW (min. SCOP 4,0)_x000D_
EL.PŘÍKON (chl/top)             18,48 kW / 17,0 kW _x000D_
</t>
  </si>
  <si>
    <t>369891006</t>
  </si>
  <si>
    <t>Poznámka k položce:_x000D_
včetně příslušenství:_x000D_
sada s expanzním ventilem _x000D_
kabelový ovladač _x000D_
ohřívač spodní desky_x000D_
řídící skříňka 0-10V</t>
  </si>
  <si>
    <t>42</t>
  </si>
  <si>
    <t>751791114</t>
  </si>
  <si>
    <t>Montáž napojovacího potrubí měděného předizolovaného, D mm (" x tl. stěny) 16 (5/8" x 1,0)</t>
  </si>
  <si>
    <t>1300911443</t>
  </si>
  <si>
    <t>https://podminky.urs.cz/item/CS_URS_2025_01/751791114</t>
  </si>
  <si>
    <t>43</t>
  </si>
  <si>
    <t>42981910</t>
  </si>
  <si>
    <t>trubka předizolovaná Cu 5/8" (16 mm), stěna tl 1,0 mm, izolace 9mm</t>
  </si>
  <si>
    <t>-1145157989</t>
  </si>
  <si>
    <t>44</t>
  </si>
  <si>
    <t>751791146</t>
  </si>
  <si>
    <t>Montáž napojovacího potrubí měděného neizolované tyče, D x tl. stěny 28 x 1</t>
  </si>
  <si>
    <t>-779892544</t>
  </si>
  <si>
    <t>https://podminky.urs.cz/item/CS_URS_2025_01/751791146</t>
  </si>
  <si>
    <t>45</t>
  </si>
  <si>
    <t>19632695</t>
  </si>
  <si>
    <t>trubka Cu 99,99 stav tvrdý D 28 tl stěny 1,0mm</t>
  </si>
  <si>
    <t>-1956193977</t>
  </si>
  <si>
    <t>46</t>
  </si>
  <si>
    <t>751793001</t>
  </si>
  <si>
    <t>Doplnění chladiva do systému</t>
  </si>
  <si>
    <t>kg</t>
  </si>
  <si>
    <t>-1659693425</t>
  </si>
  <si>
    <t>https://podminky.urs.cz/item/CS_URS_2025_01/751793001</t>
  </si>
  <si>
    <t>47</t>
  </si>
  <si>
    <t>10892003</t>
  </si>
  <si>
    <t>chladivo R410A 10kg</t>
  </si>
  <si>
    <t>1810294220</t>
  </si>
  <si>
    <t>54</t>
  </si>
  <si>
    <t>R252526</t>
  </si>
  <si>
    <t>Montáž nosné konstrukce pod kondenzační jednotku</t>
  </si>
  <si>
    <t>1418593097</t>
  </si>
  <si>
    <t>55</t>
  </si>
  <si>
    <t>M252524</t>
  </si>
  <si>
    <t>Zhotovení nosné konstrukce pod kondenzační jednotku</t>
  </si>
  <si>
    <t>323360146</t>
  </si>
  <si>
    <t>Poznámka k položce:_x000D_
Zhotovení a dodávka nosné ocelové konstrukce včetně povrchové úpravy pod konkrétně dodávanou kondenzační jednotku včetně technického návrhu dle požadavků statického posouzení (samostatná příloha) - kapitola 3.2 Vzduchotechnika – kotvení ke konstrukci</t>
  </si>
  <si>
    <t>751-A99</t>
  </si>
  <si>
    <t>Přesun hmot</t>
  </si>
  <si>
    <t>33</t>
  </si>
  <si>
    <t>998751211</t>
  </si>
  <si>
    <t>Přesun hmot pro vzduchotechniku stanovený procentní sazbou (%) z ceny vodorovná dopravní vzdálenost do 50 m s omezením mechanizace v objektech výšky do 12 m</t>
  </si>
  <si>
    <t>-775305291</t>
  </si>
  <si>
    <t>https://podminky.urs.cz/item/CS_URS_2025_01/998751211</t>
  </si>
  <si>
    <t>783</t>
  </si>
  <si>
    <t>Dokončovací práce - nátěry</t>
  </si>
  <si>
    <t>39</t>
  </si>
  <si>
    <t>783401401</t>
  </si>
  <si>
    <t>Příprava podkladu klempířských konstrukcí před provedením nátěru ometením</t>
  </si>
  <si>
    <t>1659868392</t>
  </si>
  <si>
    <t>https://podminky.urs.cz/item/CS_URS_2025_01/783401401</t>
  </si>
  <si>
    <t>40</t>
  </si>
  <si>
    <t>783424201</t>
  </si>
  <si>
    <t>Základní antikorozní nátěr klempířských konstrukcí jednonásobný akrylátový</t>
  </si>
  <si>
    <t>2020369339</t>
  </si>
  <si>
    <t>https://podminky.urs.cz/item/CS_URS_2025_01/783424201</t>
  </si>
  <si>
    <t>41</t>
  </si>
  <si>
    <t>783427101</t>
  </si>
  <si>
    <t>Krycí nátěr (email) klempířských konstrukcí jednonásobný akrylátový</t>
  </si>
  <si>
    <t>1044454328</t>
  </si>
  <si>
    <t>https://podminky.urs.cz/item/CS_URS_2025_01/783427101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</si>
  <si>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</si>
  <si>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</si>
  <si>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</si>
  <si>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</si>
  <si>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</si>
  <si>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</si>
  <si>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</si>
  <si>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</si>
  <si>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</si>
  <si>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</si>
  <si>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</si>
  <si>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</si>
  <si>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</si>
  <si>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</si>
  <si>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</si>
  <si>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</si>
  <si>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</si>
  <si>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</si>
  <si>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</si>
  <si>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</si>
  <si>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</si>
  <si>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</si>
  <si>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</si>
  <si>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</si>
  <si>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</si>
  <si>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</si>
  <si>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</si>
  <si>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</si>
  <si>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</si>
  <si>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</si>
  <si>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</si>
  <si>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</si>
  <si>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</si>
  <si>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</si>
  <si>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</si>
  <si>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</si>
  <si>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</si>
  <si>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</si>
  <si>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</si>
  <si>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</si>
  <si>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</si>
  <si>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</si>
  <si>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</si>
  <si>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</si>
  <si>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</si>
  <si>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</si>
  <si>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</si>
  <si>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</si>
  <si>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</si>
  <si>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</si>
  <si>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</si>
  <si>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</si>
  <si>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</si>
  <si>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</si>
  <si>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</si>
  <si>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</si>
  <si>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</si>
  <si>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</si>
  <si>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</si>
  <si>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</si>
  <si>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</si>
  <si>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</si>
  <si>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</si>
  <si>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</si>
  <si>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</si>
  <si>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</si>
  <si>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</si>
  <si>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</si>
  <si>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</si>
  <si>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</si>
  <si>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</si>
  <si>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</si>
  <si>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</si>
  <si>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</si>
  <si>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</si>
  <si>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</si>
  <si>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</si>
  <si>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</si>
  <si>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</si>
  <si>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</si>
  <si>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</si>
  <si>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</si>
  <si>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</si>
  <si>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</si>
  <si>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</si>
  <si>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</si>
  <si>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</si>
  <si>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</si>
  <si>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</si>
  <si>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</si>
  <si>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</si>
  <si>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</si>
  <si>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</si>
  <si>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</si>
  <si>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</si>
  <si>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</si>
  <si>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</si>
  <si>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</si>
  <si>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</si>
  <si>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</si>
  <si>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</si>
  <si>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</si>
  <si>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</si>
  <si>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</si>
  <si>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</si>
  <si>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</si>
  <si>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</si>
  <si>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</si>
  <si>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</si>
  <si>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</si>
  <si>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</si>
  <si>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</si>
  <si>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</si>
  <si>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</si>
  <si>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</si>
  <si>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</si>
  <si>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</si>
  <si>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</si>
  <si>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</si>
  <si>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</si>
  <si>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</si>
  <si>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</si>
  <si>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</si>
  <si>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</si>
  <si>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</si>
  <si>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</si>
  <si>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</si>
  <si>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</si>
  <si>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</si>
  <si>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</si>
  <si>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</si>
  <si>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</si>
  <si>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</si>
  <si>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</si>
  <si>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</si>
  <si>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</si>
  <si>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</si>
  <si>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</si>
  <si>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</si>
  <si>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</si>
  <si>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</si>
  <si>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</si>
  <si>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</si>
  <si>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</si>
  <si>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</si>
  <si>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</si>
  <si>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</si>
  <si>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</si>
  <si>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</si>
  <si>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</si>
  <si>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</si>
  <si>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</si>
  <si>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</si>
  <si>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</si>
  <si>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</si>
  <si>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</si>
  <si>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</si>
  <si>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</si>
  <si>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</si>
  <si>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</si>
  <si>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</si>
  <si>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</si>
  <si>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</si>
  <si>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</si>
  <si>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</si>
  <si>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</si>
  <si>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</si>
  <si>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</si>
  <si>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</si>
  <si>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</si>
  <si>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</si>
  <si>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</si>
  <si>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</si>
  <si>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</si>
  <si>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</si>
  <si>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</si>
  <si>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</si>
  <si>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</si>
  <si>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</si>
  <si>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</si>
  <si>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</si>
  <si>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</si>
  <si>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</si>
  <si>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</si>
  <si>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</si>
  <si>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</si>
  <si>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</si>
  <si>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</si>
  <si>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Potrubí a tvarovky-podrobný výpis</t>
  </si>
  <si>
    <t>Pozice</t>
  </si>
  <si>
    <t>Rozměry</t>
  </si>
  <si>
    <t>Materiál</t>
  </si>
  <si>
    <t>Povrch.úprava</t>
  </si>
  <si>
    <t>O.1</t>
  </si>
  <si>
    <t>Spiro-přímá trouba</t>
  </si>
  <si>
    <t>ø800/1000</t>
  </si>
  <si>
    <t>Pozink</t>
  </si>
  <si>
    <t>Tepelná izolace 60 mm</t>
  </si>
  <si>
    <t>Oplechování</t>
  </si>
  <si>
    <t>ø800/3500</t>
  </si>
  <si>
    <t>Tepelná izolace 60 mm po prostup</t>
  </si>
  <si>
    <t>Oplechování / nátěr</t>
  </si>
  <si>
    <t>ø800/4900</t>
  </si>
  <si>
    <t>O.2</t>
  </si>
  <si>
    <t>Asymetrický přechod na spiro</t>
  </si>
  <si>
    <t>1600x900-ø800/800,0</t>
  </si>
  <si>
    <t>O.3</t>
  </si>
  <si>
    <t>Symetrický přechod</t>
  </si>
  <si>
    <t>900x900-1600x900/500</t>
  </si>
  <si>
    <t>O.4</t>
  </si>
  <si>
    <t>Spiro-oblouk</t>
  </si>
  <si>
    <t>ø800/R800,15°</t>
  </si>
  <si>
    <t>O.5</t>
  </si>
  <si>
    <t>Koncový kus s ochranným pletivem</t>
  </si>
  <si>
    <t>1200x900/800</t>
  </si>
  <si>
    <t>O.6</t>
  </si>
  <si>
    <t>Přímá trouba</t>
  </si>
  <si>
    <t>1200x900/500</t>
  </si>
  <si>
    <t>O.7</t>
  </si>
  <si>
    <t>Oblouk</t>
  </si>
  <si>
    <t>1200x900/R200</t>
  </si>
  <si>
    <t>O.8</t>
  </si>
  <si>
    <t>1200x900/2000</t>
  </si>
  <si>
    <t>O.9</t>
  </si>
  <si>
    <t>900x900/1400</t>
  </si>
  <si>
    <t>O.10</t>
  </si>
  <si>
    <t>Koleno s vodícími plechy</t>
  </si>
  <si>
    <t>900x900/R200</t>
  </si>
  <si>
    <t>O.11</t>
  </si>
  <si>
    <t>900x900/400</t>
  </si>
  <si>
    <t>P.1</t>
  </si>
  <si>
    <t>1200x900-1600x900/500</t>
  </si>
  <si>
    <t>P.2</t>
  </si>
  <si>
    <t>Odbočka 9 (B1) s přechodem</t>
  </si>
  <si>
    <t>1600x900-630x630-630x630/1030,R150</t>
  </si>
  <si>
    <t>P.3</t>
  </si>
  <si>
    <t>P.4</t>
  </si>
  <si>
    <t>630x630/600 v.s.</t>
  </si>
  <si>
    <t>630x630/700 v.s.</t>
  </si>
  <si>
    <t>630x630/1400 v.s.</t>
  </si>
  <si>
    <t>P.5</t>
  </si>
  <si>
    <t>630x630/R150</t>
  </si>
  <si>
    <t>P.6</t>
  </si>
  <si>
    <t>630x630/R150,60°</t>
  </si>
  <si>
    <t>P.7</t>
  </si>
  <si>
    <t>Symetrický přechod na spiro</t>
  </si>
  <si>
    <t>630x630-ø630/500</t>
  </si>
  <si>
    <t>P.8</t>
  </si>
  <si>
    <t>ø630/451</t>
  </si>
  <si>
    <t>Tepelná izolace 10 mm</t>
  </si>
  <si>
    <t>Kaučuk</t>
  </si>
  <si>
    <t>ø630/680</t>
  </si>
  <si>
    <t>ø630/1000</t>
  </si>
  <si>
    <t>P.9</t>
  </si>
  <si>
    <t>ø630/R630,30°</t>
  </si>
  <si>
    <t>P.10</t>
  </si>
  <si>
    <t>Koleno</t>
  </si>
  <si>
    <t>630x630/R175</t>
  </si>
  <si>
    <t>P.11</t>
  </si>
  <si>
    <t>ø630/R630,25°</t>
  </si>
  <si>
    <t>P.12</t>
  </si>
  <si>
    <t>ø800/R800,45°</t>
  </si>
  <si>
    <t>P.13</t>
  </si>
  <si>
    <t>ø800/660</t>
  </si>
  <si>
    <t>ø800/843</t>
  </si>
  <si>
    <t>ø800/1927</t>
  </si>
  <si>
    <t>P.14</t>
  </si>
  <si>
    <t>ø800/R800,90°</t>
  </si>
  <si>
    <t>P.17</t>
  </si>
  <si>
    <t>1200x900/1000</t>
  </si>
  <si>
    <t>P.18</t>
  </si>
  <si>
    <t>1200x900/R300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</si>
</sst>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2207E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7" fillId="0" borderId="0" applyNumberFormat="0" applyFill="0" applyBorder="0" applyAlignment="0" applyProtection="0"/>
    <xf numFmtId="0" fontId="1" fillId="0" borderId="1"/>
  </cellStyleXfs>
  <cellXfs count="30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9" fillId="0" borderId="4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5" xfId="0" applyFont="1" applyBorder="1"/>
    <xf numFmtId="166" fontId="9" fillId="0" borderId="0" xfId="0" applyNumberFormat="1" applyFont="1"/>
    <xf numFmtId="166" fontId="9" fillId="0" borderId="16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 wrapText="1"/>
    </xf>
    <xf numFmtId="167" fontId="32" fillId="0" borderId="23" xfId="0" applyNumberFormat="1" applyFont="1" applyBorder="1" applyAlignment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5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  <xf numFmtId="49" fontId="49" fillId="5" borderId="32" xfId="2" applyNumberFormat="1" applyFont="1" applyFill="1" applyBorder="1" applyAlignment="1">
      <alignment horizontal="center" vertical="center"/>
    </xf>
    <xf numFmtId="49" fontId="49" fillId="5" borderId="33" xfId="2" applyNumberFormat="1" applyFont="1" applyFill="1" applyBorder="1" applyAlignment="1">
      <alignment horizontal="center" vertical="center"/>
    </xf>
    <xf numFmtId="49" fontId="49" fillId="5" borderId="34" xfId="2" applyNumberFormat="1" applyFont="1" applyFill="1" applyBorder="1" applyAlignment="1">
      <alignment horizontal="center" vertical="center"/>
    </xf>
    <xf numFmtId="0" fontId="1" fillId="0" borderId="1" xfId="2"/>
    <xf numFmtId="49" fontId="50" fillId="5" borderId="35" xfId="2" applyNumberFormat="1" applyFont="1" applyFill="1" applyBorder="1" applyAlignment="1">
      <alignment horizontal="left" vertical="top"/>
    </xf>
    <xf numFmtId="49" fontId="50" fillId="5" borderId="36" xfId="2" applyNumberFormat="1" applyFont="1" applyFill="1" applyBorder="1" applyAlignment="1">
      <alignment horizontal="left" vertical="top"/>
    </xf>
    <xf numFmtId="49" fontId="51" fillId="5" borderId="36" xfId="2" applyNumberFormat="1" applyFont="1" applyFill="1" applyBorder="1" applyAlignment="1">
      <alignment horizontal="left" vertical="center"/>
    </xf>
    <xf numFmtId="49" fontId="51" fillId="5" borderId="37" xfId="2" applyNumberFormat="1" applyFont="1" applyFill="1" applyBorder="1" applyAlignment="1">
      <alignment horizontal="left" vertical="center"/>
    </xf>
    <xf numFmtId="49" fontId="50" fillId="0" borderId="38" xfId="2" applyNumberFormat="1" applyFont="1" applyBorder="1" applyAlignment="1">
      <alignment horizontal="left" vertical="top"/>
    </xf>
    <xf numFmtId="49" fontId="52" fillId="0" borderId="39" xfId="2" applyNumberFormat="1" applyFont="1" applyBorder="1" applyAlignment="1">
      <alignment horizontal="left" vertical="top"/>
    </xf>
    <xf numFmtId="49" fontId="52" fillId="0" borderId="40" xfId="2" applyNumberFormat="1" applyFont="1" applyBorder="1" applyAlignment="1">
      <alignment horizontal="left" vertical="top"/>
    </xf>
    <xf numFmtId="49" fontId="50" fillId="0" borderId="41" xfId="2" applyNumberFormat="1" applyFont="1" applyBorder="1" applyAlignment="1">
      <alignment horizontal="left" vertical="top"/>
    </xf>
    <xf numFmtId="49" fontId="52" fillId="0" borderId="42" xfId="2" applyNumberFormat="1" applyFont="1" applyBorder="1" applyAlignment="1">
      <alignment horizontal="left" vertical="top"/>
    </xf>
    <xf numFmtId="49" fontId="52" fillId="0" borderId="43" xfId="2" applyNumberFormat="1" applyFont="1" applyBorder="1" applyAlignment="1">
      <alignment horizontal="left" vertical="top"/>
    </xf>
    <xf numFmtId="49" fontId="50" fillId="0" borderId="35" xfId="2" applyNumberFormat="1" applyFont="1" applyBorder="1" applyAlignment="1">
      <alignment horizontal="left" vertical="top"/>
    </xf>
    <xf numFmtId="49" fontId="52" fillId="0" borderId="36" xfId="2" applyNumberFormat="1" applyFont="1" applyBorder="1" applyAlignment="1">
      <alignment horizontal="left" vertical="top"/>
    </xf>
    <xf numFmtId="49" fontId="52" fillId="0" borderId="37" xfId="2" applyNumberFormat="1" applyFont="1" applyBorder="1" applyAlignment="1">
      <alignment horizontal="left" vertical="top"/>
    </xf>
    <xf numFmtId="0" fontId="53" fillId="0" borderId="1" xfId="2" applyFont="1"/>
  </cellXfs>
  <cellStyles count="3">
    <cellStyle name="Hypertextový odkaz" xfId="1" builtinId="8"/>
    <cellStyle name="Normální" xfId="0" builtinId="0" customBuiltin="1"/>
    <cellStyle name="Normální 2" xfId="2" xr:uid="{D210C360-0A46-4B4E-8992-3C62C329793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8713312" TargetMode="External"/><Relationship Id="rId13" Type="http://schemas.openxmlformats.org/officeDocument/2006/relationships/hyperlink" Target="https://podminky.urs.cz/item/CS_URS_2025_02/HZS3132" TargetMode="External"/><Relationship Id="rId18" Type="http://schemas.openxmlformats.org/officeDocument/2006/relationships/hyperlink" Target="https://podminky.urs.cz/item/CS_URS_2025_01/751510018" TargetMode="External"/><Relationship Id="rId26" Type="http://schemas.openxmlformats.org/officeDocument/2006/relationships/hyperlink" Target="https://podminky.urs.cz/item/CS_URS_2025_01/783401401" TargetMode="External"/><Relationship Id="rId3" Type="http://schemas.openxmlformats.org/officeDocument/2006/relationships/hyperlink" Target="https://podminky.urs.cz/item/CS_URS_2025_01/713311321" TargetMode="External"/><Relationship Id="rId21" Type="http://schemas.openxmlformats.org/officeDocument/2006/relationships/hyperlink" Target="https://podminky.urs.cz/item/CS_URS_2025_01/751611145" TargetMode="External"/><Relationship Id="rId7" Type="http://schemas.openxmlformats.org/officeDocument/2006/relationships/hyperlink" Target="https://podminky.urs.cz/item/CS_URS_2025_01/998713212" TargetMode="External"/><Relationship Id="rId12" Type="http://schemas.openxmlformats.org/officeDocument/2006/relationships/hyperlink" Target="https://podminky.urs.cz/item/CS_URS_2025_02/HZS3222" TargetMode="External"/><Relationship Id="rId17" Type="http://schemas.openxmlformats.org/officeDocument/2006/relationships/hyperlink" Target="https://podminky.urs.cz/item/CS_URS_2025_01/751510017" TargetMode="External"/><Relationship Id="rId25" Type="http://schemas.openxmlformats.org/officeDocument/2006/relationships/hyperlink" Target="https://podminky.urs.cz/item/CS_URS_2025_01/998751211" TargetMode="External"/><Relationship Id="rId2" Type="http://schemas.openxmlformats.org/officeDocument/2006/relationships/hyperlink" Target="https://podminky.urs.cz/item/CS_URS_2025_01/713311121" TargetMode="External"/><Relationship Id="rId16" Type="http://schemas.openxmlformats.org/officeDocument/2006/relationships/hyperlink" Target="https://podminky.urs.cz/item/CS_URS_2025_01/751510015" TargetMode="External"/><Relationship Id="rId20" Type="http://schemas.openxmlformats.org/officeDocument/2006/relationships/hyperlink" Target="https://podminky.urs.cz/item/CS_URS_2025_01/751510048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713311111" TargetMode="External"/><Relationship Id="rId6" Type="http://schemas.openxmlformats.org/officeDocument/2006/relationships/hyperlink" Target="https://podminky.urs.cz/item/CS_URS_2022_01/751792009" TargetMode="External"/><Relationship Id="rId11" Type="http://schemas.openxmlformats.org/officeDocument/2006/relationships/hyperlink" Target="https://podminky.urs.cz/item/CS_URS_2022_02/HZS2492" TargetMode="External"/><Relationship Id="rId24" Type="http://schemas.openxmlformats.org/officeDocument/2006/relationships/hyperlink" Target="https://podminky.urs.cz/item/CS_URS_2025_01/751793001" TargetMode="External"/><Relationship Id="rId5" Type="http://schemas.openxmlformats.org/officeDocument/2006/relationships/hyperlink" Target="https://podminky.urs.cz/item/CS_URS_2025_01/713391112" TargetMode="External"/><Relationship Id="rId15" Type="http://schemas.openxmlformats.org/officeDocument/2006/relationships/hyperlink" Target="https://podminky.urs.cz/item/CS_URS_2025_01/751311116" TargetMode="External"/><Relationship Id="rId23" Type="http://schemas.openxmlformats.org/officeDocument/2006/relationships/hyperlink" Target="https://podminky.urs.cz/item/CS_URS_2025_01/751791146" TargetMode="External"/><Relationship Id="rId28" Type="http://schemas.openxmlformats.org/officeDocument/2006/relationships/hyperlink" Target="https://podminky.urs.cz/item/CS_URS_2025_01/783427101" TargetMode="External"/><Relationship Id="rId10" Type="http://schemas.openxmlformats.org/officeDocument/2006/relationships/hyperlink" Target="https://podminky.urs.cz/item/CS_URS_2022_02/HZS2491" TargetMode="External"/><Relationship Id="rId19" Type="http://schemas.openxmlformats.org/officeDocument/2006/relationships/hyperlink" Target="https://podminky.urs.cz/item/CS_URS_2025_01/751510047" TargetMode="External"/><Relationship Id="rId4" Type="http://schemas.openxmlformats.org/officeDocument/2006/relationships/hyperlink" Target="https://podminky.urs.cz/item/CS_URS_2025_01/713391111" TargetMode="External"/><Relationship Id="rId9" Type="http://schemas.openxmlformats.org/officeDocument/2006/relationships/hyperlink" Target="https://podminky.urs.cz/item/CS_URS_2025_01/751691111" TargetMode="External"/><Relationship Id="rId14" Type="http://schemas.openxmlformats.org/officeDocument/2006/relationships/hyperlink" Target="https://podminky.urs.cz/item/CS_URS_2025_01/751311304" TargetMode="External"/><Relationship Id="rId22" Type="http://schemas.openxmlformats.org/officeDocument/2006/relationships/hyperlink" Target="https://podminky.urs.cz/item/CS_URS_2025_01/751791114" TargetMode="External"/><Relationship Id="rId27" Type="http://schemas.openxmlformats.org/officeDocument/2006/relationships/hyperlink" Target="https://podminky.urs.cz/item/CS_URS_2025_01/7834242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 x14ac:dyDescent="0.2"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 x14ac:dyDescent="0.2">
      <c r="B5" s="17"/>
      <c r="D5" s="21" t="s">
        <v>13</v>
      </c>
      <c r="K5" s="240" t="s">
        <v>14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R5" s="17"/>
      <c r="BE5" s="237" t="s">
        <v>15</v>
      </c>
      <c r="BS5" s="14" t="s">
        <v>6</v>
      </c>
    </row>
    <row r="6" spans="1:74" ht="36.950000000000003" customHeight="1" x14ac:dyDescent="0.2">
      <c r="B6" s="17"/>
      <c r="D6" s="23" t="s">
        <v>16</v>
      </c>
      <c r="K6" s="242" t="s">
        <v>17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R6" s="17"/>
      <c r="BE6" s="238"/>
      <c r="BS6" s="14" t="s">
        <v>6</v>
      </c>
    </row>
    <row r="7" spans="1:74" ht="12" customHeight="1" x14ac:dyDescent="0.2">
      <c r="B7" s="17"/>
      <c r="D7" s="24" t="s">
        <v>18</v>
      </c>
      <c r="K7" s="22" t="s">
        <v>19</v>
      </c>
      <c r="AK7" s="24" t="s">
        <v>20</v>
      </c>
      <c r="AN7" s="22" t="s">
        <v>19</v>
      </c>
      <c r="AR7" s="17"/>
      <c r="BE7" s="238"/>
      <c r="BS7" s="14" t="s">
        <v>6</v>
      </c>
    </row>
    <row r="8" spans="1:74" ht="12" customHeight="1" x14ac:dyDescent="0.2">
      <c r="B8" s="17"/>
      <c r="D8" s="24" t="s">
        <v>21</v>
      </c>
      <c r="K8" s="22" t="s">
        <v>22</v>
      </c>
      <c r="AK8" s="24" t="s">
        <v>23</v>
      </c>
      <c r="AN8" s="25" t="s">
        <v>24</v>
      </c>
      <c r="AR8" s="17"/>
      <c r="BE8" s="238"/>
      <c r="BS8" s="14" t="s">
        <v>6</v>
      </c>
    </row>
    <row r="9" spans="1:74" ht="14.45" customHeight="1" x14ac:dyDescent="0.2">
      <c r="B9" s="17"/>
      <c r="AR9" s="17"/>
      <c r="BE9" s="238"/>
      <c r="BS9" s="14" t="s">
        <v>6</v>
      </c>
    </row>
    <row r="10" spans="1:74" ht="12" customHeight="1" x14ac:dyDescent="0.2">
      <c r="B10" s="17"/>
      <c r="D10" s="24" t="s">
        <v>25</v>
      </c>
      <c r="AK10" s="24" t="s">
        <v>26</v>
      </c>
      <c r="AN10" s="22" t="s">
        <v>19</v>
      </c>
      <c r="AR10" s="17"/>
      <c r="BE10" s="238"/>
      <c r="BS10" s="14" t="s">
        <v>6</v>
      </c>
    </row>
    <row r="11" spans="1:74" ht="18.399999999999999" customHeight="1" x14ac:dyDescent="0.2">
      <c r="B11" s="17"/>
      <c r="E11" s="22" t="s">
        <v>27</v>
      </c>
      <c r="AK11" s="24" t="s">
        <v>28</v>
      </c>
      <c r="AN11" s="22" t="s">
        <v>19</v>
      </c>
      <c r="AR11" s="17"/>
      <c r="BE11" s="238"/>
      <c r="BS11" s="14" t="s">
        <v>6</v>
      </c>
    </row>
    <row r="12" spans="1:74" ht="6.95" customHeight="1" x14ac:dyDescent="0.2">
      <c r="B12" s="17"/>
      <c r="AR12" s="17"/>
      <c r="BE12" s="238"/>
      <c r="BS12" s="14" t="s">
        <v>6</v>
      </c>
    </row>
    <row r="13" spans="1:74" ht="12" customHeight="1" x14ac:dyDescent="0.2">
      <c r="B13" s="17"/>
      <c r="D13" s="24" t="s">
        <v>29</v>
      </c>
      <c r="AK13" s="24" t="s">
        <v>26</v>
      </c>
      <c r="AN13" s="26" t="s">
        <v>30</v>
      </c>
      <c r="AR13" s="17"/>
      <c r="BE13" s="238"/>
      <c r="BS13" s="14" t="s">
        <v>6</v>
      </c>
    </row>
    <row r="14" spans="1:74" ht="12.75" x14ac:dyDescent="0.2">
      <c r="B14" s="17"/>
      <c r="E14" s="243" t="s">
        <v>30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" t="s">
        <v>28</v>
      </c>
      <c r="AN14" s="26" t="s">
        <v>30</v>
      </c>
      <c r="AR14" s="17"/>
      <c r="BE14" s="238"/>
      <c r="BS14" s="14" t="s">
        <v>6</v>
      </c>
    </row>
    <row r="15" spans="1:74" ht="6.95" customHeight="1" x14ac:dyDescent="0.2">
      <c r="B15" s="17"/>
      <c r="AR15" s="17"/>
      <c r="BE15" s="238"/>
      <c r="BS15" s="14" t="s">
        <v>4</v>
      </c>
    </row>
    <row r="16" spans="1:74" ht="12" customHeight="1" x14ac:dyDescent="0.2">
      <c r="B16" s="17"/>
      <c r="D16" s="24" t="s">
        <v>31</v>
      </c>
      <c r="AK16" s="24" t="s">
        <v>26</v>
      </c>
      <c r="AN16" s="22" t="s">
        <v>32</v>
      </c>
      <c r="AR16" s="17"/>
      <c r="BE16" s="238"/>
      <c r="BS16" s="14" t="s">
        <v>4</v>
      </c>
    </row>
    <row r="17" spans="2:71" ht="18.399999999999999" customHeight="1" x14ac:dyDescent="0.2">
      <c r="B17" s="17"/>
      <c r="E17" s="22" t="s">
        <v>33</v>
      </c>
      <c r="AK17" s="24" t="s">
        <v>28</v>
      </c>
      <c r="AN17" s="22" t="s">
        <v>34</v>
      </c>
      <c r="AR17" s="17"/>
      <c r="BE17" s="238"/>
      <c r="BS17" s="14" t="s">
        <v>35</v>
      </c>
    </row>
    <row r="18" spans="2:71" ht="6.95" customHeight="1" x14ac:dyDescent="0.2">
      <c r="B18" s="17"/>
      <c r="AR18" s="17"/>
      <c r="BE18" s="238"/>
      <c r="BS18" s="14" t="s">
        <v>6</v>
      </c>
    </row>
    <row r="19" spans="2:71" ht="12" customHeight="1" x14ac:dyDescent="0.2">
      <c r="B19" s="17"/>
      <c r="D19" s="24" t="s">
        <v>36</v>
      </c>
      <c r="AK19" s="24" t="s">
        <v>26</v>
      </c>
      <c r="AN19" s="22" t="s">
        <v>19</v>
      </c>
      <c r="AR19" s="17"/>
      <c r="BE19" s="238"/>
      <c r="BS19" s="14" t="s">
        <v>6</v>
      </c>
    </row>
    <row r="20" spans="2:71" ht="18.399999999999999" customHeight="1" x14ac:dyDescent="0.2">
      <c r="B20" s="17"/>
      <c r="E20" s="22" t="s">
        <v>27</v>
      </c>
      <c r="AK20" s="24" t="s">
        <v>28</v>
      </c>
      <c r="AN20" s="22" t="s">
        <v>19</v>
      </c>
      <c r="AR20" s="17"/>
      <c r="BE20" s="238"/>
      <c r="BS20" s="14" t="s">
        <v>4</v>
      </c>
    </row>
    <row r="21" spans="2:71" ht="6.95" customHeight="1" x14ac:dyDescent="0.2">
      <c r="B21" s="17"/>
      <c r="AR21" s="17"/>
      <c r="BE21" s="238"/>
    </row>
    <row r="22" spans="2:71" ht="12" customHeight="1" x14ac:dyDescent="0.2">
      <c r="B22" s="17"/>
      <c r="D22" s="24" t="s">
        <v>37</v>
      </c>
      <c r="AR22" s="17"/>
      <c r="BE22" s="238"/>
    </row>
    <row r="23" spans="2:71" ht="47.25" customHeight="1" x14ac:dyDescent="0.2">
      <c r="B23" s="17"/>
      <c r="E23" s="245" t="s">
        <v>38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17"/>
      <c r="BE23" s="238"/>
    </row>
    <row r="24" spans="2:71" ht="6.95" customHeight="1" x14ac:dyDescent="0.2">
      <c r="B24" s="17"/>
      <c r="AR24" s="17"/>
      <c r="BE24" s="238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8"/>
    </row>
    <row r="26" spans="2:71" s="1" customFormat="1" ht="25.9" customHeight="1" x14ac:dyDescent="0.2">
      <c r="B26" s="29"/>
      <c r="D26" s="30" t="s">
        <v>39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46">
        <f>ROUND(AG54,2)</f>
        <v>0</v>
      </c>
      <c r="AL26" s="247"/>
      <c r="AM26" s="247"/>
      <c r="AN26" s="247"/>
      <c r="AO26" s="247"/>
      <c r="AR26" s="29"/>
      <c r="BE26" s="238"/>
    </row>
    <row r="27" spans="2:71" s="1" customFormat="1" ht="6.95" customHeight="1" x14ac:dyDescent="0.2">
      <c r="B27" s="29"/>
      <c r="AR27" s="29"/>
      <c r="BE27" s="238"/>
    </row>
    <row r="28" spans="2:71" s="1" customFormat="1" ht="12.75" x14ac:dyDescent="0.2">
      <c r="B28" s="29"/>
      <c r="L28" s="248" t="s">
        <v>40</v>
      </c>
      <c r="M28" s="248"/>
      <c r="N28" s="248"/>
      <c r="O28" s="248"/>
      <c r="P28" s="248"/>
      <c r="W28" s="248" t="s">
        <v>41</v>
      </c>
      <c r="X28" s="248"/>
      <c r="Y28" s="248"/>
      <c r="Z28" s="248"/>
      <c r="AA28" s="248"/>
      <c r="AB28" s="248"/>
      <c r="AC28" s="248"/>
      <c r="AD28" s="248"/>
      <c r="AE28" s="248"/>
      <c r="AK28" s="248" t="s">
        <v>42</v>
      </c>
      <c r="AL28" s="248"/>
      <c r="AM28" s="248"/>
      <c r="AN28" s="248"/>
      <c r="AO28" s="248"/>
      <c r="AR28" s="29"/>
      <c r="BE28" s="238"/>
    </row>
    <row r="29" spans="2:71" s="2" customFormat="1" ht="14.45" customHeight="1" x14ac:dyDescent="0.2">
      <c r="B29" s="33"/>
      <c r="D29" s="24" t="s">
        <v>43</v>
      </c>
      <c r="F29" s="24" t="s">
        <v>44</v>
      </c>
      <c r="L29" s="251">
        <v>0.21</v>
      </c>
      <c r="M29" s="250"/>
      <c r="N29" s="250"/>
      <c r="O29" s="250"/>
      <c r="P29" s="250"/>
      <c r="W29" s="249">
        <f>ROUND(AZ54, 2)</f>
        <v>0</v>
      </c>
      <c r="X29" s="250"/>
      <c r="Y29" s="250"/>
      <c r="Z29" s="250"/>
      <c r="AA29" s="250"/>
      <c r="AB29" s="250"/>
      <c r="AC29" s="250"/>
      <c r="AD29" s="250"/>
      <c r="AE29" s="250"/>
      <c r="AK29" s="249">
        <f>ROUND(AV54, 2)</f>
        <v>0</v>
      </c>
      <c r="AL29" s="250"/>
      <c r="AM29" s="250"/>
      <c r="AN29" s="250"/>
      <c r="AO29" s="250"/>
      <c r="AR29" s="33"/>
      <c r="BE29" s="239"/>
    </row>
    <row r="30" spans="2:71" s="2" customFormat="1" ht="14.45" customHeight="1" x14ac:dyDescent="0.2">
      <c r="B30" s="33"/>
      <c r="F30" s="24" t="s">
        <v>45</v>
      </c>
      <c r="L30" s="251">
        <v>0.12</v>
      </c>
      <c r="M30" s="250"/>
      <c r="N30" s="250"/>
      <c r="O30" s="250"/>
      <c r="P30" s="250"/>
      <c r="W30" s="249">
        <f>ROUND(BA54, 2)</f>
        <v>0</v>
      </c>
      <c r="X30" s="250"/>
      <c r="Y30" s="250"/>
      <c r="Z30" s="250"/>
      <c r="AA30" s="250"/>
      <c r="AB30" s="250"/>
      <c r="AC30" s="250"/>
      <c r="AD30" s="250"/>
      <c r="AE30" s="250"/>
      <c r="AK30" s="249">
        <f>ROUND(AW54, 2)</f>
        <v>0</v>
      </c>
      <c r="AL30" s="250"/>
      <c r="AM30" s="250"/>
      <c r="AN30" s="250"/>
      <c r="AO30" s="250"/>
      <c r="AR30" s="33"/>
      <c r="BE30" s="239"/>
    </row>
    <row r="31" spans="2:71" s="2" customFormat="1" ht="14.45" hidden="1" customHeight="1" x14ac:dyDescent="0.2">
      <c r="B31" s="33"/>
      <c r="F31" s="24" t="s">
        <v>46</v>
      </c>
      <c r="L31" s="251">
        <v>0.21</v>
      </c>
      <c r="M31" s="250"/>
      <c r="N31" s="250"/>
      <c r="O31" s="250"/>
      <c r="P31" s="250"/>
      <c r="W31" s="249">
        <f>ROUND(BB54, 2)</f>
        <v>0</v>
      </c>
      <c r="X31" s="250"/>
      <c r="Y31" s="250"/>
      <c r="Z31" s="250"/>
      <c r="AA31" s="250"/>
      <c r="AB31" s="250"/>
      <c r="AC31" s="250"/>
      <c r="AD31" s="250"/>
      <c r="AE31" s="250"/>
      <c r="AK31" s="249">
        <v>0</v>
      </c>
      <c r="AL31" s="250"/>
      <c r="AM31" s="250"/>
      <c r="AN31" s="250"/>
      <c r="AO31" s="250"/>
      <c r="AR31" s="33"/>
      <c r="BE31" s="239"/>
    </row>
    <row r="32" spans="2:71" s="2" customFormat="1" ht="14.45" hidden="1" customHeight="1" x14ac:dyDescent="0.2">
      <c r="B32" s="33"/>
      <c r="F32" s="24" t="s">
        <v>47</v>
      </c>
      <c r="L32" s="251">
        <v>0.12</v>
      </c>
      <c r="M32" s="250"/>
      <c r="N32" s="250"/>
      <c r="O32" s="250"/>
      <c r="P32" s="250"/>
      <c r="W32" s="249">
        <f>ROUND(BC54, 2)</f>
        <v>0</v>
      </c>
      <c r="X32" s="250"/>
      <c r="Y32" s="250"/>
      <c r="Z32" s="250"/>
      <c r="AA32" s="250"/>
      <c r="AB32" s="250"/>
      <c r="AC32" s="250"/>
      <c r="AD32" s="250"/>
      <c r="AE32" s="250"/>
      <c r="AK32" s="249">
        <v>0</v>
      </c>
      <c r="AL32" s="250"/>
      <c r="AM32" s="250"/>
      <c r="AN32" s="250"/>
      <c r="AO32" s="250"/>
      <c r="AR32" s="33"/>
      <c r="BE32" s="239"/>
    </row>
    <row r="33" spans="2:44" s="2" customFormat="1" ht="14.45" hidden="1" customHeight="1" x14ac:dyDescent="0.2">
      <c r="B33" s="33"/>
      <c r="F33" s="24" t="s">
        <v>48</v>
      </c>
      <c r="L33" s="251">
        <v>0</v>
      </c>
      <c r="M33" s="250"/>
      <c r="N33" s="250"/>
      <c r="O33" s="250"/>
      <c r="P33" s="250"/>
      <c r="W33" s="249">
        <f>ROUND(BD54, 2)</f>
        <v>0</v>
      </c>
      <c r="X33" s="250"/>
      <c r="Y33" s="250"/>
      <c r="Z33" s="250"/>
      <c r="AA33" s="250"/>
      <c r="AB33" s="250"/>
      <c r="AC33" s="250"/>
      <c r="AD33" s="250"/>
      <c r="AE33" s="250"/>
      <c r="AK33" s="249">
        <v>0</v>
      </c>
      <c r="AL33" s="250"/>
      <c r="AM33" s="250"/>
      <c r="AN33" s="250"/>
      <c r="AO33" s="250"/>
      <c r="AR33" s="33"/>
    </row>
    <row r="34" spans="2:44" s="1" customFormat="1" ht="6.95" customHeight="1" x14ac:dyDescent="0.2">
      <c r="B34" s="29"/>
      <c r="AR34" s="29"/>
    </row>
    <row r="35" spans="2:44" s="1" customFormat="1" ht="25.9" customHeight="1" x14ac:dyDescent="0.2">
      <c r="B35" s="29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52" t="s">
        <v>51</v>
      </c>
      <c r="Y35" s="253"/>
      <c r="Z35" s="253"/>
      <c r="AA35" s="253"/>
      <c r="AB35" s="253"/>
      <c r="AC35" s="36"/>
      <c r="AD35" s="36"/>
      <c r="AE35" s="36"/>
      <c r="AF35" s="36"/>
      <c r="AG35" s="36"/>
      <c r="AH35" s="36"/>
      <c r="AI35" s="36"/>
      <c r="AJ35" s="36"/>
      <c r="AK35" s="254">
        <f>SUM(AK26:AK33)</f>
        <v>0</v>
      </c>
      <c r="AL35" s="253"/>
      <c r="AM35" s="253"/>
      <c r="AN35" s="253"/>
      <c r="AO35" s="255"/>
      <c r="AP35" s="34"/>
      <c r="AQ35" s="34"/>
      <c r="AR35" s="29"/>
    </row>
    <row r="36" spans="2:44" s="1" customFormat="1" ht="6.95" customHeight="1" x14ac:dyDescent="0.2">
      <c r="B36" s="29"/>
      <c r="AR36" s="29"/>
    </row>
    <row r="37" spans="2:44" s="1" customFormat="1" ht="6.95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 x14ac:dyDescent="0.2">
      <c r="B42" s="29"/>
      <c r="C42" s="18" t="s">
        <v>52</v>
      </c>
      <c r="AR42" s="29"/>
    </row>
    <row r="43" spans="2:44" s="1" customFormat="1" ht="6.95" customHeight="1" x14ac:dyDescent="0.2">
      <c r="B43" s="29"/>
      <c r="AR43" s="29"/>
    </row>
    <row r="44" spans="2:44" s="3" customFormat="1" ht="12" customHeight="1" x14ac:dyDescent="0.2">
      <c r="B44" s="42"/>
      <c r="C44" s="24" t="s">
        <v>13</v>
      </c>
      <c r="L44" s="3" t="str">
        <f>K5</f>
        <v>250311</v>
      </c>
      <c r="AR44" s="42"/>
    </row>
    <row r="45" spans="2:44" s="4" customFormat="1" ht="36.950000000000003" customHeight="1" x14ac:dyDescent="0.2">
      <c r="B45" s="43"/>
      <c r="C45" s="44" t="s">
        <v>16</v>
      </c>
      <c r="L45" s="256" t="str">
        <f>K6</f>
        <v>REKONSTRUKCE VZDUCHOTECHNIKY A CHLAZENÍ V PAVILONU „A</v>
      </c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R45" s="43"/>
    </row>
    <row r="46" spans="2:44" s="1" customFormat="1" ht="6.95" customHeight="1" x14ac:dyDescent="0.2">
      <c r="B46" s="29"/>
      <c r="AR46" s="29"/>
    </row>
    <row r="47" spans="2:44" s="1" customFormat="1" ht="12" customHeight="1" x14ac:dyDescent="0.2">
      <c r="B47" s="29"/>
      <c r="C47" s="24" t="s">
        <v>21</v>
      </c>
      <c r="L47" s="45" t="str">
        <f>IF(K8="","",K8)</f>
        <v>Olomouc</v>
      </c>
      <c r="AI47" s="24" t="s">
        <v>23</v>
      </c>
      <c r="AM47" s="258" t="str">
        <f>IF(AN8= "","",AN8)</f>
        <v>19. 4. 2025</v>
      </c>
      <c r="AN47" s="258"/>
      <c r="AR47" s="29"/>
    </row>
    <row r="48" spans="2:44" s="1" customFormat="1" ht="6.95" customHeight="1" x14ac:dyDescent="0.2">
      <c r="B48" s="29"/>
      <c r="AR48" s="29"/>
    </row>
    <row r="49" spans="1:90" s="1" customFormat="1" ht="15.2" customHeight="1" x14ac:dyDescent="0.2">
      <c r="B49" s="29"/>
      <c r="C49" s="24" t="s">
        <v>25</v>
      </c>
      <c r="L49" s="3" t="str">
        <f>IF(E11= "","",E11)</f>
        <v xml:space="preserve"> </v>
      </c>
      <c r="AI49" s="24" t="s">
        <v>31</v>
      </c>
      <c r="AM49" s="259" t="str">
        <f>IF(E17="","",E17)</f>
        <v>Ing. Petr Lysek</v>
      </c>
      <c r="AN49" s="260"/>
      <c r="AO49" s="260"/>
      <c r="AP49" s="260"/>
      <c r="AR49" s="29"/>
      <c r="AS49" s="261" t="s">
        <v>53</v>
      </c>
      <c r="AT49" s="262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0" s="1" customFormat="1" ht="15.2" customHeight="1" x14ac:dyDescent="0.2">
      <c r="B50" s="29"/>
      <c r="C50" s="24" t="s">
        <v>29</v>
      </c>
      <c r="L50" s="3" t="str">
        <f>IF(E14= "Vyplň údaj","",E14)</f>
        <v/>
      </c>
      <c r="AI50" s="24" t="s">
        <v>36</v>
      </c>
      <c r="AM50" s="259" t="str">
        <f>IF(E20="","",E20)</f>
        <v xml:space="preserve"> </v>
      </c>
      <c r="AN50" s="260"/>
      <c r="AO50" s="260"/>
      <c r="AP50" s="260"/>
      <c r="AR50" s="29"/>
      <c r="AS50" s="263"/>
      <c r="AT50" s="264"/>
      <c r="BD50" s="50"/>
    </row>
    <row r="51" spans="1:90" s="1" customFormat="1" ht="10.9" customHeight="1" x14ac:dyDescent="0.2">
      <c r="B51" s="29"/>
      <c r="AR51" s="29"/>
      <c r="AS51" s="263"/>
      <c r="AT51" s="264"/>
      <c r="BD51" s="50"/>
    </row>
    <row r="52" spans="1:90" s="1" customFormat="1" ht="29.25" customHeight="1" x14ac:dyDescent="0.2">
      <c r="B52" s="29"/>
      <c r="C52" s="265" t="s">
        <v>54</v>
      </c>
      <c r="D52" s="266"/>
      <c r="E52" s="266"/>
      <c r="F52" s="266"/>
      <c r="G52" s="266"/>
      <c r="H52" s="51"/>
      <c r="I52" s="267" t="s">
        <v>55</v>
      </c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8" t="s">
        <v>56</v>
      </c>
      <c r="AH52" s="266"/>
      <c r="AI52" s="266"/>
      <c r="AJ52" s="266"/>
      <c r="AK52" s="266"/>
      <c r="AL52" s="266"/>
      <c r="AM52" s="266"/>
      <c r="AN52" s="267" t="s">
        <v>57</v>
      </c>
      <c r="AO52" s="266"/>
      <c r="AP52" s="266"/>
      <c r="AQ52" s="52" t="s">
        <v>58</v>
      </c>
      <c r="AR52" s="29"/>
      <c r="AS52" s="53" t="s">
        <v>59</v>
      </c>
      <c r="AT52" s="54" t="s">
        <v>60</v>
      </c>
      <c r="AU52" s="54" t="s">
        <v>61</v>
      </c>
      <c r="AV52" s="54" t="s">
        <v>62</v>
      </c>
      <c r="AW52" s="54" t="s">
        <v>63</v>
      </c>
      <c r="AX52" s="54" t="s">
        <v>64</v>
      </c>
      <c r="AY52" s="54" t="s">
        <v>65</v>
      </c>
      <c r="AZ52" s="54" t="s">
        <v>66</v>
      </c>
      <c r="BA52" s="54" t="s">
        <v>67</v>
      </c>
      <c r="BB52" s="54" t="s">
        <v>68</v>
      </c>
      <c r="BC52" s="54" t="s">
        <v>69</v>
      </c>
      <c r="BD52" s="55" t="s">
        <v>70</v>
      </c>
    </row>
    <row r="53" spans="1:90" s="1" customFormat="1" ht="10.9" customHeight="1" x14ac:dyDescent="0.2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0" s="5" customFormat="1" ht="32.450000000000003" customHeight="1" x14ac:dyDescent="0.2">
      <c r="B54" s="57"/>
      <c r="C54" s="58" t="s">
        <v>71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72">
        <f>ROUND(AG55,2)</f>
        <v>0</v>
      </c>
      <c r="AH54" s="272"/>
      <c r="AI54" s="272"/>
      <c r="AJ54" s="272"/>
      <c r="AK54" s="272"/>
      <c r="AL54" s="272"/>
      <c r="AM54" s="272"/>
      <c r="AN54" s="273">
        <f>SUM(AG54,AT54)</f>
        <v>0</v>
      </c>
      <c r="AO54" s="273"/>
      <c r="AP54" s="273"/>
      <c r="AQ54" s="61" t="s">
        <v>19</v>
      </c>
      <c r="AR54" s="57"/>
      <c r="AS54" s="62">
        <f>ROUND(AS55,2)</f>
        <v>0</v>
      </c>
      <c r="AT54" s="63">
        <f>ROUND(SUM(AV54:AW54),2)</f>
        <v>0</v>
      </c>
      <c r="AU54" s="64">
        <f>ROUND(AU55,5)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ROUND(AZ55,2)</f>
        <v>0</v>
      </c>
      <c r="BA54" s="63">
        <f>ROUND(BA55,2)</f>
        <v>0</v>
      </c>
      <c r="BB54" s="63">
        <f>ROUND(BB55,2)</f>
        <v>0</v>
      </c>
      <c r="BC54" s="63">
        <f>ROUND(BC55,2)</f>
        <v>0</v>
      </c>
      <c r="BD54" s="65">
        <f>ROUND(BD55,2)</f>
        <v>0</v>
      </c>
      <c r="BS54" s="66" t="s">
        <v>72</v>
      </c>
      <c r="BT54" s="66" t="s">
        <v>73</v>
      </c>
      <c r="BV54" s="66" t="s">
        <v>74</v>
      </c>
      <c r="BW54" s="66" t="s">
        <v>5</v>
      </c>
      <c r="BX54" s="66" t="s">
        <v>75</v>
      </c>
      <c r="CL54" s="66" t="s">
        <v>19</v>
      </c>
    </row>
    <row r="55" spans="1:90" s="6" customFormat="1" ht="24.75" customHeight="1" x14ac:dyDescent="0.2">
      <c r="A55" s="67" t="s">
        <v>76</v>
      </c>
      <c r="B55" s="68"/>
      <c r="C55" s="69"/>
      <c r="D55" s="271" t="s">
        <v>14</v>
      </c>
      <c r="E55" s="271"/>
      <c r="F55" s="271"/>
      <c r="G55" s="271"/>
      <c r="H55" s="271"/>
      <c r="I55" s="70"/>
      <c r="J55" s="271" t="s">
        <v>17</v>
      </c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69">
        <f>'250311 - REKONSTRUKCE VZD...'!J28</f>
        <v>0</v>
      </c>
      <c r="AH55" s="270"/>
      <c r="AI55" s="270"/>
      <c r="AJ55" s="270"/>
      <c r="AK55" s="270"/>
      <c r="AL55" s="270"/>
      <c r="AM55" s="270"/>
      <c r="AN55" s="269">
        <f>SUM(AG55,AT55)</f>
        <v>0</v>
      </c>
      <c r="AO55" s="270"/>
      <c r="AP55" s="270"/>
      <c r="AQ55" s="71" t="s">
        <v>77</v>
      </c>
      <c r="AR55" s="68"/>
      <c r="AS55" s="72">
        <v>0</v>
      </c>
      <c r="AT55" s="73">
        <f>ROUND(SUM(AV55:AW55),2)</f>
        <v>0</v>
      </c>
      <c r="AU55" s="74">
        <f>'250311 - REKONSTRUKCE VZD...'!P82</f>
        <v>0</v>
      </c>
      <c r="AV55" s="73">
        <f>'250311 - REKONSTRUKCE VZD...'!J31</f>
        <v>0</v>
      </c>
      <c r="AW55" s="73">
        <f>'250311 - REKONSTRUKCE VZD...'!J32</f>
        <v>0</v>
      </c>
      <c r="AX55" s="73">
        <f>'250311 - REKONSTRUKCE VZD...'!J33</f>
        <v>0</v>
      </c>
      <c r="AY55" s="73">
        <f>'250311 - REKONSTRUKCE VZD...'!J34</f>
        <v>0</v>
      </c>
      <c r="AZ55" s="73">
        <f>'250311 - REKONSTRUKCE VZD...'!F31</f>
        <v>0</v>
      </c>
      <c r="BA55" s="73">
        <f>'250311 - REKONSTRUKCE VZD...'!F32</f>
        <v>0</v>
      </c>
      <c r="BB55" s="73">
        <f>'250311 - REKONSTRUKCE VZD...'!F33</f>
        <v>0</v>
      </c>
      <c r="BC55" s="73">
        <f>'250311 - REKONSTRUKCE VZD...'!F34</f>
        <v>0</v>
      </c>
      <c r="BD55" s="75">
        <f>'250311 - REKONSTRUKCE VZD...'!F35</f>
        <v>0</v>
      </c>
      <c r="BT55" s="76" t="s">
        <v>78</v>
      </c>
      <c r="BU55" s="76" t="s">
        <v>79</v>
      </c>
      <c r="BV55" s="76" t="s">
        <v>74</v>
      </c>
      <c r="BW55" s="76" t="s">
        <v>5</v>
      </c>
      <c r="BX55" s="76" t="s">
        <v>75</v>
      </c>
      <c r="CL55" s="76" t="s">
        <v>19</v>
      </c>
    </row>
    <row r="56" spans="1:90" s="1" customFormat="1" ht="30" customHeight="1" x14ac:dyDescent="0.2">
      <c r="B56" s="29"/>
      <c r="AR56" s="29"/>
    </row>
    <row r="57" spans="1:90" s="1" customFormat="1" ht="6.95" customHeight="1" x14ac:dyDescent="0.2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sheetProtection algorithmName="SHA-512" hashValue="7saEzSxNr6TclezirqDaHf9Vd0bPU+M8ZHe+DSFCK7LR1tsxFjsAqCihZz+WaMIg548xunuypw0uGd2yz+nC1Q==" saltValue="ulhm8tFFPaXTsrB0NcmAvUUut6Re+S3qC7eJ5EL3LWweNj6gGN2LUdsVnhpX6LdJmKSEVgfJTOuQQMuOEB/3g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50311 - REKONSTRUKCE VZ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4" t="s">
        <v>5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5" customHeight="1" x14ac:dyDescent="0.2">
      <c r="B4" s="17"/>
      <c r="D4" s="18" t="s">
        <v>81</v>
      </c>
      <c r="L4" s="17"/>
      <c r="M4" s="77" t="s">
        <v>10</v>
      </c>
      <c r="AT4" s="14" t="s">
        <v>4</v>
      </c>
    </row>
    <row r="5" spans="2:46" ht="6.95" customHeight="1" x14ac:dyDescent="0.2">
      <c r="B5" s="17"/>
      <c r="L5" s="17"/>
    </row>
    <row r="6" spans="2:46" s="1" customFormat="1" ht="12" customHeight="1" x14ac:dyDescent="0.2">
      <c r="B6" s="29"/>
      <c r="D6" s="24" t="s">
        <v>16</v>
      </c>
      <c r="L6" s="29"/>
    </row>
    <row r="7" spans="2:46" s="1" customFormat="1" ht="16.5" customHeight="1" x14ac:dyDescent="0.2">
      <c r="B7" s="29"/>
      <c r="E7" s="256" t="s">
        <v>17</v>
      </c>
      <c r="F7" s="274"/>
      <c r="G7" s="274"/>
      <c r="H7" s="274"/>
      <c r="L7" s="29"/>
    </row>
    <row r="8" spans="2:46" s="1" customFormat="1" ht="11.25" x14ac:dyDescent="0.2">
      <c r="B8" s="29"/>
      <c r="L8" s="29"/>
    </row>
    <row r="9" spans="2:46" s="1" customFormat="1" ht="12" customHeight="1" x14ac:dyDescent="0.2">
      <c r="B9" s="29"/>
      <c r="D9" s="24" t="s">
        <v>18</v>
      </c>
      <c r="F9" s="22" t="s">
        <v>19</v>
      </c>
      <c r="I9" s="24" t="s">
        <v>20</v>
      </c>
      <c r="J9" s="22" t="s">
        <v>19</v>
      </c>
      <c r="L9" s="29"/>
    </row>
    <row r="10" spans="2:46" s="1" customFormat="1" ht="12" customHeight="1" x14ac:dyDescent="0.2">
      <c r="B10" s="29"/>
      <c r="D10" s="24" t="s">
        <v>21</v>
      </c>
      <c r="F10" s="22" t="s">
        <v>22</v>
      </c>
      <c r="I10" s="24" t="s">
        <v>23</v>
      </c>
      <c r="J10" s="46" t="str">
        <f>'Rekapitulace stavby'!AN8</f>
        <v>19. 4. 2025</v>
      </c>
      <c r="L10" s="29"/>
    </row>
    <row r="11" spans="2:46" s="1" customFormat="1" ht="10.9" customHeight="1" x14ac:dyDescent="0.2">
      <c r="B11" s="29"/>
      <c r="L11" s="29"/>
    </row>
    <row r="12" spans="2:46" s="1" customFormat="1" ht="12" customHeight="1" x14ac:dyDescent="0.2">
      <c r="B12" s="29"/>
      <c r="D12" s="24" t="s">
        <v>25</v>
      </c>
      <c r="I12" s="24" t="s">
        <v>26</v>
      </c>
      <c r="J12" s="22" t="str">
        <f>IF('Rekapitulace stavby'!AN10="","",'Rekapitulace stavby'!AN10)</f>
        <v/>
      </c>
      <c r="L12" s="29"/>
    </row>
    <row r="13" spans="2:46" s="1" customFormat="1" ht="18" customHeight="1" x14ac:dyDescent="0.2">
      <c r="B13" s="29"/>
      <c r="E13" s="22" t="str">
        <f>IF('Rekapitulace stavby'!E11="","",'Rekapitulace stavby'!E11)</f>
        <v xml:space="preserve"> </v>
      </c>
      <c r="I13" s="24" t="s">
        <v>28</v>
      </c>
      <c r="J13" s="22" t="str">
        <f>IF('Rekapitulace stavby'!AN11="","",'Rekapitulace stavby'!AN11)</f>
        <v/>
      </c>
      <c r="L13" s="29"/>
    </row>
    <row r="14" spans="2:46" s="1" customFormat="1" ht="6.95" customHeight="1" x14ac:dyDescent="0.2">
      <c r="B14" s="29"/>
      <c r="L14" s="29"/>
    </row>
    <row r="15" spans="2:46" s="1" customFormat="1" ht="12" customHeight="1" x14ac:dyDescent="0.2">
      <c r="B15" s="29"/>
      <c r="D15" s="24" t="s">
        <v>29</v>
      </c>
      <c r="I15" s="24" t="s">
        <v>26</v>
      </c>
      <c r="J15" s="25" t="str">
        <f>'Rekapitulace stavby'!AN13</f>
        <v>Vyplň údaj</v>
      </c>
      <c r="L15" s="29"/>
    </row>
    <row r="16" spans="2:46" s="1" customFormat="1" ht="18" customHeight="1" x14ac:dyDescent="0.2">
      <c r="B16" s="29"/>
      <c r="E16" s="275" t="str">
        <f>'Rekapitulace stavby'!E14</f>
        <v>Vyplň údaj</v>
      </c>
      <c r="F16" s="240"/>
      <c r="G16" s="240"/>
      <c r="H16" s="240"/>
      <c r="I16" s="24" t="s">
        <v>28</v>
      </c>
      <c r="J16" s="25" t="str">
        <f>'Rekapitulace stavby'!AN14</f>
        <v>Vyplň údaj</v>
      </c>
      <c r="L16" s="29"/>
    </row>
    <row r="17" spans="2:12" s="1" customFormat="1" ht="6.95" customHeight="1" x14ac:dyDescent="0.2">
      <c r="B17" s="29"/>
      <c r="L17" s="29"/>
    </row>
    <row r="18" spans="2:12" s="1" customFormat="1" ht="12" customHeight="1" x14ac:dyDescent="0.2">
      <c r="B18" s="29"/>
      <c r="D18" s="24" t="s">
        <v>31</v>
      </c>
      <c r="I18" s="24" t="s">
        <v>26</v>
      </c>
      <c r="J18" s="22" t="s">
        <v>32</v>
      </c>
      <c r="L18" s="29"/>
    </row>
    <row r="19" spans="2:12" s="1" customFormat="1" ht="18" customHeight="1" x14ac:dyDescent="0.2">
      <c r="B19" s="29"/>
      <c r="E19" s="22" t="s">
        <v>33</v>
      </c>
      <c r="I19" s="24" t="s">
        <v>28</v>
      </c>
      <c r="J19" s="22" t="s">
        <v>34</v>
      </c>
      <c r="L19" s="29"/>
    </row>
    <row r="20" spans="2:12" s="1" customFormat="1" ht="6.95" customHeight="1" x14ac:dyDescent="0.2">
      <c r="B20" s="29"/>
      <c r="L20" s="29"/>
    </row>
    <row r="21" spans="2:12" s="1" customFormat="1" ht="12" customHeight="1" x14ac:dyDescent="0.2">
      <c r="B21" s="29"/>
      <c r="D21" s="24" t="s">
        <v>36</v>
      </c>
      <c r="I21" s="24" t="s">
        <v>26</v>
      </c>
      <c r="J21" s="22" t="str">
        <f>IF('Rekapitulace stavby'!AN19="","",'Rekapitulace stavby'!AN19)</f>
        <v/>
      </c>
      <c r="L21" s="29"/>
    </row>
    <row r="22" spans="2:12" s="1" customFormat="1" ht="18" customHeight="1" x14ac:dyDescent="0.2">
      <c r="B22" s="29"/>
      <c r="E22" s="22" t="str">
        <f>IF('Rekapitulace stavby'!E20="","",'Rekapitulace stavby'!E20)</f>
        <v xml:space="preserve"> </v>
      </c>
      <c r="I22" s="24" t="s">
        <v>28</v>
      </c>
      <c r="J22" s="22" t="str">
        <f>IF('Rekapitulace stavby'!AN20="","",'Rekapitulace stavby'!AN20)</f>
        <v/>
      </c>
      <c r="L22" s="29"/>
    </row>
    <row r="23" spans="2:12" s="1" customFormat="1" ht="6.95" customHeight="1" x14ac:dyDescent="0.2">
      <c r="B23" s="29"/>
      <c r="L23" s="29"/>
    </row>
    <row r="24" spans="2:12" s="1" customFormat="1" ht="12" customHeight="1" x14ac:dyDescent="0.2">
      <c r="B24" s="29"/>
      <c r="D24" s="24" t="s">
        <v>37</v>
      </c>
      <c r="L24" s="29"/>
    </row>
    <row r="25" spans="2:12" s="7" customFormat="1" ht="47.25" customHeight="1" x14ac:dyDescent="0.2">
      <c r="B25" s="78"/>
      <c r="E25" s="245" t="s">
        <v>38</v>
      </c>
      <c r="F25" s="245"/>
      <c r="G25" s="245"/>
      <c r="H25" s="245"/>
      <c r="L25" s="78"/>
    </row>
    <row r="26" spans="2:12" s="1" customFormat="1" ht="6.95" customHeight="1" x14ac:dyDescent="0.2">
      <c r="B26" s="29"/>
      <c r="L26" s="29"/>
    </row>
    <row r="27" spans="2:12" s="1" customFormat="1" ht="6.95" customHeight="1" x14ac:dyDescent="0.2">
      <c r="B27" s="29"/>
      <c r="D27" s="47"/>
      <c r="E27" s="47"/>
      <c r="F27" s="47"/>
      <c r="G27" s="47"/>
      <c r="H27" s="47"/>
      <c r="I27" s="47"/>
      <c r="J27" s="47"/>
      <c r="K27" s="47"/>
      <c r="L27" s="29"/>
    </row>
    <row r="28" spans="2:12" s="1" customFormat="1" ht="25.35" customHeight="1" x14ac:dyDescent="0.2">
      <c r="B28" s="29"/>
      <c r="D28" s="79" t="s">
        <v>39</v>
      </c>
      <c r="J28" s="60">
        <f>ROUND(J82, 2)</f>
        <v>0</v>
      </c>
      <c r="L28" s="29"/>
    </row>
    <row r="29" spans="2:12" s="1" customFormat="1" ht="6.95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14.45" customHeight="1" x14ac:dyDescent="0.2">
      <c r="B30" s="29"/>
      <c r="F30" s="32" t="s">
        <v>41</v>
      </c>
      <c r="I30" s="32" t="s">
        <v>40</v>
      </c>
      <c r="J30" s="32" t="s">
        <v>42</v>
      </c>
      <c r="L30" s="29"/>
    </row>
    <row r="31" spans="2:12" s="1" customFormat="1" ht="14.45" customHeight="1" x14ac:dyDescent="0.2">
      <c r="B31" s="29"/>
      <c r="D31" s="49" t="s">
        <v>43</v>
      </c>
      <c r="E31" s="24" t="s">
        <v>44</v>
      </c>
      <c r="F31" s="80">
        <f>ROUND((SUM(BE82:BE186)),  2)</f>
        <v>0</v>
      </c>
      <c r="I31" s="81">
        <v>0.21</v>
      </c>
      <c r="J31" s="80">
        <f>ROUND(((SUM(BE82:BE186))*I31),  2)</f>
        <v>0</v>
      </c>
      <c r="L31" s="29"/>
    </row>
    <row r="32" spans="2:12" s="1" customFormat="1" ht="14.45" customHeight="1" x14ac:dyDescent="0.2">
      <c r="B32" s="29"/>
      <c r="E32" s="24" t="s">
        <v>45</v>
      </c>
      <c r="F32" s="80">
        <f>ROUND((SUM(BF82:BF186)),  2)</f>
        <v>0</v>
      </c>
      <c r="I32" s="81">
        <v>0.12</v>
      </c>
      <c r="J32" s="80">
        <f>ROUND(((SUM(BF82:BF186))*I32),  2)</f>
        <v>0</v>
      </c>
      <c r="L32" s="29"/>
    </row>
    <row r="33" spans="2:12" s="1" customFormat="1" ht="14.45" hidden="1" customHeight="1" x14ac:dyDescent="0.2">
      <c r="B33" s="29"/>
      <c r="E33" s="24" t="s">
        <v>46</v>
      </c>
      <c r="F33" s="80">
        <f>ROUND((SUM(BG82:BG186)),  2)</f>
        <v>0</v>
      </c>
      <c r="I33" s="81">
        <v>0.21</v>
      </c>
      <c r="J33" s="80">
        <f>0</f>
        <v>0</v>
      </c>
      <c r="L33" s="29"/>
    </row>
    <row r="34" spans="2:12" s="1" customFormat="1" ht="14.45" hidden="1" customHeight="1" x14ac:dyDescent="0.2">
      <c r="B34" s="29"/>
      <c r="E34" s="24" t="s">
        <v>47</v>
      </c>
      <c r="F34" s="80">
        <f>ROUND((SUM(BH82:BH186)),  2)</f>
        <v>0</v>
      </c>
      <c r="I34" s="81">
        <v>0.12</v>
      </c>
      <c r="J34" s="80">
        <f>0</f>
        <v>0</v>
      </c>
      <c r="L34" s="29"/>
    </row>
    <row r="35" spans="2:12" s="1" customFormat="1" ht="14.45" hidden="1" customHeight="1" x14ac:dyDescent="0.2">
      <c r="B35" s="29"/>
      <c r="E35" s="24" t="s">
        <v>48</v>
      </c>
      <c r="F35" s="80">
        <f>ROUND((SUM(BI82:BI186)),  2)</f>
        <v>0</v>
      </c>
      <c r="I35" s="81">
        <v>0</v>
      </c>
      <c r="J35" s="80">
        <f>0</f>
        <v>0</v>
      </c>
      <c r="L35" s="29"/>
    </row>
    <row r="36" spans="2:12" s="1" customFormat="1" ht="6.95" customHeight="1" x14ac:dyDescent="0.2">
      <c r="B36" s="29"/>
      <c r="L36" s="29"/>
    </row>
    <row r="37" spans="2:12" s="1" customFormat="1" ht="25.35" customHeight="1" x14ac:dyDescent="0.2">
      <c r="B37" s="29"/>
      <c r="C37" s="82"/>
      <c r="D37" s="83" t="s">
        <v>49</v>
      </c>
      <c r="E37" s="51"/>
      <c r="F37" s="51"/>
      <c r="G37" s="84" t="s">
        <v>50</v>
      </c>
      <c r="H37" s="85" t="s">
        <v>51</v>
      </c>
      <c r="I37" s="51"/>
      <c r="J37" s="86">
        <f>SUM(J28:J35)</f>
        <v>0</v>
      </c>
      <c r="K37" s="87"/>
      <c r="L37" s="29"/>
    </row>
    <row r="38" spans="2:12" s="1" customFormat="1" ht="14.45" customHeight="1" x14ac:dyDescent="0.2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29"/>
    </row>
    <row r="42" spans="2:12" s="1" customFormat="1" ht="6.95" customHeight="1" x14ac:dyDescent="0.2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29"/>
    </row>
    <row r="43" spans="2:12" s="1" customFormat="1" ht="24.95" customHeight="1" x14ac:dyDescent="0.2">
      <c r="B43" s="29"/>
      <c r="C43" s="18" t="s">
        <v>82</v>
      </c>
      <c r="L43" s="29"/>
    </row>
    <row r="44" spans="2:12" s="1" customFormat="1" ht="6.95" customHeight="1" x14ac:dyDescent="0.2">
      <c r="B44" s="29"/>
      <c r="L44" s="29"/>
    </row>
    <row r="45" spans="2:12" s="1" customFormat="1" ht="12" customHeight="1" x14ac:dyDescent="0.2">
      <c r="B45" s="29"/>
      <c r="C45" s="24" t="s">
        <v>16</v>
      </c>
      <c r="L45" s="29"/>
    </row>
    <row r="46" spans="2:12" s="1" customFormat="1" ht="16.5" customHeight="1" x14ac:dyDescent="0.2">
      <c r="B46" s="29"/>
      <c r="E46" s="256" t="str">
        <f>E7</f>
        <v>REKONSTRUKCE VZDUCHOTECHNIKY A CHLAZENÍ V PAVILONU „A</v>
      </c>
      <c r="F46" s="274"/>
      <c r="G46" s="274"/>
      <c r="H46" s="274"/>
      <c r="L46" s="29"/>
    </row>
    <row r="47" spans="2:12" s="1" customFormat="1" ht="6.95" customHeight="1" x14ac:dyDescent="0.2">
      <c r="B47" s="29"/>
      <c r="L47" s="29"/>
    </row>
    <row r="48" spans="2:12" s="1" customFormat="1" ht="12" customHeight="1" x14ac:dyDescent="0.2">
      <c r="B48" s="29"/>
      <c r="C48" s="24" t="s">
        <v>21</v>
      </c>
      <c r="F48" s="22" t="str">
        <f>F10</f>
        <v>Olomouc</v>
      </c>
      <c r="I48" s="24" t="s">
        <v>23</v>
      </c>
      <c r="J48" s="46" t="str">
        <f>IF(J10="","",J10)</f>
        <v>19. 4. 2025</v>
      </c>
      <c r="L48" s="29"/>
    </row>
    <row r="49" spans="2:47" s="1" customFormat="1" ht="6.95" customHeight="1" x14ac:dyDescent="0.2">
      <c r="B49" s="29"/>
      <c r="L49" s="29"/>
    </row>
    <row r="50" spans="2:47" s="1" customFormat="1" ht="15.2" customHeight="1" x14ac:dyDescent="0.2">
      <c r="B50" s="29"/>
      <c r="C50" s="24" t="s">
        <v>25</v>
      </c>
      <c r="F50" s="22" t="str">
        <f>E13</f>
        <v xml:space="preserve"> </v>
      </c>
      <c r="I50" s="24" t="s">
        <v>31</v>
      </c>
      <c r="J50" s="27" t="str">
        <f>E19</f>
        <v>Ing. Petr Lysek</v>
      </c>
      <c r="L50" s="29"/>
    </row>
    <row r="51" spans="2:47" s="1" customFormat="1" ht="15.2" customHeight="1" x14ac:dyDescent="0.2">
      <c r="B51" s="29"/>
      <c r="C51" s="24" t="s">
        <v>29</v>
      </c>
      <c r="F51" s="22" t="str">
        <f>IF(E16="","",E16)</f>
        <v>Vyplň údaj</v>
      </c>
      <c r="I51" s="24" t="s">
        <v>36</v>
      </c>
      <c r="J51" s="27" t="str">
        <f>E22</f>
        <v xml:space="preserve"> </v>
      </c>
      <c r="L51" s="29"/>
    </row>
    <row r="52" spans="2:47" s="1" customFormat="1" ht="10.35" customHeight="1" x14ac:dyDescent="0.2">
      <c r="B52" s="29"/>
      <c r="L52" s="29"/>
    </row>
    <row r="53" spans="2:47" s="1" customFormat="1" ht="29.25" customHeight="1" x14ac:dyDescent="0.2">
      <c r="B53" s="29"/>
      <c r="C53" s="88" t="s">
        <v>83</v>
      </c>
      <c r="D53" s="82"/>
      <c r="E53" s="82"/>
      <c r="F53" s="82"/>
      <c r="G53" s="82"/>
      <c r="H53" s="82"/>
      <c r="I53" s="82"/>
      <c r="J53" s="89" t="s">
        <v>84</v>
      </c>
      <c r="K53" s="82"/>
      <c r="L53" s="29"/>
    </row>
    <row r="54" spans="2:47" s="1" customFormat="1" ht="10.35" customHeight="1" x14ac:dyDescent="0.2">
      <c r="B54" s="29"/>
      <c r="L54" s="29"/>
    </row>
    <row r="55" spans="2:47" s="1" customFormat="1" ht="22.9" customHeight="1" x14ac:dyDescent="0.2">
      <c r="B55" s="29"/>
      <c r="C55" s="90" t="s">
        <v>71</v>
      </c>
      <c r="J55" s="60">
        <f>J82</f>
        <v>0</v>
      </c>
      <c r="L55" s="29"/>
      <c r="AU55" s="14" t="s">
        <v>85</v>
      </c>
    </row>
    <row r="56" spans="2:47" s="8" customFormat="1" ht="24.95" customHeight="1" x14ac:dyDescent="0.2">
      <c r="B56" s="91"/>
      <c r="D56" s="92" t="s">
        <v>86</v>
      </c>
      <c r="E56" s="93"/>
      <c r="F56" s="93"/>
      <c r="G56" s="93"/>
      <c r="H56" s="93"/>
      <c r="I56" s="93"/>
      <c r="J56" s="94">
        <f>J83</f>
        <v>0</v>
      </c>
      <c r="L56" s="91"/>
    </row>
    <row r="57" spans="2:47" s="9" customFormat="1" ht="19.899999999999999" customHeight="1" x14ac:dyDescent="0.2">
      <c r="B57" s="95"/>
      <c r="D57" s="96" t="s">
        <v>87</v>
      </c>
      <c r="E57" s="97"/>
      <c r="F57" s="97"/>
      <c r="G57" s="97"/>
      <c r="H57" s="97"/>
      <c r="I57" s="97"/>
      <c r="J57" s="98">
        <f>J84</f>
        <v>0</v>
      </c>
      <c r="L57" s="95"/>
    </row>
    <row r="58" spans="2:47" s="9" customFormat="1" ht="19.899999999999999" customHeight="1" x14ac:dyDescent="0.2">
      <c r="B58" s="95"/>
      <c r="D58" s="96" t="s">
        <v>88</v>
      </c>
      <c r="E58" s="97"/>
      <c r="F58" s="97"/>
      <c r="G58" s="97"/>
      <c r="H58" s="97"/>
      <c r="I58" s="97"/>
      <c r="J58" s="98">
        <f>J105</f>
        <v>0</v>
      </c>
      <c r="L58" s="95"/>
    </row>
    <row r="59" spans="2:47" s="9" customFormat="1" ht="19.899999999999999" customHeight="1" x14ac:dyDescent="0.2">
      <c r="B59" s="95"/>
      <c r="D59" s="96" t="s">
        <v>89</v>
      </c>
      <c r="E59" s="97"/>
      <c r="F59" s="97"/>
      <c r="G59" s="97"/>
      <c r="H59" s="97"/>
      <c r="I59" s="97"/>
      <c r="J59" s="98">
        <f>J121</f>
        <v>0</v>
      </c>
      <c r="L59" s="95"/>
    </row>
    <row r="60" spans="2:47" s="9" customFormat="1" ht="19.899999999999999" customHeight="1" x14ac:dyDescent="0.2">
      <c r="B60" s="95"/>
      <c r="D60" s="96" t="s">
        <v>90</v>
      </c>
      <c r="E60" s="97"/>
      <c r="F60" s="97"/>
      <c r="G60" s="97"/>
      <c r="H60" s="97"/>
      <c r="I60" s="97"/>
      <c r="J60" s="98">
        <f>J141</f>
        <v>0</v>
      </c>
      <c r="L60" s="95"/>
    </row>
    <row r="61" spans="2:47" s="9" customFormat="1" ht="19.899999999999999" customHeight="1" x14ac:dyDescent="0.2">
      <c r="B61" s="95"/>
      <c r="D61" s="96" t="s">
        <v>91</v>
      </c>
      <c r="E61" s="97"/>
      <c r="F61" s="97"/>
      <c r="G61" s="97"/>
      <c r="H61" s="97"/>
      <c r="I61" s="97"/>
      <c r="J61" s="98">
        <f>J152</f>
        <v>0</v>
      </c>
      <c r="L61" s="95"/>
    </row>
    <row r="62" spans="2:47" s="9" customFormat="1" ht="19.899999999999999" customHeight="1" x14ac:dyDescent="0.2">
      <c r="B62" s="95"/>
      <c r="D62" s="96" t="s">
        <v>92</v>
      </c>
      <c r="E62" s="97"/>
      <c r="F62" s="97"/>
      <c r="G62" s="97"/>
      <c r="H62" s="97"/>
      <c r="I62" s="97"/>
      <c r="J62" s="98">
        <f>J161</f>
        <v>0</v>
      </c>
      <c r="L62" s="95"/>
    </row>
    <row r="63" spans="2:47" s="9" customFormat="1" ht="19.899999999999999" customHeight="1" x14ac:dyDescent="0.2">
      <c r="B63" s="95"/>
      <c r="D63" s="96" t="s">
        <v>93</v>
      </c>
      <c r="E63" s="97"/>
      <c r="F63" s="97"/>
      <c r="G63" s="97"/>
      <c r="H63" s="97"/>
      <c r="I63" s="97"/>
      <c r="J63" s="98">
        <f>J177</f>
        <v>0</v>
      </c>
      <c r="L63" s="95"/>
    </row>
    <row r="64" spans="2:47" s="9" customFormat="1" ht="19.899999999999999" customHeight="1" x14ac:dyDescent="0.2">
      <c r="B64" s="95"/>
      <c r="D64" s="96" t="s">
        <v>94</v>
      </c>
      <c r="E64" s="97"/>
      <c r="F64" s="97"/>
      <c r="G64" s="97"/>
      <c r="H64" s="97"/>
      <c r="I64" s="97"/>
      <c r="J64" s="98">
        <f>J180</f>
        <v>0</v>
      </c>
      <c r="L64" s="95"/>
    </row>
    <row r="65" spans="2:12" s="1" customFormat="1" ht="21.75" customHeight="1" x14ac:dyDescent="0.2">
      <c r="B65" s="29"/>
      <c r="L65" s="29"/>
    </row>
    <row r="66" spans="2:12" s="1" customFormat="1" ht="6.95" customHeight="1" x14ac:dyDescent="0.2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9"/>
    </row>
    <row r="70" spans="2:12" s="1" customFormat="1" ht="6.95" customHeight="1" x14ac:dyDescent="0.2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29"/>
    </row>
    <row r="71" spans="2:12" s="1" customFormat="1" ht="24.95" customHeight="1" x14ac:dyDescent="0.2">
      <c r="B71" s="29"/>
      <c r="C71" s="18" t="s">
        <v>95</v>
      </c>
      <c r="L71" s="29"/>
    </row>
    <row r="72" spans="2:12" s="1" customFormat="1" ht="6.95" customHeight="1" x14ac:dyDescent="0.2">
      <c r="B72" s="29"/>
      <c r="L72" s="29"/>
    </row>
    <row r="73" spans="2:12" s="1" customFormat="1" ht="12" customHeight="1" x14ac:dyDescent="0.2">
      <c r="B73" s="29"/>
      <c r="C73" s="24" t="s">
        <v>16</v>
      </c>
      <c r="L73" s="29"/>
    </row>
    <row r="74" spans="2:12" s="1" customFormat="1" ht="16.5" customHeight="1" x14ac:dyDescent="0.2">
      <c r="B74" s="29"/>
      <c r="E74" s="256" t="str">
        <f>E7</f>
        <v>REKONSTRUKCE VZDUCHOTECHNIKY A CHLAZENÍ V PAVILONU „A</v>
      </c>
      <c r="F74" s="274"/>
      <c r="G74" s="274"/>
      <c r="H74" s="274"/>
      <c r="L74" s="29"/>
    </row>
    <row r="75" spans="2:12" s="1" customFormat="1" ht="6.95" customHeight="1" x14ac:dyDescent="0.2">
      <c r="B75" s="29"/>
      <c r="L75" s="29"/>
    </row>
    <row r="76" spans="2:12" s="1" customFormat="1" ht="12" customHeight="1" x14ac:dyDescent="0.2">
      <c r="B76" s="29"/>
      <c r="C76" s="24" t="s">
        <v>21</v>
      </c>
      <c r="F76" s="22" t="str">
        <f>F10</f>
        <v>Olomouc</v>
      </c>
      <c r="I76" s="24" t="s">
        <v>23</v>
      </c>
      <c r="J76" s="46" t="str">
        <f>IF(J10="","",J10)</f>
        <v>19. 4. 2025</v>
      </c>
      <c r="L76" s="29"/>
    </row>
    <row r="77" spans="2:12" s="1" customFormat="1" ht="6.95" customHeight="1" x14ac:dyDescent="0.2">
      <c r="B77" s="29"/>
      <c r="L77" s="29"/>
    </row>
    <row r="78" spans="2:12" s="1" customFormat="1" ht="15.2" customHeight="1" x14ac:dyDescent="0.2">
      <c r="B78" s="29"/>
      <c r="C78" s="24" t="s">
        <v>25</v>
      </c>
      <c r="F78" s="22" t="str">
        <f>E13</f>
        <v xml:space="preserve"> </v>
      </c>
      <c r="I78" s="24" t="s">
        <v>31</v>
      </c>
      <c r="J78" s="27" t="str">
        <f>E19</f>
        <v>Ing. Petr Lysek</v>
      </c>
      <c r="L78" s="29"/>
    </row>
    <row r="79" spans="2:12" s="1" customFormat="1" ht="15.2" customHeight="1" x14ac:dyDescent="0.2">
      <c r="B79" s="29"/>
      <c r="C79" s="24" t="s">
        <v>29</v>
      </c>
      <c r="F79" s="22" t="str">
        <f>IF(E16="","",E16)</f>
        <v>Vyplň údaj</v>
      </c>
      <c r="I79" s="24" t="s">
        <v>36</v>
      </c>
      <c r="J79" s="27" t="str">
        <f>E22</f>
        <v xml:space="preserve"> </v>
      </c>
      <c r="L79" s="29"/>
    </row>
    <row r="80" spans="2:12" s="1" customFormat="1" ht="10.35" customHeight="1" x14ac:dyDescent="0.2">
      <c r="B80" s="29"/>
      <c r="L80" s="29"/>
    </row>
    <row r="81" spans="2:65" s="10" customFormat="1" ht="29.25" customHeight="1" x14ac:dyDescent="0.2">
      <c r="B81" s="99"/>
      <c r="C81" s="100" t="s">
        <v>96</v>
      </c>
      <c r="D81" s="101" t="s">
        <v>58</v>
      </c>
      <c r="E81" s="101" t="s">
        <v>54</v>
      </c>
      <c r="F81" s="101" t="s">
        <v>55</v>
      </c>
      <c r="G81" s="101" t="s">
        <v>97</v>
      </c>
      <c r="H81" s="101" t="s">
        <v>98</v>
      </c>
      <c r="I81" s="101" t="s">
        <v>99</v>
      </c>
      <c r="J81" s="101" t="s">
        <v>84</v>
      </c>
      <c r="K81" s="102" t="s">
        <v>100</v>
      </c>
      <c r="L81" s="99"/>
      <c r="M81" s="53" t="s">
        <v>19</v>
      </c>
      <c r="N81" s="54" t="s">
        <v>43</v>
      </c>
      <c r="O81" s="54" t="s">
        <v>101</v>
      </c>
      <c r="P81" s="54" t="s">
        <v>102</v>
      </c>
      <c r="Q81" s="54" t="s">
        <v>103</v>
      </c>
      <c r="R81" s="54" t="s">
        <v>104</v>
      </c>
      <c r="S81" s="54" t="s">
        <v>105</v>
      </c>
      <c r="T81" s="55" t="s">
        <v>106</v>
      </c>
    </row>
    <row r="82" spans="2:65" s="1" customFormat="1" ht="22.9" customHeight="1" x14ac:dyDescent="0.25">
      <c r="B82" s="29"/>
      <c r="C82" s="58" t="s">
        <v>107</v>
      </c>
      <c r="J82" s="103">
        <f>BK82</f>
        <v>0</v>
      </c>
      <c r="L82" s="29"/>
      <c r="M82" s="56"/>
      <c r="N82" s="47"/>
      <c r="O82" s="47"/>
      <c r="P82" s="104">
        <f>P83</f>
        <v>0</v>
      </c>
      <c r="Q82" s="47"/>
      <c r="R82" s="104">
        <f>R83</f>
        <v>12.566307</v>
      </c>
      <c r="S82" s="47"/>
      <c r="T82" s="105">
        <f>T83</f>
        <v>0</v>
      </c>
      <c r="AT82" s="14" t="s">
        <v>72</v>
      </c>
      <c r="AU82" s="14" t="s">
        <v>85</v>
      </c>
      <c r="BK82" s="106">
        <f>BK83</f>
        <v>0</v>
      </c>
    </row>
    <row r="83" spans="2:65" s="11" customFormat="1" ht="25.9" customHeight="1" x14ac:dyDescent="0.2">
      <c r="B83" s="107"/>
      <c r="D83" s="108" t="s">
        <v>72</v>
      </c>
      <c r="E83" s="109" t="s">
        <v>108</v>
      </c>
      <c r="F83" s="109" t="s">
        <v>109</v>
      </c>
      <c r="I83" s="110"/>
      <c r="J83" s="111">
        <f>BK83</f>
        <v>0</v>
      </c>
      <c r="L83" s="107"/>
      <c r="M83" s="112"/>
      <c r="P83" s="113">
        <f>P84+P105+P121+P141+P152+P161+P177+P180</f>
        <v>0</v>
      </c>
      <c r="R83" s="113">
        <f>R84+R105+R121+R141+R152+R161+R177+R180</f>
        <v>12.566307</v>
      </c>
      <c r="T83" s="114">
        <f>T84+T105+T121+T141+T152+T161+T177+T180</f>
        <v>0</v>
      </c>
      <c r="AR83" s="108" t="s">
        <v>80</v>
      </c>
      <c r="AT83" s="115" t="s">
        <v>72</v>
      </c>
      <c r="AU83" s="115" t="s">
        <v>73</v>
      </c>
      <c r="AY83" s="108" t="s">
        <v>110</v>
      </c>
      <c r="BK83" s="116">
        <f>BK84+BK105+BK121+BK141+BK152+BK161+BK177+BK180</f>
        <v>0</v>
      </c>
    </row>
    <row r="84" spans="2:65" s="11" customFormat="1" ht="22.9" customHeight="1" x14ac:dyDescent="0.2">
      <c r="B84" s="107"/>
      <c r="D84" s="108" t="s">
        <v>72</v>
      </c>
      <c r="E84" s="117" t="s">
        <v>111</v>
      </c>
      <c r="F84" s="117" t="s">
        <v>112</v>
      </c>
      <c r="I84" s="110"/>
      <c r="J84" s="118">
        <f>BK84</f>
        <v>0</v>
      </c>
      <c r="L84" s="107"/>
      <c r="M84" s="112"/>
      <c r="P84" s="113">
        <f>SUM(P85:P104)</f>
        <v>0</v>
      </c>
      <c r="R84" s="113">
        <f>SUM(R85:R104)</f>
        <v>1.8357140000000003</v>
      </c>
      <c r="T84" s="114">
        <f>SUM(T85:T104)</f>
        <v>0</v>
      </c>
      <c r="AR84" s="108" t="s">
        <v>80</v>
      </c>
      <c r="AT84" s="115" t="s">
        <v>72</v>
      </c>
      <c r="AU84" s="115" t="s">
        <v>78</v>
      </c>
      <c r="AY84" s="108" t="s">
        <v>110</v>
      </c>
      <c r="BK84" s="116">
        <f>SUM(BK85:BK104)</f>
        <v>0</v>
      </c>
    </row>
    <row r="85" spans="2:65" s="1" customFormat="1" ht="37.9" customHeight="1" x14ac:dyDescent="0.2">
      <c r="B85" s="29"/>
      <c r="C85" s="119" t="s">
        <v>113</v>
      </c>
      <c r="D85" s="119" t="s">
        <v>114</v>
      </c>
      <c r="E85" s="120" t="s">
        <v>115</v>
      </c>
      <c r="F85" s="121" t="s">
        <v>116</v>
      </c>
      <c r="G85" s="122" t="s">
        <v>117</v>
      </c>
      <c r="H85" s="123">
        <v>60</v>
      </c>
      <c r="I85" s="124"/>
      <c r="J85" s="125">
        <f>ROUND(I85*H85,2)</f>
        <v>0</v>
      </c>
      <c r="K85" s="121" t="s">
        <v>118</v>
      </c>
      <c r="L85" s="29"/>
      <c r="M85" s="126" t="s">
        <v>19</v>
      </c>
      <c r="N85" s="127" t="s">
        <v>44</v>
      </c>
      <c r="P85" s="128">
        <f>O85*H85</f>
        <v>0</v>
      </c>
      <c r="Q85" s="128">
        <v>1E-4</v>
      </c>
      <c r="R85" s="128">
        <f>Q85*H85</f>
        <v>6.0000000000000001E-3</v>
      </c>
      <c r="S85" s="128">
        <v>0</v>
      </c>
      <c r="T85" s="129">
        <f>S85*H85</f>
        <v>0</v>
      </c>
      <c r="AR85" s="130" t="s">
        <v>113</v>
      </c>
      <c r="AT85" s="130" t="s">
        <v>114</v>
      </c>
      <c r="AU85" s="130" t="s">
        <v>80</v>
      </c>
      <c r="AY85" s="14" t="s">
        <v>110</v>
      </c>
      <c r="BE85" s="131">
        <f>IF(N85="základní",J85,0)</f>
        <v>0</v>
      </c>
      <c r="BF85" s="131">
        <f>IF(N85="snížená",J85,0)</f>
        <v>0</v>
      </c>
      <c r="BG85" s="131">
        <f>IF(N85="zákl. přenesená",J85,0)</f>
        <v>0</v>
      </c>
      <c r="BH85" s="131">
        <f>IF(N85="sníž. přenesená",J85,0)</f>
        <v>0</v>
      </c>
      <c r="BI85" s="131">
        <f>IF(N85="nulová",J85,0)</f>
        <v>0</v>
      </c>
      <c r="BJ85" s="14" t="s">
        <v>78</v>
      </c>
      <c r="BK85" s="131">
        <f>ROUND(I85*H85,2)</f>
        <v>0</v>
      </c>
      <c r="BL85" s="14" t="s">
        <v>113</v>
      </c>
      <c r="BM85" s="130" t="s">
        <v>119</v>
      </c>
    </row>
    <row r="86" spans="2:65" s="1" customFormat="1" ht="11.25" x14ac:dyDescent="0.2">
      <c r="B86" s="29"/>
      <c r="D86" s="132" t="s">
        <v>120</v>
      </c>
      <c r="F86" s="133" t="s">
        <v>121</v>
      </c>
      <c r="I86" s="134"/>
      <c r="L86" s="29"/>
      <c r="M86" s="135"/>
      <c r="T86" s="50"/>
      <c r="AT86" s="14" t="s">
        <v>120</v>
      </c>
      <c r="AU86" s="14" t="s">
        <v>80</v>
      </c>
    </row>
    <row r="87" spans="2:65" s="1" customFormat="1" ht="37.9" customHeight="1" x14ac:dyDescent="0.2">
      <c r="B87" s="29"/>
      <c r="C87" s="119" t="s">
        <v>122</v>
      </c>
      <c r="D87" s="119" t="s">
        <v>114</v>
      </c>
      <c r="E87" s="120" t="s">
        <v>123</v>
      </c>
      <c r="F87" s="121" t="s">
        <v>124</v>
      </c>
      <c r="G87" s="122" t="s">
        <v>117</v>
      </c>
      <c r="H87" s="123">
        <v>87</v>
      </c>
      <c r="I87" s="124"/>
      <c r="J87" s="125">
        <f>ROUND(I87*H87,2)</f>
        <v>0</v>
      </c>
      <c r="K87" s="121" t="s">
        <v>118</v>
      </c>
      <c r="L87" s="29"/>
      <c r="M87" s="126" t="s">
        <v>19</v>
      </c>
      <c r="N87" s="127" t="s">
        <v>44</v>
      </c>
      <c r="P87" s="128">
        <f>O87*H87</f>
        <v>0</v>
      </c>
      <c r="Q87" s="128">
        <v>1E-4</v>
      </c>
      <c r="R87" s="128">
        <f>Q87*H87</f>
        <v>8.7000000000000011E-3</v>
      </c>
      <c r="S87" s="128">
        <v>0</v>
      </c>
      <c r="T87" s="129">
        <f>S87*H87</f>
        <v>0</v>
      </c>
      <c r="AR87" s="130" t="s">
        <v>113</v>
      </c>
      <c r="AT87" s="130" t="s">
        <v>114</v>
      </c>
      <c r="AU87" s="130" t="s">
        <v>80</v>
      </c>
      <c r="AY87" s="14" t="s">
        <v>110</v>
      </c>
      <c r="BE87" s="131">
        <f>IF(N87="základní",J87,0)</f>
        <v>0</v>
      </c>
      <c r="BF87" s="131">
        <f>IF(N87="snížená",J87,0)</f>
        <v>0</v>
      </c>
      <c r="BG87" s="131">
        <f>IF(N87="zákl. přenesená",J87,0)</f>
        <v>0</v>
      </c>
      <c r="BH87" s="131">
        <f>IF(N87="sníž. přenesená",J87,0)</f>
        <v>0</v>
      </c>
      <c r="BI87" s="131">
        <f>IF(N87="nulová",J87,0)</f>
        <v>0</v>
      </c>
      <c r="BJ87" s="14" t="s">
        <v>78</v>
      </c>
      <c r="BK87" s="131">
        <f>ROUND(I87*H87,2)</f>
        <v>0</v>
      </c>
      <c r="BL87" s="14" t="s">
        <v>113</v>
      </c>
      <c r="BM87" s="130" t="s">
        <v>125</v>
      </c>
    </row>
    <row r="88" spans="2:65" s="1" customFormat="1" ht="11.25" x14ac:dyDescent="0.2">
      <c r="B88" s="29"/>
      <c r="D88" s="132" t="s">
        <v>120</v>
      </c>
      <c r="F88" s="133" t="s">
        <v>126</v>
      </c>
      <c r="I88" s="134"/>
      <c r="L88" s="29"/>
      <c r="M88" s="135"/>
      <c r="T88" s="50"/>
      <c r="AT88" s="14" t="s">
        <v>120</v>
      </c>
      <c r="AU88" s="14" t="s">
        <v>80</v>
      </c>
    </row>
    <row r="89" spans="2:65" s="1" customFormat="1" ht="16.5" customHeight="1" x14ac:dyDescent="0.2">
      <c r="B89" s="29"/>
      <c r="C89" s="136" t="s">
        <v>127</v>
      </c>
      <c r="D89" s="136" t="s">
        <v>128</v>
      </c>
      <c r="E89" s="137" t="s">
        <v>129</v>
      </c>
      <c r="F89" s="138" t="s">
        <v>130</v>
      </c>
      <c r="G89" s="139" t="s">
        <v>117</v>
      </c>
      <c r="H89" s="140">
        <v>154</v>
      </c>
      <c r="I89" s="141"/>
      <c r="J89" s="142">
        <f>ROUND(I89*H89,2)</f>
        <v>0</v>
      </c>
      <c r="K89" s="138" t="s">
        <v>118</v>
      </c>
      <c r="L89" s="143"/>
      <c r="M89" s="144" t="s">
        <v>19</v>
      </c>
      <c r="N89" s="145" t="s">
        <v>44</v>
      </c>
      <c r="P89" s="128">
        <f>O89*H89</f>
        <v>0</v>
      </c>
      <c r="Q89" s="128">
        <v>4.0000000000000001E-3</v>
      </c>
      <c r="R89" s="128">
        <f>Q89*H89</f>
        <v>0.61599999999999999</v>
      </c>
      <c r="S89" s="128">
        <v>0</v>
      </c>
      <c r="T89" s="129">
        <f>S89*H89</f>
        <v>0</v>
      </c>
      <c r="AR89" s="130" t="s">
        <v>131</v>
      </c>
      <c r="AT89" s="130" t="s">
        <v>128</v>
      </c>
      <c r="AU89" s="130" t="s">
        <v>80</v>
      </c>
      <c r="AY89" s="14" t="s">
        <v>110</v>
      </c>
      <c r="BE89" s="131">
        <f>IF(N89="základní",J89,0)</f>
        <v>0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4" t="s">
        <v>78</v>
      </c>
      <c r="BK89" s="131">
        <f>ROUND(I89*H89,2)</f>
        <v>0</v>
      </c>
      <c r="BL89" s="14" t="s">
        <v>113</v>
      </c>
      <c r="BM89" s="130" t="s">
        <v>132</v>
      </c>
    </row>
    <row r="90" spans="2:65" s="1" customFormat="1" ht="44.25" customHeight="1" x14ac:dyDescent="0.2">
      <c r="B90" s="29"/>
      <c r="C90" s="119" t="s">
        <v>133</v>
      </c>
      <c r="D90" s="119" t="s">
        <v>114</v>
      </c>
      <c r="E90" s="120" t="s">
        <v>134</v>
      </c>
      <c r="F90" s="121" t="s">
        <v>135</v>
      </c>
      <c r="G90" s="122" t="s">
        <v>117</v>
      </c>
      <c r="H90" s="123">
        <v>13.82</v>
      </c>
      <c r="I90" s="124"/>
      <c r="J90" s="125">
        <f>ROUND(I90*H90,2)</f>
        <v>0</v>
      </c>
      <c r="K90" s="121" t="s">
        <v>118</v>
      </c>
      <c r="L90" s="29"/>
      <c r="M90" s="126" t="s">
        <v>19</v>
      </c>
      <c r="N90" s="127" t="s">
        <v>44</v>
      </c>
      <c r="P90" s="128">
        <f>O90*H90</f>
        <v>0</v>
      </c>
      <c r="Q90" s="128">
        <v>1.6999999999999999E-3</v>
      </c>
      <c r="R90" s="128">
        <f>Q90*H90</f>
        <v>2.3493999999999998E-2</v>
      </c>
      <c r="S90" s="128">
        <v>0</v>
      </c>
      <c r="T90" s="129">
        <f>S90*H90</f>
        <v>0</v>
      </c>
      <c r="AR90" s="130" t="s">
        <v>113</v>
      </c>
      <c r="AT90" s="130" t="s">
        <v>114</v>
      </c>
      <c r="AU90" s="130" t="s">
        <v>80</v>
      </c>
      <c r="AY90" s="14" t="s">
        <v>110</v>
      </c>
      <c r="BE90" s="131">
        <f>IF(N90="základní",J90,0)</f>
        <v>0</v>
      </c>
      <c r="BF90" s="131">
        <f>IF(N90="snížená",J90,0)</f>
        <v>0</v>
      </c>
      <c r="BG90" s="131">
        <f>IF(N90="zákl. přenesená",J90,0)</f>
        <v>0</v>
      </c>
      <c r="BH90" s="131">
        <f>IF(N90="sníž. přenesená",J90,0)</f>
        <v>0</v>
      </c>
      <c r="BI90" s="131">
        <f>IF(N90="nulová",J90,0)</f>
        <v>0</v>
      </c>
      <c r="BJ90" s="14" t="s">
        <v>78</v>
      </c>
      <c r="BK90" s="131">
        <f>ROUND(I90*H90,2)</f>
        <v>0</v>
      </c>
      <c r="BL90" s="14" t="s">
        <v>113</v>
      </c>
      <c r="BM90" s="130" t="s">
        <v>136</v>
      </c>
    </row>
    <row r="91" spans="2:65" s="1" customFormat="1" ht="11.25" x14ac:dyDescent="0.2">
      <c r="B91" s="29"/>
      <c r="D91" s="132" t="s">
        <v>120</v>
      </c>
      <c r="F91" s="133" t="s">
        <v>137</v>
      </c>
      <c r="I91" s="134"/>
      <c r="L91" s="29"/>
      <c r="M91" s="135"/>
      <c r="T91" s="50"/>
      <c r="AT91" s="14" t="s">
        <v>120</v>
      </c>
      <c r="AU91" s="14" t="s">
        <v>80</v>
      </c>
    </row>
    <row r="92" spans="2:65" s="1" customFormat="1" ht="16.5" customHeight="1" x14ac:dyDescent="0.2">
      <c r="B92" s="29"/>
      <c r="C92" s="136" t="s">
        <v>7</v>
      </c>
      <c r="D92" s="136" t="s">
        <v>128</v>
      </c>
      <c r="E92" s="137" t="s">
        <v>138</v>
      </c>
      <c r="F92" s="138" t="s">
        <v>139</v>
      </c>
      <c r="G92" s="139" t="s">
        <v>117</v>
      </c>
      <c r="H92" s="140">
        <v>14.510999999999999</v>
      </c>
      <c r="I92" s="141"/>
      <c r="J92" s="142">
        <f>ROUND(I92*H92,2)</f>
        <v>0</v>
      </c>
      <c r="K92" s="138" t="s">
        <v>19</v>
      </c>
      <c r="L92" s="143"/>
      <c r="M92" s="144" t="s">
        <v>19</v>
      </c>
      <c r="N92" s="145" t="s">
        <v>44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AR92" s="130" t="s">
        <v>131</v>
      </c>
      <c r="AT92" s="130" t="s">
        <v>128</v>
      </c>
      <c r="AU92" s="130" t="s">
        <v>80</v>
      </c>
      <c r="AY92" s="14" t="s">
        <v>110</v>
      </c>
      <c r="BE92" s="131">
        <f>IF(N92="základní",J92,0)</f>
        <v>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4" t="s">
        <v>78</v>
      </c>
      <c r="BK92" s="131">
        <f>ROUND(I92*H92,2)</f>
        <v>0</v>
      </c>
      <c r="BL92" s="14" t="s">
        <v>113</v>
      </c>
      <c r="BM92" s="130" t="s">
        <v>140</v>
      </c>
    </row>
    <row r="93" spans="2:65" s="1" customFormat="1" ht="16.5" customHeight="1" x14ac:dyDescent="0.2">
      <c r="B93" s="29"/>
      <c r="C93" s="119" t="s">
        <v>141</v>
      </c>
      <c r="D93" s="119" t="s">
        <v>114</v>
      </c>
      <c r="E93" s="120" t="s">
        <v>142</v>
      </c>
      <c r="F93" s="121" t="s">
        <v>143</v>
      </c>
      <c r="G93" s="122" t="s">
        <v>117</v>
      </c>
      <c r="H93" s="123">
        <v>60</v>
      </c>
      <c r="I93" s="124"/>
      <c r="J93" s="125">
        <f>ROUND(I93*H93,2)</f>
        <v>0</v>
      </c>
      <c r="K93" s="121" t="s">
        <v>118</v>
      </c>
      <c r="L93" s="29"/>
      <c r="M93" s="126" t="s">
        <v>19</v>
      </c>
      <c r="N93" s="127" t="s">
        <v>44</v>
      </c>
      <c r="P93" s="128">
        <f>O93*H93</f>
        <v>0</v>
      </c>
      <c r="Q93" s="128">
        <v>5.0000000000000002E-5</v>
      </c>
      <c r="R93" s="128">
        <f>Q93*H93</f>
        <v>3.0000000000000001E-3</v>
      </c>
      <c r="S93" s="128">
        <v>0</v>
      </c>
      <c r="T93" s="129">
        <f>S93*H93</f>
        <v>0</v>
      </c>
      <c r="AR93" s="130" t="s">
        <v>113</v>
      </c>
      <c r="AT93" s="130" t="s">
        <v>114</v>
      </c>
      <c r="AU93" s="130" t="s">
        <v>80</v>
      </c>
      <c r="AY93" s="14" t="s">
        <v>110</v>
      </c>
      <c r="BE93" s="131">
        <f>IF(N93="základní",J93,0)</f>
        <v>0</v>
      </c>
      <c r="BF93" s="131">
        <f>IF(N93="snížená",J93,0)</f>
        <v>0</v>
      </c>
      <c r="BG93" s="131">
        <f>IF(N93="zákl. přenesená",J93,0)</f>
        <v>0</v>
      </c>
      <c r="BH93" s="131">
        <f>IF(N93="sníž. přenesená",J93,0)</f>
        <v>0</v>
      </c>
      <c r="BI93" s="131">
        <f>IF(N93="nulová",J93,0)</f>
        <v>0</v>
      </c>
      <c r="BJ93" s="14" t="s">
        <v>78</v>
      </c>
      <c r="BK93" s="131">
        <f>ROUND(I93*H93,2)</f>
        <v>0</v>
      </c>
      <c r="BL93" s="14" t="s">
        <v>113</v>
      </c>
      <c r="BM93" s="130" t="s">
        <v>144</v>
      </c>
    </row>
    <row r="94" spans="2:65" s="1" customFormat="1" ht="11.25" x14ac:dyDescent="0.2">
      <c r="B94" s="29"/>
      <c r="D94" s="132" t="s">
        <v>120</v>
      </c>
      <c r="F94" s="133" t="s">
        <v>145</v>
      </c>
      <c r="I94" s="134"/>
      <c r="L94" s="29"/>
      <c r="M94" s="135"/>
      <c r="T94" s="50"/>
      <c r="AT94" s="14" t="s">
        <v>120</v>
      </c>
      <c r="AU94" s="14" t="s">
        <v>80</v>
      </c>
    </row>
    <row r="95" spans="2:65" s="1" customFormat="1" ht="21.75" customHeight="1" x14ac:dyDescent="0.2">
      <c r="B95" s="29"/>
      <c r="C95" s="119" t="s">
        <v>146</v>
      </c>
      <c r="D95" s="119" t="s">
        <v>114</v>
      </c>
      <c r="E95" s="120" t="s">
        <v>147</v>
      </c>
      <c r="F95" s="121" t="s">
        <v>148</v>
      </c>
      <c r="G95" s="122" t="s">
        <v>117</v>
      </c>
      <c r="H95" s="123">
        <v>87</v>
      </c>
      <c r="I95" s="124"/>
      <c r="J95" s="125">
        <f>ROUND(I95*H95,2)</f>
        <v>0</v>
      </c>
      <c r="K95" s="121" t="s">
        <v>118</v>
      </c>
      <c r="L95" s="29"/>
      <c r="M95" s="126" t="s">
        <v>19</v>
      </c>
      <c r="N95" s="127" t="s">
        <v>44</v>
      </c>
      <c r="P95" s="128">
        <f>O95*H95</f>
        <v>0</v>
      </c>
      <c r="Q95" s="128">
        <v>1.6000000000000001E-4</v>
      </c>
      <c r="R95" s="128">
        <f>Q95*H95</f>
        <v>1.3920000000000002E-2</v>
      </c>
      <c r="S95" s="128">
        <v>0</v>
      </c>
      <c r="T95" s="129">
        <f>S95*H95</f>
        <v>0</v>
      </c>
      <c r="AR95" s="130" t="s">
        <v>113</v>
      </c>
      <c r="AT95" s="130" t="s">
        <v>114</v>
      </c>
      <c r="AU95" s="130" t="s">
        <v>80</v>
      </c>
      <c r="AY95" s="14" t="s">
        <v>110</v>
      </c>
      <c r="BE95" s="131">
        <f>IF(N95="základní",J95,0)</f>
        <v>0</v>
      </c>
      <c r="BF95" s="131">
        <f>IF(N95="snížená",J95,0)</f>
        <v>0</v>
      </c>
      <c r="BG95" s="131">
        <f>IF(N95="zákl. přenesená",J95,0)</f>
        <v>0</v>
      </c>
      <c r="BH95" s="131">
        <f>IF(N95="sníž. přenesená",J95,0)</f>
        <v>0</v>
      </c>
      <c r="BI95" s="131">
        <f>IF(N95="nulová",J95,0)</f>
        <v>0</v>
      </c>
      <c r="BJ95" s="14" t="s">
        <v>78</v>
      </c>
      <c r="BK95" s="131">
        <f>ROUND(I95*H95,2)</f>
        <v>0</v>
      </c>
      <c r="BL95" s="14" t="s">
        <v>113</v>
      </c>
      <c r="BM95" s="130" t="s">
        <v>149</v>
      </c>
    </row>
    <row r="96" spans="2:65" s="1" customFormat="1" ht="11.25" x14ac:dyDescent="0.2">
      <c r="B96" s="29"/>
      <c r="D96" s="132" t="s">
        <v>120</v>
      </c>
      <c r="F96" s="133" t="s">
        <v>150</v>
      </c>
      <c r="I96" s="134"/>
      <c r="L96" s="29"/>
      <c r="M96" s="135"/>
      <c r="T96" s="50"/>
      <c r="AT96" s="14" t="s">
        <v>120</v>
      </c>
      <c r="AU96" s="14" t="s">
        <v>80</v>
      </c>
    </row>
    <row r="97" spans="2:65" s="1" customFormat="1" ht="16.5" customHeight="1" x14ac:dyDescent="0.2">
      <c r="B97" s="29"/>
      <c r="C97" s="136" t="s">
        <v>151</v>
      </c>
      <c r="D97" s="136" t="s">
        <v>128</v>
      </c>
      <c r="E97" s="137" t="s">
        <v>152</v>
      </c>
      <c r="F97" s="138" t="s">
        <v>153</v>
      </c>
      <c r="G97" s="139" t="s">
        <v>154</v>
      </c>
      <c r="H97" s="140">
        <v>1.161</v>
      </c>
      <c r="I97" s="141"/>
      <c r="J97" s="142">
        <f>ROUND(I97*H97,2)</f>
        <v>0</v>
      </c>
      <c r="K97" s="138" t="s">
        <v>118</v>
      </c>
      <c r="L97" s="143"/>
      <c r="M97" s="144" t="s">
        <v>19</v>
      </c>
      <c r="N97" s="145" t="s">
        <v>44</v>
      </c>
      <c r="P97" s="128">
        <f>O97*H97</f>
        <v>0</v>
      </c>
      <c r="Q97" s="128">
        <v>1</v>
      </c>
      <c r="R97" s="128">
        <f>Q97*H97</f>
        <v>1.161</v>
      </c>
      <c r="S97" s="128">
        <v>0</v>
      </c>
      <c r="T97" s="129">
        <f>S97*H97</f>
        <v>0</v>
      </c>
      <c r="AR97" s="130" t="s">
        <v>131</v>
      </c>
      <c r="AT97" s="130" t="s">
        <v>128</v>
      </c>
      <c r="AU97" s="130" t="s">
        <v>80</v>
      </c>
      <c r="AY97" s="14" t="s">
        <v>110</v>
      </c>
      <c r="BE97" s="131">
        <f>IF(N97="základní",J97,0)</f>
        <v>0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4" t="s">
        <v>78</v>
      </c>
      <c r="BK97" s="131">
        <f>ROUND(I97*H97,2)</f>
        <v>0</v>
      </c>
      <c r="BL97" s="14" t="s">
        <v>113</v>
      </c>
      <c r="BM97" s="130" t="s">
        <v>155</v>
      </c>
    </row>
    <row r="98" spans="2:65" s="1" customFormat="1" ht="16.5" customHeight="1" x14ac:dyDescent="0.2">
      <c r="B98" s="29"/>
      <c r="C98" s="119" t="s">
        <v>156</v>
      </c>
      <c r="D98" s="119" t="s">
        <v>114</v>
      </c>
      <c r="E98" s="120" t="s">
        <v>157</v>
      </c>
      <c r="F98" s="121" t="s">
        <v>158</v>
      </c>
      <c r="G98" s="122" t="s">
        <v>159</v>
      </c>
      <c r="H98" s="123">
        <v>30</v>
      </c>
      <c r="I98" s="124"/>
      <c r="J98" s="125">
        <f>ROUND(I98*H98,2)</f>
        <v>0</v>
      </c>
      <c r="K98" s="121" t="s">
        <v>160</v>
      </c>
      <c r="L98" s="29"/>
      <c r="M98" s="126" t="s">
        <v>19</v>
      </c>
      <c r="N98" s="127" t="s">
        <v>44</v>
      </c>
      <c r="P98" s="128">
        <f>O98*H98</f>
        <v>0</v>
      </c>
      <c r="Q98" s="128">
        <v>0</v>
      </c>
      <c r="R98" s="128">
        <f>Q98*H98</f>
        <v>0</v>
      </c>
      <c r="S98" s="128">
        <v>0</v>
      </c>
      <c r="T98" s="129">
        <f>S98*H98</f>
        <v>0</v>
      </c>
      <c r="AR98" s="130" t="s">
        <v>113</v>
      </c>
      <c r="AT98" s="130" t="s">
        <v>114</v>
      </c>
      <c r="AU98" s="130" t="s">
        <v>80</v>
      </c>
      <c r="AY98" s="14" t="s">
        <v>110</v>
      </c>
      <c r="BE98" s="131">
        <f>IF(N98="základní",J98,0)</f>
        <v>0</v>
      </c>
      <c r="BF98" s="131">
        <f>IF(N98="snížená",J98,0)</f>
        <v>0</v>
      </c>
      <c r="BG98" s="131">
        <f>IF(N98="zákl. přenesená",J98,0)</f>
        <v>0</v>
      </c>
      <c r="BH98" s="131">
        <f>IF(N98="sníž. přenesená",J98,0)</f>
        <v>0</v>
      </c>
      <c r="BI98" s="131">
        <f>IF(N98="nulová",J98,0)</f>
        <v>0</v>
      </c>
      <c r="BJ98" s="14" t="s">
        <v>78</v>
      </c>
      <c r="BK98" s="131">
        <f>ROUND(I98*H98,2)</f>
        <v>0</v>
      </c>
      <c r="BL98" s="14" t="s">
        <v>113</v>
      </c>
      <c r="BM98" s="130" t="s">
        <v>161</v>
      </c>
    </row>
    <row r="99" spans="2:65" s="1" customFormat="1" ht="11.25" x14ac:dyDescent="0.2">
      <c r="B99" s="29"/>
      <c r="D99" s="132" t="s">
        <v>120</v>
      </c>
      <c r="F99" s="133" t="s">
        <v>162</v>
      </c>
      <c r="I99" s="134"/>
      <c r="L99" s="29"/>
      <c r="M99" s="135"/>
      <c r="T99" s="50"/>
      <c r="AT99" s="14" t="s">
        <v>120</v>
      </c>
      <c r="AU99" s="14" t="s">
        <v>80</v>
      </c>
    </row>
    <row r="100" spans="2:65" s="1" customFormat="1" ht="16.5" customHeight="1" x14ac:dyDescent="0.2">
      <c r="B100" s="29"/>
      <c r="C100" s="136" t="s">
        <v>163</v>
      </c>
      <c r="D100" s="136" t="s">
        <v>128</v>
      </c>
      <c r="E100" s="137" t="s">
        <v>164</v>
      </c>
      <c r="F100" s="138" t="s">
        <v>165</v>
      </c>
      <c r="G100" s="139" t="s">
        <v>159</v>
      </c>
      <c r="H100" s="140">
        <v>30</v>
      </c>
      <c r="I100" s="141"/>
      <c r="J100" s="142">
        <f>ROUND(I100*H100,2)</f>
        <v>0</v>
      </c>
      <c r="K100" s="138" t="s">
        <v>160</v>
      </c>
      <c r="L100" s="143"/>
      <c r="M100" s="144" t="s">
        <v>19</v>
      </c>
      <c r="N100" s="145" t="s">
        <v>44</v>
      </c>
      <c r="P100" s="128">
        <f>O100*H100</f>
        <v>0</v>
      </c>
      <c r="Q100" s="128">
        <v>1.2E-4</v>
      </c>
      <c r="R100" s="128">
        <f>Q100*H100</f>
        <v>3.5999999999999999E-3</v>
      </c>
      <c r="S100" s="128">
        <v>0</v>
      </c>
      <c r="T100" s="129">
        <f>S100*H100</f>
        <v>0</v>
      </c>
      <c r="AR100" s="130" t="s">
        <v>131</v>
      </c>
      <c r="AT100" s="130" t="s">
        <v>128</v>
      </c>
      <c r="AU100" s="130" t="s">
        <v>80</v>
      </c>
      <c r="AY100" s="14" t="s">
        <v>110</v>
      </c>
      <c r="BE100" s="131">
        <f>IF(N100="základní",J100,0)</f>
        <v>0</v>
      </c>
      <c r="BF100" s="131">
        <f>IF(N100="snížená",J100,0)</f>
        <v>0</v>
      </c>
      <c r="BG100" s="131">
        <f>IF(N100="zákl. přenesená",J100,0)</f>
        <v>0</v>
      </c>
      <c r="BH100" s="131">
        <f>IF(N100="sníž. přenesená",J100,0)</f>
        <v>0</v>
      </c>
      <c r="BI100" s="131">
        <f>IF(N100="nulová",J100,0)</f>
        <v>0</v>
      </c>
      <c r="BJ100" s="14" t="s">
        <v>78</v>
      </c>
      <c r="BK100" s="131">
        <f>ROUND(I100*H100,2)</f>
        <v>0</v>
      </c>
      <c r="BL100" s="14" t="s">
        <v>113</v>
      </c>
      <c r="BM100" s="130" t="s">
        <v>166</v>
      </c>
    </row>
    <row r="101" spans="2:65" s="1" customFormat="1" ht="24.2" customHeight="1" x14ac:dyDescent="0.2">
      <c r="B101" s="29"/>
      <c r="C101" s="119" t="s">
        <v>167</v>
      </c>
      <c r="D101" s="119" t="s">
        <v>114</v>
      </c>
      <c r="E101" s="120" t="s">
        <v>168</v>
      </c>
      <c r="F101" s="121" t="s">
        <v>169</v>
      </c>
      <c r="G101" s="122" t="s">
        <v>170</v>
      </c>
      <c r="H101" s="146"/>
      <c r="I101" s="124"/>
      <c r="J101" s="125">
        <f>ROUND(I101*H101,2)</f>
        <v>0</v>
      </c>
      <c r="K101" s="121" t="s">
        <v>118</v>
      </c>
      <c r="L101" s="29"/>
      <c r="M101" s="126" t="s">
        <v>19</v>
      </c>
      <c r="N101" s="127" t="s">
        <v>44</v>
      </c>
      <c r="P101" s="128">
        <f>O101*H101</f>
        <v>0</v>
      </c>
      <c r="Q101" s="128">
        <v>0</v>
      </c>
      <c r="R101" s="128">
        <f>Q101*H101</f>
        <v>0</v>
      </c>
      <c r="S101" s="128">
        <v>0</v>
      </c>
      <c r="T101" s="129">
        <f>S101*H101</f>
        <v>0</v>
      </c>
      <c r="AR101" s="130" t="s">
        <v>113</v>
      </c>
      <c r="AT101" s="130" t="s">
        <v>114</v>
      </c>
      <c r="AU101" s="130" t="s">
        <v>80</v>
      </c>
      <c r="AY101" s="14" t="s">
        <v>110</v>
      </c>
      <c r="BE101" s="131">
        <f>IF(N101="základní",J101,0)</f>
        <v>0</v>
      </c>
      <c r="BF101" s="131">
        <f>IF(N101="snížená",J101,0)</f>
        <v>0</v>
      </c>
      <c r="BG101" s="131">
        <f>IF(N101="zákl. přenesená",J101,0)</f>
        <v>0</v>
      </c>
      <c r="BH101" s="131">
        <f>IF(N101="sníž. přenesená",J101,0)</f>
        <v>0</v>
      </c>
      <c r="BI101" s="131">
        <f>IF(N101="nulová",J101,0)</f>
        <v>0</v>
      </c>
      <c r="BJ101" s="14" t="s">
        <v>78</v>
      </c>
      <c r="BK101" s="131">
        <f>ROUND(I101*H101,2)</f>
        <v>0</v>
      </c>
      <c r="BL101" s="14" t="s">
        <v>113</v>
      </c>
      <c r="BM101" s="130" t="s">
        <v>171</v>
      </c>
    </row>
    <row r="102" spans="2:65" s="1" customFormat="1" ht="11.25" x14ac:dyDescent="0.2">
      <c r="B102" s="29"/>
      <c r="D102" s="132" t="s">
        <v>120</v>
      </c>
      <c r="F102" s="133" t="s">
        <v>172</v>
      </c>
      <c r="I102" s="134"/>
      <c r="L102" s="29"/>
      <c r="M102" s="135"/>
      <c r="T102" s="50"/>
      <c r="AT102" s="14" t="s">
        <v>120</v>
      </c>
      <c r="AU102" s="14" t="s">
        <v>80</v>
      </c>
    </row>
    <row r="103" spans="2:65" s="1" customFormat="1" ht="24.2" customHeight="1" x14ac:dyDescent="0.2">
      <c r="B103" s="29"/>
      <c r="C103" s="119" t="s">
        <v>131</v>
      </c>
      <c r="D103" s="119" t="s">
        <v>114</v>
      </c>
      <c r="E103" s="120" t="s">
        <v>173</v>
      </c>
      <c r="F103" s="121" t="s">
        <v>174</v>
      </c>
      <c r="G103" s="122" t="s">
        <v>170</v>
      </c>
      <c r="H103" s="146"/>
      <c r="I103" s="124"/>
      <c r="J103" s="125">
        <f>ROUND(I103*H103,2)</f>
        <v>0</v>
      </c>
      <c r="K103" s="121" t="s">
        <v>118</v>
      </c>
      <c r="L103" s="29"/>
      <c r="M103" s="126" t="s">
        <v>19</v>
      </c>
      <c r="N103" s="127" t="s">
        <v>44</v>
      </c>
      <c r="P103" s="128">
        <f>O103*H103</f>
        <v>0</v>
      </c>
      <c r="Q103" s="128">
        <v>0</v>
      </c>
      <c r="R103" s="128">
        <f>Q103*H103</f>
        <v>0</v>
      </c>
      <c r="S103" s="128">
        <v>0</v>
      </c>
      <c r="T103" s="129">
        <f>S103*H103</f>
        <v>0</v>
      </c>
      <c r="AR103" s="130" t="s">
        <v>113</v>
      </c>
      <c r="AT103" s="130" t="s">
        <v>114</v>
      </c>
      <c r="AU103" s="130" t="s">
        <v>80</v>
      </c>
      <c r="AY103" s="14" t="s">
        <v>110</v>
      </c>
      <c r="BE103" s="131">
        <f>IF(N103="základní",J103,0)</f>
        <v>0</v>
      </c>
      <c r="BF103" s="131">
        <f>IF(N103="snížená",J103,0)</f>
        <v>0</v>
      </c>
      <c r="BG103" s="131">
        <f>IF(N103="zákl. přenesená",J103,0)</f>
        <v>0</v>
      </c>
      <c r="BH103" s="131">
        <f>IF(N103="sníž. přenesená",J103,0)</f>
        <v>0</v>
      </c>
      <c r="BI103" s="131">
        <f>IF(N103="nulová",J103,0)</f>
        <v>0</v>
      </c>
      <c r="BJ103" s="14" t="s">
        <v>78</v>
      </c>
      <c r="BK103" s="131">
        <f>ROUND(I103*H103,2)</f>
        <v>0</v>
      </c>
      <c r="BL103" s="14" t="s">
        <v>113</v>
      </c>
      <c r="BM103" s="130" t="s">
        <v>175</v>
      </c>
    </row>
    <row r="104" spans="2:65" s="1" customFormat="1" ht="11.25" x14ac:dyDescent="0.2">
      <c r="B104" s="29"/>
      <c r="D104" s="132" t="s">
        <v>120</v>
      </c>
      <c r="F104" s="133" t="s">
        <v>176</v>
      </c>
      <c r="I104" s="134"/>
      <c r="L104" s="29"/>
      <c r="M104" s="135"/>
      <c r="T104" s="50"/>
      <c r="AT104" s="14" t="s">
        <v>120</v>
      </c>
      <c r="AU104" s="14" t="s">
        <v>80</v>
      </c>
    </row>
    <row r="105" spans="2:65" s="11" customFormat="1" ht="22.9" customHeight="1" x14ac:dyDescent="0.2">
      <c r="B105" s="107"/>
      <c r="D105" s="108" t="s">
        <v>72</v>
      </c>
      <c r="E105" s="117" t="s">
        <v>177</v>
      </c>
      <c r="F105" s="117" t="s">
        <v>178</v>
      </c>
      <c r="I105" s="110"/>
      <c r="J105" s="118">
        <f>BK105</f>
        <v>0</v>
      </c>
      <c r="L105" s="107"/>
      <c r="M105" s="112"/>
      <c r="P105" s="113">
        <f>SUM(P106:P120)</f>
        <v>0</v>
      </c>
      <c r="R105" s="113">
        <f>SUM(R106:R120)</f>
        <v>0</v>
      </c>
      <c r="T105" s="114">
        <f>SUM(T106:T120)</f>
        <v>0</v>
      </c>
      <c r="AR105" s="108" t="s">
        <v>80</v>
      </c>
      <c r="AT105" s="115" t="s">
        <v>72</v>
      </c>
      <c r="AU105" s="115" t="s">
        <v>78</v>
      </c>
      <c r="AY105" s="108" t="s">
        <v>110</v>
      </c>
      <c r="BK105" s="116">
        <f>SUM(BK106:BK120)</f>
        <v>0</v>
      </c>
    </row>
    <row r="106" spans="2:65" s="1" customFormat="1" ht="16.5" customHeight="1" x14ac:dyDescent="0.2">
      <c r="B106" s="29"/>
      <c r="C106" s="119" t="s">
        <v>179</v>
      </c>
      <c r="D106" s="119" t="s">
        <v>114</v>
      </c>
      <c r="E106" s="120" t="s">
        <v>180</v>
      </c>
      <c r="F106" s="121" t="s">
        <v>181</v>
      </c>
      <c r="G106" s="122" t="s">
        <v>182</v>
      </c>
      <c r="H106" s="123">
        <v>6</v>
      </c>
      <c r="I106" s="124"/>
      <c r="J106" s="125">
        <f>ROUND(I106*H106,2)</f>
        <v>0</v>
      </c>
      <c r="K106" s="121" t="s">
        <v>118</v>
      </c>
      <c r="L106" s="29"/>
      <c r="M106" s="126" t="s">
        <v>19</v>
      </c>
      <c r="N106" s="127" t="s">
        <v>44</v>
      </c>
      <c r="P106" s="128">
        <f>O106*H106</f>
        <v>0</v>
      </c>
      <c r="Q106" s="128">
        <v>0</v>
      </c>
      <c r="R106" s="128">
        <f>Q106*H106</f>
        <v>0</v>
      </c>
      <c r="S106" s="128">
        <v>0</v>
      </c>
      <c r="T106" s="129">
        <f>S106*H106</f>
        <v>0</v>
      </c>
      <c r="AR106" s="130" t="s">
        <v>113</v>
      </c>
      <c r="AT106" s="130" t="s">
        <v>114</v>
      </c>
      <c r="AU106" s="130" t="s">
        <v>80</v>
      </c>
      <c r="AY106" s="14" t="s">
        <v>110</v>
      </c>
      <c r="BE106" s="131">
        <f>IF(N106="základní",J106,0)</f>
        <v>0</v>
      </c>
      <c r="BF106" s="131">
        <f>IF(N106="snížená",J106,0)</f>
        <v>0</v>
      </c>
      <c r="BG106" s="131">
        <f>IF(N106="zákl. přenesená",J106,0)</f>
        <v>0</v>
      </c>
      <c r="BH106" s="131">
        <f>IF(N106="sníž. přenesená",J106,0)</f>
        <v>0</v>
      </c>
      <c r="BI106" s="131">
        <f>IF(N106="nulová",J106,0)</f>
        <v>0</v>
      </c>
      <c r="BJ106" s="14" t="s">
        <v>78</v>
      </c>
      <c r="BK106" s="131">
        <f>ROUND(I106*H106,2)</f>
        <v>0</v>
      </c>
      <c r="BL106" s="14" t="s">
        <v>113</v>
      </c>
      <c r="BM106" s="130" t="s">
        <v>183</v>
      </c>
    </row>
    <row r="107" spans="2:65" s="1" customFormat="1" ht="11.25" x14ac:dyDescent="0.2">
      <c r="B107" s="29"/>
      <c r="D107" s="132" t="s">
        <v>120</v>
      </c>
      <c r="F107" s="133" t="s">
        <v>184</v>
      </c>
      <c r="I107" s="134"/>
      <c r="L107" s="29"/>
      <c r="M107" s="135"/>
      <c r="T107" s="50"/>
      <c r="AT107" s="14" t="s">
        <v>120</v>
      </c>
      <c r="AU107" s="14" t="s">
        <v>80</v>
      </c>
    </row>
    <row r="108" spans="2:65" s="1" customFormat="1" ht="16.5" customHeight="1" x14ac:dyDescent="0.2">
      <c r="B108" s="29"/>
      <c r="C108" s="119" t="s">
        <v>185</v>
      </c>
      <c r="D108" s="119" t="s">
        <v>114</v>
      </c>
      <c r="E108" s="120" t="s">
        <v>186</v>
      </c>
      <c r="F108" s="121" t="s">
        <v>187</v>
      </c>
      <c r="G108" s="122" t="s">
        <v>188</v>
      </c>
      <c r="H108" s="123">
        <v>24</v>
      </c>
      <c r="I108" s="124"/>
      <c r="J108" s="125">
        <f>ROUND(I108*H108,2)</f>
        <v>0</v>
      </c>
      <c r="K108" s="121" t="s">
        <v>19</v>
      </c>
      <c r="L108" s="29"/>
      <c r="M108" s="126" t="s">
        <v>19</v>
      </c>
      <c r="N108" s="127" t="s">
        <v>44</v>
      </c>
      <c r="P108" s="128">
        <f>O108*H108</f>
        <v>0</v>
      </c>
      <c r="Q108" s="128">
        <v>0</v>
      </c>
      <c r="R108" s="128">
        <f>Q108*H108</f>
        <v>0</v>
      </c>
      <c r="S108" s="128">
        <v>0</v>
      </c>
      <c r="T108" s="129">
        <f>S108*H108</f>
        <v>0</v>
      </c>
      <c r="AR108" s="130" t="s">
        <v>189</v>
      </c>
      <c r="AT108" s="130" t="s">
        <v>114</v>
      </c>
      <c r="AU108" s="130" t="s">
        <v>80</v>
      </c>
      <c r="AY108" s="14" t="s">
        <v>110</v>
      </c>
      <c r="BE108" s="131">
        <f>IF(N108="základní",J108,0)</f>
        <v>0</v>
      </c>
      <c r="BF108" s="131">
        <f>IF(N108="snížená",J108,0)</f>
        <v>0</v>
      </c>
      <c r="BG108" s="131">
        <f>IF(N108="zákl. přenesená",J108,0)</f>
        <v>0</v>
      </c>
      <c r="BH108" s="131">
        <f>IF(N108="sníž. přenesená",J108,0)</f>
        <v>0</v>
      </c>
      <c r="BI108" s="131">
        <f>IF(N108="nulová",J108,0)</f>
        <v>0</v>
      </c>
      <c r="BJ108" s="14" t="s">
        <v>78</v>
      </c>
      <c r="BK108" s="131">
        <f>ROUND(I108*H108,2)</f>
        <v>0</v>
      </c>
      <c r="BL108" s="14" t="s">
        <v>189</v>
      </c>
      <c r="BM108" s="130" t="s">
        <v>190</v>
      </c>
    </row>
    <row r="109" spans="2:65" s="1" customFormat="1" ht="21.75" customHeight="1" x14ac:dyDescent="0.2">
      <c r="B109" s="29"/>
      <c r="C109" s="119" t="s">
        <v>191</v>
      </c>
      <c r="D109" s="119" t="s">
        <v>114</v>
      </c>
      <c r="E109" s="120" t="s">
        <v>192</v>
      </c>
      <c r="F109" s="121" t="s">
        <v>193</v>
      </c>
      <c r="G109" s="122" t="s">
        <v>188</v>
      </c>
      <c r="H109" s="123">
        <v>16</v>
      </c>
      <c r="I109" s="124"/>
      <c r="J109" s="125">
        <f>ROUND(I109*H109,2)</f>
        <v>0</v>
      </c>
      <c r="K109" s="121" t="s">
        <v>194</v>
      </c>
      <c r="L109" s="29"/>
      <c r="M109" s="126" t="s">
        <v>19</v>
      </c>
      <c r="N109" s="127" t="s">
        <v>44</v>
      </c>
      <c r="P109" s="128">
        <f>O109*H109</f>
        <v>0</v>
      </c>
      <c r="Q109" s="128">
        <v>0</v>
      </c>
      <c r="R109" s="128">
        <f>Q109*H109</f>
        <v>0</v>
      </c>
      <c r="S109" s="128">
        <v>0</v>
      </c>
      <c r="T109" s="129">
        <f>S109*H109</f>
        <v>0</v>
      </c>
      <c r="AR109" s="130" t="s">
        <v>113</v>
      </c>
      <c r="AT109" s="130" t="s">
        <v>114</v>
      </c>
      <c r="AU109" s="130" t="s">
        <v>80</v>
      </c>
      <c r="AY109" s="14" t="s">
        <v>110</v>
      </c>
      <c r="BE109" s="131">
        <f>IF(N109="základní",J109,0)</f>
        <v>0</v>
      </c>
      <c r="BF109" s="131">
        <f>IF(N109="snížená",J109,0)</f>
        <v>0</v>
      </c>
      <c r="BG109" s="131">
        <f>IF(N109="zákl. přenesená",J109,0)</f>
        <v>0</v>
      </c>
      <c r="BH109" s="131">
        <f>IF(N109="sníž. přenesená",J109,0)</f>
        <v>0</v>
      </c>
      <c r="BI109" s="131">
        <f>IF(N109="nulová",J109,0)</f>
        <v>0</v>
      </c>
      <c r="BJ109" s="14" t="s">
        <v>78</v>
      </c>
      <c r="BK109" s="131">
        <f>ROUND(I109*H109,2)</f>
        <v>0</v>
      </c>
      <c r="BL109" s="14" t="s">
        <v>113</v>
      </c>
      <c r="BM109" s="130" t="s">
        <v>195</v>
      </c>
    </row>
    <row r="110" spans="2:65" s="1" customFormat="1" ht="11.25" x14ac:dyDescent="0.2">
      <c r="B110" s="29"/>
      <c r="D110" s="132" t="s">
        <v>120</v>
      </c>
      <c r="F110" s="133" t="s">
        <v>196</v>
      </c>
      <c r="I110" s="134"/>
      <c r="L110" s="29"/>
      <c r="M110" s="135"/>
      <c r="T110" s="50"/>
      <c r="AT110" s="14" t="s">
        <v>120</v>
      </c>
      <c r="AU110" s="14" t="s">
        <v>80</v>
      </c>
    </row>
    <row r="111" spans="2:65" s="1" customFormat="1" ht="21.75" customHeight="1" x14ac:dyDescent="0.2">
      <c r="B111" s="29"/>
      <c r="C111" s="119" t="s">
        <v>197</v>
      </c>
      <c r="D111" s="119" t="s">
        <v>114</v>
      </c>
      <c r="E111" s="120" t="s">
        <v>198</v>
      </c>
      <c r="F111" s="121" t="s">
        <v>199</v>
      </c>
      <c r="G111" s="122" t="s">
        <v>188</v>
      </c>
      <c r="H111" s="123">
        <v>16</v>
      </c>
      <c r="I111" s="124"/>
      <c r="J111" s="125">
        <f>ROUND(I111*H111,2)</f>
        <v>0</v>
      </c>
      <c r="K111" s="121" t="s">
        <v>194</v>
      </c>
      <c r="L111" s="29"/>
      <c r="M111" s="126" t="s">
        <v>19</v>
      </c>
      <c r="N111" s="127" t="s">
        <v>44</v>
      </c>
      <c r="P111" s="128">
        <f>O111*H111</f>
        <v>0</v>
      </c>
      <c r="Q111" s="128">
        <v>0</v>
      </c>
      <c r="R111" s="128">
        <f>Q111*H111</f>
        <v>0</v>
      </c>
      <c r="S111" s="128">
        <v>0</v>
      </c>
      <c r="T111" s="129">
        <f>S111*H111</f>
        <v>0</v>
      </c>
      <c r="AR111" s="130" t="s">
        <v>113</v>
      </c>
      <c r="AT111" s="130" t="s">
        <v>114</v>
      </c>
      <c r="AU111" s="130" t="s">
        <v>80</v>
      </c>
      <c r="AY111" s="14" t="s">
        <v>110</v>
      </c>
      <c r="BE111" s="131">
        <f>IF(N111="základní",J111,0)</f>
        <v>0</v>
      </c>
      <c r="BF111" s="131">
        <f>IF(N111="snížená",J111,0)</f>
        <v>0</v>
      </c>
      <c r="BG111" s="131">
        <f>IF(N111="zákl. přenesená",J111,0)</f>
        <v>0</v>
      </c>
      <c r="BH111" s="131">
        <f>IF(N111="sníž. přenesená",J111,0)</f>
        <v>0</v>
      </c>
      <c r="BI111" s="131">
        <f>IF(N111="nulová",J111,0)</f>
        <v>0</v>
      </c>
      <c r="BJ111" s="14" t="s">
        <v>78</v>
      </c>
      <c r="BK111" s="131">
        <f>ROUND(I111*H111,2)</f>
        <v>0</v>
      </c>
      <c r="BL111" s="14" t="s">
        <v>113</v>
      </c>
      <c r="BM111" s="130" t="s">
        <v>200</v>
      </c>
    </row>
    <row r="112" spans="2:65" s="1" customFormat="1" ht="11.25" x14ac:dyDescent="0.2">
      <c r="B112" s="29"/>
      <c r="D112" s="132" t="s">
        <v>120</v>
      </c>
      <c r="F112" s="133" t="s">
        <v>201</v>
      </c>
      <c r="I112" s="134"/>
      <c r="L112" s="29"/>
      <c r="M112" s="135"/>
      <c r="T112" s="50"/>
      <c r="AT112" s="14" t="s">
        <v>120</v>
      </c>
      <c r="AU112" s="14" t="s">
        <v>80</v>
      </c>
    </row>
    <row r="113" spans="2:65" s="1" customFormat="1" ht="24.2" customHeight="1" x14ac:dyDescent="0.2">
      <c r="B113" s="29"/>
      <c r="C113" s="119" t="s">
        <v>202</v>
      </c>
      <c r="D113" s="119" t="s">
        <v>114</v>
      </c>
      <c r="E113" s="120" t="s">
        <v>203</v>
      </c>
      <c r="F113" s="121" t="s">
        <v>204</v>
      </c>
      <c r="G113" s="122" t="s">
        <v>188</v>
      </c>
      <c r="H113" s="123">
        <v>24</v>
      </c>
      <c r="I113" s="124"/>
      <c r="J113" s="125">
        <f>ROUND(I113*H113,2)</f>
        <v>0</v>
      </c>
      <c r="K113" s="121" t="s">
        <v>205</v>
      </c>
      <c r="L113" s="29"/>
      <c r="M113" s="126" t="s">
        <v>19</v>
      </c>
      <c r="N113" s="127" t="s">
        <v>44</v>
      </c>
      <c r="P113" s="128">
        <f>O113*H113</f>
        <v>0</v>
      </c>
      <c r="Q113" s="128">
        <v>0</v>
      </c>
      <c r="R113" s="128">
        <f>Q113*H113</f>
        <v>0</v>
      </c>
      <c r="S113" s="128">
        <v>0</v>
      </c>
      <c r="T113" s="129">
        <f>S113*H113</f>
        <v>0</v>
      </c>
      <c r="AR113" s="130" t="s">
        <v>113</v>
      </c>
      <c r="AT113" s="130" t="s">
        <v>114</v>
      </c>
      <c r="AU113" s="130" t="s">
        <v>80</v>
      </c>
      <c r="AY113" s="14" t="s">
        <v>110</v>
      </c>
      <c r="BE113" s="131">
        <f>IF(N113="základní",J113,0)</f>
        <v>0</v>
      </c>
      <c r="BF113" s="131">
        <f>IF(N113="snížená",J113,0)</f>
        <v>0</v>
      </c>
      <c r="BG113" s="131">
        <f>IF(N113="zákl. přenesená",J113,0)</f>
        <v>0</v>
      </c>
      <c r="BH113" s="131">
        <f>IF(N113="sníž. přenesená",J113,0)</f>
        <v>0</v>
      </c>
      <c r="BI113" s="131">
        <f>IF(N113="nulová",J113,0)</f>
        <v>0</v>
      </c>
      <c r="BJ113" s="14" t="s">
        <v>78</v>
      </c>
      <c r="BK113" s="131">
        <f>ROUND(I113*H113,2)</f>
        <v>0</v>
      </c>
      <c r="BL113" s="14" t="s">
        <v>113</v>
      </c>
      <c r="BM113" s="130" t="s">
        <v>206</v>
      </c>
    </row>
    <row r="114" spans="2:65" s="1" customFormat="1" ht="11.25" x14ac:dyDescent="0.2">
      <c r="B114" s="29"/>
      <c r="D114" s="132" t="s">
        <v>120</v>
      </c>
      <c r="F114" s="133" t="s">
        <v>207</v>
      </c>
      <c r="I114" s="134"/>
      <c r="L114" s="29"/>
      <c r="M114" s="135"/>
      <c r="T114" s="50"/>
      <c r="AT114" s="14" t="s">
        <v>120</v>
      </c>
      <c r="AU114" s="14" t="s">
        <v>80</v>
      </c>
    </row>
    <row r="115" spans="2:65" s="1" customFormat="1" ht="29.25" x14ac:dyDescent="0.2">
      <c r="B115" s="29"/>
      <c r="D115" s="147" t="s">
        <v>208</v>
      </c>
      <c r="F115" s="148" t="s">
        <v>209</v>
      </c>
      <c r="I115" s="134"/>
      <c r="L115" s="29"/>
      <c r="M115" s="135"/>
      <c r="T115" s="50"/>
      <c r="AT115" s="14" t="s">
        <v>208</v>
      </c>
      <c r="AU115" s="14" t="s">
        <v>80</v>
      </c>
    </row>
    <row r="116" spans="2:65" s="1" customFormat="1" ht="24.2" customHeight="1" x14ac:dyDescent="0.2">
      <c r="B116" s="29"/>
      <c r="C116" s="119" t="s">
        <v>210</v>
      </c>
      <c r="D116" s="119" t="s">
        <v>114</v>
      </c>
      <c r="E116" s="120" t="s">
        <v>211</v>
      </c>
      <c r="F116" s="121" t="s">
        <v>212</v>
      </c>
      <c r="G116" s="122" t="s">
        <v>188</v>
      </c>
      <c r="H116" s="123">
        <v>12</v>
      </c>
      <c r="I116" s="124"/>
      <c r="J116" s="125">
        <f>ROUND(I116*H116,2)</f>
        <v>0</v>
      </c>
      <c r="K116" s="121" t="s">
        <v>205</v>
      </c>
      <c r="L116" s="29"/>
      <c r="M116" s="126" t="s">
        <v>19</v>
      </c>
      <c r="N116" s="127" t="s">
        <v>44</v>
      </c>
      <c r="P116" s="128">
        <f>O116*H116</f>
        <v>0</v>
      </c>
      <c r="Q116" s="128">
        <v>0</v>
      </c>
      <c r="R116" s="128">
        <f>Q116*H116</f>
        <v>0</v>
      </c>
      <c r="S116" s="128">
        <v>0</v>
      </c>
      <c r="T116" s="129">
        <f>S116*H116</f>
        <v>0</v>
      </c>
      <c r="AR116" s="130" t="s">
        <v>113</v>
      </c>
      <c r="AT116" s="130" t="s">
        <v>114</v>
      </c>
      <c r="AU116" s="130" t="s">
        <v>80</v>
      </c>
      <c r="AY116" s="14" t="s">
        <v>110</v>
      </c>
      <c r="BE116" s="131">
        <f>IF(N116="základní",J116,0)</f>
        <v>0</v>
      </c>
      <c r="BF116" s="131">
        <f>IF(N116="snížená",J116,0)</f>
        <v>0</v>
      </c>
      <c r="BG116" s="131">
        <f>IF(N116="zákl. přenesená",J116,0)</f>
        <v>0</v>
      </c>
      <c r="BH116" s="131">
        <f>IF(N116="sníž. přenesená",J116,0)</f>
        <v>0</v>
      </c>
      <c r="BI116" s="131">
        <f>IF(N116="nulová",J116,0)</f>
        <v>0</v>
      </c>
      <c r="BJ116" s="14" t="s">
        <v>78</v>
      </c>
      <c r="BK116" s="131">
        <f>ROUND(I116*H116,2)</f>
        <v>0</v>
      </c>
      <c r="BL116" s="14" t="s">
        <v>113</v>
      </c>
      <c r="BM116" s="130" t="s">
        <v>213</v>
      </c>
    </row>
    <row r="117" spans="2:65" s="1" customFormat="1" ht="11.25" x14ac:dyDescent="0.2">
      <c r="B117" s="29"/>
      <c r="D117" s="132" t="s">
        <v>120</v>
      </c>
      <c r="F117" s="133" t="s">
        <v>214</v>
      </c>
      <c r="I117" s="134"/>
      <c r="L117" s="29"/>
      <c r="M117" s="135"/>
      <c r="T117" s="50"/>
      <c r="AT117" s="14" t="s">
        <v>120</v>
      </c>
      <c r="AU117" s="14" t="s">
        <v>80</v>
      </c>
    </row>
    <row r="118" spans="2:65" s="1" customFormat="1" ht="29.25" x14ac:dyDescent="0.2">
      <c r="B118" s="29"/>
      <c r="D118" s="147" t="s">
        <v>208</v>
      </c>
      <c r="F118" s="148" t="s">
        <v>215</v>
      </c>
      <c r="I118" s="134"/>
      <c r="L118" s="29"/>
      <c r="M118" s="135"/>
      <c r="T118" s="50"/>
      <c r="AT118" s="14" t="s">
        <v>208</v>
      </c>
      <c r="AU118" s="14" t="s">
        <v>80</v>
      </c>
    </row>
    <row r="119" spans="2:65" s="1" customFormat="1" ht="16.5" customHeight="1" x14ac:dyDescent="0.2">
      <c r="B119" s="29"/>
      <c r="C119" s="119" t="s">
        <v>216</v>
      </c>
      <c r="D119" s="119" t="s">
        <v>114</v>
      </c>
      <c r="E119" s="120" t="s">
        <v>217</v>
      </c>
      <c r="F119" s="121" t="s">
        <v>218</v>
      </c>
      <c r="G119" s="122" t="s">
        <v>219</v>
      </c>
      <c r="H119" s="123">
        <v>8</v>
      </c>
      <c r="I119" s="124"/>
      <c r="J119" s="125">
        <f>ROUND(I119*H119,2)</f>
        <v>0</v>
      </c>
      <c r="K119" s="121" t="s">
        <v>19</v>
      </c>
      <c r="L119" s="29"/>
      <c r="M119" s="126" t="s">
        <v>19</v>
      </c>
      <c r="N119" s="127" t="s">
        <v>44</v>
      </c>
      <c r="P119" s="128">
        <f>O119*H119</f>
        <v>0</v>
      </c>
      <c r="Q119" s="128">
        <v>0</v>
      </c>
      <c r="R119" s="128">
        <f>Q119*H119</f>
        <v>0</v>
      </c>
      <c r="S119" s="128">
        <v>0</v>
      </c>
      <c r="T119" s="129">
        <f>S119*H119</f>
        <v>0</v>
      </c>
      <c r="AR119" s="130" t="s">
        <v>113</v>
      </c>
      <c r="AT119" s="130" t="s">
        <v>114</v>
      </c>
      <c r="AU119" s="130" t="s">
        <v>80</v>
      </c>
      <c r="AY119" s="14" t="s">
        <v>110</v>
      </c>
      <c r="BE119" s="131">
        <f>IF(N119="základní",J119,0)</f>
        <v>0</v>
      </c>
      <c r="BF119" s="131">
        <f>IF(N119="snížená",J119,0)</f>
        <v>0</v>
      </c>
      <c r="BG119" s="131">
        <f>IF(N119="zákl. přenesená",J119,0)</f>
        <v>0</v>
      </c>
      <c r="BH119" s="131">
        <f>IF(N119="sníž. přenesená",J119,0)</f>
        <v>0</v>
      </c>
      <c r="BI119" s="131">
        <f>IF(N119="nulová",J119,0)</f>
        <v>0</v>
      </c>
      <c r="BJ119" s="14" t="s">
        <v>78</v>
      </c>
      <c r="BK119" s="131">
        <f>ROUND(I119*H119,2)</f>
        <v>0</v>
      </c>
      <c r="BL119" s="14" t="s">
        <v>113</v>
      </c>
      <c r="BM119" s="130" t="s">
        <v>220</v>
      </c>
    </row>
    <row r="120" spans="2:65" s="1" customFormat="1" ht="48.75" x14ac:dyDescent="0.2">
      <c r="B120" s="29"/>
      <c r="D120" s="147" t="s">
        <v>208</v>
      </c>
      <c r="F120" s="148" t="s">
        <v>221</v>
      </c>
      <c r="I120" s="134"/>
      <c r="L120" s="29"/>
      <c r="M120" s="135"/>
      <c r="T120" s="50"/>
      <c r="AT120" s="14" t="s">
        <v>208</v>
      </c>
      <c r="AU120" s="14" t="s">
        <v>80</v>
      </c>
    </row>
    <row r="121" spans="2:65" s="11" customFormat="1" ht="22.9" customHeight="1" x14ac:dyDescent="0.2">
      <c r="B121" s="107"/>
      <c r="D121" s="108" t="s">
        <v>72</v>
      </c>
      <c r="E121" s="117" t="s">
        <v>222</v>
      </c>
      <c r="F121" s="117" t="s">
        <v>223</v>
      </c>
      <c r="I121" s="110"/>
      <c r="J121" s="118">
        <f>BK121</f>
        <v>0</v>
      </c>
      <c r="L121" s="107"/>
      <c r="M121" s="112"/>
      <c r="P121" s="113">
        <f>SUM(P122:P140)</f>
        <v>0</v>
      </c>
      <c r="R121" s="113">
        <f>SUM(R122:R140)</f>
        <v>1.732</v>
      </c>
      <c r="T121" s="114">
        <f>SUM(T122:T140)</f>
        <v>0</v>
      </c>
      <c r="AR121" s="108" t="s">
        <v>80</v>
      </c>
      <c r="AT121" s="115" t="s">
        <v>72</v>
      </c>
      <c r="AU121" s="115" t="s">
        <v>78</v>
      </c>
      <c r="AY121" s="108" t="s">
        <v>110</v>
      </c>
      <c r="BK121" s="116">
        <f>SUM(BK122:BK140)</f>
        <v>0</v>
      </c>
    </row>
    <row r="122" spans="2:65" s="1" customFormat="1" ht="16.5" customHeight="1" x14ac:dyDescent="0.2">
      <c r="B122" s="29"/>
      <c r="C122" s="119" t="s">
        <v>224</v>
      </c>
      <c r="D122" s="119" t="s">
        <v>114</v>
      </c>
      <c r="E122" s="120" t="s">
        <v>225</v>
      </c>
      <c r="F122" s="121" t="s">
        <v>226</v>
      </c>
      <c r="G122" s="122" t="s">
        <v>159</v>
      </c>
      <c r="H122" s="123">
        <v>392</v>
      </c>
      <c r="I122" s="124"/>
      <c r="J122" s="125">
        <f>ROUND(I122*H122,2)</f>
        <v>0</v>
      </c>
      <c r="K122" s="121" t="s">
        <v>118</v>
      </c>
      <c r="L122" s="29"/>
      <c r="M122" s="126" t="s">
        <v>19</v>
      </c>
      <c r="N122" s="127" t="s">
        <v>44</v>
      </c>
      <c r="P122" s="128">
        <f>O122*H122</f>
        <v>0</v>
      </c>
      <c r="Q122" s="128">
        <v>0</v>
      </c>
      <c r="R122" s="128">
        <f>Q122*H122</f>
        <v>0</v>
      </c>
      <c r="S122" s="128">
        <v>0</v>
      </c>
      <c r="T122" s="129">
        <f>S122*H122</f>
        <v>0</v>
      </c>
      <c r="AR122" s="130" t="s">
        <v>113</v>
      </c>
      <c r="AT122" s="130" t="s">
        <v>114</v>
      </c>
      <c r="AU122" s="130" t="s">
        <v>80</v>
      </c>
      <c r="AY122" s="14" t="s">
        <v>110</v>
      </c>
      <c r="BE122" s="131">
        <f>IF(N122="základní",J122,0)</f>
        <v>0</v>
      </c>
      <c r="BF122" s="131">
        <f>IF(N122="snížená",J122,0)</f>
        <v>0</v>
      </c>
      <c r="BG122" s="131">
        <f>IF(N122="zákl. přenesená",J122,0)</f>
        <v>0</v>
      </c>
      <c r="BH122" s="131">
        <f>IF(N122="sníž. přenesená",J122,0)</f>
        <v>0</v>
      </c>
      <c r="BI122" s="131">
        <f>IF(N122="nulová",J122,0)</f>
        <v>0</v>
      </c>
      <c r="BJ122" s="14" t="s">
        <v>78</v>
      </c>
      <c r="BK122" s="131">
        <f>ROUND(I122*H122,2)</f>
        <v>0</v>
      </c>
      <c r="BL122" s="14" t="s">
        <v>113</v>
      </c>
      <c r="BM122" s="130" t="s">
        <v>227</v>
      </c>
    </row>
    <row r="123" spans="2:65" s="1" customFormat="1" ht="11.25" x14ac:dyDescent="0.2">
      <c r="B123" s="29"/>
      <c r="D123" s="132" t="s">
        <v>120</v>
      </c>
      <c r="F123" s="133" t="s">
        <v>228</v>
      </c>
      <c r="I123" s="134"/>
      <c r="L123" s="29"/>
      <c r="M123" s="135"/>
      <c r="T123" s="50"/>
      <c r="AT123" s="14" t="s">
        <v>120</v>
      </c>
      <c r="AU123" s="14" t="s">
        <v>80</v>
      </c>
    </row>
    <row r="124" spans="2:65" s="1" customFormat="1" ht="16.5" customHeight="1" x14ac:dyDescent="0.2">
      <c r="B124" s="29"/>
      <c r="C124" s="136" t="s">
        <v>229</v>
      </c>
      <c r="D124" s="136" t="s">
        <v>128</v>
      </c>
      <c r="E124" s="137" t="s">
        <v>230</v>
      </c>
      <c r="F124" s="138" t="s">
        <v>231</v>
      </c>
      <c r="G124" s="139" t="s">
        <v>232</v>
      </c>
      <c r="H124" s="140">
        <v>1</v>
      </c>
      <c r="I124" s="141"/>
      <c r="J124" s="142">
        <f>ROUND(I124*H124,2)</f>
        <v>0</v>
      </c>
      <c r="K124" s="138" t="s">
        <v>19</v>
      </c>
      <c r="L124" s="143"/>
      <c r="M124" s="144" t="s">
        <v>19</v>
      </c>
      <c r="N124" s="145" t="s">
        <v>44</v>
      </c>
      <c r="P124" s="128">
        <f>O124*H124</f>
        <v>0</v>
      </c>
      <c r="Q124" s="128">
        <v>0.17</v>
      </c>
      <c r="R124" s="128">
        <f>Q124*H124</f>
        <v>0.17</v>
      </c>
      <c r="S124" s="128">
        <v>0</v>
      </c>
      <c r="T124" s="129">
        <f>S124*H124</f>
        <v>0</v>
      </c>
      <c r="AR124" s="130" t="s">
        <v>131</v>
      </c>
      <c r="AT124" s="130" t="s">
        <v>128</v>
      </c>
      <c r="AU124" s="130" t="s">
        <v>80</v>
      </c>
      <c r="AY124" s="14" t="s">
        <v>110</v>
      </c>
      <c r="BE124" s="131">
        <f>IF(N124="základní",J124,0)</f>
        <v>0</v>
      </c>
      <c r="BF124" s="131">
        <f>IF(N124="snížená",J124,0)</f>
        <v>0</v>
      </c>
      <c r="BG124" s="131">
        <f>IF(N124="zákl. přenesená",J124,0)</f>
        <v>0</v>
      </c>
      <c r="BH124" s="131">
        <f>IF(N124="sníž. přenesená",J124,0)</f>
        <v>0</v>
      </c>
      <c r="BI124" s="131">
        <f>IF(N124="nulová",J124,0)</f>
        <v>0</v>
      </c>
      <c r="BJ124" s="14" t="s">
        <v>78</v>
      </c>
      <c r="BK124" s="131">
        <f>ROUND(I124*H124,2)</f>
        <v>0</v>
      </c>
      <c r="BL124" s="14" t="s">
        <v>113</v>
      </c>
      <c r="BM124" s="130" t="s">
        <v>233</v>
      </c>
    </row>
    <row r="125" spans="2:65" s="1" customFormat="1" ht="16.5" customHeight="1" x14ac:dyDescent="0.2">
      <c r="B125" s="29"/>
      <c r="C125" s="136" t="s">
        <v>234</v>
      </c>
      <c r="D125" s="136" t="s">
        <v>128</v>
      </c>
      <c r="E125" s="137" t="s">
        <v>235</v>
      </c>
      <c r="F125" s="138" t="s">
        <v>236</v>
      </c>
      <c r="G125" s="139" t="s">
        <v>232</v>
      </c>
      <c r="H125" s="140">
        <v>1</v>
      </c>
      <c r="I125" s="141"/>
      <c r="J125" s="142">
        <f>ROUND(I125*H125,2)</f>
        <v>0</v>
      </c>
      <c r="K125" s="138" t="s">
        <v>19</v>
      </c>
      <c r="L125" s="143"/>
      <c r="M125" s="144" t="s">
        <v>19</v>
      </c>
      <c r="N125" s="145" t="s">
        <v>44</v>
      </c>
      <c r="P125" s="128">
        <f>O125*H125</f>
        <v>0</v>
      </c>
      <c r="Q125" s="128">
        <v>0.14000000000000001</v>
      </c>
      <c r="R125" s="128">
        <f>Q125*H125</f>
        <v>0.14000000000000001</v>
      </c>
      <c r="S125" s="128">
        <v>0</v>
      </c>
      <c r="T125" s="129">
        <f>S125*H125</f>
        <v>0</v>
      </c>
      <c r="AR125" s="130" t="s">
        <v>131</v>
      </c>
      <c r="AT125" s="130" t="s">
        <v>128</v>
      </c>
      <c r="AU125" s="130" t="s">
        <v>80</v>
      </c>
      <c r="AY125" s="14" t="s">
        <v>110</v>
      </c>
      <c r="BE125" s="131">
        <f>IF(N125="základní",J125,0)</f>
        <v>0</v>
      </c>
      <c r="BF125" s="131">
        <f>IF(N125="snížená",J125,0)</f>
        <v>0</v>
      </c>
      <c r="BG125" s="131">
        <f>IF(N125="zákl. přenesená",J125,0)</f>
        <v>0</v>
      </c>
      <c r="BH125" s="131">
        <f>IF(N125="sníž. přenesená",J125,0)</f>
        <v>0</v>
      </c>
      <c r="BI125" s="131">
        <f>IF(N125="nulová",J125,0)</f>
        <v>0</v>
      </c>
      <c r="BJ125" s="14" t="s">
        <v>78</v>
      </c>
      <c r="BK125" s="131">
        <f>ROUND(I125*H125,2)</f>
        <v>0</v>
      </c>
      <c r="BL125" s="14" t="s">
        <v>113</v>
      </c>
      <c r="BM125" s="130" t="s">
        <v>237</v>
      </c>
    </row>
    <row r="126" spans="2:65" s="1" customFormat="1" ht="16.5" customHeight="1" x14ac:dyDescent="0.2">
      <c r="B126" s="29"/>
      <c r="C126" s="136" t="s">
        <v>238</v>
      </c>
      <c r="D126" s="136" t="s">
        <v>128</v>
      </c>
      <c r="E126" s="137" t="s">
        <v>239</v>
      </c>
      <c r="F126" s="138" t="s">
        <v>240</v>
      </c>
      <c r="G126" s="139" t="s">
        <v>232</v>
      </c>
      <c r="H126" s="140">
        <v>1</v>
      </c>
      <c r="I126" s="141"/>
      <c r="J126" s="142">
        <f>ROUND(I126*H126,2)</f>
        <v>0</v>
      </c>
      <c r="K126" s="138" t="s">
        <v>19</v>
      </c>
      <c r="L126" s="143"/>
      <c r="M126" s="144" t="s">
        <v>19</v>
      </c>
      <c r="N126" s="145" t="s">
        <v>44</v>
      </c>
      <c r="P126" s="128">
        <f>O126*H126</f>
        <v>0</v>
      </c>
      <c r="Q126" s="128">
        <v>0.15</v>
      </c>
      <c r="R126" s="128">
        <f>Q126*H126</f>
        <v>0.15</v>
      </c>
      <c r="S126" s="128">
        <v>0</v>
      </c>
      <c r="T126" s="129">
        <f>S126*H126</f>
        <v>0</v>
      </c>
      <c r="AR126" s="130" t="s">
        <v>131</v>
      </c>
      <c r="AT126" s="130" t="s">
        <v>128</v>
      </c>
      <c r="AU126" s="130" t="s">
        <v>80</v>
      </c>
      <c r="AY126" s="14" t="s">
        <v>110</v>
      </c>
      <c r="BE126" s="131">
        <f>IF(N126="základní",J126,0)</f>
        <v>0</v>
      </c>
      <c r="BF126" s="131">
        <f>IF(N126="snížená",J126,0)</f>
        <v>0</v>
      </c>
      <c r="BG126" s="131">
        <f>IF(N126="zákl. přenesená",J126,0)</f>
        <v>0</v>
      </c>
      <c r="BH126" s="131">
        <f>IF(N126="sníž. přenesená",J126,0)</f>
        <v>0</v>
      </c>
      <c r="BI126" s="131">
        <f>IF(N126="nulová",J126,0)</f>
        <v>0</v>
      </c>
      <c r="BJ126" s="14" t="s">
        <v>78</v>
      </c>
      <c r="BK126" s="131">
        <f>ROUND(I126*H126,2)</f>
        <v>0</v>
      </c>
      <c r="BL126" s="14" t="s">
        <v>113</v>
      </c>
      <c r="BM126" s="130" t="s">
        <v>241</v>
      </c>
    </row>
    <row r="127" spans="2:65" s="1" customFormat="1" ht="16.5" customHeight="1" x14ac:dyDescent="0.2">
      <c r="B127" s="29"/>
      <c r="C127" s="119" t="s">
        <v>242</v>
      </c>
      <c r="D127" s="119" t="s">
        <v>114</v>
      </c>
      <c r="E127" s="120" t="s">
        <v>243</v>
      </c>
      <c r="F127" s="121" t="s">
        <v>244</v>
      </c>
      <c r="G127" s="122" t="s">
        <v>182</v>
      </c>
      <c r="H127" s="123">
        <v>9</v>
      </c>
      <c r="I127" s="124"/>
      <c r="J127" s="125">
        <f>ROUND(I127*H127,2)</f>
        <v>0</v>
      </c>
      <c r="K127" s="121" t="s">
        <v>19</v>
      </c>
      <c r="L127" s="29"/>
      <c r="M127" s="126" t="s">
        <v>19</v>
      </c>
      <c r="N127" s="127" t="s">
        <v>44</v>
      </c>
      <c r="P127" s="128">
        <f>O127*H127</f>
        <v>0</v>
      </c>
      <c r="Q127" s="128">
        <v>0</v>
      </c>
      <c r="R127" s="128">
        <f>Q127*H127</f>
        <v>0</v>
      </c>
      <c r="S127" s="128">
        <v>0</v>
      </c>
      <c r="T127" s="129">
        <f>S127*H127</f>
        <v>0</v>
      </c>
      <c r="AR127" s="130" t="s">
        <v>113</v>
      </c>
      <c r="AT127" s="130" t="s">
        <v>114</v>
      </c>
      <c r="AU127" s="130" t="s">
        <v>80</v>
      </c>
      <c r="AY127" s="14" t="s">
        <v>110</v>
      </c>
      <c r="BE127" s="131">
        <f>IF(N127="základní",J127,0)</f>
        <v>0</v>
      </c>
      <c r="BF127" s="131">
        <f>IF(N127="snížená",J127,0)</f>
        <v>0</v>
      </c>
      <c r="BG127" s="131">
        <f>IF(N127="zákl. přenesená",J127,0)</f>
        <v>0</v>
      </c>
      <c r="BH127" s="131">
        <f>IF(N127="sníž. přenesená",J127,0)</f>
        <v>0</v>
      </c>
      <c r="BI127" s="131">
        <f>IF(N127="nulová",J127,0)</f>
        <v>0</v>
      </c>
      <c r="BJ127" s="14" t="s">
        <v>78</v>
      </c>
      <c r="BK127" s="131">
        <f>ROUND(I127*H127,2)</f>
        <v>0</v>
      </c>
      <c r="BL127" s="14" t="s">
        <v>113</v>
      </c>
      <c r="BM127" s="130" t="s">
        <v>245</v>
      </c>
    </row>
    <row r="128" spans="2:65" s="1" customFormat="1" ht="16.5" customHeight="1" x14ac:dyDescent="0.2">
      <c r="B128" s="29"/>
      <c r="C128" s="136" t="s">
        <v>246</v>
      </c>
      <c r="D128" s="136" t="s">
        <v>128</v>
      </c>
      <c r="E128" s="137" t="s">
        <v>247</v>
      </c>
      <c r="F128" s="138" t="s">
        <v>248</v>
      </c>
      <c r="G128" s="139" t="s">
        <v>182</v>
      </c>
      <c r="H128" s="140">
        <v>3</v>
      </c>
      <c r="I128" s="141"/>
      <c r="J128" s="142">
        <f>ROUND(I128*H128,2)</f>
        <v>0</v>
      </c>
      <c r="K128" s="138" t="s">
        <v>19</v>
      </c>
      <c r="L128" s="143"/>
      <c r="M128" s="144" t="s">
        <v>19</v>
      </c>
      <c r="N128" s="145" t="s">
        <v>44</v>
      </c>
      <c r="P128" s="128">
        <f>O128*H128</f>
        <v>0</v>
      </c>
      <c r="Q128" s="128">
        <v>0.192</v>
      </c>
      <c r="R128" s="128">
        <f>Q128*H128</f>
        <v>0.57600000000000007</v>
      </c>
      <c r="S128" s="128">
        <v>0</v>
      </c>
      <c r="T128" s="129">
        <f>S128*H128</f>
        <v>0</v>
      </c>
      <c r="AR128" s="130" t="s">
        <v>131</v>
      </c>
      <c r="AT128" s="130" t="s">
        <v>128</v>
      </c>
      <c r="AU128" s="130" t="s">
        <v>80</v>
      </c>
      <c r="AY128" s="14" t="s">
        <v>110</v>
      </c>
      <c r="BE128" s="131">
        <f>IF(N128="základní",J128,0)</f>
        <v>0</v>
      </c>
      <c r="BF128" s="131">
        <f>IF(N128="snížená",J128,0)</f>
        <v>0</v>
      </c>
      <c r="BG128" s="131">
        <f>IF(N128="zákl. přenesená",J128,0)</f>
        <v>0</v>
      </c>
      <c r="BH128" s="131">
        <f>IF(N128="sníž. přenesená",J128,0)</f>
        <v>0</v>
      </c>
      <c r="BI128" s="131">
        <f>IF(N128="nulová",J128,0)</f>
        <v>0</v>
      </c>
      <c r="BJ128" s="14" t="s">
        <v>78</v>
      </c>
      <c r="BK128" s="131">
        <f>ROUND(I128*H128,2)</f>
        <v>0</v>
      </c>
      <c r="BL128" s="14" t="s">
        <v>113</v>
      </c>
      <c r="BM128" s="130" t="s">
        <v>249</v>
      </c>
    </row>
    <row r="129" spans="2:65" s="1" customFormat="1" ht="156" x14ac:dyDescent="0.2">
      <c r="B129" s="29"/>
      <c r="D129" s="147" t="s">
        <v>208</v>
      </c>
      <c r="F129" s="148" t="s">
        <v>250</v>
      </c>
      <c r="I129" s="134"/>
      <c r="L129" s="29"/>
      <c r="M129" s="135"/>
      <c r="T129" s="50"/>
      <c r="AT129" s="14" t="s">
        <v>208</v>
      </c>
      <c r="AU129" s="14" t="s">
        <v>80</v>
      </c>
    </row>
    <row r="130" spans="2:65" s="1" customFormat="1" ht="16.5" customHeight="1" x14ac:dyDescent="0.2">
      <c r="B130" s="29"/>
      <c r="C130" s="136" t="s">
        <v>8</v>
      </c>
      <c r="D130" s="136" t="s">
        <v>128</v>
      </c>
      <c r="E130" s="137" t="s">
        <v>251</v>
      </c>
      <c r="F130" s="138" t="s">
        <v>252</v>
      </c>
      <c r="G130" s="139" t="s">
        <v>182</v>
      </c>
      <c r="H130" s="140">
        <v>3</v>
      </c>
      <c r="I130" s="141"/>
      <c r="J130" s="142">
        <f>ROUND(I130*H130,2)</f>
        <v>0</v>
      </c>
      <c r="K130" s="138" t="s">
        <v>19</v>
      </c>
      <c r="L130" s="143"/>
      <c r="M130" s="144" t="s">
        <v>19</v>
      </c>
      <c r="N130" s="145" t="s">
        <v>44</v>
      </c>
      <c r="P130" s="128">
        <f>O130*H130</f>
        <v>0</v>
      </c>
      <c r="Q130" s="128">
        <v>0.109</v>
      </c>
      <c r="R130" s="128">
        <f>Q130*H130</f>
        <v>0.32700000000000001</v>
      </c>
      <c r="S130" s="128">
        <v>0</v>
      </c>
      <c r="T130" s="129">
        <f>S130*H130</f>
        <v>0</v>
      </c>
      <c r="AR130" s="130" t="s">
        <v>131</v>
      </c>
      <c r="AT130" s="130" t="s">
        <v>128</v>
      </c>
      <c r="AU130" s="130" t="s">
        <v>80</v>
      </c>
      <c r="AY130" s="14" t="s">
        <v>110</v>
      </c>
      <c r="BE130" s="131">
        <f>IF(N130="základní",J130,0)</f>
        <v>0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4" t="s">
        <v>78</v>
      </c>
      <c r="BK130" s="131">
        <f>ROUND(I130*H130,2)</f>
        <v>0</v>
      </c>
      <c r="BL130" s="14" t="s">
        <v>113</v>
      </c>
      <c r="BM130" s="130" t="s">
        <v>253</v>
      </c>
    </row>
    <row r="131" spans="2:65" s="1" customFormat="1" ht="156" x14ac:dyDescent="0.2">
      <c r="B131" s="29"/>
      <c r="D131" s="147" t="s">
        <v>208</v>
      </c>
      <c r="F131" s="148" t="s">
        <v>254</v>
      </c>
      <c r="I131" s="134"/>
      <c r="L131" s="29"/>
      <c r="M131" s="135"/>
      <c r="T131" s="50"/>
      <c r="AT131" s="14" t="s">
        <v>208</v>
      </c>
      <c r="AU131" s="14" t="s">
        <v>80</v>
      </c>
    </row>
    <row r="132" spans="2:65" s="1" customFormat="1" ht="16.5" customHeight="1" x14ac:dyDescent="0.2">
      <c r="B132" s="29"/>
      <c r="C132" s="136" t="s">
        <v>255</v>
      </c>
      <c r="D132" s="136" t="s">
        <v>128</v>
      </c>
      <c r="E132" s="137" t="s">
        <v>256</v>
      </c>
      <c r="F132" s="138" t="s">
        <v>257</v>
      </c>
      <c r="G132" s="139" t="s">
        <v>182</v>
      </c>
      <c r="H132" s="140">
        <v>3</v>
      </c>
      <c r="I132" s="141"/>
      <c r="J132" s="142">
        <f>ROUND(I132*H132,2)</f>
        <v>0</v>
      </c>
      <c r="K132" s="138" t="s">
        <v>19</v>
      </c>
      <c r="L132" s="143"/>
      <c r="M132" s="144" t="s">
        <v>19</v>
      </c>
      <c r="N132" s="145" t="s">
        <v>44</v>
      </c>
      <c r="P132" s="128">
        <f>O132*H132</f>
        <v>0</v>
      </c>
      <c r="Q132" s="128">
        <v>0.123</v>
      </c>
      <c r="R132" s="128">
        <f>Q132*H132</f>
        <v>0.36899999999999999</v>
      </c>
      <c r="S132" s="128">
        <v>0</v>
      </c>
      <c r="T132" s="129">
        <f>S132*H132</f>
        <v>0</v>
      </c>
      <c r="AR132" s="130" t="s">
        <v>131</v>
      </c>
      <c r="AT132" s="130" t="s">
        <v>128</v>
      </c>
      <c r="AU132" s="130" t="s">
        <v>80</v>
      </c>
      <c r="AY132" s="14" t="s">
        <v>110</v>
      </c>
      <c r="BE132" s="131">
        <f>IF(N132="základní",J132,0)</f>
        <v>0</v>
      </c>
      <c r="BF132" s="131">
        <f>IF(N132="snížená",J132,0)</f>
        <v>0</v>
      </c>
      <c r="BG132" s="131">
        <f>IF(N132="zákl. přenesená",J132,0)</f>
        <v>0</v>
      </c>
      <c r="BH132" s="131">
        <f>IF(N132="sníž. přenesená",J132,0)</f>
        <v>0</v>
      </c>
      <c r="BI132" s="131">
        <f>IF(N132="nulová",J132,0)</f>
        <v>0</v>
      </c>
      <c r="BJ132" s="14" t="s">
        <v>78</v>
      </c>
      <c r="BK132" s="131">
        <f>ROUND(I132*H132,2)</f>
        <v>0</v>
      </c>
      <c r="BL132" s="14" t="s">
        <v>113</v>
      </c>
      <c r="BM132" s="130" t="s">
        <v>258</v>
      </c>
    </row>
    <row r="133" spans="2:65" s="1" customFormat="1" ht="156" x14ac:dyDescent="0.2">
      <c r="B133" s="29"/>
      <c r="D133" s="147" t="s">
        <v>208</v>
      </c>
      <c r="F133" s="148" t="s">
        <v>259</v>
      </c>
      <c r="I133" s="134"/>
      <c r="L133" s="29"/>
      <c r="M133" s="135"/>
      <c r="T133" s="50"/>
      <c r="AT133" s="14" t="s">
        <v>208</v>
      </c>
      <c r="AU133" s="14" t="s">
        <v>80</v>
      </c>
    </row>
    <row r="134" spans="2:65" s="1" customFormat="1" ht="16.5" customHeight="1" x14ac:dyDescent="0.2">
      <c r="B134" s="29"/>
      <c r="C134" s="119" t="s">
        <v>260</v>
      </c>
      <c r="D134" s="119" t="s">
        <v>114</v>
      </c>
      <c r="E134" s="120" t="s">
        <v>261</v>
      </c>
      <c r="F134" s="121" t="s">
        <v>262</v>
      </c>
      <c r="G134" s="122" t="s">
        <v>182</v>
      </c>
      <c r="H134" s="123">
        <v>9</v>
      </c>
      <c r="I134" s="124"/>
      <c r="J134" s="125">
        <f>ROUND(I134*H134,2)</f>
        <v>0</v>
      </c>
      <c r="K134" s="121" t="s">
        <v>118</v>
      </c>
      <c r="L134" s="29"/>
      <c r="M134" s="126" t="s">
        <v>19</v>
      </c>
      <c r="N134" s="127" t="s">
        <v>44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113</v>
      </c>
      <c r="AT134" s="130" t="s">
        <v>114</v>
      </c>
      <c r="AU134" s="130" t="s">
        <v>80</v>
      </c>
      <c r="AY134" s="14" t="s">
        <v>110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4" t="s">
        <v>78</v>
      </c>
      <c r="BK134" s="131">
        <f>ROUND(I134*H134,2)</f>
        <v>0</v>
      </c>
      <c r="BL134" s="14" t="s">
        <v>113</v>
      </c>
      <c r="BM134" s="130" t="s">
        <v>263</v>
      </c>
    </row>
    <row r="135" spans="2:65" s="1" customFormat="1" ht="11.25" x14ac:dyDescent="0.2">
      <c r="B135" s="29"/>
      <c r="D135" s="132" t="s">
        <v>120</v>
      </c>
      <c r="F135" s="133" t="s">
        <v>264</v>
      </c>
      <c r="I135" s="134"/>
      <c r="L135" s="29"/>
      <c r="M135" s="135"/>
      <c r="T135" s="50"/>
      <c r="AT135" s="14" t="s">
        <v>120</v>
      </c>
      <c r="AU135" s="14" t="s">
        <v>80</v>
      </c>
    </row>
    <row r="136" spans="2:65" s="1" customFormat="1" ht="16.5" customHeight="1" x14ac:dyDescent="0.2">
      <c r="B136" s="29"/>
      <c r="C136" s="136" t="s">
        <v>265</v>
      </c>
      <c r="D136" s="136" t="s">
        <v>128</v>
      </c>
      <c r="E136" s="137" t="s">
        <v>266</v>
      </c>
      <c r="F136" s="138" t="s">
        <v>267</v>
      </c>
      <c r="G136" s="139" t="s">
        <v>182</v>
      </c>
      <c r="H136" s="140">
        <v>9</v>
      </c>
      <c r="I136" s="141"/>
      <c r="J136" s="142">
        <f>ROUND(I136*H136,2)</f>
        <v>0</v>
      </c>
      <c r="K136" s="138" t="s">
        <v>19</v>
      </c>
      <c r="L136" s="143"/>
      <c r="M136" s="144" t="s">
        <v>19</v>
      </c>
      <c r="N136" s="145" t="s">
        <v>44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131</v>
      </c>
      <c r="AT136" s="130" t="s">
        <v>128</v>
      </c>
      <c r="AU136" s="130" t="s">
        <v>80</v>
      </c>
      <c r="AY136" s="14" t="s">
        <v>110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4" t="s">
        <v>78</v>
      </c>
      <c r="BK136" s="131">
        <f>ROUND(I136*H136,2)</f>
        <v>0</v>
      </c>
      <c r="BL136" s="14" t="s">
        <v>113</v>
      </c>
      <c r="BM136" s="130" t="s">
        <v>268</v>
      </c>
    </row>
    <row r="137" spans="2:65" s="1" customFormat="1" ht="97.5" x14ac:dyDescent="0.2">
      <c r="B137" s="29"/>
      <c r="D137" s="147" t="s">
        <v>208</v>
      </c>
      <c r="F137" s="148" t="s">
        <v>269</v>
      </c>
      <c r="I137" s="134"/>
      <c r="L137" s="29"/>
      <c r="M137" s="135"/>
      <c r="T137" s="50"/>
      <c r="AT137" s="14" t="s">
        <v>208</v>
      </c>
      <c r="AU137" s="14" t="s">
        <v>80</v>
      </c>
    </row>
    <row r="138" spans="2:65" s="1" customFormat="1" ht="16.5" customHeight="1" x14ac:dyDescent="0.2">
      <c r="B138" s="29"/>
      <c r="C138" s="119" t="s">
        <v>270</v>
      </c>
      <c r="D138" s="119" t="s">
        <v>114</v>
      </c>
      <c r="E138" s="120" t="s">
        <v>271</v>
      </c>
      <c r="F138" s="121" t="s">
        <v>272</v>
      </c>
      <c r="G138" s="122" t="s">
        <v>182</v>
      </c>
      <c r="H138" s="123">
        <v>4</v>
      </c>
      <c r="I138" s="124"/>
      <c r="J138" s="125">
        <f>ROUND(I138*H138,2)</f>
        <v>0</v>
      </c>
      <c r="K138" s="121" t="s">
        <v>19</v>
      </c>
      <c r="L138" s="29"/>
      <c r="M138" s="126" t="s">
        <v>19</v>
      </c>
      <c r="N138" s="127" t="s">
        <v>44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113</v>
      </c>
      <c r="AT138" s="130" t="s">
        <v>114</v>
      </c>
      <c r="AU138" s="130" t="s">
        <v>80</v>
      </c>
      <c r="AY138" s="14" t="s">
        <v>110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4" t="s">
        <v>78</v>
      </c>
      <c r="BK138" s="131">
        <f>ROUND(I138*H138,2)</f>
        <v>0</v>
      </c>
      <c r="BL138" s="14" t="s">
        <v>113</v>
      </c>
      <c r="BM138" s="130" t="s">
        <v>273</v>
      </c>
    </row>
    <row r="139" spans="2:65" s="1" customFormat="1" ht="24.2" customHeight="1" x14ac:dyDescent="0.2">
      <c r="B139" s="29"/>
      <c r="C139" s="136" t="s">
        <v>274</v>
      </c>
      <c r="D139" s="136" t="s">
        <v>128</v>
      </c>
      <c r="E139" s="137" t="s">
        <v>275</v>
      </c>
      <c r="F139" s="138" t="s">
        <v>276</v>
      </c>
      <c r="G139" s="139" t="s">
        <v>182</v>
      </c>
      <c r="H139" s="140">
        <v>4</v>
      </c>
      <c r="I139" s="141"/>
      <c r="J139" s="142">
        <f>ROUND(I139*H139,2)</f>
        <v>0</v>
      </c>
      <c r="K139" s="138" t="s">
        <v>19</v>
      </c>
      <c r="L139" s="143"/>
      <c r="M139" s="144" t="s">
        <v>19</v>
      </c>
      <c r="N139" s="145" t="s">
        <v>44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AR139" s="130" t="s">
        <v>131</v>
      </c>
      <c r="AT139" s="130" t="s">
        <v>128</v>
      </c>
      <c r="AU139" s="130" t="s">
        <v>80</v>
      </c>
      <c r="AY139" s="14" t="s">
        <v>110</v>
      </c>
      <c r="BE139" s="131">
        <f>IF(N139="základní",J139,0)</f>
        <v>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4" t="s">
        <v>78</v>
      </c>
      <c r="BK139" s="131">
        <f>ROUND(I139*H139,2)</f>
        <v>0</v>
      </c>
      <c r="BL139" s="14" t="s">
        <v>113</v>
      </c>
      <c r="BM139" s="130" t="s">
        <v>277</v>
      </c>
    </row>
    <row r="140" spans="2:65" s="1" customFormat="1" ht="214.5" x14ac:dyDescent="0.2">
      <c r="B140" s="29"/>
      <c r="D140" s="147" t="s">
        <v>208</v>
      </c>
      <c r="F140" s="148" t="s">
        <v>278</v>
      </c>
      <c r="I140" s="134"/>
      <c r="L140" s="29"/>
      <c r="M140" s="135"/>
      <c r="T140" s="50"/>
      <c r="AT140" s="14" t="s">
        <v>208</v>
      </c>
      <c r="AU140" s="14" t="s">
        <v>80</v>
      </c>
    </row>
    <row r="141" spans="2:65" s="11" customFormat="1" ht="22.9" customHeight="1" x14ac:dyDescent="0.2">
      <c r="B141" s="107"/>
      <c r="D141" s="108" t="s">
        <v>72</v>
      </c>
      <c r="E141" s="117" t="s">
        <v>279</v>
      </c>
      <c r="F141" s="117" t="s">
        <v>280</v>
      </c>
      <c r="I141" s="110"/>
      <c r="J141" s="118">
        <f>BK141</f>
        <v>0</v>
      </c>
      <c r="L141" s="107"/>
      <c r="M141" s="112"/>
      <c r="P141" s="113">
        <f>SUM(P142:P151)</f>
        <v>0</v>
      </c>
      <c r="R141" s="113">
        <f>SUM(R142:R151)</f>
        <v>2.4763980000000001</v>
      </c>
      <c r="T141" s="114">
        <f>SUM(T142:T151)</f>
        <v>0</v>
      </c>
      <c r="AR141" s="108" t="s">
        <v>80</v>
      </c>
      <c r="AT141" s="115" t="s">
        <v>72</v>
      </c>
      <c r="AU141" s="115" t="s">
        <v>78</v>
      </c>
      <c r="AY141" s="108" t="s">
        <v>110</v>
      </c>
      <c r="BK141" s="116">
        <f>SUM(BK142:BK151)</f>
        <v>0</v>
      </c>
    </row>
    <row r="142" spans="2:65" s="1" customFormat="1" ht="21.75" customHeight="1" x14ac:dyDescent="0.2">
      <c r="B142" s="29"/>
      <c r="C142" s="119" t="s">
        <v>281</v>
      </c>
      <c r="D142" s="119" t="s">
        <v>114</v>
      </c>
      <c r="E142" s="120" t="s">
        <v>282</v>
      </c>
      <c r="F142" s="121" t="s">
        <v>283</v>
      </c>
      <c r="G142" s="122" t="s">
        <v>159</v>
      </c>
      <c r="H142" s="123">
        <v>16.04</v>
      </c>
      <c r="I142" s="124"/>
      <c r="J142" s="125">
        <f>ROUND(I142*H142,2)</f>
        <v>0</v>
      </c>
      <c r="K142" s="121" t="s">
        <v>118</v>
      </c>
      <c r="L142" s="29"/>
      <c r="M142" s="126" t="s">
        <v>19</v>
      </c>
      <c r="N142" s="127" t="s">
        <v>44</v>
      </c>
      <c r="P142" s="128">
        <f>O142*H142</f>
        <v>0</v>
      </c>
      <c r="Q142" s="128">
        <v>2.6689999999999998E-2</v>
      </c>
      <c r="R142" s="128">
        <f>Q142*H142</f>
        <v>0.42810759999999998</v>
      </c>
      <c r="S142" s="128">
        <v>0</v>
      </c>
      <c r="T142" s="129">
        <f>S142*H142</f>
        <v>0</v>
      </c>
      <c r="AR142" s="130" t="s">
        <v>113</v>
      </c>
      <c r="AT142" s="130" t="s">
        <v>114</v>
      </c>
      <c r="AU142" s="130" t="s">
        <v>80</v>
      </c>
      <c r="AY142" s="14" t="s">
        <v>110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4" t="s">
        <v>78</v>
      </c>
      <c r="BK142" s="131">
        <f>ROUND(I142*H142,2)</f>
        <v>0</v>
      </c>
      <c r="BL142" s="14" t="s">
        <v>113</v>
      </c>
      <c r="BM142" s="130" t="s">
        <v>284</v>
      </c>
    </row>
    <row r="143" spans="2:65" s="1" customFormat="1" ht="11.25" x14ac:dyDescent="0.2">
      <c r="B143" s="29"/>
      <c r="D143" s="132" t="s">
        <v>120</v>
      </c>
      <c r="F143" s="133" t="s">
        <v>285</v>
      </c>
      <c r="I143" s="134"/>
      <c r="L143" s="29"/>
      <c r="M143" s="135"/>
      <c r="T143" s="50"/>
      <c r="AT143" s="14" t="s">
        <v>120</v>
      </c>
      <c r="AU143" s="14" t="s">
        <v>80</v>
      </c>
    </row>
    <row r="144" spans="2:65" s="1" customFormat="1" ht="21.75" customHeight="1" x14ac:dyDescent="0.2">
      <c r="B144" s="29"/>
      <c r="C144" s="119" t="s">
        <v>286</v>
      </c>
      <c r="D144" s="119" t="s">
        <v>114</v>
      </c>
      <c r="E144" s="120" t="s">
        <v>287</v>
      </c>
      <c r="F144" s="121" t="s">
        <v>288</v>
      </c>
      <c r="G144" s="122" t="s">
        <v>159</v>
      </c>
      <c r="H144" s="123">
        <v>19.22</v>
      </c>
      <c r="I144" s="124"/>
      <c r="J144" s="125">
        <f>ROUND(I144*H144,2)</f>
        <v>0</v>
      </c>
      <c r="K144" s="121" t="s">
        <v>118</v>
      </c>
      <c r="L144" s="29"/>
      <c r="M144" s="126" t="s">
        <v>19</v>
      </c>
      <c r="N144" s="127" t="s">
        <v>44</v>
      </c>
      <c r="P144" s="128">
        <f>O144*H144</f>
        <v>0</v>
      </c>
      <c r="Q144" s="128">
        <v>4.9099999999999998E-2</v>
      </c>
      <c r="R144" s="128">
        <f>Q144*H144</f>
        <v>0.94370199999999993</v>
      </c>
      <c r="S144" s="128">
        <v>0</v>
      </c>
      <c r="T144" s="129">
        <f>S144*H144</f>
        <v>0</v>
      </c>
      <c r="AR144" s="130" t="s">
        <v>113</v>
      </c>
      <c r="AT144" s="130" t="s">
        <v>114</v>
      </c>
      <c r="AU144" s="130" t="s">
        <v>80</v>
      </c>
      <c r="AY144" s="14" t="s">
        <v>110</v>
      </c>
      <c r="BE144" s="131">
        <f>IF(N144="základní",J144,0)</f>
        <v>0</v>
      </c>
      <c r="BF144" s="131">
        <f>IF(N144="snížená",J144,0)</f>
        <v>0</v>
      </c>
      <c r="BG144" s="131">
        <f>IF(N144="zákl. přenesená",J144,0)</f>
        <v>0</v>
      </c>
      <c r="BH144" s="131">
        <f>IF(N144="sníž. přenesená",J144,0)</f>
        <v>0</v>
      </c>
      <c r="BI144" s="131">
        <f>IF(N144="nulová",J144,0)</f>
        <v>0</v>
      </c>
      <c r="BJ144" s="14" t="s">
        <v>78</v>
      </c>
      <c r="BK144" s="131">
        <f>ROUND(I144*H144,2)</f>
        <v>0</v>
      </c>
      <c r="BL144" s="14" t="s">
        <v>113</v>
      </c>
      <c r="BM144" s="130" t="s">
        <v>289</v>
      </c>
    </row>
    <row r="145" spans="2:65" s="1" customFormat="1" ht="11.25" x14ac:dyDescent="0.2">
      <c r="B145" s="29"/>
      <c r="D145" s="132" t="s">
        <v>120</v>
      </c>
      <c r="F145" s="133" t="s">
        <v>290</v>
      </c>
      <c r="I145" s="134"/>
      <c r="L145" s="29"/>
      <c r="M145" s="135"/>
      <c r="T145" s="50"/>
      <c r="AT145" s="14" t="s">
        <v>120</v>
      </c>
      <c r="AU145" s="14" t="s">
        <v>80</v>
      </c>
    </row>
    <row r="146" spans="2:65" s="1" customFormat="1" ht="21.75" customHeight="1" x14ac:dyDescent="0.2">
      <c r="B146" s="29"/>
      <c r="C146" s="119" t="s">
        <v>291</v>
      </c>
      <c r="D146" s="119" t="s">
        <v>114</v>
      </c>
      <c r="E146" s="120" t="s">
        <v>292</v>
      </c>
      <c r="F146" s="121" t="s">
        <v>293</v>
      </c>
      <c r="G146" s="122" t="s">
        <v>159</v>
      </c>
      <c r="H146" s="123">
        <v>5.59</v>
      </c>
      <c r="I146" s="124"/>
      <c r="J146" s="125">
        <f>ROUND(I146*H146,2)</f>
        <v>0</v>
      </c>
      <c r="K146" s="121" t="s">
        <v>118</v>
      </c>
      <c r="L146" s="29"/>
      <c r="M146" s="126" t="s">
        <v>19</v>
      </c>
      <c r="N146" s="127" t="s">
        <v>44</v>
      </c>
      <c r="P146" s="128">
        <f>O146*H146</f>
        <v>0</v>
      </c>
      <c r="Q146" s="128">
        <v>5.654E-2</v>
      </c>
      <c r="R146" s="128">
        <f>Q146*H146</f>
        <v>0.31605859999999997</v>
      </c>
      <c r="S146" s="128">
        <v>0</v>
      </c>
      <c r="T146" s="129">
        <f>S146*H146</f>
        <v>0</v>
      </c>
      <c r="AR146" s="130" t="s">
        <v>113</v>
      </c>
      <c r="AT146" s="130" t="s">
        <v>114</v>
      </c>
      <c r="AU146" s="130" t="s">
        <v>80</v>
      </c>
      <c r="AY146" s="14" t="s">
        <v>110</v>
      </c>
      <c r="BE146" s="131">
        <f>IF(N146="základní",J146,0)</f>
        <v>0</v>
      </c>
      <c r="BF146" s="131">
        <f>IF(N146="snížená",J146,0)</f>
        <v>0</v>
      </c>
      <c r="BG146" s="131">
        <f>IF(N146="zákl. přenesená",J146,0)</f>
        <v>0</v>
      </c>
      <c r="BH146" s="131">
        <f>IF(N146="sníž. přenesená",J146,0)</f>
        <v>0</v>
      </c>
      <c r="BI146" s="131">
        <f>IF(N146="nulová",J146,0)</f>
        <v>0</v>
      </c>
      <c r="BJ146" s="14" t="s">
        <v>78</v>
      </c>
      <c r="BK146" s="131">
        <f>ROUND(I146*H146,2)</f>
        <v>0</v>
      </c>
      <c r="BL146" s="14" t="s">
        <v>113</v>
      </c>
      <c r="BM146" s="130" t="s">
        <v>294</v>
      </c>
    </row>
    <row r="147" spans="2:65" s="1" customFormat="1" ht="11.25" x14ac:dyDescent="0.2">
      <c r="B147" s="29"/>
      <c r="D147" s="132" t="s">
        <v>120</v>
      </c>
      <c r="F147" s="133" t="s">
        <v>295</v>
      </c>
      <c r="I147" s="134"/>
      <c r="L147" s="29"/>
      <c r="M147" s="135"/>
      <c r="T147" s="50"/>
      <c r="AT147" s="14" t="s">
        <v>120</v>
      </c>
      <c r="AU147" s="14" t="s">
        <v>80</v>
      </c>
    </row>
    <row r="148" spans="2:65" s="1" customFormat="1" ht="24.2" customHeight="1" x14ac:dyDescent="0.2">
      <c r="B148" s="29"/>
      <c r="C148" s="119" t="s">
        <v>296</v>
      </c>
      <c r="D148" s="119" t="s">
        <v>114</v>
      </c>
      <c r="E148" s="120" t="s">
        <v>297</v>
      </c>
      <c r="F148" s="121" t="s">
        <v>298</v>
      </c>
      <c r="G148" s="122" t="s">
        <v>159</v>
      </c>
      <c r="H148" s="123">
        <v>11.3</v>
      </c>
      <c r="I148" s="124"/>
      <c r="J148" s="125">
        <f>ROUND(I148*H148,2)</f>
        <v>0</v>
      </c>
      <c r="K148" s="121" t="s">
        <v>118</v>
      </c>
      <c r="L148" s="29"/>
      <c r="M148" s="126" t="s">
        <v>19</v>
      </c>
      <c r="N148" s="127" t="s">
        <v>44</v>
      </c>
      <c r="P148" s="128">
        <f>O148*H148</f>
        <v>0</v>
      </c>
      <c r="Q148" s="128">
        <v>2.052E-2</v>
      </c>
      <c r="R148" s="128">
        <f>Q148*H148</f>
        <v>0.23187600000000003</v>
      </c>
      <c r="S148" s="128">
        <v>0</v>
      </c>
      <c r="T148" s="129">
        <f>S148*H148</f>
        <v>0</v>
      </c>
      <c r="AR148" s="130" t="s">
        <v>113</v>
      </c>
      <c r="AT148" s="130" t="s">
        <v>114</v>
      </c>
      <c r="AU148" s="130" t="s">
        <v>80</v>
      </c>
      <c r="AY148" s="14" t="s">
        <v>110</v>
      </c>
      <c r="BE148" s="131">
        <f>IF(N148="základní",J148,0)</f>
        <v>0</v>
      </c>
      <c r="BF148" s="131">
        <f>IF(N148="snížená",J148,0)</f>
        <v>0</v>
      </c>
      <c r="BG148" s="131">
        <f>IF(N148="zákl. přenesená",J148,0)</f>
        <v>0</v>
      </c>
      <c r="BH148" s="131">
        <f>IF(N148="sníž. přenesená",J148,0)</f>
        <v>0</v>
      </c>
      <c r="BI148" s="131">
        <f>IF(N148="nulová",J148,0)</f>
        <v>0</v>
      </c>
      <c r="BJ148" s="14" t="s">
        <v>78</v>
      </c>
      <c r="BK148" s="131">
        <f>ROUND(I148*H148,2)</f>
        <v>0</v>
      </c>
      <c r="BL148" s="14" t="s">
        <v>113</v>
      </c>
      <c r="BM148" s="130" t="s">
        <v>299</v>
      </c>
    </row>
    <row r="149" spans="2:65" s="1" customFormat="1" ht="11.25" x14ac:dyDescent="0.2">
      <c r="B149" s="29"/>
      <c r="D149" s="132" t="s">
        <v>120</v>
      </c>
      <c r="F149" s="133" t="s">
        <v>300</v>
      </c>
      <c r="I149" s="134"/>
      <c r="L149" s="29"/>
      <c r="M149" s="135"/>
      <c r="T149" s="50"/>
      <c r="AT149" s="14" t="s">
        <v>120</v>
      </c>
      <c r="AU149" s="14" t="s">
        <v>80</v>
      </c>
    </row>
    <row r="150" spans="2:65" s="1" customFormat="1" ht="24.2" customHeight="1" x14ac:dyDescent="0.2">
      <c r="B150" s="29"/>
      <c r="C150" s="119" t="s">
        <v>301</v>
      </c>
      <c r="D150" s="119" t="s">
        <v>114</v>
      </c>
      <c r="E150" s="120" t="s">
        <v>302</v>
      </c>
      <c r="F150" s="121" t="s">
        <v>303</v>
      </c>
      <c r="G150" s="122" t="s">
        <v>159</v>
      </c>
      <c r="H150" s="123">
        <v>23.33</v>
      </c>
      <c r="I150" s="124"/>
      <c r="J150" s="125">
        <f>ROUND(I150*H150,2)</f>
        <v>0</v>
      </c>
      <c r="K150" s="121" t="s">
        <v>118</v>
      </c>
      <c r="L150" s="29"/>
      <c r="M150" s="126" t="s">
        <v>19</v>
      </c>
      <c r="N150" s="127" t="s">
        <v>44</v>
      </c>
      <c r="P150" s="128">
        <f>O150*H150</f>
        <v>0</v>
      </c>
      <c r="Q150" s="128">
        <v>2.3859999999999999E-2</v>
      </c>
      <c r="R150" s="128">
        <f>Q150*H150</f>
        <v>0.55665379999999998</v>
      </c>
      <c r="S150" s="128">
        <v>0</v>
      </c>
      <c r="T150" s="129">
        <f>S150*H150</f>
        <v>0</v>
      </c>
      <c r="AR150" s="130" t="s">
        <v>113</v>
      </c>
      <c r="AT150" s="130" t="s">
        <v>114</v>
      </c>
      <c r="AU150" s="130" t="s">
        <v>80</v>
      </c>
      <c r="AY150" s="14" t="s">
        <v>110</v>
      </c>
      <c r="BE150" s="131">
        <f>IF(N150="základní",J150,0)</f>
        <v>0</v>
      </c>
      <c r="BF150" s="131">
        <f>IF(N150="snížená",J150,0)</f>
        <v>0</v>
      </c>
      <c r="BG150" s="131">
        <f>IF(N150="zákl. přenesená",J150,0)</f>
        <v>0</v>
      </c>
      <c r="BH150" s="131">
        <f>IF(N150="sníž. přenesená",J150,0)</f>
        <v>0</v>
      </c>
      <c r="BI150" s="131">
        <f>IF(N150="nulová",J150,0)</f>
        <v>0</v>
      </c>
      <c r="BJ150" s="14" t="s">
        <v>78</v>
      </c>
      <c r="BK150" s="131">
        <f>ROUND(I150*H150,2)</f>
        <v>0</v>
      </c>
      <c r="BL150" s="14" t="s">
        <v>113</v>
      </c>
      <c r="BM150" s="130" t="s">
        <v>304</v>
      </c>
    </row>
    <row r="151" spans="2:65" s="1" customFormat="1" ht="11.25" x14ac:dyDescent="0.2">
      <c r="B151" s="29"/>
      <c r="D151" s="132" t="s">
        <v>120</v>
      </c>
      <c r="F151" s="133" t="s">
        <v>305</v>
      </c>
      <c r="I151" s="134"/>
      <c r="L151" s="29"/>
      <c r="M151" s="135"/>
      <c r="T151" s="50"/>
      <c r="AT151" s="14" t="s">
        <v>120</v>
      </c>
      <c r="AU151" s="14" t="s">
        <v>80</v>
      </c>
    </row>
    <row r="152" spans="2:65" s="11" customFormat="1" ht="22.9" customHeight="1" x14ac:dyDescent="0.2">
      <c r="B152" s="107"/>
      <c r="D152" s="108" t="s">
        <v>72</v>
      </c>
      <c r="E152" s="117" t="s">
        <v>306</v>
      </c>
      <c r="F152" s="117" t="s">
        <v>307</v>
      </c>
      <c r="I152" s="110"/>
      <c r="J152" s="118">
        <f>BK152</f>
        <v>0</v>
      </c>
      <c r="L152" s="107"/>
      <c r="M152" s="112"/>
      <c r="P152" s="113">
        <f>SUM(P153:P160)</f>
        <v>0</v>
      </c>
      <c r="R152" s="113">
        <f>SUM(R153:R160)</f>
        <v>5.3010000000000002</v>
      </c>
      <c r="T152" s="114">
        <f>SUM(T153:T160)</f>
        <v>0</v>
      </c>
      <c r="AR152" s="108" t="s">
        <v>80</v>
      </c>
      <c r="AT152" s="115" t="s">
        <v>72</v>
      </c>
      <c r="AU152" s="115" t="s">
        <v>78</v>
      </c>
      <c r="AY152" s="108" t="s">
        <v>110</v>
      </c>
      <c r="BK152" s="116">
        <f>SUM(BK153:BK160)</f>
        <v>0</v>
      </c>
    </row>
    <row r="153" spans="2:65" s="1" customFormat="1" ht="24.2" customHeight="1" x14ac:dyDescent="0.2">
      <c r="B153" s="29"/>
      <c r="C153" s="119" t="s">
        <v>78</v>
      </c>
      <c r="D153" s="119" t="s">
        <v>114</v>
      </c>
      <c r="E153" s="120" t="s">
        <v>308</v>
      </c>
      <c r="F153" s="121" t="s">
        <v>309</v>
      </c>
      <c r="G153" s="122" t="s">
        <v>182</v>
      </c>
      <c r="H153" s="123">
        <v>3</v>
      </c>
      <c r="I153" s="124"/>
      <c r="J153" s="125">
        <f>ROUND(I153*H153,2)</f>
        <v>0</v>
      </c>
      <c r="K153" s="121" t="s">
        <v>118</v>
      </c>
      <c r="L153" s="29"/>
      <c r="M153" s="126" t="s">
        <v>19</v>
      </c>
      <c r="N153" s="127" t="s">
        <v>44</v>
      </c>
      <c r="P153" s="128">
        <f>O153*H153</f>
        <v>0</v>
      </c>
      <c r="Q153" s="128">
        <v>0</v>
      </c>
      <c r="R153" s="128">
        <f>Q153*H153</f>
        <v>0</v>
      </c>
      <c r="S153" s="128">
        <v>0</v>
      </c>
      <c r="T153" s="129">
        <f>S153*H153</f>
        <v>0</v>
      </c>
      <c r="AR153" s="130" t="s">
        <v>113</v>
      </c>
      <c r="AT153" s="130" t="s">
        <v>114</v>
      </c>
      <c r="AU153" s="130" t="s">
        <v>80</v>
      </c>
      <c r="AY153" s="14" t="s">
        <v>110</v>
      </c>
      <c r="BE153" s="131">
        <f>IF(N153="základní",J153,0)</f>
        <v>0</v>
      </c>
      <c r="BF153" s="131">
        <f>IF(N153="snížená",J153,0)</f>
        <v>0</v>
      </c>
      <c r="BG153" s="131">
        <f>IF(N153="zákl. přenesená",J153,0)</f>
        <v>0</v>
      </c>
      <c r="BH153" s="131">
        <f>IF(N153="sníž. přenesená",J153,0)</f>
        <v>0</v>
      </c>
      <c r="BI153" s="131">
        <f>IF(N153="nulová",J153,0)</f>
        <v>0</v>
      </c>
      <c r="BJ153" s="14" t="s">
        <v>78</v>
      </c>
      <c r="BK153" s="131">
        <f>ROUND(I153*H153,2)</f>
        <v>0</v>
      </c>
      <c r="BL153" s="14" t="s">
        <v>113</v>
      </c>
      <c r="BM153" s="130" t="s">
        <v>310</v>
      </c>
    </row>
    <row r="154" spans="2:65" s="1" customFormat="1" ht="11.25" x14ac:dyDescent="0.2">
      <c r="B154" s="29"/>
      <c r="D154" s="132" t="s">
        <v>120</v>
      </c>
      <c r="F154" s="133" t="s">
        <v>311</v>
      </c>
      <c r="I154" s="134"/>
      <c r="L154" s="29"/>
      <c r="M154" s="135"/>
      <c r="T154" s="50"/>
      <c r="AT154" s="14" t="s">
        <v>120</v>
      </c>
      <c r="AU154" s="14" t="s">
        <v>80</v>
      </c>
    </row>
    <row r="155" spans="2:65" s="1" customFormat="1" ht="56.25" customHeight="1" x14ac:dyDescent="0.2">
      <c r="B155" s="29"/>
      <c r="C155" s="136" t="s">
        <v>80</v>
      </c>
      <c r="D155" s="136" t="s">
        <v>128</v>
      </c>
      <c r="E155" s="137" t="s">
        <v>312</v>
      </c>
      <c r="F155" s="138" t="s">
        <v>313</v>
      </c>
      <c r="G155" s="139" t="s">
        <v>182</v>
      </c>
      <c r="H155" s="140">
        <v>3</v>
      </c>
      <c r="I155" s="141"/>
      <c r="J155" s="142">
        <f>ROUND(I155*H155,2)</f>
        <v>0</v>
      </c>
      <c r="K155" s="138" t="s">
        <v>118</v>
      </c>
      <c r="L155" s="143"/>
      <c r="M155" s="144" t="s">
        <v>19</v>
      </c>
      <c r="N155" s="145" t="s">
        <v>44</v>
      </c>
      <c r="P155" s="128">
        <f>O155*H155</f>
        <v>0</v>
      </c>
      <c r="Q155" s="128">
        <v>1.7669999999999999</v>
      </c>
      <c r="R155" s="128">
        <f>Q155*H155</f>
        <v>5.3010000000000002</v>
      </c>
      <c r="S155" s="128">
        <v>0</v>
      </c>
      <c r="T155" s="129">
        <f>S155*H155</f>
        <v>0</v>
      </c>
      <c r="AR155" s="130" t="s">
        <v>131</v>
      </c>
      <c r="AT155" s="130" t="s">
        <v>128</v>
      </c>
      <c r="AU155" s="130" t="s">
        <v>80</v>
      </c>
      <c r="AY155" s="14" t="s">
        <v>110</v>
      </c>
      <c r="BE155" s="131">
        <f>IF(N155="základní",J155,0)</f>
        <v>0</v>
      </c>
      <c r="BF155" s="131">
        <f>IF(N155="snížená",J155,0)</f>
        <v>0</v>
      </c>
      <c r="BG155" s="131">
        <f>IF(N155="zákl. přenesená",J155,0)</f>
        <v>0</v>
      </c>
      <c r="BH155" s="131">
        <f>IF(N155="sníž. přenesená",J155,0)</f>
        <v>0</v>
      </c>
      <c r="BI155" s="131">
        <f>IF(N155="nulová",J155,0)</f>
        <v>0</v>
      </c>
      <c r="BJ155" s="14" t="s">
        <v>78</v>
      </c>
      <c r="BK155" s="131">
        <f>ROUND(I155*H155,2)</f>
        <v>0</v>
      </c>
      <c r="BL155" s="14" t="s">
        <v>113</v>
      </c>
      <c r="BM155" s="130" t="s">
        <v>314</v>
      </c>
    </row>
    <row r="156" spans="2:65" s="1" customFormat="1" ht="19.5" x14ac:dyDescent="0.2">
      <c r="B156" s="29"/>
      <c r="D156" s="147" t="s">
        <v>208</v>
      </c>
      <c r="F156" s="148" t="s">
        <v>315</v>
      </c>
      <c r="I156" s="134"/>
      <c r="L156" s="29"/>
      <c r="M156" s="135"/>
      <c r="T156" s="50"/>
      <c r="AT156" s="14" t="s">
        <v>208</v>
      </c>
      <c r="AU156" s="14" t="s">
        <v>80</v>
      </c>
    </row>
    <row r="157" spans="2:65" s="1" customFormat="1" ht="16.5" customHeight="1" x14ac:dyDescent="0.2">
      <c r="B157" s="29"/>
      <c r="C157" s="136" t="s">
        <v>316</v>
      </c>
      <c r="D157" s="136" t="s">
        <v>128</v>
      </c>
      <c r="E157" s="137" t="s">
        <v>317</v>
      </c>
      <c r="F157" s="138" t="s">
        <v>318</v>
      </c>
      <c r="G157" s="139" t="s">
        <v>219</v>
      </c>
      <c r="H157" s="140">
        <v>3</v>
      </c>
      <c r="I157" s="141"/>
      <c r="J157" s="142">
        <f>ROUND(I157*H157,2)</f>
        <v>0</v>
      </c>
      <c r="K157" s="138" t="s">
        <v>19</v>
      </c>
      <c r="L157" s="143"/>
      <c r="M157" s="144" t="s">
        <v>19</v>
      </c>
      <c r="N157" s="145" t="s">
        <v>44</v>
      </c>
      <c r="P157" s="128">
        <f>O157*H157</f>
        <v>0</v>
      </c>
      <c r="Q157" s="128">
        <v>0</v>
      </c>
      <c r="R157" s="128">
        <f>Q157*H157</f>
        <v>0</v>
      </c>
      <c r="S157" s="128">
        <v>0</v>
      </c>
      <c r="T157" s="129">
        <f>S157*H157</f>
        <v>0</v>
      </c>
      <c r="AR157" s="130" t="s">
        <v>131</v>
      </c>
      <c r="AT157" s="130" t="s">
        <v>128</v>
      </c>
      <c r="AU157" s="130" t="s">
        <v>80</v>
      </c>
      <c r="AY157" s="14" t="s">
        <v>110</v>
      </c>
      <c r="BE157" s="131">
        <f>IF(N157="základní",J157,0)</f>
        <v>0</v>
      </c>
      <c r="BF157" s="131">
        <f>IF(N157="snížená",J157,0)</f>
        <v>0</v>
      </c>
      <c r="BG157" s="131">
        <f>IF(N157="zákl. přenesená",J157,0)</f>
        <v>0</v>
      </c>
      <c r="BH157" s="131">
        <f>IF(N157="sníž. přenesená",J157,0)</f>
        <v>0</v>
      </c>
      <c r="BI157" s="131">
        <f>IF(N157="nulová",J157,0)</f>
        <v>0</v>
      </c>
      <c r="BJ157" s="14" t="s">
        <v>78</v>
      </c>
      <c r="BK157" s="131">
        <f>ROUND(I157*H157,2)</f>
        <v>0</v>
      </c>
      <c r="BL157" s="14" t="s">
        <v>113</v>
      </c>
      <c r="BM157" s="130" t="s">
        <v>319</v>
      </c>
    </row>
    <row r="158" spans="2:65" s="1" customFormat="1" ht="16.5" customHeight="1" x14ac:dyDescent="0.2">
      <c r="B158" s="29"/>
      <c r="C158" s="119" t="s">
        <v>320</v>
      </c>
      <c r="D158" s="119" t="s">
        <v>114</v>
      </c>
      <c r="E158" s="120" t="s">
        <v>321</v>
      </c>
      <c r="F158" s="121" t="s">
        <v>322</v>
      </c>
      <c r="G158" s="122" t="s">
        <v>219</v>
      </c>
      <c r="H158" s="123">
        <v>3</v>
      </c>
      <c r="I158" s="124"/>
      <c r="J158" s="125">
        <f>ROUND(I158*H158,2)</f>
        <v>0</v>
      </c>
      <c r="K158" s="121" t="s">
        <v>19</v>
      </c>
      <c r="L158" s="29"/>
      <c r="M158" s="126" t="s">
        <v>19</v>
      </c>
      <c r="N158" s="127" t="s">
        <v>44</v>
      </c>
      <c r="P158" s="128">
        <f>O158*H158</f>
        <v>0</v>
      </c>
      <c r="Q158" s="128">
        <v>0</v>
      </c>
      <c r="R158" s="128">
        <f>Q158*H158</f>
        <v>0</v>
      </c>
      <c r="S158" s="128">
        <v>0</v>
      </c>
      <c r="T158" s="129">
        <f>S158*H158</f>
        <v>0</v>
      </c>
      <c r="AR158" s="130" t="s">
        <v>113</v>
      </c>
      <c r="AT158" s="130" t="s">
        <v>114</v>
      </c>
      <c r="AU158" s="130" t="s">
        <v>80</v>
      </c>
      <c r="AY158" s="14" t="s">
        <v>110</v>
      </c>
      <c r="BE158" s="131">
        <f>IF(N158="základní",J158,0)</f>
        <v>0</v>
      </c>
      <c r="BF158" s="131">
        <f>IF(N158="snížená",J158,0)</f>
        <v>0</v>
      </c>
      <c r="BG158" s="131">
        <f>IF(N158="zákl. přenesená",J158,0)</f>
        <v>0</v>
      </c>
      <c r="BH158" s="131">
        <f>IF(N158="sníž. přenesená",J158,0)</f>
        <v>0</v>
      </c>
      <c r="BI158" s="131">
        <f>IF(N158="nulová",J158,0)</f>
        <v>0</v>
      </c>
      <c r="BJ158" s="14" t="s">
        <v>78</v>
      </c>
      <c r="BK158" s="131">
        <f>ROUND(I158*H158,2)</f>
        <v>0</v>
      </c>
      <c r="BL158" s="14" t="s">
        <v>113</v>
      </c>
      <c r="BM158" s="130" t="s">
        <v>323</v>
      </c>
    </row>
    <row r="159" spans="2:65" s="1" customFormat="1" ht="16.5" customHeight="1" x14ac:dyDescent="0.2">
      <c r="B159" s="29"/>
      <c r="C159" s="136" t="s">
        <v>324</v>
      </c>
      <c r="D159" s="136" t="s">
        <v>128</v>
      </c>
      <c r="E159" s="137" t="s">
        <v>325</v>
      </c>
      <c r="F159" s="138" t="s">
        <v>326</v>
      </c>
      <c r="G159" s="139" t="s">
        <v>219</v>
      </c>
      <c r="H159" s="140">
        <v>3</v>
      </c>
      <c r="I159" s="141"/>
      <c r="J159" s="142">
        <f>ROUND(I159*H159,2)</f>
        <v>0</v>
      </c>
      <c r="K159" s="138" t="s">
        <v>19</v>
      </c>
      <c r="L159" s="143"/>
      <c r="M159" s="144" t="s">
        <v>19</v>
      </c>
      <c r="N159" s="145" t="s">
        <v>44</v>
      </c>
      <c r="P159" s="128">
        <f>O159*H159</f>
        <v>0</v>
      </c>
      <c r="Q159" s="128">
        <v>0</v>
      </c>
      <c r="R159" s="128">
        <f>Q159*H159</f>
        <v>0</v>
      </c>
      <c r="S159" s="128">
        <v>0</v>
      </c>
      <c r="T159" s="129">
        <f>S159*H159</f>
        <v>0</v>
      </c>
      <c r="AR159" s="130" t="s">
        <v>131</v>
      </c>
      <c r="AT159" s="130" t="s">
        <v>128</v>
      </c>
      <c r="AU159" s="130" t="s">
        <v>80</v>
      </c>
      <c r="AY159" s="14" t="s">
        <v>110</v>
      </c>
      <c r="BE159" s="131">
        <f>IF(N159="základní",J159,0)</f>
        <v>0</v>
      </c>
      <c r="BF159" s="131">
        <f>IF(N159="snížená",J159,0)</f>
        <v>0</v>
      </c>
      <c r="BG159" s="131">
        <f>IF(N159="zákl. přenesená",J159,0)</f>
        <v>0</v>
      </c>
      <c r="BH159" s="131">
        <f>IF(N159="sníž. přenesená",J159,0)</f>
        <v>0</v>
      </c>
      <c r="BI159" s="131">
        <f>IF(N159="nulová",J159,0)</f>
        <v>0</v>
      </c>
      <c r="BJ159" s="14" t="s">
        <v>78</v>
      </c>
      <c r="BK159" s="131">
        <f>ROUND(I159*H159,2)</f>
        <v>0</v>
      </c>
      <c r="BL159" s="14" t="s">
        <v>113</v>
      </c>
      <c r="BM159" s="130" t="s">
        <v>327</v>
      </c>
    </row>
    <row r="160" spans="2:65" s="1" customFormat="1" ht="39" x14ac:dyDescent="0.2">
      <c r="B160" s="29"/>
      <c r="D160" s="147" t="s">
        <v>208</v>
      </c>
      <c r="F160" s="148" t="s">
        <v>328</v>
      </c>
      <c r="I160" s="134"/>
      <c r="L160" s="29"/>
      <c r="M160" s="135"/>
      <c r="T160" s="50"/>
      <c r="AT160" s="14" t="s">
        <v>208</v>
      </c>
      <c r="AU160" s="14" t="s">
        <v>80</v>
      </c>
    </row>
    <row r="161" spans="2:65" s="11" customFormat="1" ht="22.9" customHeight="1" x14ac:dyDescent="0.2">
      <c r="B161" s="107"/>
      <c r="D161" s="108" t="s">
        <v>72</v>
      </c>
      <c r="E161" s="117" t="s">
        <v>329</v>
      </c>
      <c r="F161" s="117" t="s">
        <v>330</v>
      </c>
      <c r="I161" s="110"/>
      <c r="J161" s="118">
        <f>BK161</f>
        <v>0</v>
      </c>
      <c r="L161" s="107"/>
      <c r="M161" s="112"/>
      <c r="P161" s="113">
        <f>SUM(P162:P176)</f>
        <v>0</v>
      </c>
      <c r="R161" s="113">
        <f>SUM(R162:R176)</f>
        <v>1.2154349999999998</v>
      </c>
      <c r="T161" s="114">
        <f>SUM(T162:T176)</f>
        <v>0</v>
      </c>
      <c r="AR161" s="108" t="s">
        <v>80</v>
      </c>
      <c r="AT161" s="115" t="s">
        <v>72</v>
      </c>
      <c r="AU161" s="115" t="s">
        <v>78</v>
      </c>
      <c r="AY161" s="108" t="s">
        <v>110</v>
      </c>
      <c r="BK161" s="116">
        <f>SUM(BK162:BK176)</f>
        <v>0</v>
      </c>
    </row>
    <row r="162" spans="2:65" s="1" customFormat="1" ht="24.2" customHeight="1" x14ac:dyDescent="0.2">
      <c r="B162" s="29"/>
      <c r="C162" s="119" t="s">
        <v>331</v>
      </c>
      <c r="D162" s="119" t="s">
        <v>114</v>
      </c>
      <c r="E162" s="120" t="s">
        <v>332</v>
      </c>
      <c r="F162" s="121" t="s">
        <v>333</v>
      </c>
      <c r="G162" s="122" t="s">
        <v>182</v>
      </c>
      <c r="H162" s="123">
        <v>3</v>
      </c>
      <c r="I162" s="124"/>
      <c r="J162" s="125">
        <f>ROUND(I162*H162,2)</f>
        <v>0</v>
      </c>
      <c r="K162" s="121" t="s">
        <v>19</v>
      </c>
      <c r="L162" s="29"/>
      <c r="M162" s="126" t="s">
        <v>19</v>
      </c>
      <c r="N162" s="127" t="s">
        <v>44</v>
      </c>
      <c r="P162" s="128">
        <f>O162*H162</f>
        <v>0</v>
      </c>
      <c r="Q162" s="128">
        <v>0</v>
      </c>
      <c r="R162" s="128">
        <f>Q162*H162</f>
        <v>0</v>
      </c>
      <c r="S162" s="128">
        <v>0</v>
      </c>
      <c r="T162" s="129">
        <f>S162*H162</f>
        <v>0</v>
      </c>
      <c r="AR162" s="130" t="s">
        <v>113</v>
      </c>
      <c r="AT162" s="130" t="s">
        <v>114</v>
      </c>
      <c r="AU162" s="130" t="s">
        <v>80</v>
      </c>
      <c r="AY162" s="14" t="s">
        <v>110</v>
      </c>
      <c r="BE162" s="131">
        <f>IF(N162="základní",J162,0)</f>
        <v>0</v>
      </c>
      <c r="BF162" s="131">
        <f>IF(N162="snížená",J162,0)</f>
        <v>0</v>
      </c>
      <c r="BG162" s="131">
        <f>IF(N162="zákl. přenesená",J162,0)</f>
        <v>0</v>
      </c>
      <c r="BH162" s="131">
        <f>IF(N162="sníž. přenesená",J162,0)</f>
        <v>0</v>
      </c>
      <c r="BI162" s="131">
        <f>IF(N162="nulová",J162,0)</f>
        <v>0</v>
      </c>
      <c r="BJ162" s="14" t="s">
        <v>78</v>
      </c>
      <c r="BK162" s="131">
        <f>ROUND(I162*H162,2)</f>
        <v>0</v>
      </c>
      <c r="BL162" s="14" t="s">
        <v>113</v>
      </c>
      <c r="BM162" s="130" t="s">
        <v>334</v>
      </c>
    </row>
    <row r="163" spans="2:65" s="1" customFormat="1" ht="104.45" customHeight="1" x14ac:dyDescent="0.2">
      <c r="B163" s="29"/>
      <c r="C163" s="136" t="s">
        <v>335</v>
      </c>
      <c r="D163" s="136" t="s">
        <v>128</v>
      </c>
      <c r="E163" s="137" t="s">
        <v>336</v>
      </c>
      <c r="F163" s="138" t="s">
        <v>337</v>
      </c>
      <c r="G163" s="139" t="s">
        <v>19</v>
      </c>
      <c r="H163" s="140">
        <v>3</v>
      </c>
      <c r="I163" s="141"/>
      <c r="J163" s="142">
        <f>ROUND(I163*H163,2)</f>
        <v>0</v>
      </c>
      <c r="K163" s="138" t="s">
        <v>19</v>
      </c>
      <c r="L163" s="143"/>
      <c r="M163" s="144" t="s">
        <v>19</v>
      </c>
      <c r="N163" s="145" t="s">
        <v>44</v>
      </c>
      <c r="P163" s="128">
        <f>O163*H163</f>
        <v>0</v>
      </c>
      <c r="Q163" s="128">
        <v>0.378</v>
      </c>
      <c r="R163" s="128">
        <f>Q163*H163</f>
        <v>1.1339999999999999</v>
      </c>
      <c r="S163" s="128">
        <v>0</v>
      </c>
      <c r="T163" s="129">
        <f>S163*H163</f>
        <v>0</v>
      </c>
      <c r="AR163" s="130" t="s">
        <v>131</v>
      </c>
      <c r="AT163" s="130" t="s">
        <v>128</v>
      </c>
      <c r="AU163" s="130" t="s">
        <v>80</v>
      </c>
      <c r="AY163" s="14" t="s">
        <v>110</v>
      </c>
      <c r="BE163" s="131">
        <f>IF(N163="základní",J163,0)</f>
        <v>0</v>
      </c>
      <c r="BF163" s="131">
        <f>IF(N163="snížená",J163,0)</f>
        <v>0</v>
      </c>
      <c r="BG163" s="131">
        <f>IF(N163="zákl. přenesená",J163,0)</f>
        <v>0</v>
      </c>
      <c r="BH163" s="131">
        <f>IF(N163="sníž. přenesená",J163,0)</f>
        <v>0</v>
      </c>
      <c r="BI163" s="131">
        <f>IF(N163="nulová",J163,0)</f>
        <v>0</v>
      </c>
      <c r="BJ163" s="14" t="s">
        <v>78</v>
      </c>
      <c r="BK163" s="131">
        <f>ROUND(I163*H163,2)</f>
        <v>0</v>
      </c>
      <c r="BL163" s="14" t="s">
        <v>113</v>
      </c>
      <c r="BM163" s="130" t="s">
        <v>338</v>
      </c>
    </row>
    <row r="164" spans="2:65" s="1" customFormat="1" ht="58.5" x14ac:dyDescent="0.2">
      <c r="B164" s="29"/>
      <c r="D164" s="147" t="s">
        <v>208</v>
      </c>
      <c r="F164" s="148" t="s">
        <v>339</v>
      </c>
      <c r="I164" s="134"/>
      <c r="L164" s="29"/>
      <c r="M164" s="135"/>
      <c r="T164" s="50"/>
      <c r="AT164" s="14" t="s">
        <v>208</v>
      </c>
      <c r="AU164" s="14" t="s">
        <v>80</v>
      </c>
    </row>
    <row r="165" spans="2:65" s="1" customFormat="1" ht="16.5" customHeight="1" x14ac:dyDescent="0.2">
      <c r="B165" s="29"/>
      <c r="C165" s="119" t="s">
        <v>340</v>
      </c>
      <c r="D165" s="119" t="s">
        <v>114</v>
      </c>
      <c r="E165" s="120" t="s">
        <v>341</v>
      </c>
      <c r="F165" s="121" t="s">
        <v>342</v>
      </c>
      <c r="G165" s="122" t="s">
        <v>159</v>
      </c>
      <c r="H165" s="123">
        <v>30</v>
      </c>
      <c r="I165" s="124"/>
      <c r="J165" s="125">
        <f>ROUND(I165*H165,2)</f>
        <v>0</v>
      </c>
      <c r="K165" s="121" t="s">
        <v>118</v>
      </c>
      <c r="L165" s="29"/>
      <c r="M165" s="126" t="s">
        <v>19</v>
      </c>
      <c r="N165" s="127" t="s">
        <v>44</v>
      </c>
      <c r="P165" s="128">
        <f>O165*H165</f>
        <v>0</v>
      </c>
      <c r="Q165" s="128">
        <v>0</v>
      </c>
      <c r="R165" s="128">
        <f>Q165*H165</f>
        <v>0</v>
      </c>
      <c r="S165" s="128">
        <v>0</v>
      </c>
      <c r="T165" s="129">
        <f>S165*H165</f>
        <v>0</v>
      </c>
      <c r="AR165" s="130" t="s">
        <v>113</v>
      </c>
      <c r="AT165" s="130" t="s">
        <v>114</v>
      </c>
      <c r="AU165" s="130" t="s">
        <v>80</v>
      </c>
      <c r="AY165" s="14" t="s">
        <v>110</v>
      </c>
      <c r="BE165" s="131">
        <f>IF(N165="základní",J165,0)</f>
        <v>0</v>
      </c>
      <c r="BF165" s="131">
        <f>IF(N165="snížená",J165,0)</f>
        <v>0</v>
      </c>
      <c r="BG165" s="131">
        <f>IF(N165="zákl. přenesená",J165,0)</f>
        <v>0</v>
      </c>
      <c r="BH165" s="131">
        <f>IF(N165="sníž. přenesená",J165,0)</f>
        <v>0</v>
      </c>
      <c r="BI165" s="131">
        <f>IF(N165="nulová",J165,0)</f>
        <v>0</v>
      </c>
      <c r="BJ165" s="14" t="s">
        <v>78</v>
      </c>
      <c r="BK165" s="131">
        <f>ROUND(I165*H165,2)</f>
        <v>0</v>
      </c>
      <c r="BL165" s="14" t="s">
        <v>113</v>
      </c>
      <c r="BM165" s="130" t="s">
        <v>343</v>
      </c>
    </row>
    <row r="166" spans="2:65" s="1" customFormat="1" ht="11.25" x14ac:dyDescent="0.2">
      <c r="B166" s="29"/>
      <c r="D166" s="132" t="s">
        <v>120</v>
      </c>
      <c r="F166" s="133" t="s">
        <v>344</v>
      </c>
      <c r="I166" s="134"/>
      <c r="L166" s="29"/>
      <c r="M166" s="135"/>
      <c r="T166" s="50"/>
      <c r="AT166" s="14" t="s">
        <v>120</v>
      </c>
      <c r="AU166" s="14" t="s">
        <v>80</v>
      </c>
    </row>
    <row r="167" spans="2:65" s="1" customFormat="1" ht="16.5" customHeight="1" x14ac:dyDescent="0.2">
      <c r="B167" s="29"/>
      <c r="C167" s="136" t="s">
        <v>345</v>
      </c>
      <c r="D167" s="136" t="s">
        <v>128</v>
      </c>
      <c r="E167" s="137" t="s">
        <v>346</v>
      </c>
      <c r="F167" s="138" t="s">
        <v>347</v>
      </c>
      <c r="G167" s="139" t="s">
        <v>159</v>
      </c>
      <c r="H167" s="140">
        <v>30.9</v>
      </c>
      <c r="I167" s="141"/>
      <c r="J167" s="142">
        <f>ROUND(I167*H167,2)</f>
        <v>0</v>
      </c>
      <c r="K167" s="138" t="s">
        <v>118</v>
      </c>
      <c r="L167" s="143"/>
      <c r="M167" s="144" t="s">
        <v>19</v>
      </c>
      <c r="N167" s="145" t="s">
        <v>44</v>
      </c>
      <c r="P167" s="128">
        <f>O167*H167</f>
        <v>0</v>
      </c>
      <c r="Q167" s="128">
        <v>1.4E-3</v>
      </c>
      <c r="R167" s="128">
        <f>Q167*H167</f>
        <v>4.326E-2</v>
      </c>
      <c r="S167" s="128">
        <v>0</v>
      </c>
      <c r="T167" s="129">
        <f>S167*H167</f>
        <v>0</v>
      </c>
      <c r="AR167" s="130" t="s">
        <v>131</v>
      </c>
      <c r="AT167" s="130" t="s">
        <v>128</v>
      </c>
      <c r="AU167" s="130" t="s">
        <v>80</v>
      </c>
      <c r="AY167" s="14" t="s">
        <v>110</v>
      </c>
      <c r="BE167" s="131">
        <f>IF(N167="základní",J167,0)</f>
        <v>0</v>
      </c>
      <c r="BF167" s="131">
        <f>IF(N167="snížená",J167,0)</f>
        <v>0</v>
      </c>
      <c r="BG167" s="131">
        <f>IF(N167="zákl. přenesená",J167,0)</f>
        <v>0</v>
      </c>
      <c r="BH167" s="131">
        <f>IF(N167="sníž. přenesená",J167,0)</f>
        <v>0</v>
      </c>
      <c r="BI167" s="131">
        <f>IF(N167="nulová",J167,0)</f>
        <v>0</v>
      </c>
      <c r="BJ167" s="14" t="s">
        <v>78</v>
      </c>
      <c r="BK167" s="131">
        <f>ROUND(I167*H167,2)</f>
        <v>0</v>
      </c>
      <c r="BL167" s="14" t="s">
        <v>113</v>
      </c>
      <c r="BM167" s="130" t="s">
        <v>348</v>
      </c>
    </row>
    <row r="168" spans="2:65" s="1" customFormat="1" ht="16.5" customHeight="1" x14ac:dyDescent="0.2">
      <c r="B168" s="29"/>
      <c r="C168" s="119" t="s">
        <v>349</v>
      </c>
      <c r="D168" s="119" t="s">
        <v>114</v>
      </c>
      <c r="E168" s="120" t="s">
        <v>350</v>
      </c>
      <c r="F168" s="121" t="s">
        <v>351</v>
      </c>
      <c r="G168" s="122" t="s">
        <v>159</v>
      </c>
      <c r="H168" s="123">
        <v>30</v>
      </c>
      <c r="I168" s="124"/>
      <c r="J168" s="125">
        <f>ROUND(I168*H168,2)</f>
        <v>0</v>
      </c>
      <c r="K168" s="121" t="s">
        <v>118</v>
      </c>
      <c r="L168" s="29"/>
      <c r="M168" s="126" t="s">
        <v>19</v>
      </c>
      <c r="N168" s="127" t="s">
        <v>44</v>
      </c>
      <c r="P168" s="128">
        <f>O168*H168</f>
        <v>0</v>
      </c>
      <c r="Q168" s="128">
        <v>0</v>
      </c>
      <c r="R168" s="128">
        <f>Q168*H168</f>
        <v>0</v>
      </c>
      <c r="S168" s="128">
        <v>0</v>
      </c>
      <c r="T168" s="129">
        <f>S168*H168</f>
        <v>0</v>
      </c>
      <c r="AR168" s="130" t="s">
        <v>113</v>
      </c>
      <c r="AT168" s="130" t="s">
        <v>114</v>
      </c>
      <c r="AU168" s="130" t="s">
        <v>80</v>
      </c>
      <c r="AY168" s="14" t="s">
        <v>110</v>
      </c>
      <c r="BE168" s="131">
        <f>IF(N168="základní",J168,0)</f>
        <v>0</v>
      </c>
      <c r="BF168" s="131">
        <f>IF(N168="snížená",J168,0)</f>
        <v>0</v>
      </c>
      <c r="BG168" s="131">
        <f>IF(N168="zákl. přenesená",J168,0)</f>
        <v>0</v>
      </c>
      <c r="BH168" s="131">
        <f>IF(N168="sníž. přenesená",J168,0)</f>
        <v>0</v>
      </c>
      <c r="BI168" s="131">
        <f>IF(N168="nulová",J168,0)</f>
        <v>0</v>
      </c>
      <c r="BJ168" s="14" t="s">
        <v>78</v>
      </c>
      <c r="BK168" s="131">
        <f>ROUND(I168*H168,2)</f>
        <v>0</v>
      </c>
      <c r="BL168" s="14" t="s">
        <v>113</v>
      </c>
      <c r="BM168" s="130" t="s">
        <v>352</v>
      </c>
    </row>
    <row r="169" spans="2:65" s="1" customFormat="1" ht="11.25" x14ac:dyDescent="0.2">
      <c r="B169" s="29"/>
      <c r="D169" s="132" t="s">
        <v>120</v>
      </c>
      <c r="F169" s="133" t="s">
        <v>353</v>
      </c>
      <c r="I169" s="134"/>
      <c r="L169" s="29"/>
      <c r="M169" s="135"/>
      <c r="T169" s="50"/>
      <c r="AT169" s="14" t="s">
        <v>120</v>
      </c>
      <c r="AU169" s="14" t="s">
        <v>80</v>
      </c>
    </row>
    <row r="170" spans="2:65" s="1" customFormat="1" ht="16.5" customHeight="1" x14ac:dyDescent="0.2">
      <c r="B170" s="29"/>
      <c r="C170" s="136" t="s">
        <v>354</v>
      </c>
      <c r="D170" s="136" t="s">
        <v>128</v>
      </c>
      <c r="E170" s="137" t="s">
        <v>355</v>
      </c>
      <c r="F170" s="138" t="s">
        <v>356</v>
      </c>
      <c r="G170" s="139" t="s">
        <v>159</v>
      </c>
      <c r="H170" s="140">
        <v>30.9</v>
      </c>
      <c r="I170" s="141"/>
      <c r="J170" s="142">
        <f>ROUND(I170*H170,2)</f>
        <v>0</v>
      </c>
      <c r="K170" s="138" t="s">
        <v>118</v>
      </c>
      <c r="L170" s="143"/>
      <c r="M170" s="144" t="s">
        <v>19</v>
      </c>
      <c r="N170" s="145" t="s">
        <v>44</v>
      </c>
      <c r="P170" s="128">
        <f>O170*H170</f>
        <v>0</v>
      </c>
      <c r="Q170" s="128">
        <v>7.5000000000000002E-4</v>
      </c>
      <c r="R170" s="128">
        <f>Q170*H170</f>
        <v>2.3174999999999998E-2</v>
      </c>
      <c r="S170" s="128">
        <v>0</v>
      </c>
      <c r="T170" s="129">
        <f>S170*H170</f>
        <v>0</v>
      </c>
      <c r="AR170" s="130" t="s">
        <v>131</v>
      </c>
      <c r="AT170" s="130" t="s">
        <v>128</v>
      </c>
      <c r="AU170" s="130" t="s">
        <v>80</v>
      </c>
      <c r="AY170" s="14" t="s">
        <v>110</v>
      </c>
      <c r="BE170" s="131">
        <f>IF(N170="základní",J170,0)</f>
        <v>0</v>
      </c>
      <c r="BF170" s="131">
        <f>IF(N170="snížená",J170,0)</f>
        <v>0</v>
      </c>
      <c r="BG170" s="131">
        <f>IF(N170="zákl. přenesená",J170,0)</f>
        <v>0</v>
      </c>
      <c r="BH170" s="131">
        <f>IF(N170="sníž. přenesená",J170,0)</f>
        <v>0</v>
      </c>
      <c r="BI170" s="131">
        <f>IF(N170="nulová",J170,0)</f>
        <v>0</v>
      </c>
      <c r="BJ170" s="14" t="s">
        <v>78</v>
      </c>
      <c r="BK170" s="131">
        <f>ROUND(I170*H170,2)</f>
        <v>0</v>
      </c>
      <c r="BL170" s="14" t="s">
        <v>113</v>
      </c>
      <c r="BM170" s="130" t="s">
        <v>357</v>
      </c>
    </row>
    <row r="171" spans="2:65" s="1" customFormat="1" ht="16.5" customHeight="1" x14ac:dyDescent="0.2">
      <c r="B171" s="29"/>
      <c r="C171" s="119" t="s">
        <v>358</v>
      </c>
      <c r="D171" s="119" t="s">
        <v>114</v>
      </c>
      <c r="E171" s="120" t="s">
        <v>359</v>
      </c>
      <c r="F171" s="121" t="s">
        <v>360</v>
      </c>
      <c r="G171" s="122" t="s">
        <v>361</v>
      </c>
      <c r="H171" s="123">
        <v>15</v>
      </c>
      <c r="I171" s="124"/>
      <c r="J171" s="125">
        <f>ROUND(I171*H171,2)</f>
        <v>0</v>
      </c>
      <c r="K171" s="121" t="s">
        <v>118</v>
      </c>
      <c r="L171" s="29"/>
      <c r="M171" s="126" t="s">
        <v>19</v>
      </c>
      <c r="N171" s="127" t="s">
        <v>44</v>
      </c>
      <c r="P171" s="128">
        <f>O171*H171</f>
        <v>0</v>
      </c>
      <c r="Q171" s="128">
        <v>0</v>
      </c>
      <c r="R171" s="128">
        <f>Q171*H171</f>
        <v>0</v>
      </c>
      <c r="S171" s="128">
        <v>0</v>
      </c>
      <c r="T171" s="129">
        <f>S171*H171</f>
        <v>0</v>
      </c>
      <c r="AR171" s="130" t="s">
        <v>113</v>
      </c>
      <c r="AT171" s="130" t="s">
        <v>114</v>
      </c>
      <c r="AU171" s="130" t="s">
        <v>80</v>
      </c>
      <c r="AY171" s="14" t="s">
        <v>110</v>
      </c>
      <c r="BE171" s="131">
        <f>IF(N171="základní",J171,0)</f>
        <v>0</v>
      </c>
      <c r="BF171" s="131">
        <f>IF(N171="snížená",J171,0)</f>
        <v>0</v>
      </c>
      <c r="BG171" s="131">
        <f>IF(N171="zákl. přenesená",J171,0)</f>
        <v>0</v>
      </c>
      <c r="BH171" s="131">
        <f>IF(N171="sníž. přenesená",J171,0)</f>
        <v>0</v>
      </c>
      <c r="BI171" s="131">
        <f>IF(N171="nulová",J171,0)</f>
        <v>0</v>
      </c>
      <c r="BJ171" s="14" t="s">
        <v>78</v>
      </c>
      <c r="BK171" s="131">
        <f>ROUND(I171*H171,2)</f>
        <v>0</v>
      </c>
      <c r="BL171" s="14" t="s">
        <v>113</v>
      </c>
      <c r="BM171" s="130" t="s">
        <v>362</v>
      </c>
    </row>
    <row r="172" spans="2:65" s="1" customFormat="1" ht="11.25" x14ac:dyDescent="0.2">
      <c r="B172" s="29"/>
      <c r="D172" s="132" t="s">
        <v>120</v>
      </c>
      <c r="F172" s="133" t="s">
        <v>363</v>
      </c>
      <c r="I172" s="134"/>
      <c r="L172" s="29"/>
      <c r="M172" s="135"/>
      <c r="T172" s="50"/>
      <c r="AT172" s="14" t="s">
        <v>120</v>
      </c>
      <c r="AU172" s="14" t="s">
        <v>80</v>
      </c>
    </row>
    <row r="173" spans="2:65" s="1" customFormat="1" ht="16.5" customHeight="1" x14ac:dyDescent="0.2">
      <c r="B173" s="29"/>
      <c r="C173" s="136" t="s">
        <v>364</v>
      </c>
      <c r="D173" s="136" t="s">
        <v>128</v>
      </c>
      <c r="E173" s="137" t="s">
        <v>365</v>
      </c>
      <c r="F173" s="138" t="s">
        <v>366</v>
      </c>
      <c r="G173" s="139" t="s">
        <v>361</v>
      </c>
      <c r="H173" s="140">
        <v>15</v>
      </c>
      <c r="I173" s="141"/>
      <c r="J173" s="142">
        <f>ROUND(I173*H173,2)</f>
        <v>0</v>
      </c>
      <c r="K173" s="138" t="s">
        <v>118</v>
      </c>
      <c r="L173" s="143"/>
      <c r="M173" s="144" t="s">
        <v>19</v>
      </c>
      <c r="N173" s="145" t="s">
        <v>44</v>
      </c>
      <c r="P173" s="128">
        <f>O173*H173</f>
        <v>0</v>
      </c>
      <c r="Q173" s="128">
        <v>1E-3</v>
      </c>
      <c r="R173" s="128">
        <f>Q173*H173</f>
        <v>1.4999999999999999E-2</v>
      </c>
      <c r="S173" s="128">
        <v>0</v>
      </c>
      <c r="T173" s="129">
        <f>S173*H173</f>
        <v>0</v>
      </c>
      <c r="AR173" s="130" t="s">
        <v>131</v>
      </c>
      <c r="AT173" s="130" t="s">
        <v>128</v>
      </c>
      <c r="AU173" s="130" t="s">
        <v>80</v>
      </c>
      <c r="AY173" s="14" t="s">
        <v>110</v>
      </c>
      <c r="BE173" s="131">
        <f>IF(N173="základní",J173,0)</f>
        <v>0</v>
      </c>
      <c r="BF173" s="131">
        <f>IF(N173="snížená",J173,0)</f>
        <v>0</v>
      </c>
      <c r="BG173" s="131">
        <f>IF(N173="zákl. přenesená",J173,0)</f>
        <v>0</v>
      </c>
      <c r="BH173" s="131">
        <f>IF(N173="sníž. přenesená",J173,0)</f>
        <v>0</v>
      </c>
      <c r="BI173" s="131">
        <f>IF(N173="nulová",J173,0)</f>
        <v>0</v>
      </c>
      <c r="BJ173" s="14" t="s">
        <v>78</v>
      </c>
      <c r="BK173" s="131">
        <f>ROUND(I173*H173,2)</f>
        <v>0</v>
      </c>
      <c r="BL173" s="14" t="s">
        <v>113</v>
      </c>
      <c r="BM173" s="130" t="s">
        <v>367</v>
      </c>
    </row>
    <row r="174" spans="2:65" s="1" customFormat="1" ht="16.5" customHeight="1" x14ac:dyDescent="0.2">
      <c r="B174" s="29"/>
      <c r="C174" s="119" t="s">
        <v>368</v>
      </c>
      <c r="D174" s="119" t="s">
        <v>114</v>
      </c>
      <c r="E174" s="120" t="s">
        <v>369</v>
      </c>
      <c r="F174" s="121" t="s">
        <v>370</v>
      </c>
      <c r="G174" s="122" t="s">
        <v>219</v>
      </c>
      <c r="H174" s="123">
        <v>3</v>
      </c>
      <c r="I174" s="124"/>
      <c r="J174" s="125">
        <f>ROUND(I174*H174,2)</f>
        <v>0</v>
      </c>
      <c r="K174" s="121" t="s">
        <v>19</v>
      </c>
      <c r="L174" s="29"/>
      <c r="M174" s="126" t="s">
        <v>19</v>
      </c>
      <c r="N174" s="127" t="s">
        <v>44</v>
      </c>
      <c r="P174" s="128">
        <f>O174*H174</f>
        <v>0</v>
      </c>
      <c r="Q174" s="128">
        <v>0</v>
      </c>
      <c r="R174" s="128">
        <f>Q174*H174</f>
        <v>0</v>
      </c>
      <c r="S174" s="128">
        <v>0</v>
      </c>
      <c r="T174" s="129">
        <f>S174*H174</f>
        <v>0</v>
      </c>
      <c r="AR174" s="130" t="s">
        <v>113</v>
      </c>
      <c r="AT174" s="130" t="s">
        <v>114</v>
      </c>
      <c r="AU174" s="130" t="s">
        <v>80</v>
      </c>
      <c r="AY174" s="14" t="s">
        <v>110</v>
      </c>
      <c r="BE174" s="131">
        <f>IF(N174="základní",J174,0)</f>
        <v>0</v>
      </c>
      <c r="BF174" s="131">
        <f>IF(N174="snížená",J174,0)</f>
        <v>0</v>
      </c>
      <c r="BG174" s="131">
        <f>IF(N174="zákl. přenesená",J174,0)</f>
        <v>0</v>
      </c>
      <c r="BH174" s="131">
        <f>IF(N174="sníž. přenesená",J174,0)</f>
        <v>0</v>
      </c>
      <c r="BI174" s="131">
        <f>IF(N174="nulová",J174,0)</f>
        <v>0</v>
      </c>
      <c r="BJ174" s="14" t="s">
        <v>78</v>
      </c>
      <c r="BK174" s="131">
        <f>ROUND(I174*H174,2)</f>
        <v>0</v>
      </c>
      <c r="BL174" s="14" t="s">
        <v>113</v>
      </c>
      <c r="BM174" s="130" t="s">
        <v>371</v>
      </c>
    </row>
    <row r="175" spans="2:65" s="1" customFormat="1" ht="16.5" customHeight="1" x14ac:dyDescent="0.2">
      <c r="B175" s="29"/>
      <c r="C175" s="136" t="s">
        <v>372</v>
      </c>
      <c r="D175" s="136" t="s">
        <v>128</v>
      </c>
      <c r="E175" s="137" t="s">
        <v>373</v>
      </c>
      <c r="F175" s="138" t="s">
        <v>374</v>
      </c>
      <c r="G175" s="139" t="s">
        <v>219</v>
      </c>
      <c r="H175" s="140">
        <v>3</v>
      </c>
      <c r="I175" s="141"/>
      <c r="J175" s="142">
        <f>ROUND(I175*H175,2)</f>
        <v>0</v>
      </c>
      <c r="K175" s="138" t="s">
        <v>19</v>
      </c>
      <c r="L175" s="143"/>
      <c r="M175" s="144" t="s">
        <v>19</v>
      </c>
      <c r="N175" s="145" t="s">
        <v>44</v>
      </c>
      <c r="P175" s="128">
        <f>O175*H175</f>
        <v>0</v>
      </c>
      <c r="Q175" s="128">
        <v>0</v>
      </c>
      <c r="R175" s="128">
        <f>Q175*H175</f>
        <v>0</v>
      </c>
      <c r="S175" s="128">
        <v>0</v>
      </c>
      <c r="T175" s="129">
        <f>S175*H175</f>
        <v>0</v>
      </c>
      <c r="AR175" s="130" t="s">
        <v>131</v>
      </c>
      <c r="AT175" s="130" t="s">
        <v>128</v>
      </c>
      <c r="AU175" s="130" t="s">
        <v>80</v>
      </c>
      <c r="AY175" s="14" t="s">
        <v>110</v>
      </c>
      <c r="BE175" s="131">
        <f>IF(N175="základní",J175,0)</f>
        <v>0</v>
      </c>
      <c r="BF175" s="131">
        <f>IF(N175="snížená",J175,0)</f>
        <v>0</v>
      </c>
      <c r="BG175" s="131">
        <f>IF(N175="zákl. přenesená",J175,0)</f>
        <v>0</v>
      </c>
      <c r="BH175" s="131">
        <f>IF(N175="sníž. přenesená",J175,0)</f>
        <v>0</v>
      </c>
      <c r="BI175" s="131">
        <f>IF(N175="nulová",J175,0)</f>
        <v>0</v>
      </c>
      <c r="BJ175" s="14" t="s">
        <v>78</v>
      </c>
      <c r="BK175" s="131">
        <f>ROUND(I175*H175,2)</f>
        <v>0</v>
      </c>
      <c r="BL175" s="14" t="s">
        <v>113</v>
      </c>
      <c r="BM175" s="130" t="s">
        <v>375</v>
      </c>
    </row>
    <row r="176" spans="2:65" s="1" customFormat="1" ht="29.25" x14ac:dyDescent="0.2">
      <c r="B176" s="29"/>
      <c r="D176" s="147" t="s">
        <v>208</v>
      </c>
      <c r="F176" s="148" t="s">
        <v>376</v>
      </c>
      <c r="I176" s="134"/>
      <c r="L176" s="29"/>
      <c r="M176" s="135"/>
      <c r="T176" s="50"/>
      <c r="AT176" s="14" t="s">
        <v>208</v>
      </c>
      <c r="AU176" s="14" t="s">
        <v>80</v>
      </c>
    </row>
    <row r="177" spans="2:65" s="11" customFormat="1" ht="22.9" customHeight="1" x14ac:dyDescent="0.2">
      <c r="B177" s="107"/>
      <c r="D177" s="108" t="s">
        <v>72</v>
      </c>
      <c r="E177" s="117" t="s">
        <v>377</v>
      </c>
      <c r="F177" s="117" t="s">
        <v>378</v>
      </c>
      <c r="I177" s="110"/>
      <c r="J177" s="118">
        <f>BK177</f>
        <v>0</v>
      </c>
      <c r="L177" s="107"/>
      <c r="M177" s="112"/>
      <c r="P177" s="113">
        <f>SUM(P178:P179)</f>
        <v>0</v>
      </c>
      <c r="R177" s="113">
        <f>SUM(R178:R179)</f>
        <v>0</v>
      </c>
      <c r="T177" s="114">
        <f>SUM(T178:T179)</f>
        <v>0</v>
      </c>
      <c r="AR177" s="108" t="s">
        <v>80</v>
      </c>
      <c r="AT177" s="115" t="s">
        <v>72</v>
      </c>
      <c r="AU177" s="115" t="s">
        <v>78</v>
      </c>
      <c r="AY177" s="108" t="s">
        <v>110</v>
      </c>
      <c r="BK177" s="116">
        <f>SUM(BK178:BK179)</f>
        <v>0</v>
      </c>
    </row>
    <row r="178" spans="2:65" s="1" customFormat="1" ht="24.2" customHeight="1" x14ac:dyDescent="0.2">
      <c r="B178" s="29"/>
      <c r="C178" s="119" t="s">
        <v>379</v>
      </c>
      <c r="D178" s="119" t="s">
        <v>114</v>
      </c>
      <c r="E178" s="120" t="s">
        <v>380</v>
      </c>
      <c r="F178" s="121" t="s">
        <v>381</v>
      </c>
      <c r="G178" s="122" t="s">
        <v>170</v>
      </c>
      <c r="H178" s="146"/>
      <c r="I178" s="124"/>
      <c r="J178" s="125">
        <f>ROUND(I178*H178,2)</f>
        <v>0</v>
      </c>
      <c r="K178" s="121" t="s">
        <v>118</v>
      </c>
      <c r="L178" s="29"/>
      <c r="M178" s="126" t="s">
        <v>19</v>
      </c>
      <c r="N178" s="127" t="s">
        <v>44</v>
      </c>
      <c r="P178" s="128">
        <f>O178*H178</f>
        <v>0</v>
      </c>
      <c r="Q178" s="128">
        <v>0</v>
      </c>
      <c r="R178" s="128">
        <f>Q178*H178</f>
        <v>0</v>
      </c>
      <c r="S178" s="128">
        <v>0</v>
      </c>
      <c r="T178" s="129">
        <f>S178*H178</f>
        <v>0</v>
      </c>
      <c r="AR178" s="130" t="s">
        <v>113</v>
      </c>
      <c r="AT178" s="130" t="s">
        <v>114</v>
      </c>
      <c r="AU178" s="130" t="s">
        <v>80</v>
      </c>
      <c r="AY178" s="14" t="s">
        <v>110</v>
      </c>
      <c r="BE178" s="131">
        <f>IF(N178="základní",J178,0)</f>
        <v>0</v>
      </c>
      <c r="BF178" s="131">
        <f>IF(N178="snížená",J178,0)</f>
        <v>0</v>
      </c>
      <c r="BG178" s="131">
        <f>IF(N178="zákl. přenesená",J178,0)</f>
        <v>0</v>
      </c>
      <c r="BH178" s="131">
        <f>IF(N178="sníž. přenesená",J178,0)</f>
        <v>0</v>
      </c>
      <c r="BI178" s="131">
        <f>IF(N178="nulová",J178,0)</f>
        <v>0</v>
      </c>
      <c r="BJ178" s="14" t="s">
        <v>78</v>
      </c>
      <c r="BK178" s="131">
        <f>ROUND(I178*H178,2)</f>
        <v>0</v>
      </c>
      <c r="BL178" s="14" t="s">
        <v>113</v>
      </c>
      <c r="BM178" s="130" t="s">
        <v>382</v>
      </c>
    </row>
    <row r="179" spans="2:65" s="1" customFormat="1" ht="11.25" x14ac:dyDescent="0.2">
      <c r="B179" s="29"/>
      <c r="D179" s="132" t="s">
        <v>120</v>
      </c>
      <c r="F179" s="133" t="s">
        <v>383</v>
      </c>
      <c r="I179" s="134"/>
      <c r="L179" s="29"/>
      <c r="M179" s="135"/>
      <c r="T179" s="50"/>
      <c r="AT179" s="14" t="s">
        <v>120</v>
      </c>
      <c r="AU179" s="14" t="s">
        <v>80</v>
      </c>
    </row>
    <row r="180" spans="2:65" s="11" customFormat="1" ht="22.9" customHeight="1" x14ac:dyDescent="0.2">
      <c r="B180" s="107"/>
      <c r="D180" s="108" t="s">
        <v>72</v>
      </c>
      <c r="E180" s="117" t="s">
        <v>384</v>
      </c>
      <c r="F180" s="117" t="s">
        <v>385</v>
      </c>
      <c r="I180" s="110"/>
      <c r="J180" s="118">
        <f>BK180</f>
        <v>0</v>
      </c>
      <c r="L180" s="107"/>
      <c r="M180" s="112"/>
      <c r="P180" s="113">
        <f>SUM(P181:P186)</f>
        <v>0</v>
      </c>
      <c r="R180" s="113">
        <f>SUM(R181:R186)</f>
        <v>5.7599999999999995E-3</v>
      </c>
      <c r="T180" s="114">
        <f>SUM(T181:T186)</f>
        <v>0</v>
      </c>
      <c r="AR180" s="108" t="s">
        <v>80</v>
      </c>
      <c r="AT180" s="115" t="s">
        <v>72</v>
      </c>
      <c r="AU180" s="115" t="s">
        <v>78</v>
      </c>
      <c r="AY180" s="108" t="s">
        <v>110</v>
      </c>
      <c r="BK180" s="116">
        <f>SUM(BK181:BK186)</f>
        <v>0</v>
      </c>
    </row>
    <row r="181" spans="2:65" s="1" customFormat="1" ht="16.5" customHeight="1" x14ac:dyDescent="0.2">
      <c r="B181" s="29"/>
      <c r="C181" s="119" t="s">
        <v>386</v>
      </c>
      <c r="D181" s="119" t="s">
        <v>114</v>
      </c>
      <c r="E181" s="120" t="s">
        <v>387</v>
      </c>
      <c r="F181" s="121" t="s">
        <v>388</v>
      </c>
      <c r="G181" s="122" t="s">
        <v>117</v>
      </c>
      <c r="H181" s="123">
        <v>18</v>
      </c>
      <c r="I181" s="124"/>
      <c r="J181" s="125">
        <f>ROUND(I181*H181,2)</f>
        <v>0</v>
      </c>
      <c r="K181" s="121" t="s">
        <v>118</v>
      </c>
      <c r="L181" s="29"/>
      <c r="M181" s="126" t="s">
        <v>19</v>
      </c>
      <c r="N181" s="127" t="s">
        <v>44</v>
      </c>
      <c r="P181" s="128">
        <f>O181*H181</f>
        <v>0</v>
      </c>
      <c r="Q181" s="128">
        <v>0</v>
      </c>
      <c r="R181" s="128">
        <f>Q181*H181</f>
        <v>0</v>
      </c>
      <c r="S181" s="128">
        <v>0</v>
      </c>
      <c r="T181" s="129">
        <f>S181*H181</f>
        <v>0</v>
      </c>
      <c r="AR181" s="130" t="s">
        <v>113</v>
      </c>
      <c r="AT181" s="130" t="s">
        <v>114</v>
      </c>
      <c r="AU181" s="130" t="s">
        <v>80</v>
      </c>
      <c r="AY181" s="14" t="s">
        <v>110</v>
      </c>
      <c r="BE181" s="131">
        <f>IF(N181="základní",J181,0)</f>
        <v>0</v>
      </c>
      <c r="BF181" s="131">
        <f>IF(N181="snížená",J181,0)</f>
        <v>0</v>
      </c>
      <c r="BG181" s="131">
        <f>IF(N181="zákl. přenesená",J181,0)</f>
        <v>0</v>
      </c>
      <c r="BH181" s="131">
        <f>IF(N181="sníž. přenesená",J181,0)</f>
        <v>0</v>
      </c>
      <c r="BI181" s="131">
        <f>IF(N181="nulová",J181,0)</f>
        <v>0</v>
      </c>
      <c r="BJ181" s="14" t="s">
        <v>78</v>
      </c>
      <c r="BK181" s="131">
        <f>ROUND(I181*H181,2)</f>
        <v>0</v>
      </c>
      <c r="BL181" s="14" t="s">
        <v>113</v>
      </c>
      <c r="BM181" s="130" t="s">
        <v>389</v>
      </c>
    </row>
    <row r="182" spans="2:65" s="1" customFormat="1" ht="11.25" x14ac:dyDescent="0.2">
      <c r="B182" s="29"/>
      <c r="D182" s="132" t="s">
        <v>120</v>
      </c>
      <c r="F182" s="133" t="s">
        <v>390</v>
      </c>
      <c r="I182" s="134"/>
      <c r="L182" s="29"/>
      <c r="M182" s="135"/>
      <c r="T182" s="50"/>
      <c r="AT182" s="14" t="s">
        <v>120</v>
      </c>
      <c r="AU182" s="14" t="s">
        <v>80</v>
      </c>
    </row>
    <row r="183" spans="2:65" s="1" customFormat="1" ht="16.5" customHeight="1" x14ac:dyDescent="0.2">
      <c r="B183" s="29"/>
      <c r="C183" s="119" t="s">
        <v>391</v>
      </c>
      <c r="D183" s="119" t="s">
        <v>114</v>
      </c>
      <c r="E183" s="120" t="s">
        <v>392</v>
      </c>
      <c r="F183" s="121" t="s">
        <v>393</v>
      </c>
      <c r="G183" s="122" t="s">
        <v>117</v>
      </c>
      <c r="H183" s="123">
        <v>18</v>
      </c>
      <c r="I183" s="124"/>
      <c r="J183" s="125">
        <f>ROUND(I183*H183,2)</f>
        <v>0</v>
      </c>
      <c r="K183" s="121" t="s">
        <v>118</v>
      </c>
      <c r="L183" s="29"/>
      <c r="M183" s="126" t="s">
        <v>19</v>
      </c>
      <c r="N183" s="127" t="s">
        <v>44</v>
      </c>
      <c r="P183" s="128">
        <f>O183*H183</f>
        <v>0</v>
      </c>
      <c r="Q183" s="128">
        <v>1.4999999999999999E-4</v>
      </c>
      <c r="R183" s="128">
        <f>Q183*H183</f>
        <v>2.6999999999999997E-3</v>
      </c>
      <c r="S183" s="128">
        <v>0</v>
      </c>
      <c r="T183" s="129">
        <f>S183*H183</f>
        <v>0</v>
      </c>
      <c r="AR183" s="130" t="s">
        <v>113</v>
      </c>
      <c r="AT183" s="130" t="s">
        <v>114</v>
      </c>
      <c r="AU183" s="130" t="s">
        <v>80</v>
      </c>
      <c r="AY183" s="14" t="s">
        <v>110</v>
      </c>
      <c r="BE183" s="131">
        <f>IF(N183="základní",J183,0)</f>
        <v>0</v>
      </c>
      <c r="BF183" s="131">
        <f>IF(N183="snížená",J183,0)</f>
        <v>0</v>
      </c>
      <c r="BG183" s="131">
        <f>IF(N183="zákl. přenesená",J183,0)</f>
        <v>0</v>
      </c>
      <c r="BH183" s="131">
        <f>IF(N183="sníž. přenesená",J183,0)</f>
        <v>0</v>
      </c>
      <c r="BI183" s="131">
        <f>IF(N183="nulová",J183,0)</f>
        <v>0</v>
      </c>
      <c r="BJ183" s="14" t="s">
        <v>78</v>
      </c>
      <c r="BK183" s="131">
        <f>ROUND(I183*H183,2)</f>
        <v>0</v>
      </c>
      <c r="BL183" s="14" t="s">
        <v>113</v>
      </c>
      <c r="BM183" s="130" t="s">
        <v>394</v>
      </c>
    </row>
    <row r="184" spans="2:65" s="1" customFormat="1" ht="11.25" x14ac:dyDescent="0.2">
      <c r="B184" s="29"/>
      <c r="D184" s="132" t="s">
        <v>120</v>
      </c>
      <c r="F184" s="133" t="s">
        <v>395</v>
      </c>
      <c r="I184" s="134"/>
      <c r="L184" s="29"/>
      <c r="M184" s="135"/>
      <c r="T184" s="50"/>
      <c r="AT184" s="14" t="s">
        <v>120</v>
      </c>
      <c r="AU184" s="14" t="s">
        <v>80</v>
      </c>
    </row>
    <row r="185" spans="2:65" s="1" customFormat="1" ht="16.5" customHeight="1" x14ac:dyDescent="0.2">
      <c r="B185" s="29"/>
      <c r="C185" s="119" t="s">
        <v>396</v>
      </c>
      <c r="D185" s="119" t="s">
        <v>114</v>
      </c>
      <c r="E185" s="120" t="s">
        <v>397</v>
      </c>
      <c r="F185" s="121" t="s">
        <v>398</v>
      </c>
      <c r="G185" s="122" t="s">
        <v>117</v>
      </c>
      <c r="H185" s="123">
        <v>18</v>
      </c>
      <c r="I185" s="124"/>
      <c r="J185" s="125">
        <f>ROUND(I185*H185,2)</f>
        <v>0</v>
      </c>
      <c r="K185" s="121" t="s">
        <v>118</v>
      </c>
      <c r="L185" s="29"/>
      <c r="M185" s="126" t="s">
        <v>19</v>
      </c>
      <c r="N185" s="127" t="s">
        <v>44</v>
      </c>
      <c r="P185" s="128">
        <f>O185*H185</f>
        <v>0</v>
      </c>
      <c r="Q185" s="128">
        <v>1.7000000000000001E-4</v>
      </c>
      <c r="R185" s="128">
        <f>Q185*H185</f>
        <v>3.0600000000000002E-3</v>
      </c>
      <c r="S185" s="128">
        <v>0</v>
      </c>
      <c r="T185" s="129">
        <f>S185*H185</f>
        <v>0</v>
      </c>
      <c r="AR185" s="130" t="s">
        <v>113</v>
      </c>
      <c r="AT185" s="130" t="s">
        <v>114</v>
      </c>
      <c r="AU185" s="130" t="s">
        <v>80</v>
      </c>
      <c r="AY185" s="14" t="s">
        <v>110</v>
      </c>
      <c r="BE185" s="131">
        <f>IF(N185="základní",J185,0)</f>
        <v>0</v>
      </c>
      <c r="BF185" s="131">
        <f>IF(N185="snížená",J185,0)</f>
        <v>0</v>
      </c>
      <c r="BG185" s="131">
        <f>IF(N185="zákl. přenesená",J185,0)</f>
        <v>0</v>
      </c>
      <c r="BH185" s="131">
        <f>IF(N185="sníž. přenesená",J185,0)</f>
        <v>0</v>
      </c>
      <c r="BI185" s="131">
        <f>IF(N185="nulová",J185,0)</f>
        <v>0</v>
      </c>
      <c r="BJ185" s="14" t="s">
        <v>78</v>
      </c>
      <c r="BK185" s="131">
        <f>ROUND(I185*H185,2)</f>
        <v>0</v>
      </c>
      <c r="BL185" s="14" t="s">
        <v>113</v>
      </c>
      <c r="BM185" s="130" t="s">
        <v>399</v>
      </c>
    </row>
    <row r="186" spans="2:65" s="1" customFormat="1" ht="11.25" x14ac:dyDescent="0.2">
      <c r="B186" s="29"/>
      <c r="D186" s="132" t="s">
        <v>120</v>
      </c>
      <c r="F186" s="133" t="s">
        <v>400</v>
      </c>
      <c r="I186" s="134"/>
      <c r="L186" s="29"/>
      <c r="M186" s="149"/>
      <c r="N186" s="150"/>
      <c r="O186" s="150"/>
      <c r="P186" s="150"/>
      <c r="Q186" s="150"/>
      <c r="R186" s="150"/>
      <c r="S186" s="150"/>
      <c r="T186" s="151"/>
      <c r="AT186" s="14" t="s">
        <v>120</v>
      </c>
      <c r="AU186" s="14" t="s">
        <v>80</v>
      </c>
    </row>
    <row r="187" spans="2:65" s="1" customFormat="1" ht="6.95" customHeight="1" x14ac:dyDescent="0.2">
      <c r="B187" s="38"/>
      <c r="C187" s="39"/>
      <c r="D187" s="39"/>
      <c r="E187" s="39"/>
      <c r="F187" s="39"/>
      <c r="G187" s="39"/>
      <c r="H187" s="39"/>
      <c r="I187" s="39"/>
      <c r="J187" s="39"/>
      <c r="K187" s="39"/>
      <c r="L187" s="29"/>
    </row>
  </sheetData>
  <sheetProtection algorithmName="SHA-512" hashValue="tTkIhJUSkHPVECh8dbMvo78BhxX7DFoBgz4roqnpkrVRsfdBMsP4KKMEC5RY612nlkewHt8hbMltCD+PM3Rtlw==" saltValue="q0wLvVTD9agu02qvmffub9eAylihaA21YbPM0CtV8p9f21hCtBD+hyTavU9fA1lHYV25bU0yM1BgEf/EPztqrg==" spinCount="100000" sheet="1" objects="1" scenarios="1" formatColumns="0" formatRows="0" autoFilter="0"/>
  <autoFilter ref="C81:K186" xr:uid="{00000000-0009-0000-0000-000001000000}"/>
  <mergeCells count="6">
    <mergeCell ref="L2:V2"/>
    <mergeCell ref="E7:H7"/>
    <mergeCell ref="E16:H16"/>
    <mergeCell ref="E25:H25"/>
    <mergeCell ref="E46:H46"/>
    <mergeCell ref="E74:H74"/>
  </mergeCells>
  <hyperlinks>
    <hyperlink ref="F86" r:id="rId1" xr:uid="{00000000-0004-0000-0100-000000000000}"/>
    <hyperlink ref="F88" r:id="rId2" xr:uid="{00000000-0004-0000-0100-000001000000}"/>
    <hyperlink ref="F91" r:id="rId3" xr:uid="{00000000-0004-0000-0100-000002000000}"/>
    <hyperlink ref="F94" r:id="rId4" xr:uid="{00000000-0004-0000-0100-000003000000}"/>
    <hyperlink ref="F96" r:id="rId5" xr:uid="{00000000-0004-0000-0100-000004000000}"/>
    <hyperlink ref="F99" r:id="rId6" xr:uid="{00000000-0004-0000-0100-000005000000}"/>
    <hyperlink ref="F102" r:id="rId7" xr:uid="{00000000-0004-0000-0100-000006000000}"/>
    <hyperlink ref="F104" r:id="rId8" xr:uid="{00000000-0004-0000-0100-000007000000}"/>
    <hyperlink ref="F107" r:id="rId9" xr:uid="{00000000-0004-0000-0100-000008000000}"/>
    <hyperlink ref="F110" r:id="rId10" xr:uid="{00000000-0004-0000-0100-000009000000}"/>
    <hyperlink ref="F112" r:id="rId11" xr:uid="{00000000-0004-0000-0100-00000A000000}"/>
    <hyperlink ref="F114" r:id="rId12" xr:uid="{00000000-0004-0000-0100-00000B000000}"/>
    <hyperlink ref="F117" r:id="rId13" xr:uid="{00000000-0004-0000-0100-00000C000000}"/>
    <hyperlink ref="F123" r:id="rId14" xr:uid="{00000000-0004-0000-0100-00000D000000}"/>
    <hyperlink ref="F135" r:id="rId15" xr:uid="{00000000-0004-0000-0100-00000E000000}"/>
    <hyperlink ref="F143" r:id="rId16" xr:uid="{00000000-0004-0000-0100-00000F000000}"/>
    <hyperlink ref="F145" r:id="rId17" xr:uid="{00000000-0004-0000-0100-000010000000}"/>
    <hyperlink ref="F147" r:id="rId18" xr:uid="{00000000-0004-0000-0100-000011000000}"/>
    <hyperlink ref="F149" r:id="rId19" xr:uid="{00000000-0004-0000-0100-000012000000}"/>
    <hyperlink ref="F151" r:id="rId20" xr:uid="{00000000-0004-0000-0100-000013000000}"/>
    <hyperlink ref="F154" r:id="rId21" xr:uid="{00000000-0004-0000-0100-000014000000}"/>
    <hyperlink ref="F166" r:id="rId22" xr:uid="{00000000-0004-0000-0100-000015000000}"/>
    <hyperlink ref="F169" r:id="rId23" xr:uid="{00000000-0004-0000-0100-000016000000}"/>
    <hyperlink ref="F172" r:id="rId24" xr:uid="{00000000-0004-0000-0100-000017000000}"/>
    <hyperlink ref="F179" r:id="rId25" xr:uid="{00000000-0004-0000-0100-000018000000}"/>
    <hyperlink ref="F182" r:id="rId26" xr:uid="{00000000-0004-0000-0100-000019000000}"/>
    <hyperlink ref="F184" r:id="rId27" xr:uid="{00000000-0004-0000-0100-00001A000000}"/>
    <hyperlink ref="F186" r:id="rId28" xr:uid="{00000000-0004-0000-01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63EA-C489-4AA5-B96C-75D7F967EB3C}">
  <dimension ref="A1:F38"/>
  <sheetViews>
    <sheetView tabSelected="1" workbookViewId="0">
      <selection activeCell="B11" sqref="B11"/>
    </sheetView>
  </sheetViews>
  <sheetFormatPr defaultRowHeight="15" x14ac:dyDescent="0.25"/>
  <cols>
    <col min="1" max="1" width="7" style="301" bestFit="1" customWidth="1"/>
    <col min="2" max="2" width="32.6640625" style="287" customWidth="1"/>
    <col min="3" max="3" width="45.83203125" style="287" customWidth="1"/>
    <col min="4" max="4" width="8.5" style="287" bestFit="1" customWidth="1"/>
    <col min="5" max="5" width="39.6640625" style="287" customWidth="1"/>
    <col min="6" max="6" width="19.83203125" style="287" customWidth="1"/>
    <col min="7" max="16384" width="9.33203125" style="287"/>
  </cols>
  <sheetData>
    <row r="1" spans="1:6" ht="15.75" x14ac:dyDescent="0.25">
      <c r="A1" s="284" t="s">
        <v>589</v>
      </c>
      <c r="B1" s="285"/>
      <c r="C1" s="285"/>
      <c r="D1" s="285"/>
      <c r="E1" s="285"/>
      <c r="F1" s="286"/>
    </row>
    <row r="2" spans="1:6" ht="27" customHeight="1" thickBot="1" x14ac:dyDescent="0.3">
      <c r="A2" s="288" t="s">
        <v>590</v>
      </c>
      <c r="B2" s="289" t="s">
        <v>467</v>
      </c>
      <c r="C2" s="289" t="s">
        <v>591</v>
      </c>
      <c r="D2" s="289" t="s">
        <v>592</v>
      </c>
      <c r="E2" s="290" t="s">
        <v>55</v>
      </c>
      <c r="F2" s="291" t="s">
        <v>593</v>
      </c>
    </row>
    <row r="3" spans="1:6" x14ac:dyDescent="0.25">
      <c r="A3" s="292" t="s">
        <v>594</v>
      </c>
      <c r="B3" s="293" t="s">
        <v>595</v>
      </c>
      <c r="C3" s="293" t="s">
        <v>596</v>
      </c>
      <c r="D3" s="293" t="s">
        <v>597</v>
      </c>
      <c r="E3" s="293" t="s">
        <v>598</v>
      </c>
      <c r="F3" s="294" t="s">
        <v>599</v>
      </c>
    </row>
    <row r="4" spans="1:6" x14ac:dyDescent="0.25">
      <c r="A4" s="295" t="s">
        <v>594</v>
      </c>
      <c r="B4" s="296" t="s">
        <v>595</v>
      </c>
      <c r="C4" s="296" t="s">
        <v>600</v>
      </c>
      <c r="D4" s="296" t="s">
        <v>597</v>
      </c>
      <c r="E4" s="296" t="s">
        <v>601</v>
      </c>
      <c r="F4" s="297" t="s">
        <v>602</v>
      </c>
    </row>
    <row r="5" spans="1:6" x14ac:dyDescent="0.25">
      <c r="A5" s="295" t="s">
        <v>594</v>
      </c>
      <c r="B5" s="296" t="s">
        <v>595</v>
      </c>
      <c r="C5" s="296" t="s">
        <v>603</v>
      </c>
      <c r="D5" s="296" t="s">
        <v>597</v>
      </c>
      <c r="E5" s="296" t="s">
        <v>601</v>
      </c>
      <c r="F5" s="297" t="s">
        <v>602</v>
      </c>
    </row>
    <row r="6" spans="1:6" x14ac:dyDescent="0.25">
      <c r="A6" s="295" t="s">
        <v>594</v>
      </c>
      <c r="B6" s="296" t="s">
        <v>595</v>
      </c>
      <c r="C6" s="296" t="s">
        <v>603</v>
      </c>
      <c r="D6" s="296" t="s">
        <v>597</v>
      </c>
      <c r="E6" s="296" t="s">
        <v>601</v>
      </c>
      <c r="F6" s="297" t="s">
        <v>602</v>
      </c>
    </row>
    <row r="7" spans="1:6" x14ac:dyDescent="0.25">
      <c r="A7" s="295" t="s">
        <v>604</v>
      </c>
      <c r="B7" s="296" t="s">
        <v>605</v>
      </c>
      <c r="C7" s="296" t="s">
        <v>606</v>
      </c>
      <c r="D7" s="296" t="s">
        <v>597</v>
      </c>
      <c r="E7" s="296" t="s">
        <v>598</v>
      </c>
      <c r="F7" s="297" t="s">
        <v>599</v>
      </c>
    </row>
    <row r="8" spans="1:6" x14ac:dyDescent="0.25">
      <c r="A8" s="295" t="s">
        <v>607</v>
      </c>
      <c r="B8" s="296" t="s">
        <v>608</v>
      </c>
      <c r="C8" s="296" t="s">
        <v>609</v>
      </c>
      <c r="D8" s="296" t="s">
        <v>597</v>
      </c>
      <c r="E8" s="296" t="s">
        <v>598</v>
      </c>
      <c r="F8" s="297" t="s">
        <v>599</v>
      </c>
    </row>
    <row r="9" spans="1:6" x14ac:dyDescent="0.25">
      <c r="A9" s="295" t="s">
        <v>610</v>
      </c>
      <c r="B9" s="296" t="s">
        <v>611</v>
      </c>
      <c r="C9" s="296" t="s">
        <v>612</v>
      </c>
      <c r="D9" s="296" t="s">
        <v>597</v>
      </c>
      <c r="E9" s="296" t="s">
        <v>598</v>
      </c>
      <c r="F9" s="297" t="s">
        <v>599</v>
      </c>
    </row>
    <row r="10" spans="1:6" x14ac:dyDescent="0.25">
      <c r="A10" s="295" t="s">
        <v>613</v>
      </c>
      <c r="B10" s="296" t="s">
        <v>614</v>
      </c>
      <c r="C10" s="296" t="s">
        <v>615</v>
      </c>
      <c r="D10" s="296" t="s">
        <v>597</v>
      </c>
      <c r="E10" s="296" t="s">
        <v>19</v>
      </c>
      <c r="F10" s="297" t="s">
        <v>19</v>
      </c>
    </row>
    <row r="11" spans="1:6" x14ac:dyDescent="0.25">
      <c r="A11" s="295" t="s">
        <v>616</v>
      </c>
      <c r="B11" s="296" t="s">
        <v>617</v>
      </c>
      <c r="C11" s="296" t="s">
        <v>618</v>
      </c>
      <c r="D11" s="296" t="s">
        <v>597</v>
      </c>
      <c r="E11" s="296" t="s">
        <v>19</v>
      </c>
      <c r="F11" s="297" t="s">
        <v>19</v>
      </c>
    </row>
    <row r="12" spans="1:6" x14ac:dyDescent="0.25">
      <c r="A12" s="295" t="s">
        <v>619</v>
      </c>
      <c r="B12" s="296" t="s">
        <v>620</v>
      </c>
      <c r="C12" s="296" t="s">
        <v>621</v>
      </c>
      <c r="D12" s="296" t="s">
        <v>597</v>
      </c>
      <c r="E12" s="296" t="s">
        <v>19</v>
      </c>
      <c r="F12" s="297" t="s">
        <v>19</v>
      </c>
    </row>
    <row r="13" spans="1:6" x14ac:dyDescent="0.25">
      <c r="A13" s="295" t="s">
        <v>622</v>
      </c>
      <c r="B13" s="296" t="s">
        <v>617</v>
      </c>
      <c r="C13" s="296" t="s">
        <v>623</v>
      </c>
      <c r="D13" s="296" t="s">
        <v>597</v>
      </c>
      <c r="E13" s="296" t="s">
        <v>19</v>
      </c>
      <c r="F13" s="297" t="s">
        <v>19</v>
      </c>
    </row>
    <row r="14" spans="1:6" x14ac:dyDescent="0.25">
      <c r="A14" s="295" t="s">
        <v>624</v>
      </c>
      <c r="B14" s="296" t="s">
        <v>617</v>
      </c>
      <c r="C14" s="296" t="s">
        <v>625</v>
      </c>
      <c r="D14" s="296" t="s">
        <v>597</v>
      </c>
      <c r="E14" s="296" t="s">
        <v>598</v>
      </c>
      <c r="F14" s="297" t="s">
        <v>599</v>
      </c>
    </row>
    <row r="15" spans="1:6" x14ac:dyDescent="0.25">
      <c r="A15" s="295" t="s">
        <v>626</v>
      </c>
      <c r="B15" s="296" t="s">
        <v>627</v>
      </c>
      <c r="C15" s="296" t="s">
        <v>628</v>
      </c>
      <c r="D15" s="296" t="s">
        <v>597</v>
      </c>
      <c r="E15" s="296" t="s">
        <v>598</v>
      </c>
      <c r="F15" s="297" t="s">
        <v>599</v>
      </c>
    </row>
    <row r="16" spans="1:6" x14ac:dyDescent="0.25">
      <c r="A16" s="295" t="s">
        <v>629</v>
      </c>
      <c r="B16" s="296" t="s">
        <v>617</v>
      </c>
      <c r="C16" s="296" t="s">
        <v>630</v>
      </c>
      <c r="D16" s="296" t="s">
        <v>597</v>
      </c>
      <c r="E16" s="296" t="s">
        <v>598</v>
      </c>
      <c r="F16" s="297" t="s">
        <v>599</v>
      </c>
    </row>
    <row r="17" spans="1:6" x14ac:dyDescent="0.25">
      <c r="A17" s="295" t="s">
        <v>631</v>
      </c>
      <c r="B17" s="296" t="s">
        <v>608</v>
      </c>
      <c r="C17" s="296" t="s">
        <v>632</v>
      </c>
      <c r="D17" s="296" t="s">
        <v>597</v>
      </c>
      <c r="E17" s="296" t="s">
        <v>598</v>
      </c>
      <c r="F17" s="297" t="s">
        <v>599</v>
      </c>
    </row>
    <row r="18" spans="1:6" x14ac:dyDescent="0.25">
      <c r="A18" s="295" t="s">
        <v>633</v>
      </c>
      <c r="B18" s="296" t="s">
        <v>634</v>
      </c>
      <c r="C18" s="296" t="s">
        <v>635</v>
      </c>
      <c r="D18" s="296" t="s">
        <v>597</v>
      </c>
      <c r="E18" s="296" t="s">
        <v>598</v>
      </c>
      <c r="F18" s="297" t="s">
        <v>599</v>
      </c>
    </row>
    <row r="19" spans="1:6" x14ac:dyDescent="0.25">
      <c r="A19" s="295" t="s">
        <v>636</v>
      </c>
      <c r="B19" s="296" t="s">
        <v>605</v>
      </c>
      <c r="C19" s="296" t="s">
        <v>606</v>
      </c>
      <c r="D19" s="296" t="s">
        <v>597</v>
      </c>
      <c r="E19" s="296" t="s">
        <v>598</v>
      </c>
      <c r="F19" s="297" t="s">
        <v>599</v>
      </c>
    </row>
    <row r="20" spans="1:6" x14ac:dyDescent="0.25">
      <c r="A20" s="295" t="s">
        <v>637</v>
      </c>
      <c r="B20" s="296" t="s">
        <v>617</v>
      </c>
      <c r="C20" s="296" t="s">
        <v>638</v>
      </c>
      <c r="D20" s="296" t="s">
        <v>597</v>
      </c>
      <c r="E20" s="296" t="s">
        <v>598</v>
      </c>
      <c r="F20" s="297" t="s">
        <v>599</v>
      </c>
    </row>
    <row r="21" spans="1:6" x14ac:dyDescent="0.25">
      <c r="A21" s="295" t="s">
        <v>637</v>
      </c>
      <c r="B21" s="296" t="s">
        <v>617</v>
      </c>
      <c r="C21" s="296" t="s">
        <v>639</v>
      </c>
      <c r="D21" s="296" t="s">
        <v>597</v>
      </c>
      <c r="E21" s="296" t="s">
        <v>598</v>
      </c>
      <c r="F21" s="297" t="s">
        <v>599</v>
      </c>
    </row>
    <row r="22" spans="1:6" x14ac:dyDescent="0.25">
      <c r="A22" s="295" t="s">
        <v>637</v>
      </c>
      <c r="B22" s="296" t="s">
        <v>617</v>
      </c>
      <c r="C22" s="296" t="s">
        <v>640</v>
      </c>
      <c r="D22" s="296" t="s">
        <v>597</v>
      </c>
      <c r="E22" s="296" t="s">
        <v>598</v>
      </c>
      <c r="F22" s="297" t="s">
        <v>599</v>
      </c>
    </row>
    <row r="23" spans="1:6" x14ac:dyDescent="0.25">
      <c r="A23" s="295" t="s">
        <v>641</v>
      </c>
      <c r="B23" s="296" t="s">
        <v>627</v>
      </c>
      <c r="C23" s="296" t="s">
        <v>642</v>
      </c>
      <c r="D23" s="296" t="s">
        <v>597</v>
      </c>
      <c r="E23" s="296" t="s">
        <v>598</v>
      </c>
      <c r="F23" s="297" t="s">
        <v>599</v>
      </c>
    </row>
    <row r="24" spans="1:6" x14ac:dyDescent="0.25">
      <c r="A24" s="295" t="s">
        <v>643</v>
      </c>
      <c r="B24" s="296" t="s">
        <v>620</v>
      </c>
      <c r="C24" s="296" t="s">
        <v>644</v>
      </c>
      <c r="D24" s="296" t="s">
        <v>597</v>
      </c>
      <c r="E24" s="296" t="s">
        <v>598</v>
      </c>
      <c r="F24" s="297" t="s">
        <v>599</v>
      </c>
    </row>
    <row r="25" spans="1:6" x14ac:dyDescent="0.25">
      <c r="A25" s="295" t="s">
        <v>645</v>
      </c>
      <c r="B25" s="296" t="s">
        <v>646</v>
      </c>
      <c r="C25" s="296" t="s">
        <v>647</v>
      </c>
      <c r="D25" s="296" t="s">
        <v>597</v>
      </c>
      <c r="E25" s="296" t="s">
        <v>598</v>
      </c>
      <c r="F25" s="297" t="s">
        <v>599</v>
      </c>
    </row>
    <row r="26" spans="1:6" x14ac:dyDescent="0.25">
      <c r="A26" s="295" t="s">
        <v>648</v>
      </c>
      <c r="B26" s="296" t="s">
        <v>595</v>
      </c>
      <c r="C26" s="296" t="s">
        <v>649</v>
      </c>
      <c r="D26" s="296" t="s">
        <v>597</v>
      </c>
      <c r="E26" s="296" t="s">
        <v>650</v>
      </c>
      <c r="F26" s="297" t="s">
        <v>651</v>
      </c>
    </row>
    <row r="27" spans="1:6" x14ac:dyDescent="0.25">
      <c r="A27" s="295" t="s">
        <v>648</v>
      </c>
      <c r="B27" s="296" t="s">
        <v>595</v>
      </c>
      <c r="C27" s="296" t="s">
        <v>652</v>
      </c>
      <c r="D27" s="296" t="s">
        <v>597</v>
      </c>
      <c r="E27" s="296" t="s">
        <v>19</v>
      </c>
      <c r="F27" s="297" t="s">
        <v>19</v>
      </c>
    </row>
    <row r="28" spans="1:6" x14ac:dyDescent="0.25">
      <c r="A28" s="295" t="s">
        <v>648</v>
      </c>
      <c r="B28" s="296" t="s">
        <v>595</v>
      </c>
      <c r="C28" s="296" t="s">
        <v>653</v>
      </c>
      <c r="D28" s="296" t="s">
        <v>597</v>
      </c>
      <c r="E28" s="296" t="s">
        <v>19</v>
      </c>
      <c r="F28" s="297" t="s">
        <v>19</v>
      </c>
    </row>
    <row r="29" spans="1:6" x14ac:dyDescent="0.25">
      <c r="A29" s="295" t="s">
        <v>654</v>
      </c>
      <c r="B29" s="296" t="s">
        <v>611</v>
      </c>
      <c r="C29" s="296" t="s">
        <v>655</v>
      </c>
      <c r="D29" s="296" t="s">
        <v>597</v>
      </c>
      <c r="E29" s="296" t="s">
        <v>650</v>
      </c>
      <c r="F29" s="297" t="s">
        <v>651</v>
      </c>
    </row>
    <row r="30" spans="1:6" x14ac:dyDescent="0.25">
      <c r="A30" s="295" t="s">
        <v>656</v>
      </c>
      <c r="B30" s="296" t="s">
        <v>657</v>
      </c>
      <c r="C30" s="296" t="s">
        <v>658</v>
      </c>
      <c r="D30" s="296" t="s">
        <v>597</v>
      </c>
      <c r="E30" s="296" t="s">
        <v>598</v>
      </c>
      <c r="F30" s="297" t="s">
        <v>599</v>
      </c>
    </row>
    <row r="31" spans="1:6" x14ac:dyDescent="0.25">
      <c r="A31" s="295" t="s">
        <v>659</v>
      </c>
      <c r="B31" s="296" t="s">
        <v>611</v>
      </c>
      <c r="C31" s="296" t="s">
        <v>660</v>
      </c>
      <c r="D31" s="296" t="s">
        <v>597</v>
      </c>
      <c r="E31" s="296" t="s">
        <v>650</v>
      </c>
      <c r="F31" s="297" t="s">
        <v>651</v>
      </c>
    </row>
    <row r="32" spans="1:6" x14ac:dyDescent="0.25">
      <c r="A32" s="295" t="s">
        <v>661</v>
      </c>
      <c r="B32" s="296" t="s">
        <v>611</v>
      </c>
      <c r="C32" s="296" t="s">
        <v>662</v>
      </c>
      <c r="D32" s="296" t="s">
        <v>597</v>
      </c>
      <c r="E32" s="296" t="s">
        <v>598</v>
      </c>
      <c r="F32" s="297" t="s">
        <v>599</v>
      </c>
    </row>
    <row r="33" spans="1:6" x14ac:dyDescent="0.25">
      <c r="A33" s="295" t="s">
        <v>663</v>
      </c>
      <c r="B33" s="296" t="s">
        <v>595</v>
      </c>
      <c r="C33" s="296" t="s">
        <v>664</v>
      </c>
      <c r="D33" s="296" t="s">
        <v>597</v>
      </c>
      <c r="E33" s="296" t="s">
        <v>650</v>
      </c>
      <c r="F33" s="297" t="s">
        <v>651</v>
      </c>
    </row>
    <row r="34" spans="1:6" x14ac:dyDescent="0.25">
      <c r="A34" s="295" t="s">
        <v>663</v>
      </c>
      <c r="B34" s="296" t="s">
        <v>595</v>
      </c>
      <c r="C34" s="296" t="s">
        <v>665</v>
      </c>
      <c r="D34" s="296" t="s">
        <v>597</v>
      </c>
      <c r="E34" s="296" t="s">
        <v>598</v>
      </c>
      <c r="F34" s="297" t="s">
        <v>599</v>
      </c>
    </row>
    <row r="35" spans="1:6" x14ac:dyDescent="0.25">
      <c r="A35" s="295" t="s">
        <v>663</v>
      </c>
      <c r="B35" s="296" t="s">
        <v>595</v>
      </c>
      <c r="C35" s="296" t="s">
        <v>666</v>
      </c>
      <c r="D35" s="296" t="s">
        <v>597</v>
      </c>
      <c r="E35" s="296" t="s">
        <v>650</v>
      </c>
      <c r="F35" s="297" t="s">
        <v>651</v>
      </c>
    </row>
    <row r="36" spans="1:6" x14ac:dyDescent="0.25">
      <c r="A36" s="295" t="s">
        <v>667</v>
      </c>
      <c r="B36" s="296" t="s">
        <v>611</v>
      </c>
      <c r="C36" s="296" t="s">
        <v>668</v>
      </c>
      <c r="D36" s="296" t="s">
        <v>597</v>
      </c>
      <c r="E36" s="296" t="s">
        <v>650</v>
      </c>
      <c r="F36" s="297" t="s">
        <v>651</v>
      </c>
    </row>
    <row r="37" spans="1:6" x14ac:dyDescent="0.25">
      <c r="A37" s="295" t="s">
        <v>669</v>
      </c>
      <c r="B37" s="296" t="s">
        <v>617</v>
      </c>
      <c r="C37" s="296" t="s">
        <v>670</v>
      </c>
      <c r="D37" s="296" t="s">
        <v>597</v>
      </c>
      <c r="E37" s="296" t="s">
        <v>598</v>
      </c>
      <c r="F37" s="297" t="s">
        <v>599</v>
      </c>
    </row>
    <row r="38" spans="1:6" ht="15.75" thickBot="1" x14ac:dyDescent="0.3">
      <c r="A38" s="298" t="s">
        <v>671</v>
      </c>
      <c r="B38" s="299" t="s">
        <v>657</v>
      </c>
      <c r="C38" s="299" t="s">
        <v>672</v>
      </c>
      <c r="D38" s="299" t="s">
        <v>597</v>
      </c>
      <c r="E38" s="299" t="s">
        <v>598</v>
      </c>
      <c r="F38" s="300" t="s">
        <v>599</v>
      </c>
    </row>
  </sheetData>
  <autoFilter ref="A2:F38" xr:uid="{E3674396-EC58-4981-992B-B01173B97BD9}"/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52" customWidth="1"/>
    <col min="2" max="2" width="1.6640625" style="152" customWidth="1"/>
    <col min="3" max="4" width="5" style="152" customWidth="1"/>
    <col min="5" max="5" width="11.6640625" style="152" customWidth="1"/>
    <col min="6" max="6" width="9.1640625" style="152" customWidth="1"/>
    <col min="7" max="7" width="5" style="152" customWidth="1"/>
    <col min="8" max="8" width="77.83203125" style="152" customWidth="1"/>
    <col min="9" max="10" width="20" style="152" customWidth="1"/>
    <col min="11" max="11" width="1.6640625" style="152" customWidth="1"/>
  </cols>
  <sheetData>
    <row r="1" spans="2:11" customFormat="1" ht="37.5" customHeight="1" x14ac:dyDescent="0.2"/>
    <row r="2" spans="2:11" customFormat="1" ht="7.5" customHeight="1" x14ac:dyDescent="0.2">
      <c r="B2" s="153"/>
      <c r="C2" s="154"/>
      <c r="D2" s="154"/>
      <c r="E2" s="154"/>
      <c r="F2" s="154"/>
      <c r="G2" s="154"/>
      <c r="H2" s="154"/>
      <c r="I2" s="154"/>
      <c r="J2" s="154"/>
      <c r="K2" s="155"/>
    </row>
    <row r="3" spans="2:11" s="12" customFormat="1" ht="45" customHeight="1" x14ac:dyDescent="0.2">
      <c r="B3" s="156"/>
      <c r="C3" s="278" t="s">
        <v>401</v>
      </c>
      <c r="D3" s="278"/>
      <c r="E3" s="278"/>
      <c r="F3" s="278"/>
      <c r="G3" s="278"/>
      <c r="H3" s="278"/>
      <c r="I3" s="278"/>
      <c r="J3" s="278"/>
      <c r="K3" s="157"/>
    </row>
    <row r="4" spans="2:11" customFormat="1" ht="25.5" customHeight="1" x14ac:dyDescent="0.3">
      <c r="B4" s="158"/>
      <c r="C4" s="277" t="s">
        <v>402</v>
      </c>
      <c r="D4" s="277"/>
      <c r="E4" s="277"/>
      <c r="F4" s="277"/>
      <c r="G4" s="277"/>
      <c r="H4" s="277"/>
      <c r="I4" s="277"/>
      <c r="J4" s="277"/>
      <c r="K4" s="159"/>
    </row>
    <row r="5" spans="2:11" customFormat="1" ht="5.25" customHeight="1" x14ac:dyDescent="0.2">
      <c r="B5" s="158"/>
      <c r="C5" s="160"/>
      <c r="D5" s="160"/>
      <c r="E5" s="160"/>
      <c r="F5" s="160"/>
      <c r="G5" s="160"/>
      <c r="H5" s="160"/>
      <c r="I5" s="160"/>
      <c r="J5" s="160"/>
      <c r="K5" s="159"/>
    </row>
    <row r="6" spans="2:11" customFormat="1" ht="15" customHeight="1" x14ac:dyDescent="0.2">
      <c r="B6" s="158"/>
      <c r="C6" s="276" t="s">
        <v>403</v>
      </c>
      <c r="D6" s="276"/>
      <c r="E6" s="276"/>
      <c r="F6" s="276"/>
      <c r="G6" s="276"/>
      <c r="H6" s="276"/>
      <c r="I6" s="276"/>
      <c r="J6" s="276"/>
      <c r="K6" s="159"/>
    </row>
    <row r="7" spans="2:11" customFormat="1" ht="15" customHeight="1" x14ac:dyDescent="0.2">
      <c r="B7" s="162"/>
      <c r="C7" s="276" t="s">
        <v>404</v>
      </c>
      <c r="D7" s="276"/>
      <c r="E7" s="276"/>
      <c r="F7" s="276"/>
      <c r="G7" s="276"/>
      <c r="H7" s="276"/>
      <c r="I7" s="276"/>
      <c r="J7" s="276"/>
      <c r="K7" s="159"/>
    </row>
    <row r="8" spans="2:11" customFormat="1" ht="12.75" customHeight="1" x14ac:dyDescent="0.2">
      <c r="B8" s="162"/>
      <c r="C8" s="161"/>
      <c r="D8" s="161"/>
      <c r="E8" s="161"/>
      <c r="F8" s="161"/>
      <c r="G8" s="161"/>
      <c r="H8" s="161"/>
      <c r="I8" s="161"/>
      <c r="J8" s="161"/>
      <c r="K8" s="159"/>
    </row>
    <row r="9" spans="2:11" customFormat="1" ht="15" customHeight="1" x14ac:dyDescent="0.2">
      <c r="B9" s="162"/>
      <c r="C9" s="276" t="s">
        <v>405</v>
      </c>
      <c r="D9" s="276"/>
      <c r="E9" s="276"/>
      <c r="F9" s="276"/>
      <c r="G9" s="276"/>
      <c r="H9" s="276"/>
      <c r="I9" s="276"/>
      <c r="J9" s="276"/>
      <c r="K9" s="159"/>
    </row>
    <row r="10" spans="2:11" customFormat="1" ht="15" customHeight="1" x14ac:dyDescent="0.2">
      <c r="B10" s="162"/>
      <c r="C10" s="161"/>
      <c r="D10" s="276" t="s">
        <v>406</v>
      </c>
      <c r="E10" s="276"/>
      <c r="F10" s="276"/>
      <c r="G10" s="276"/>
      <c r="H10" s="276"/>
      <c r="I10" s="276"/>
      <c r="J10" s="276"/>
      <c r="K10" s="159"/>
    </row>
    <row r="11" spans="2:11" customFormat="1" ht="15" customHeight="1" x14ac:dyDescent="0.2">
      <c r="B11" s="162"/>
      <c r="C11" s="163"/>
      <c r="D11" s="276" t="s">
        <v>407</v>
      </c>
      <c r="E11" s="276"/>
      <c r="F11" s="276"/>
      <c r="G11" s="276"/>
      <c r="H11" s="276"/>
      <c r="I11" s="276"/>
      <c r="J11" s="276"/>
      <c r="K11" s="159"/>
    </row>
    <row r="12" spans="2:11" customFormat="1" ht="15" customHeight="1" x14ac:dyDescent="0.2">
      <c r="B12" s="162"/>
      <c r="C12" s="163"/>
      <c r="D12" s="161"/>
      <c r="E12" s="161"/>
      <c r="F12" s="161"/>
      <c r="G12" s="161"/>
      <c r="H12" s="161"/>
      <c r="I12" s="161"/>
      <c r="J12" s="161"/>
      <c r="K12" s="159"/>
    </row>
    <row r="13" spans="2:11" customFormat="1" ht="15" customHeight="1" x14ac:dyDescent="0.2">
      <c r="B13" s="162"/>
      <c r="C13" s="163"/>
      <c r="D13" s="164" t="s">
        <v>408</v>
      </c>
      <c r="E13" s="161"/>
      <c r="F13" s="161"/>
      <c r="G13" s="161"/>
      <c r="H13" s="161"/>
      <c r="I13" s="161"/>
      <c r="J13" s="161"/>
      <c r="K13" s="159"/>
    </row>
    <row r="14" spans="2:11" customFormat="1" ht="12.75" customHeight="1" x14ac:dyDescent="0.2">
      <c r="B14" s="162"/>
      <c r="C14" s="163"/>
      <c r="D14" s="163"/>
      <c r="E14" s="163"/>
      <c r="F14" s="163"/>
      <c r="G14" s="163"/>
      <c r="H14" s="163"/>
      <c r="I14" s="163"/>
      <c r="J14" s="163"/>
      <c r="K14" s="159"/>
    </row>
    <row r="15" spans="2:11" customFormat="1" ht="15" customHeight="1" x14ac:dyDescent="0.2">
      <c r="B15" s="162"/>
      <c r="C15" s="163"/>
      <c r="D15" s="276" t="s">
        <v>409</v>
      </c>
      <c r="E15" s="276"/>
      <c r="F15" s="276"/>
      <c r="G15" s="276"/>
      <c r="H15" s="276"/>
      <c r="I15" s="276"/>
      <c r="J15" s="276"/>
      <c r="K15" s="159"/>
    </row>
    <row r="16" spans="2:11" customFormat="1" ht="15" customHeight="1" x14ac:dyDescent="0.2">
      <c r="B16" s="162"/>
      <c r="C16" s="163"/>
      <c r="D16" s="276" t="s">
        <v>410</v>
      </c>
      <c r="E16" s="276"/>
      <c r="F16" s="276"/>
      <c r="G16" s="276"/>
      <c r="H16" s="276"/>
      <c r="I16" s="276"/>
      <c r="J16" s="276"/>
      <c r="K16" s="159"/>
    </row>
    <row r="17" spans="2:11" customFormat="1" ht="15" customHeight="1" x14ac:dyDescent="0.2">
      <c r="B17" s="162"/>
      <c r="C17" s="163"/>
      <c r="D17" s="276" t="s">
        <v>411</v>
      </c>
      <c r="E17" s="276"/>
      <c r="F17" s="276"/>
      <c r="G17" s="276"/>
      <c r="H17" s="276"/>
      <c r="I17" s="276"/>
      <c r="J17" s="276"/>
      <c r="K17" s="159"/>
    </row>
    <row r="18" spans="2:11" customFormat="1" ht="15" customHeight="1" x14ac:dyDescent="0.2">
      <c r="B18" s="162"/>
      <c r="C18" s="163"/>
      <c r="D18" s="163"/>
      <c r="E18" s="165" t="s">
        <v>77</v>
      </c>
      <c r="F18" s="276" t="s">
        <v>412</v>
      </c>
      <c r="G18" s="276"/>
      <c r="H18" s="276"/>
      <c r="I18" s="276"/>
      <c r="J18" s="276"/>
      <c r="K18" s="159"/>
    </row>
    <row r="19" spans="2:11" customFormat="1" ht="15" customHeight="1" x14ac:dyDescent="0.2">
      <c r="B19" s="162"/>
      <c r="C19" s="163"/>
      <c r="D19" s="163"/>
      <c r="E19" s="165" t="s">
        <v>413</v>
      </c>
      <c r="F19" s="276" t="s">
        <v>414</v>
      </c>
      <c r="G19" s="276"/>
      <c r="H19" s="276"/>
      <c r="I19" s="276"/>
      <c r="J19" s="276"/>
      <c r="K19" s="159"/>
    </row>
    <row r="20" spans="2:11" customFormat="1" ht="15" customHeight="1" x14ac:dyDescent="0.2">
      <c r="B20" s="162"/>
      <c r="C20" s="163"/>
      <c r="D20" s="163"/>
      <c r="E20" s="165" t="s">
        <v>415</v>
      </c>
      <c r="F20" s="276" t="s">
        <v>416</v>
      </c>
      <c r="G20" s="276"/>
      <c r="H20" s="276"/>
      <c r="I20" s="276"/>
      <c r="J20" s="276"/>
      <c r="K20" s="159"/>
    </row>
    <row r="21" spans="2:11" customFormat="1" ht="15" customHeight="1" x14ac:dyDescent="0.2">
      <c r="B21" s="162"/>
      <c r="C21" s="163"/>
      <c r="D21" s="163"/>
      <c r="E21" s="165" t="s">
        <v>417</v>
      </c>
      <c r="F21" s="276" t="s">
        <v>418</v>
      </c>
      <c r="G21" s="276"/>
      <c r="H21" s="276"/>
      <c r="I21" s="276"/>
      <c r="J21" s="276"/>
      <c r="K21" s="159"/>
    </row>
    <row r="22" spans="2:11" customFormat="1" ht="15" customHeight="1" x14ac:dyDescent="0.2">
      <c r="B22" s="162"/>
      <c r="C22" s="163"/>
      <c r="D22" s="163"/>
      <c r="E22" s="165" t="s">
        <v>419</v>
      </c>
      <c r="F22" s="276" t="s">
        <v>420</v>
      </c>
      <c r="G22" s="276"/>
      <c r="H22" s="276"/>
      <c r="I22" s="276"/>
      <c r="J22" s="276"/>
      <c r="K22" s="159"/>
    </row>
    <row r="23" spans="2:11" customFormat="1" ht="15" customHeight="1" x14ac:dyDescent="0.2">
      <c r="B23" s="162"/>
      <c r="C23" s="163"/>
      <c r="D23" s="163"/>
      <c r="E23" s="165" t="s">
        <v>421</v>
      </c>
      <c r="F23" s="276" t="s">
        <v>422</v>
      </c>
      <c r="G23" s="276"/>
      <c r="H23" s="276"/>
      <c r="I23" s="276"/>
      <c r="J23" s="276"/>
      <c r="K23" s="159"/>
    </row>
    <row r="24" spans="2:11" customFormat="1" ht="12.75" customHeight="1" x14ac:dyDescent="0.2">
      <c r="B24" s="162"/>
      <c r="C24" s="163"/>
      <c r="D24" s="163"/>
      <c r="E24" s="163"/>
      <c r="F24" s="163"/>
      <c r="G24" s="163"/>
      <c r="H24" s="163"/>
      <c r="I24" s="163"/>
      <c r="J24" s="163"/>
      <c r="K24" s="159"/>
    </row>
    <row r="25" spans="2:11" customFormat="1" ht="15" customHeight="1" x14ac:dyDescent="0.2">
      <c r="B25" s="162"/>
      <c r="C25" s="276" t="s">
        <v>423</v>
      </c>
      <c r="D25" s="276"/>
      <c r="E25" s="276"/>
      <c r="F25" s="276"/>
      <c r="G25" s="276"/>
      <c r="H25" s="276"/>
      <c r="I25" s="276"/>
      <c r="J25" s="276"/>
      <c r="K25" s="159"/>
    </row>
    <row r="26" spans="2:11" customFormat="1" ht="15" customHeight="1" x14ac:dyDescent="0.2">
      <c r="B26" s="162"/>
      <c r="C26" s="276" t="s">
        <v>424</v>
      </c>
      <c r="D26" s="276"/>
      <c r="E26" s="276"/>
      <c r="F26" s="276"/>
      <c r="G26" s="276"/>
      <c r="H26" s="276"/>
      <c r="I26" s="276"/>
      <c r="J26" s="276"/>
      <c r="K26" s="159"/>
    </row>
    <row r="27" spans="2:11" customFormat="1" ht="15" customHeight="1" x14ac:dyDescent="0.2">
      <c r="B27" s="162"/>
      <c r="C27" s="161"/>
      <c r="D27" s="276" t="s">
        <v>425</v>
      </c>
      <c r="E27" s="276"/>
      <c r="F27" s="276"/>
      <c r="G27" s="276"/>
      <c r="H27" s="276"/>
      <c r="I27" s="276"/>
      <c r="J27" s="276"/>
      <c r="K27" s="159"/>
    </row>
    <row r="28" spans="2:11" customFormat="1" ht="15" customHeight="1" x14ac:dyDescent="0.2">
      <c r="B28" s="162"/>
      <c r="C28" s="163"/>
      <c r="D28" s="276" t="s">
        <v>426</v>
      </c>
      <c r="E28" s="276"/>
      <c r="F28" s="276"/>
      <c r="G28" s="276"/>
      <c r="H28" s="276"/>
      <c r="I28" s="276"/>
      <c r="J28" s="276"/>
      <c r="K28" s="159"/>
    </row>
    <row r="29" spans="2:11" customFormat="1" ht="12.75" customHeight="1" x14ac:dyDescent="0.2">
      <c r="B29" s="162"/>
      <c r="C29" s="163"/>
      <c r="D29" s="163"/>
      <c r="E29" s="163"/>
      <c r="F29" s="163"/>
      <c r="G29" s="163"/>
      <c r="H29" s="163"/>
      <c r="I29" s="163"/>
      <c r="J29" s="163"/>
      <c r="K29" s="159"/>
    </row>
    <row r="30" spans="2:11" customFormat="1" ht="15" customHeight="1" x14ac:dyDescent="0.2">
      <c r="B30" s="162"/>
      <c r="C30" s="163"/>
      <c r="D30" s="276" t="s">
        <v>427</v>
      </c>
      <c r="E30" s="276"/>
      <c r="F30" s="276"/>
      <c r="G30" s="276"/>
      <c r="H30" s="276"/>
      <c r="I30" s="276"/>
      <c r="J30" s="276"/>
      <c r="K30" s="159"/>
    </row>
    <row r="31" spans="2:11" customFormat="1" ht="15" customHeight="1" x14ac:dyDescent="0.2">
      <c r="B31" s="162"/>
      <c r="C31" s="163"/>
      <c r="D31" s="276" t="s">
        <v>428</v>
      </c>
      <c r="E31" s="276"/>
      <c r="F31" s="276"/>
      <c r="G31" s="276"/>
      <c r="H31" s="276"/>
      <c r="I31" s="276"/>
      <c r="J31" s="276"/>
      <c r="K31" s="159"/>
    </row>
    <row r="32" spans="2:11" customFormat="1" ht="12.75" customHeight="1" x14ac:dyDescent="0.2">
      <c r="B32" s="162"/>
      <c r="C32" s="163"/>
      <c r="D32" s="163"/>
      <c r="E32" s="163"/>
      <c r="F32" s="163"/>
      <c r="G32" s="163"/>
      <c r="H32" s="163"/>
      <c r="I32" s="163"/>
      <c r="J32" s="163"/>
      <c r="K32" s="159"/>
    </row>
    <row r="33" spans="2:11" customFormat="1" ht="15" customHeight="1" x14ac:dyDescent="0.2">
      <c r="B33" s="162"/>
      <c r="C33" s="163"/>
      <c r="D33" s="276" t="s">
        <v>429</v>
      </c>
      <c r="E33" s="276"/>
      <c r="F33" s="276"/>
      <c r="G33" s="276"/>
      <c r="H33" s="276"/>
      <c r="I33" s="276"/>
      <c r="J33" s="276"/>
      <c r="K33" s="159"/>
    </row>
    <row r="34" spans="2:11" customFormat="1" ht="15" customHeight="1" x14ac:dyDescent="0.2">
      <c r="B34" s="162"/>
      <c r="C34" s="163"/>
      <c r="D34" s="276" t="s">
        <v>430</v>
      </c>
      <c r="E34" s="276"/>
      <c r="F34" s="276"/>
      <c r="G34" s="276"/>
      <c r="H34" s="276"/>
      <c r="I34" s="276"/>
      <c r="J34" s="276"/>
      <c r="K34" s="159"/>
    </row>
    <row r="35" spans="2:11" customFormat="1" ht="15" customHeight="1" x14ac:dyDescent="0.2">
      <c r="B35" s="162"/>
      <c r="C35" s="163"/>
      <c r="D35" s="276" t="s">
        <v>431</v>
      </c>
      <c r="E35" s="276"/>
      <c r="F35" s="276"/>
      <c r="G35" s="276"/>
      <c r="H35" s="276"/>
      <c r="I35" s="276"/>
      <c r="J35" s="276"/>
      <c r="K35" s="159"/>
    </row>
    <row r="36" spans="2:11" customFormat="1" ht="15" customHeight="1" x14ac:dyDescent="0.2">
      <c r="B36" s="162"/>
      <c r="C36" s="163"/>
      <c r="D36" s="161"/>
      <c r="E36" s="164" t="s">
        <v>96</v>
      </c>
      <c r="F36" s="161"/>
      <c r="G36" s="276" t="s">
        <v>432</v>
      </c>
      <c r="H36" s="276"/>
      <c r="I36" s="276"/>
      <c r="J36" s="276"/>
      <c r="K36" s="159"/>
    </row>
    <row r="37" spans="2:11" customFormat="1" ht="30.75" customHeight="1" x14ac:dyDescent="0.2">
      <c r="B37" s="162"/>
      <c r="C37" s="163"/>
      <c r="D37" s="161"/>
      <c r="E37" s="164" t="s">
        <v>433</v>
      </c>
      <c r="F37" s="161"/>
      <c r="G37" s="276" t="s">
        <v>434</v>
      </c>
      <c r="H37" s="276"/>
      <c r="I37" s="276"/>
      <c r="J37" s="276"/>
      <c r="K37" s="159"/>
    </row>
    <row r="38" spans="2:11" customFormat="1" ht="15" customHeight="1" x14ac:dyDescent="0.2">
      <c r="B38" s="162"/>
      <c r="C38" s="163"/>
      <c r="D38" s="161"/>
      <c r="E38" s="164" t="s">
        <v>54</v>
      </c>
      <c r="F38" s="161"/>
      <c r="G38" s="276" t="s">
        <v>435</v>
      </c>
      <c r="H38" s="276"/>
      <c r="I38" s="276"/>
      <c r="J38" s="276"/>
      <c r="K38" s="159"/>
    </row>
    <row r="39" spans="2:11" customFormat="1" ht="15" customHeight="1" x14ac:dyDescent="0.2">
      <c r="B39" s="162"/>
      <c r="C39" s="163"/>
      <c r="D39" s="161"/>
      <c r="E39" s="164" t="s">
        <v>55</v>
      </c>
      <c r="F39" s="161"/>
      <c r="G39" s="276" t="s">
        <v>436</v>
      </c>
      <c r="H39" s="276"/>
      <c r="I39" s="276"/>
      <c r="J39" s="276"/>
      <c r="K39" s="159"/>
    </row>
    <row r="40" spans="2:11" customFormat="1" ht="15" customHeight="1" x14ac:dyDescent="0.2">
      <c r="B40" s="162"/>
      <c r="C40" s="163"/>
      <c r="D40" s="161"/>
      <c r="E40" s="164" t="s">
        <v>97</v>
      </c>
      <c r="F40" s="161"/>
      <c r="G40" s="276" t="s">
        <v>437</v>
      </c>
      <c r="H40" s="276"/>
      <c r="I40" s="276"/>
      <c r="J40" s="276"/>
      <c r="K40" s="159"/>
    </row>
    <row r="41" spans="2:11" customFormat="1" ht="15" customHeight="1" x14ac:dyDescent="0.2">
      <c r="B41" s="162"/>
      <c r="C41" s="163"/>
      <c r="D41" s="161"/>
      <c r="E41" s="164" t="s">
        <v>98</v>
      </c>
      <c r="F41" s="161"/>
      <c r="G41" s="276" t="s">
        <v>438</v>
      </c>
      <c r="H41" s="276"/>
      <c r="I41" s="276"/>
      <c r="J41" s="276"/>
      <c r="K41" s="159"/>
    </row>
    <row r="42" spans="2:11" customFormat="1" ht="15" customHeight="1" x14ac:dyDescent="0.2">
      <c r="B42" s="162"/>
      <c r="C42" s="163"/>
      <c r="D42" s="161"/>
      <c r="E42" s="164" t="s">
        <v>439</v>
      </c>
      <c r="F42" s="161"/>
      <c r="G42" s="276" t="s">
        <v>440</v>
      </c>
      <c r="H42" s="276"/>
      <c r="I42" s="276"/>
      <c r="J42" s="276"/>
      <c r="K42" s="159"/>
    </row>
    <row r="43" spans="2:11" customFormat="1" ht="15" customHeight="1" x14ac:dyDescent="0.2">
      <c r="B43" s="162"/>
      <c r="C43" s="163"/>
      <c r="D43" s="161"/>
      <c r="E43" s="164"/>
      <c r="F43" s="161"/>
      <c r="G43" s="276" t="s">
        <v>441</v>
      </c>
      <c r="H43" s="276"/>
      <c r="I43" s="276"/>
      <c r="J43" s="276"/>
      <c r="K43" s="159"/>
    </row>
    <row r="44" spans="2:11" customFormat="1" ht="15" customHeight="1" x14ac:dyDescent="0.2">
      <c r="B44" s="162"/>
      <c r="C44" s="163"/>
      <c r="D44" s="161"/>
      <c r="E44" s="164" t="s">
        <v>442</v>
      </c>
      <c r="F44" s="161"/>
      <c r="G44" s="276" t="s">
        <v>443</v>
      </c>
      <c r="H44" s="276"/>
      <c r="I44" s="276"/>
      <c r="J44" s="276"/>
      <c r="K44" s="159"/>
    </row>
    <row r="45" spans="2:11" customFormat="1" ht="15" customHeight="1" x14ac:dyDescent="0.2">
      <c r="B45" s="162"/>
      <c r="C45" s="163"/>
      <c r="D45" s="161"/>
      <c r="E45" s="164" t="s">
        <v>100</v>
      </c>
      <c r="F45" s="161"/>
      <c r="G45" s="276" t="s">
        <v>444</v>
      </c>
      <c r="H45" s="276"/>
      <c r="I45" s="276"/>
      <c r="J45" s="276"/>
      <c r="K45" s="159"/>
    </row>
    <row r="46" spans="2:11" customFormat="1" ht="12.75" customHeight="1" x14ac:dyDescent="0.2">
      <c r="B46" s="162"/>
      <c r="C46" s="163"/>
      <c r="D46" s="161"/>
      <c r="E46" s="161"/>
      <c r="F46" s="161"/>
      <c r="G46" s="161"/>
      <c r="H46" s="161"/>
      <c r="I46" s="161"/>
      <c r="J46" s="161"/>
      <c r="K46" s="159"/>
    </row>
    <row r="47" spans="2:11" customFormat="1" ht="15" customHeight="1" x14ac:dyDescent="0.2">
      <c r="B47" s="162"/>
      <c r="C47" s="163"/>
      <c r="D47" s="276" t="s">
        <v>445</v>
      </c>
      <c r="E47" s="276"/>
      <c r="F47" s="276"/>
      <c r="G47" s="276"/>
      <c r="H47" s="276"/>
      <c r="I47" s="276"/>
      <c r="J47" s="276"/>
      <c r="K47" s="159"/>
    </row>
    <row r="48" spans="2:11" customFormat="1" ht="15" customHeight="1" x14ac:dyDescent="0.2">
      <c r="B48" s="162"/>
      <c r="C48" s="163"/>
      <c r="D48" s="163"/>
      <c r="E48" s="276" t="s">
        <v>446</v>
      </c>
      <c r="F48" s="276"/>
      <c r="G48" s="276"/>
      <c r="H48" s="276"/>
      <c r="I48" s="276"/>
      <c r="J48" s="276"/>
      <c r="K48" s="159"/>
    </row>
    <row r="49" spans="2:11" customFormat="1" ht="15" customHeight="1" x14ac:dyDescent="0.2">
      <c r="B49" s="162"/>
      <c r="C49" s="163"/>
      <c r="D49" s="163"/>
      <c r="E49" s="276" t="s">
        <v>447</v>
      </c>
      <c r="F49" s="276"/>
      <c r="G49" s="276"/>
      <c r="H49" s="276"/>
      <c r="I49" s="276"/>
      <c r="J49" s="276"/>
      <c r="K49" s="159"/>
    </row>
    <row r="50" spans="2:11" customFormat="1" ht="15" customHeight="1" x14ac:dyDescent="0.2">
      <c r="B50" s="162"/>
      <c r="C50" s="163"/>
      <c r="D50" s="163"/>
      <c r="E50" s="276" t="s">
        <v>448</v>
      </c>
      <c r="F50" s="276"/>
      <c r="G50" s="276"/>
      <c r="H50" s="276"/>
      <c r="I50" s="276"/>
      <c r="J50" s="276"/>
      <c r="K50" s="159"/>
    </row>
    <row r="51" spans="2:11" customFormat="1" ht="15" customHeight="1" x14ac:dyDescent="0.2">
      <c r="B51" s="162"/>
      <c r="C51" s="163"/>
      <c r="D51" s="276" t="s">
        <v>449</v>
      </c>
      <c r="E51" s="276"/>
      <c r="F51" s="276"/>
      <c r="G51" s="276"/>
      <c r="H51" s="276"/>
      <c r="I51" s="276"/>
      <c r="J51" s="276"/>
      <c r="K51" s="159"/>
    </row>
    <row r="52" spans="2:11" customFormat="1" ht="25.5" customHeight="1" x14ac:dyDescent="0.3">
      <c r="B52" s="158"/>
      <c r="C52" s="277" t="s">
        <v>450</v>
      </c>
      <c r="D52" s="277"/>
      <c r="E52" s="277"/>
      <c r="F52" s="277"/>
      <c r="G52" s="277"/>
      <c r="H52" s="277"/>
      <c r="I52" s="277"/>
      <c r="J52" s="277"/>
      <c r="K52" s="159"/>
    </row>
    <row r="53" spans="2:11" customFormat="1" ht="5.25" customHeight="1" x14ac:dyDescent="0.2">
      <c r="B53" s="158"/>
      <c r="C53" s="160"/>
      <c r="D53" s="160"/>
      <c r="E53" s="160"/>
      <c r="F53" s="160"/>
      <c r="G53" s="160"/>
      <c r="H53" s="160"/>
      <c r="I53" s="160"/>
      <c r="J53" s="160"/>
      <c r="K53" s="159"/>
    </row>
    <row r="54" spans="2:11" customFormat="1" ht="15" customHeight="1" x14ac:dyDescent="0.2">
      <c r="B54" s="158"/>
      <c r="C54" s="276" t="s">
        <v>451</v>
      </c>
      <c r="D54" s="276"/>
      <c r="E54" s="276"/>
      <c r="F54" s="276"/>
      <c r="G54" s="276"/>
      <c r="H54" s="276"/>
      <c r="I54" s="276"/>
      <c r="J54" s="276"/>
      <c r="K54" s="159"/>
    </row>
    <row r="55" spans="2:11" customFormat="1" ht="15" customHeight="1" x14ac:dyDescent="0.2">
      <c r="B55" s="158"/>
      <c r="C55" s="276" t="s">
        <v>452</v>
      </c>
      <c r="D55" s="276"/>
      <c r="E55" s="276"/>
      <c r="F55" s="276"/>
      <c r="G55" s="276"/>
      <c r="H55" s="276"/>
      <c r="I55" s="276"/>
      <c r="J55" s="276"/>
      <c r="K55" s="159"/>
    </row>
    <row r="56" spans="2:11" customFormat="1" ht="12.75" customHeight="1" x14ac:dyDescent="0.2">
      <c r="B56" s="158"/>
      <c r="C56" s="161"/>
      <c r="D56" s="161"/>
      <c r="E56" s="161"/>
      <c r="F56" s="161"/>
      <c r="G56" s="161"/>
      <c r="H56" s="161"/>
      <c r="I56" s="161"/>
      <c r="J56" s="161"/>
      <c r="K56" s="159"/>
    </row>
    <row r="57" spans="2:11" customFormat="1" ht="15" customHeight="1" x14ac:dyDescent="0.2">
      <c r="B57" s="158"/>
      <c r="C57" s="276" t="s">
        <v>453</v>
      </c>
      <c r="D57" s="276"/>
      <c r="E57" s="276"/>
      <c r="F57" s="276"/>
      <c r="G57" s="276"/>
      <c r="H57" s="276"/>
      <c r="I57" s="276"/>
      <c r="J57" s="276"/>
      <c r="K57" s="159"/>
    </row>
    <row r="58" spans="2:11" customFormat="1" ht="15" customHeight="1" x14ac:dyDescent="0.2">
      <c r="B58" s="158"/>
      <c r="C58" s="163"/>
      <c r="D58" s="276" t="s">
        <v>454</v>
      </c>
      <c r="E58" s="276"/>
      <c r="F58" s="276"/>
      <c r="G58" s="276"/>
      <c r="H58" s="276"/>
      <c r="I58" s="276"/>
      <c r="J58" s="276"/>
      <c r="K58" s="159"/>
    </row>
    <row r="59" spans="2:11" customFormat="1" ht="15" customHeight="1" x14ac:dyDescent="0.2">
      <c r="B59" s="158"/>
      <c r="C59" s="163"/>
      <c r="D59" s="276" t="s">
        <v>455</v>
      </c>
      <c r="E59" s="276"/>
      <c r="F59" s="276"/>
      <c r="G59" s="276"/>
      <c r="H59" s="276"/>
      <c r="I59" s="276"/>
      <c r="J59" s="276"/>
      <c r="K59" s="159"/>
    </row>
    <row r="60" spans="2:11" customFormat="1" ht="15" customHeight="1" x14ac:dyDescent="0.2">
      <c r="B60" s="158"/>
      <c r="C60" s="163"/>
      <c r="D60" s="276" t="s">
        <v>456</v>
      </c>
      <c r="E60" s="276"/>
      <c r="F60" s="276"/>
      <c r="G60" s="276"/>
      <c r="H60" s="276"/>
      <c r="I60" s="276"/>
      <c r="J60" s="276"/>
      <c r="K60" s="159"/>
    </row>
    <row r="61" spans="2:11" customFormat="1" ht="15" customHeight="1" x14ac:dyDescent="0.2">
      <c r="B61" s="158"/>
      <c r="C61" s="163"/>
      <c r="D61" s="276" t="s">
        <v>457</v>
      </c>
      <c r="E61" s="276"/>
      <c r="F61" s="276"/>
      <c r="G61" s="276"/>
      <c r="H61" s="276"/>
      <c r="I61" s="276"/>
      <c r="J61" s="276"/>
      <c r="K61" s="159"/>
    </row>
    <row r="62" spans="2:11" customFormat="1" ht="15" customHeight="1" x14ac:dyDescent="0.2">
      <c r="B62" s="158"/>
      <c r="C62" s="163"/>
      <c r="D62" s="279" t="s">
        <v>458</v>
      </c>
      <c r="E62" s="279"/>
      <c r="F62" s="279"/>
      <c r="G62" s="279"/>
      <c r="H62" s="279"/>
      <c r="I62" s="279"/>
      <c r="J62" s="279"/>
      <c r="K62" s="159"/>
    </row>
    <row r="63" spans="2:11" customFormat="1" ht="15" customHeight="1" x14ac:dyDescent="0.2">
      <c r="B63" s="158"/>
      <c r="C63" s="163"/>
      <c r="D63" s="276" t="s">
        <v>459</v>
      </c>
      <c r="E63" s="276"/>
      <c r="F63" s="276"/>
      <c r="G63" s="276"/>
      <c r="H63" s="276"/>
      <c r="I63" s="276"/>
      <c r="J63" s="276"/>
      <c r="K63" s="159"/>
    </row>
    <row r="64" spans="2:11" customFormat="1" ht="12.75" customHeight="1" x14ac:dyDescent="0.2">
      <c r="B64" s="158"/>
      <c r="C64" s="163"/>
      <c r="D64" s="163"/>
      <c r="E64" s="166"/>
      <c r="F64" s="163"/>
      <c r="G64" s="163"/>
      <c r="H64" s="163"/>
      <c r="I64" s="163"/>
      <c r="J64" s="163"/>
      <c r="K64" s="159"/>
    </row>
    <row r="65" spans="2:11" customFormat="1" ht="15" customHeight="1" x14ac:dyDescent="0.2">
      <c r="B65" s="158"/>
      <c r="C65" s="163"/>
      <c r="D65" s="276" t="s">
        <v>460</v>
      </c>
      <c r="E65" s="276"/>
      <c r="F65" s="276"/>
      <c r="G65" s="276"/>
      <c r="H65" s="276"/>
      <c r="I65" s="276"/>
      <c r="J65" s="276"/>
      <c r="K65" s="159"/>
    </row>
    <row r="66" spans="2:11" customFormat="1" ht="15" customHeight="1" x14ac:dyDescent="0.2">
      <c r="B66" s="158"/>
      <c r="C66" s="163"/>
      <c r="D66" s="279" t="s">
        <v>461</v>
      </c>
      <c r="E66" s="279"/>
      <c r="F66" s="279"/>
      <c r="G66" s="279"/>
      <c r="H66" s="279"/>
      <c r="I66" s="279"/>
      <c r="J66" s="279"/>
      <c r="K66" s="159"/>
    </row>
    <row r="67" spans="2:11" customFormat="1" ht="15" customHeight="1" x14ac:dyDescent="0.2">
      <c r="B67" s="158"/>
      <c r="C67" s="163"/>
      <c r="D67" s="276" t="s">
        <v>462</v>
      </c>
      <c r="E67" s="276"/>
      <c r="F67" s="276"/>
      <c r="G67" s="276"/>
      <c r="H67" s="276"/>
      <c r="I67" s="276"/>
      <c r="J67" s="276"/>
      <c r="K67" s="159"/>
    </row>
    <row r="68" spans="2:11" customFormat="1" ht="15" customHeight="1" x14ac:dyDescent="0.2">
      <c r="B68" s="158"/>
      <c r="C68" s="163"/>
      <c r="D68" s="276" t="s">
        <v>463</v>
      </c>
      <c r="E68" s="276"/>
      <c r="F68" s="276"/>
      <c r="G68" s="276"/>
      <c r="H68" s="276"/>
      <c r="I68" s="276"/>
      <c r="J68" s="276"/>
      <c r="K68" s="159"/>
    </row>
    <row r="69" spans="2:11" customFormat="1" ht="15" customHeight="1" x14ac:dyDescent="0.2">
      <c r="B69" s="158"/>
      <c r="C69" s="163"/>
      <c r="D69" s="276" t="s">
        <v>464</v>
      </c>
      <c r="E69" s="276"/>
      <c r="F69" s="276"/>
      <c r="G69" s="276"/>
      <c r="H69" s="276"/>
      <c r="I69" s="276"/>
      <c r="J69" s="276"/>
      <c r="K69" s="159"/>
    </row>
    <row r="70" spans="2:11" customFormat="1" ht="15" customHeight="1" x14ac:dyDescent="0.2">
      <c r="B70" s="158"/>
      <c r="C70" s="163"/>
      <c r="D70" s="276" t="s">
        <v>465</v>
      </c>
      <c r="E70" s="276"/>
      <c r="F70" s="276"/>
      <c r="G70" s="276"/>
      <c r="H70" s="276"/>
      <c r="I70" s="276"/>
      <c r="J70" s="276"/>
      <c r="K70" s="159"/>
    </row>
    <row r="71" spans="2:11" customFormat="1" ht="12.75" customHeight="1" x14ac:dyDescent="0.2">
      <c r="B71" s="167"/>
      <c r="C71" s="168"/>
      <c r="D71" s="168"/>
      <c r="E71" s="168"/>
      <c r="F71" s="168"/>
      <c r="G71" s="168"/>
      <c r="H71" s="168"/>
      <c r="I71" s="168"/>
      <c r="J71" s="168"/>
      <c r="K71" s="169"/>
    </row>
    <row r="72" spans="2:11" customFormat="1" ht="18.75" customHeight="1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1"/>
    </row>
    <row r="73" spans="2:11" customFormat="1" ht="18.75" customHeight="1" x14ac:dyDescent="0.2">
      <c r="B73" s="171"/>
      <c r="C73" s="171"/>
      <c r="D73" s="171"/>
      <c r="E73" s="171"/>
      <c r="F73" s="171"/>
      <c r="G73" s="171"/>
      <c r="H73" s="171"/>
      <c r="I73" s="171"/>
      <c r="J73" s="171"/>
      <c r="K73" s="171"/>
    </row>
    <row r="74" spans="2:11" customFormat="1" ht="7.5" customHeight="1" x14ac:dyDescent="0.2">
      <c r="B74" s="172"/>
      <c r="C74" s="173"/>
      <c r="D74" s="173"/>
      <c r="E74" s="173"/>
      <c r="F74" s="173"/>
      <c r="G74" s="173"/>
      <c r="H74" s="173"/>
      <c r="I74" s="173"/>
      <c r="J74" s="173"/>
      <c r="K74" s="174"/>
    </row>
    <row r="75" spans="2:11" customFormat="1" ht="45" customHeight="1" x14ac:dyDescent="0.2">
      <c r="B75" s="175"/>
      <c r="C75" s="280" t="s">
        <v>466</v>
      </c>
      <c r="D75" s="280"/>
      <c r="E75" s="280"/>
      <c r="F75" s="280"/>
      <c r="G75" s="280"/>
      <c r="H75" s="280"/>
      <c r="I75" s="280"/>
      <c r="J75" s="280"/>
      <c r="K75" s="176"/>
    </row>
    <row r="76" spans="2:11" customFormat="1" ht="17.25" customHeight="1" x14ac:dyDescent="0.2">
      <c r="B76" s="175"/>
      <c r="C76" s="177" t="s">
        <v>467</v>
      </c>
      <c r="D76" s="177"/>
      <c r="E76" s="177"/>
      <c r="F76" s="177" t="s">
        <v>468</v>
      </c>
      <c r="G76" s="178"/>
      <c r="H76" s="177" t="s">
        <v>55</v>
      </c>
      <c r="I76" s="177" t="s">
        <v>58</v>
      </c>
      <c r="J76" s="177" t="s">
        <v>469</v>
      </c>
      <c r="K76" s="176"/>
    </row>
    <row r="77" spans="2:11" customFormat="1" ht="17.25" customHeight="1" x14ac:dyDescent="0.2">
      <c r="B77" s="175"/>
      <c r="C77" s="179" t="s">
        <v>470</v>
      </c>
      <c r="D77" s="179"/>
      <c r="E77" s="179"/>
      <c r="F77" s="180" t="s">
        <v>471</v>
      </c>
      <c r="G77" s="181"/>
      <c r="H77" s="179"/>
      <c r="I77" s="179"/>
      <c r="J77" s="179" t="s">
        <v>472</v>
      </c>
      <c r="K77" s="176"/>
    </row>
    <row r="78" spans="2:11" customFormat="1" ht="5.25" customHeight="1" x14ac:dyDescent="0.2">
      <c r="B78" s="175"/>
      <c r="C78" s="182"/>
      <c r="D78" s="182"/>
      <c r="E78" s="182"/>
      <c r="F78" s="182"/>
      <c r="G78" s="183"/>
      <c r="H78" s="182"/>
      <c r="I78" s="182"/>
      <c r="J78" s="182"/>
      <c r="K78" s="176"/>
    </row>
    <row r="79" spans="2:11" customFormat="1" ht="15" customHeight="1" x14ac:dyDescent="0.2">
      <c r="B79" s="175"/>
      <c r="C79" s="164" t="s">
        <v>54</v>
      </c>
      <c r="D79" s="184"/>
      <c r="E79" s="184"/>
      <c r="F79" s="185" t="s">
        <v>473</v>
      </c>
      <c r="G79" s="186"/>
      <c r="H79" s="164" t="s">
        <v>474</v>
      </c>
      <c r="I79" s="164" t="s">
        <v>475</v>
      </c>
      <c r="J79" s="164">
        <v>20</v>
      </c>
      <c r="K79" s="176"/>
    </row>
    <row r="80" spans="2:11" customFormat="1" ht="15" customHeight="1" x14ac:dyDescent="0.2">
      <c r="B80" s="175"/>
      <c r="C80" s="164" t="s">
        <v>476</v>
      </c>
      <c r="D80" s="164"/>
      <c r="E80" s="164"/>
      <c r="F80" s="185" t="s">
        <v>473</v>
      </c>
      <c r="G80" s="186"/>
      <c r="H80" s="164" t="s">
        <v>477</v>
      </c>
      <c r="I80" s="164" t="s">
        <v>475</v>
      </c>
      <c r="J80" s="164">
        <v>120</v>
      </c>
      <c r="K80" s="176"/>
    </row>
    <row r="81" spans="2:11" customFormat="1" ht="15" customHeight="1" x14ac:dyDescent="0.2">
      <c r="B81" s="187"/>
      <c r="C81" s="164" t="s">
        <v>478</v>
      </c>
      <c r="D81" s="164"/>
      <c r="E81" s="164"/>
      <c r="F81" s="185" t="s">
        <v>479</v>
      </c>
      <c r="G81" s="186"/>
      <c r="H81" s="164" t="s">
        <v>480</v>
      </c>
      <c r="I81" s="164" t="s">
        <v>475</v>
      </c>
      <c r="J81" s="164">
        <v>50</v>
      </c>
      <c r="K81" s="176"/>
    </row>
    <row r="82" spans="2:11" customFormat="1" ht="15" customHeight="1" x14ac:dyDescent="0.2">
      <c r="B82" s="187"/>
      <c r="C82" s="164" t="s">
        <v>481</v>
      </c>
      <c r="D82" s="164"/>
      <c r="E82" s="164"/>
      <c r="F82" s="185" t="s">
        <v>473</v>
      </c>
      <c r="G82" s="186"/>
      <c r="H82" s="164" t="s">
        <v>482</v>
      </c>
      <c r="I82" s="164" t="s">
        <v>483</v>
      </c>
      <c r="J82" s="164"/>
      <c r="K82" s="176"/>
    </row>
    <row r="83" spans="2:11" customFormat="1" ht="15" customHeight="1" x14ac:dyDescent="0.2">
      <c r="B83" s="187"/>
      <c r="C83" s="164" t="s">
        <v>484</v>
      </c>
      <c r="D83" s="164"/>
      <c r="E83" s="164"/>
      <c r="F83" s="185" t="s">
        <v>479</v>
      </c>
      <c r="G83" s="164"/>
      <c r="H83" s="164" t="s">
        <v>485</v>
      </c>
      <c r="I83" s="164" t="s">
        <v>475</v>
      </c>
      <c r="J83" s="164">
        <v>15</v>
      </c>
      <c r="K83" s="176"/>
    </row>
    <row r="84" spans="2:11" customFormat="1" ht="15" customHeight="1" x14ac:dyDescent="0.2">
      <c r="B84" s="187"/>
      <c r="C84" s="164" t="s">
        <v>486</v>
      </c>
      <c r="D84" s="164"/>
      <c r="E84" s="164"/>
      <c r="F84" s="185" t="s">
        <v>479</v>
      </c>
      <c r="G84" s="164"/>
      <c r="H84" s="164" t="s">
        <v>487</v>
      </c>
      <c r="I84" s="164" t="s">
        <v>475</v>
      </c>
      <c r="J84" s="164">
        <v>15</v>
      </c>
      <c r="K84" s="176"/>
    </row>
    <row r="85" spans="2:11" customFormat="1" ht="15" customHeight="1" x14ac:dyDescent="0.2">
      <c r="B85" s="187"/>
      <c r="C85" s="164" t="s">
        <v>488</v>
      </c>
      <c r="D85" s="164"/>
      <c r="E85" s="164"/>
      <c r="F85" s="185" t="s">
        <v>479</v>
      </c>
      <c r="G85" s="164"/>
      <c r="H85" s="164" t="s">
        <v>489</v>
      </c>
      <c r="I85" s="164" t="s">
        <v>475</v>
      </c>
      <c r="J85" s="164">
        <v>20</v>
      </c>
      <c r="K85" s="176"/>
    </row>
    <row r="86" spans="2:11" customFormat="1" ht="15" customHeight="1" x14ac:dyDescent="0.2">
      <c r="B86" s="187"/>
      <c r="C86" s="164" t="s">
        <v>490</v>
      </c>
      <c r="D86" s="164"/>
      <c r="E86" s="164"/>
      <c r="F86" s="185" t="s">
        <v>479</v>
      </c>
      <c r="G86" s="164"/>
      <c r="H86" s="164" t="s">
        <v>491</v>
      </c>
      <c r="I86" s="164" t="s">
        <v>475</v>
      </c>
      <c r="J86" s="164">
        <v>20</v>
      </c>
      <c r="K86" s="176"/>
    </row>
    <row r="87" spans="2:11" customFormat="1" ht="15" customHeight="1" x14ac:dyDescent="0.2">
      <c r="B87" s="187"/>
      <c r="C87" s="164" t="s">
        <v>492</v>
      </c>
      <c r="D87" s="164"/>
      <c r="E87" s="164"/>
      <c r="F87" s="185" t="s">
        <v>479</v>
      </c>
      <c r="G87" s="186"/>
      <c r="H87" s="164" t="s">
        <v>493</v>
      </c>
      <c r="I87" s="164" t="s">
        <v>475</v>
      </c>
      <c r="J87" s="164">
        <v>50</v>
      </c>
      <c r="K87" s="176"/>
    </row>
    <row r="88" spans="2:11" customFormat="1" ht="15" customHeight="1" x14ac:dyDescent="0.2">
      <c r="B88" s="187"/>
      <c r="C88" s="164" t="s">
        <v>494</v>
      </c>
      <c r="D88" s="164"/>
      <c r="E88" s="164"/>
      <c r="F88" s="185" t="s">
        <v>479</v>
      </c>
      <c r="G88" s="186"/>
      <c r="H88" s="164" t="s">
        <v>495</v>
      </c>
      <c r="I88" s="164" t="s">
        <v>475</v>
      </c>
      <c r="J88" s="164">
        <v>20</v>
      </c>
      <c r="K88" s="176"/>
    </row>
    <row r="89" spans="2:11" customFormat="1" ht="15" customHeight="1" x14ac:dyDescent="0.2">
      <c r="B89" s="187"/>
      <c r="C89" s="164" t="s">
        <v>496</v>
      </c>
      <c r="D89" s="164"/>
      <c r="E89" s="164"/>
      <c r="F89" s="185" t="s">
        <v>479</v>
      </c>
      <c r="G89" s="186"/>
      <c r="H89" s="164" t="s">
        <v>497</v>
      </c>
      <c r="I89" s="164" t="s">
        <v>475</v>
      </c>
      <c r="J89" s="164">
        <v>20</v>
      </c>
      <c r="K89" s="176"/>
    </row>
    <row r="90" spans="2:11" customFormat="1" ht="15" customHeight="1" x14ac:dyDescent="0.2">
      <c r="B90" s="187"/>
      <c r="C90" s="164" t="s">
        <v>498</v>
      </c>
      <c r="D90" s="164"/>
      <c r="E90" s="164"/>
      <c r="F90" s="185" t="s">
        <v>479</v>
      </c>
      <c r="G90" s="186"/>
      <c r="H90" s="164" t="s">
        <v>499</v>
      </c>
      <c r="I90" s="164" t="s">
        <v>475</v>
      </c>
      <c r="J90" s="164">
        <v>50</v>
      </c>
      <c r="K90" s="176"/>
    </row>
    <row r="91" spans="2:11" customFormat="1" ht="15" customHeight="1" x14ac:dyDescent="0.2">
      <c r="B91" s="187"/>
      <c r="C91" s="164" t="s">
        <v>500</v>
      </c>
      <c r="D91" s="164"/>
      <c r="E91" s="164"/>
      <c r="F91" s="185" t="s">
        <v>479</v>
      </c>
      <c r="G91" s="186"/>
      <c r="H91" s="164" t="s">
        <v>500</v>
      </c>
      <c r="I91" s="164" t="s">
        <v>475</v>
      </c>
      <c r="J91" s="164">
        <v>50</v>
      </c>
      <c r="K91" s="176"/>
    </row>
    <row r="92" spans="2:11" customFormat="1" ht="15" customHeight="1" x14ac:dyDescent="0.2">
      <c r="B92" s="187"/>
      <c r="C92" s="164" t="s">
        <v>501</v>
      </c>
      <c r="D92" s="164"/>
      <c r="E92" s="164"/>
      <c r="F92" s="185" t="s">
        <v>479</v>
      </c>
      <c r="G92" s="186"/>
      <c r="H92" s="164" t="s">
        <v>502</v>
      </c>
      <c r="I92" s="164" t="s">
        <v>475</v>
      </c>
      <c r="J92" s="164">
        <v>255</v>
      </c>
      <c r="K92" s="176"/>
    </row>
    <row r="93" spans="2:11" customFormat="1" ht="15" customHeight="1" x14ac:dyDescent="0.2">
      <c r="B93" s="187"/>
      <c r="C93" s="164" t="s">
        <v>503</v>
      </c>
      <c r="D93" s="164"/>
      <c r="E93" s="164"/>
      <c r="F93" s="185" t="s">
        <v>473</v>
      </c>
      <c r="G93" s="186"/>
      <c r="H93" s="164" t="s">
        <v>504</v>
      </c>
      <c r="I93" s="164" t="s">
        <v>505</v>
      </c>
      <c r="J93" s="164"/>
      <c r="K93" s="176"/>
    </row>
    <row r="94" spans="2:11" customFormat="1" ht="15" customHeight="1" x14ac:dyDescent="0.2">
      <c r="B94" s="187"/>
      <c r="C94" s="164" t="s">
        <v>506</v>
      </c>
      <c r="D94" s="164"/>
      <c r="E94" s="164"/>
      <c r="F94" s="185" t="s">
        <v>473</v>
      </c>
      <c r="G94" s="186"/>
      <c r="H94" s="164" t="s">
        <v>507</v>
      </c>
      <c r="I94" s="164" t="s">
        <v>508</v>
      </c>
      <c r="J94" s="164"/>
      <c r="K94" s="176"/>
    </row>
    <row r="95" spans="2:11" customFormat="1" ht="15" customHeight="1" x14ac:dyDescent="0.2">
      <c r="B95" s="187"/>
      <c r="C95" s="164" t="s">
        <v>509</v>
      </c>
      <c r="D95" s="164"/>
      <c r="E95" s="164"/>
      <c r="F95" s="185" t="s">
        <v>473</v>
      </c>
      <c r="G95" s="186"/>
      <c r="H95" s="164" t="s">
        <v>509</v>
      </c>
      <c r="I95" s="164" t="s">
        <v>508</v>
      </c>
      <c r="J95" s="164"/>
      <c r="K95" s="176"/>
    </row>
    <row r="96" spans="2:11" customFormat="1" ht="15" customHeight="1" x14ac:dyDescent="0.2">
      <c r="B96" s="187"/>
      <c r="C96" s="164" t="s">
        <v>39</v>
      </c>
      <c r="D96" s="164"/>
      <c r="E96" s="164"/>
      <c r="F96" s="185" t="s">
        <v>473</v>
      </c>
      <c r="G96" s="186"/>
      <c r="H96" s="164" t="s">
        <v>510</v>
      </c>
      <c r="I96" s="164" t="s">
        <v>508</v>
      </c>
      <c r="J96" s="164"/>
      <c r="K96" s="176"/>
    </row>
    <row r="97" spans="2:11" customFormat="1" ht="15" customHeight="1" x14ac:dyDescent="0.2">
      <c r="B97" s="187"/>
      <c r="C97" s="164" t="s">
        <v>49</v>
      </c>
      <c r="D97" s="164"/>
      <c r="E97" s="164"/>
      <c r="F97" s="185" t="s">
        <v>473</v>
      </c>
      <c r="G97" s="186"/>
      <c r="H97" s="164" t="s">
        <v>511</v>
      </c>
      <c r="I97" s="164" t="s">
        <v>508</v>
      </c>
      <c r="J97" s="164"/>
      <c r="K97" s="176"/>
    </row>
    <row r="98" spans="2:11" customFormat="1" ht="15" customHeight="1" x14ac:dyDescent="0.2">
      <c r="B98" s="188"/>
      <c r="C98" s="189"/>
      <c r="D98" s="189"/>
      <c r="E98" s="189"/>
      <c r="F98" s="189"/>
      <c r="G98" s="189"/>
      <c r="H98" s="189"/>
      <c r="I98" s="189"/>
      <c r="J98" s="189"/>
      <c r="K98" s="190"/>
    </row>
    <row r="99" spans="2:11" customFormat="1" ht="18.75" customHeight="1" x14ac:dyDescent="0.2">
      <c r="B99" s="191"/>
      <c r="C99" s="192"/>
      <c r="D99" s="192"/>
      <c r="E99" s="192"/>
      <c r="F99" s="192"/>
      <c r="G99" s="192"/>
      <c r="H99" s="192"/>
      <c r="I99" s="192"/>
      <c r="J99" s="192"/>
      <c r="K99" s="191"/>
    </row>
    <row r="100" spans="2:11" customFormat="1" ht="18.75" customHeight="1" x14ac:dyDescent="0.2"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</row>
    <row r="101" spans="2:11" customFormat="1" ht="7.5" customHeight="1" x14ac:dyDescent="0.2">
      <c r="B101" s="172"/>
      <c r="C101" s="173"/>
      <c r="D101" s="173"/>
      <c r="E101" s="173"/>
      <c r="F101" s="173"/>
      <c r="G101" s="173"/>
      <c r="H101" s="173"/>
      <c r="I101" s="173"/>
      <c r="J101" s="173"/>
      <c r="K101" s="174"/>
    </row>
    <row r="102" spans="2:11" customFormat="1" ht="45" customHeight="1" x14ac:dyDescent="0.2">
      <c r="B102" s="175"/>
      <c r="C102" s="280" t="s">
        <v>512</v>
      </c>
      <c r="D102" s="280"/>
      <c r="E102" s="280"/>
      <c r="F102" s="280"/>
      <c r="G102" s="280"/>
      <c r="H102" s="280"/>
      <c r="I102" s="280"/>
      <c r="J102" s="280"/>
      <c r="K102" s="176"/>
    </row>
    <row r="103" spans="2:11" customFormat="1" ht="17.25" customHeight="1" x14ac:dyDescent="0.2">
      <c r="B103" s="175"/>
      <c r="C103" s="177" t="s">
        <v>467</v>
      </c>
      <c r="D103" s="177"/>
      <c r="E103" s="177"/>
      <c r="F103" s="177" t="s">
        <v>468</v>
      </c>
      <c r="G103" s="178"/>
      <c r="H103" s="177" t="s">
        <v>55</v>
      </c>
      <c r="I103" s="177" t="s">
        <v>58</v>
      </c>
      <c r="J103" s="177" t="s">
        <v>469</v>
      </c>
      <c r="K103" s="176"/>
    </row>
    <row r="104" spans="2:11" customFormat="1" ht="17.25" customHeight="1" x14ac:dyDescent="0.2">
      <c r="B104" s="175"/>
      <c r="C104" s="179" t="s">
        <v>470</v>
      </c>
      <c r="D104" s="179"/>
      <c r="E104" s="179"/>
      <c r="F104" s="180" t="s">
        <v>471</v>
      </c>
      <c r="G104" s="181"/>
      <c r="H104" s="179"/>
      <c r="I104" s="179"/>
      <c r="J104" s="179" t="s">
        <v>472</v>
      </c>
      <c r="K104" s="176"/>
    </row>
    <row r="105" spans="2:11" customFormat="1" ht="5.25" customHeight="1" x14ac:dyDescent="0.2">
      <c r="B105" s="175"/>
      <c r="C105" s="177"/>
      <c r="D105" s="177"/>
      <c r="E105" s="177"/>
      <c r="F105" s="177"/>
      <c r="G105" s="193"/>
      <c r="H105" s="177"/>
      <c r="I105" s="177"/>
      <c r="J105" s="177"/>
      <c r="K105" s="176"/>
    </row>
    <row r="106" spans="2:11" customFormat="1" ht="15" customHeight="1" x14ac:dyDescent="0.2">
      <c r="B106" s="175"/>
      <c r="C106" s="164" t="s">
        <v>54</v>
      </c>
      <c r="D106" s="184"/>
      <c r="E106" s="184"/>
      <c r="F106" s="185" t="s">
        <v>473</v>
      </c>
      <c r="G106" s="164"/>
      <c r="H106" s="164" t="s">
        <v>513</v>
      </c>
      <c r="I106" s="164" t="s">
        <v>475</v>
      </c>
      <c r="J106" s="164">
        <v>20</v>
      </c>
      <c r="K106" s="176"/>
    </row>
    <row r="107" spans="2:11" customFormat="1" ht="15" customHeight="1" x14ac:dyDescent="0.2">
      <c r="B107" s="175"/>
      <c r="C107" s="164" t="s">
        <v>476</v>
      </c>
      <c r="D107" s="164"/>
      <c r="E107" s="164"/>
      <c r="F107" s="185" t="s">
        <v>473</v>
      </c>
      <c r="G107" s="164"/>
      <c r="H107" s="164" t="s">
        <v>513</v>
      </c>
      <c r="I107" s="164" t="s">
        <v>475</v>
      </c>
      <c r="J107" s="164">
        <v>120</v>
      </c>
      <c r="K107" s="176"/>
    </row>
    <row r="108" spans="2:11" customFormat="1" ht="15" customHeight="1" x14ac:dyDescent="0.2">
      <c r="B108" s="187"/>
      <c r="C108" s="164" t="s">
        <v>478</v>
      </c>
      <c r="D108" s="164"/>
      <c r="E108" s="164"/>
      <c r="F108" s="185" t="s">
        <v>479</v>
      </c>
      <c r="G108" s="164"/>
      <c r="H108" s="164" t="s">
        <v>513</v>
      </c>
      <c r="I108" s="164" t="s">
        <v>475</v>
      </c>
      <c r="J108" s="164">
        <v>50</v>
      </c>
      <c r="K108" s="176"/>
    </row>
    <row r="109" spans="2:11" customFormat="1" ht="15" customHeight="1" x14ac:dyDescent="0.2">
      <c r="B109" s="187"/>
      <c r="C109" s="164" t="s">
        <v>481</v>
      </c>
      <c r="D109" s="164"/>
      <c r="E109" s="164"/>
      <c r="F109" s="185" t="s">
        <v>473</v>
      </c>
      <c r="G109" s="164"/>
      <c r="H109" s="164" t="s">
        <v>513</v>
      </c>
      <c r="I109" s="164" t="s">
        <v>483</v>
      </c>
      <c r="J109" s="164"/>
      <c r="K109" s="176"/>
    </row>
    <row r="110" spans="2:11" customFormat="1" ht="15" customHeight="1" x14ac:dyDescent="0.2">
      <c r="B110" s="187"/>
      <c r="C110" s="164" t="s">
        <v>492</v>
      </c>
      <c r="D110" s="164"/>
      <c r="E110" s="164"/>
      <c r="F110" s="185" t="s">
        <v>479</v>
      </c>
      <c r="G110" s="164"/>
      <c r="H110" s="164" t="s">
        <v>513</v>
      </c>
      <c r="I110" s="164" t="s">
        <v>475</v>
      </c>
      <c r="J110" s="164">
        <v>50</v>
      </c>
      <c r="K110" s="176"/>
    </row>
    <row r="111" spans="2:11" customFormat="1" ht="15" customHeight="1" x14ac:dyDescent="0.2">
      <c r="B111" s="187"/>
      <c r="C111" s="164" t="s">
        <v>500</v>
      </c>
      <c r="D111" s="164"/>
      <c r="E111" s="164"/>
      <c r="F111" s="185" t="s">
        <v>479</v>
      </c>
      <c r="G111" s="164"/>
      <c r="H111" s="164" t="s">
        <v>513</v>
      </c>
      <c r="I111" s="164" t="s">
        <v>475</v>
      </c>
      <c r="J111" s="164">
        <v>50</v>
      </c>
      <c r="K111" s="176"/>
    </row>
    <row r="112" spans="2:11" customFormat="1" ht="15" customHeight="1" x14ac:dyDescent="0.2">
      <c r="B112" s="187"/>
      <c r="C112" s="164" t="s">
        <v>498</v>
      </c>
      <c r="D112" s="164"/>
      <c r="E112" s="164"/>
      <c r="F112" s="185" t="s">
        <v>479</v>
      </c>
      <c r="G112" s="164"/>
      <c r="H112" s="164" t="s">
        <v>513</v>
      </c>
      <c r="I112" s="164" t="s">
        <v>475</v>
      </c>
      <c r="J112" s="164">
        <v>50</v>
      </c>
      <c r="K112" s="176"/>
    </row>
    <row r="113" spans="2:11" customFormat="1" ht="15" customHeight="1" x14ac:dyDescent="0.2">
      <c r="B113" s="187"/>
      <c r="C113" s="164" t="s">
        <v>54</v>
      </c>
      <c r="D113" s="164"/>
      <c r="E113" s="164"/>
      <c r="F113" s="185" t="s">
        <v>473</v>
      </c>
      <c r="G113" s="164"/>
      <c r="H113" s="164" t="s">
        <v>514</v>
      </c>
      <c r="I113" s="164" t="s">
        <v>475</v>
      </c>
      <c r="J113" s="164">
        <v>20</v>
      </c>
      <c r="K113" s="176"/>
    </row>
    <row r="114" spans="2:11" customFormat="1" ht="15" customHeight="1" x14ac:dyDescent="0.2">
      <c r="B114" s="187"/>
      <c r="C114" s="164" t="s">
        <v>515</v>
      </c>
      <c r="D114" s="164"/>
      <c r="E114" s="164"/>
      <c r="F114" s="185" t="s">
        <v>473</v>
      </c>
      <c r="G114" s="164"/>
      <c r="H114" s="164" t="s">
        <v>516</v>
      </c>
      <c r="I114" s="164" t="s">
        <v>475</v>
      </c>
      <c r="J114" s="164">
        <v>120</v>
      </c>
      <c r="K114" s="176"/>
    </row>
    <row r="115" spans="2:11" customFormat="1" ht="15" customHeight="1" x14ac:dyDescent="0.2">
      <c r="B115" s="187"/>
      <c r="C115" s="164" t="s">
        <v>39</v>
      </c>
      <c r="D115" s="164"/>
      <c r="E115" s="164"/>
      <c r="F115" s="185" t="s">
        <v>473</v>
      </c>
      <c r="G115" s="164"/>
      <c r="H115" s="164" t="s">
        <v>517</v>
      </c>
      <c r="I115" s="164" t="s">
        <v>508</v>
      </c>
      <c r="J115" s="164"/>
      <c r="K115" s="176"/>
    </row>
    <row r="116" spans="2:11" customFormat="1" ht="15" customHeight="1" x14ac:dyDescent="0.2">
      <c r="B116" s="187"/>
      <c r="C116" s="164" t="s">
        <v>49</v>
      </c>
      <c r="D116" s="164"/>
      <c r="E116" s="164"/>
      <c r="F116" s="185" t="s">
        <v>473</v>
      </c>
      <c r="G116" s="164"/>
      <c r="H116" s="164" t="s">
        <v>518</v>
      </c>
      <c r="I116" s="164" t="s">
        <v>508</v>
      </c>
      <c r="J116" s="164"/>
      <c r="K116" s="176"/>
    </row>
    <row r="117" spans="2:11" customFormat="1" ht="15" customHeight="1" x14ac:dyDescent="0.2">
      <c r="B117" s="187"/>
      <c r="C117" s="164" t="s">
        <v>58</v>
      </c>
      <c r="D117" s="164"/>
      <c r="E117" s="164"/>
      <c r="F117" s="185" t="s">
        <v>473</v>
      </c>
      <c r="G117" s="164"/>
      <c r="H117" s="164" t="s">
        <v>519</v>
      </c>
      <c r="I117" s="164" t="s">
        <v>520</v>
      </c>
      <c r="J117" s="164"/>
      <c r="K117" s="176"/>
    </row>
    <row r="118" spans="2:11" customFormat="1" ht="15" customHeight="1" x14ac:dyDescent="0.2">
      <c r="B118" s="188"/>
      <c r="C118" s="194"/>
      <c r="D118" s="194"/>
      <c r="E118" s="194"/>
      <c r="F118" s="194"/>
      <c r="G118" s="194"/>
      <c r="H118" s="194"/>
      <c r="I118" s="194"/>
      <c r="J118" s="194"/>
      <c r="K118" s="190"/>
    </row>
    <row r="119" spans="2:11" customFormat="1" ht="18.75" customHeight="1" x14ac:dyDescent="0.2">
      <c r="B119" s="195"/>
      <c r="C119" s="196"/>
      <c r="D119" s="196"/>
      <c r="E119" s="196"/>
      <c r="F119" s="197"/>
      <c r="G119" s="196"/>
      <c r="H119" s="196"/>
      <c r="I119" s="196"/>
      <c r="J119" s="196"/>
      <c r="K119" s="195"/>
    </row>
    <row r="120" spans="2:11" customFormat="1" ht="18.75" customHeight="1" x14ac:dyDescent="0.2"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</row>
    <row r="121" spans="2:11" customFormat="1" ht="7.5" customHeight="1" x14ac:dyDescent="0.2">
      <c r="B121" s="198"/>
      <c r="C121" s="199"/>
      <c r="D121" s="199"/>
      <c r="E121" s="199"/>
      <c r="F121" s="199"/>
      <c r="G121" s="199"/>
      <c r="H121" s="199"/>
      <c r="I121" s="199"/>
      <c r="J121" s="199"/>
      <c r="K121" s="200"/>
    </row>
    <row r="122" spans="2:11" customFormat="1" ht="45" customHeight="1" x14ac:dyDescent="0.2">
      <c r="B122" s="201"/>
      <c r="C122" s="278" t="s">
        <v>521</v>
      </c>
      <c r="D122" s="278"/>
      <c r="E122" s="278"/>
      <c r="F122" s="278"/>
      <c r="G122" s="278"/>
      <c r="H122" s="278"/>
      <c r="I122" s="278"/>
      <c r="J122" s="278"/>
      <c r="K122" s="202"/>
    </row>
    <row r="123" spans="2:11" customFormat="1" ht="17.25" customHeight="1" x14ac:dyDescent="0.2">
      <c r="B123" s="203"/>
      <c r="C123" s="177" t="s">
        <v>467</v>
      </c>
      <c r="D123" s="177"/>
      <c r="E123" s="177"/>
      <c r="F123" s="177" t="s">
        <v>468</v>
      </c>
      <c r="G123" s="178"/>
      <c r="H123" s="177" t="s">
        <v>55</v>
      </c>
      <c r="I123" s="177" t="s">
        <v>58</v>
      </c>
      <c r="J123" s="177" t="s">
        <v>469</v>
      </c>
      <c r="K123" s="204"/>
    </row>
    <row r="124" spans="2:11" customFormat="1" ht="17.25" customHeight="1" x14ac:dyDescent="0.2">
      <c r="B124" s="203"/>
      <c r="C124" s="179" t="s">
        <v>470</v>
      </c>
      <c r="D124" s="179"/>
      <c r="E124" s="179"/>
      <c r="F124" s="180" t="s">
        <v>471</v>
      </c>
      <c r="G124" s="181"/>
      <c r="H124" s="179"/>
      <c r="I124" s="179"/>
      <c r="J124" s="179" t="s">
        <v>472</v>
      </c>
      <c r="K124" s="204"/>
    </row>
    <row r="125" spans="2:11" customFormat="1" ht="5.25" customHeight="1" x14ac:dyDescent="0.2">
      <c r="B125" s="205"/>
      <c r="C125" s="182"/>
      <c r="D125" s="182"/>
      <c r="E125" s="182"/>
      <c r="F125" s="182"/>
      <c r="G125" s="206"/>
      <c r="H125" s="182"/>
      <c r="I125" s="182"/>
      <c r="J125" s="182"/>
      <c r="K125" s="207"/>
    </row>
    <row r="126" spans="2:11" customFormat="1" ht="15" customHeight="1" x14ac:dyDescent="0.2">
      <c r="B126" s="205"/>
      <c r="C126" s="164" t="s">
        <v>476</v>
      </c>
      <c r="D126" s="184"/>
      <c r="E126" s="184"/>
      <c r="F126" s="185" t="s">
        <v>473</v>
      </c>
      <c r="G126" s="164"/>
      <c r="H126" s="164" t="s">
        <v>513</v>
      </c>
      <c r="I126" s="164" t="s">
        <v>475</v>
      </c>
      <c r="J126" s="164">
        <v>120</v>
      </c>
      <c r="K126" s="208"/>
    </row>
    <row r="127" spans="2:11" customFormat="1" ht="15" customHeight="1" x14ac:dyDescent="0.2">
      <c r="B127" s="205"/>
      <c r="C127" s="164" t="s">
        <v>522</v>
      </c>
      <c r="D127" s="164"/>
      <c r="E127" s="164"/>
      <c r="F127" s="185" t="s">
        <v>473</v>
      </c>
      <c r="G127" s="164"/>
      <c r="H127" s="164" t="s">
        <v>523</v>
      </c>
      <c r="I127" s="164" t="s">
        <v>475</v>
      </c>
      <c r="J127" s="164" t="s">
        <v>524</v>
      </c>
      <c r="K127" s="208"/>
    </row>
    <row r="128" spans="2:11" customFormat="1" ht="15" customHeight="1" x14ac:dyDescent="0.2">
      <c r="B128" s="205"/>
      <c r="C128" s="164" t="s">
        <v>421</v>
      </c>
      <c r="D128" s="164"/>
      <c r="E128" s="164"/>
      <c r="F128" s="185" t="s">
        <v>473</v>
      </c>
      <c r="G128" s="164"/>
      <c r="H128" s="164" t="s">
        <v>525</v>
      </c>
      <c r="I128" s="164" t="s">
        <v>475</v>
      </c>
      <c r="J128" s="164" t="s">
        <v>524</v>
      </c>
      <c r="K128" s="208"/>
    </row>
    <row r="129" spans="2:11" customFormat="1" ht="15" customHeight="1" x14ac:dyDescent="0.2">
      <c r="B129" s="205"/>
      <c r="C129" s="164" t="s">
        <v>484</v>
      </c>
      <c r="D129" s="164"/>
      <c r="E129" s="164"/>
      <c r="F129" s="185" t="s">
        <v>479</v>
      </c>
      <c r="G129" s="164"/>
      <c r="H129" s="164" t="s">
        <v>485</v>
      </c>
      <c r="I129" s="164" t="s">
        <v>475</v>
      </c>
      <c r="J129" s="164">
        <v>15</v>
      </c>
      <c r="K129" s="208"/>
    </row>
    <row r="130" spans="2:11" customFormat="1" ht="15" customHeight="1" x14ac:dyDescent="0.2">
      <c r="B130" s="205"/>
      <c r="C130" s="164" t="s">
        <v>486</v>
      </c>
      <c r="D130" s="164"/>
      <c r="E130" s="164"/>
      <c r="F130" s="185" t="s">
        <v>479</v>
      </c>
      <c r="G130" s="164"/>
      <c r="H130" s="164" t="s">
        <v>487</v>
      </c>
      <c r="I130" s="164" t="s">
        <v>475</v>
      </c>
      <c r="J130" s="164">
        <v>15</v>
      </c>
      <c r="K130" s="208"/>
    </row>
    <row r="131" spans="2:11" customFormat="1" ht="15" customHeight="1" x14ac:dyDescent="0.2">
      <c r="B131" s="205"/>
      <c r="C131" s="164" t="s">
        <v>488</v>
      </c>
      <c r="D131" s="164"/>
      <c r="E131" s="164"/>
      <c r="F131" s="185" t="s">
        <v>479</v>
      </c>
      <c r="G131" s="164"/>
      <c r="H131" s="164" t="s">
        <v>489</v>
      </c>
      <c r="I131" s="164" t="s">
        <v>475</v>
      </c>
      <c r="J131" s="164">
        <v>20</v>
      </c>
      <c r="K131" s="208"/>
    </row>
    <row r="132" spans="2:11" customFormat="1" ht="15" customHeight="1" x14ac:dyDescent="0.2">
      <c r="B132" s="205"/>
      <c r="C132" s="164" t="s">
        <v>490</v>
      </c>
      <c r="D132" s="164"/>
      <c r="E132" s="164"/>
      <c r="F132" s="185" t="s">
        <v>479</v>
      </c>
      <c r="G132" s="164"/>
      <c r="H132" s="164" t="s">
        <v>491</v>
      </c>
      <c r="I132" s="164" t="s">
        <v>475</v>
      </c>
      <c r="J132" s="164">
        <v>20</v>
      </c>
      <c r="K132" s="208"/>
    </row>
    <row r="133" spans="2:11" customFormat="1" ht="15" customHeight="1" x14ac:dyDescent="0.2">
      <c r="B133" s="205"/>
      <c r="C133" s="164" t="s">
        <v>478</v>
      </c>
      <c r="D133" s="164"/>
      <c r="E133" s="164"/>
      <c r="F133" s="185" t="s">
        <v>479</v>
      </c>
      <c r="G133" s="164"/>
      <c r="H133" s="164" t="s">
        <v>513</v>
      </c>
      <c r="I133" s="164" t="s">
        <v>475</v>
      </c>
      <c r="J133" s="164">
        <v>50</v>
      </c>
      <c r="K133" s="208"/>
    </row>
    <row r="134" spans="2:11" customFormat="1" ht="15" customHeight="1" x14ac:dyDescent="0.2">
      <c r="B134" s="205"/>
      <c r="C134" s="164" t="s">
        <v>492</v>
      </c>
      <c r="D134" s="164"/>
      <c r="E134" s="164"/>
      <c r="F134" s="185" t="s">
        <v>479</v>
      </c>
      <c r="G134" s="164"/>
      <c r="H134" s="164" t="s">
        <v>513</v>
      </c>
      <c r="I134" s="164" t="s">
        <v>475</v>
      </c>
      <c r="J134" s="164">
        <v>50</v>
      </c>
      <c r="K134" s="208"/>
    </row>
    <row r="135" spans="2:11" customFormat="1" ht="15" customHeight="1" x14ac:dyDescent="0.2">
      <c r="B135" s="205"/>
      <c r="C135" s="164" t="s">
        <v>498</v>
      </c>
      <c r="D135" s="164"/>
      <c r="E135" s="164"/>
      <c r="F135" s="185" t="s">
        <v>479</v>
      </c>
      <c r="G135" s="164"/>
      <c r="H135" s="164" t="s">
        <v>513</v>
      </c>
      <c r="I135" s="164" t="s">
        <v>475</v>
      </c>
      <c r="J135" s="164">
        <v>50</v>
      </c>
      <c r="K135" s="208"/>
    </row>
    <row r="136" spans="2:11" customFormat="1" ht="15" customHeight="1" x14ac:dyDescent="0.2">
      <c r="B136" s="205"/>
      <c r="C136" s="164" t="s">
        <v>500</v>
      </c>
      <c r="D136" s="164"/>
      <c r="E136" s="164"/>
      <c r="F136" s="185" t="s">
        <v>479</v>
      </c>
      <c r="G136" s="164"/>
      <c r="H136" s="164" t="s">
        <v>513</v>
      </c>
      <c r="I136" s="164" t="s">
        <v>475</v>
      </c>
      <c r="J136" s="164">
        <v>50</v>
      </c>
      <c r="K136" s="208"/>
    </row>
    <row r="137" spans="2:11" customFormat="1" ht="15" customHeight="1" x14ac:dyDescent="0.2">
      <c r="B137" s="205"/>
      <c r="C137" s="164" t="s">
        <v>501</v>
      </c>
      <c r="D137" s="164"/>
      <c r="E137" s="164"/>
      <c r="F137" s="185" t="s">
        <v>479</v>
      </c>
      <c r="G137" s="164"/>
      <c r="H137" s="164" t="s">
        <v>526</v>
      </c>
      <c r="I137" s="164" t="s">
        <v>475</v>
      </c>
      <c r="J137" s="164">
        <v>255</v>
      </c>
      <c r="K137" s="208"/>
    </row>
    <row r="138" spans="2:11" customFormat="1" ht="15" customHeight="1" x14ac:dyDescent="0.2">
      <c r="B138" s="205"/>
      <c r="C138" s="164" t="s">
        <v>503</v>
      </c>
      <c r="D138" s="164"/>
      <c r="E138" s="164"/>
      <c r="F138" s="185" t="s">
        <v>473</v>
      </c>
      <c r="G138" s="164"/>
      <c r="H138" s="164" t="s">
        <v>527</v>
      </c>
      <c r="I138" s="164" t="s">
        <v>505</v>
      </c>
      <c r="J138" s="164"/>
      <c r="K138" s="208"/>
    </row>
    <row r="139" spans="2:11" customFormat="1" ht="15" customHeight="1" x14ac:dyDescent="0.2">
      <c r="B139" s="205"/>
      <c r="C139" s="164" t="s">
        <v>506</v>
      </c>
      <c r="D139" s="164"/>
      <c r="E139" s="164"/>
      <c r="F139" s="185" t="s">
        <v>473</v>
      </c>
      <c r="G139" s="164"/>
      <c r="H139" s="164" t="s">
        <v>528</v>
      </c>
      <c r="I139" s="164" t="s">
        <v>508</v>
      </c>
      <c r="J139" s="164"/>
      <c r="K139" s="208"/>
    </row>
    <row r="140" spans="2:11" customFormat="1" ht="15" customHeight="1" x14ac:dyDescent="0.2">
      <c r="B140" s="205"/>
      <c r="C140" s="164" t="s">
        <v>509</v>
      </c>
      <c r="D140" s="164"/>
      <c r="E140" s="164"/>
      <c r="F140" s="185" t="s">
        <v>473</v>
      </c>
      <c r="G140" s="164"/>
      <c r="H140" s="164" t="s">
        <v>509</v>
      </c>
      <c r="I140" s="164" t="s">
        <v>508</v>
      </c>
      <c r="J140" s="164"/>
      <c r="K140" s="208"/>
    </row>
    <row r="141" spans="2:11" customFormat="1" ht="15" customHeight="1" x14ac:dyDescent="0.2">
      <c r="B141" s="205"/>
      <c r="C141" s="164" t="s">
        <v>39</v>
      </c>
      <c r="D141" s="164"/>
      <c r="E141" s="164"/>
      <c r="F141" s="185" t="s">
        <v>473</v>
      </c>
      <c r="G141" s="164"/>
      <c r="H141" s="164" t="s">
        <v>529</v>
      </c>
      <c r="I141" s="164" t="s">
        <v>508</v>
      </c>
      <c r="J141" s="164"/>
      <c r="K141" s="208"/>
    </row>
    <row r="142" spans="2:11" customFormat="1" ht="15" customHeight="1" x14ac:dyDescent="0.2">
      <c r="B142" s="205"/>
      <c r="C142" s="164" t="s">
        <v>530</v>
      </c>
      <c r="D142" s="164"/>
      <c r="E142" s="164"/>
      <c r="F142" s="185" t="s">
        <v>473</v>
      </c>
      <c r="G142" s="164"/>
      <c r="H142" s="164" t="s">
        <v>531</v>
      </c>
      <c r="I142" s="164" t="s">
        <v>508</v>
      </c>
      <c r="J142" s="164"/>
      <c r="K142" s="208"/>
    </row>
    <row r="143" spans="2:11" customFormat="1" ht="15" customHeight="1" x14ac:dyDescent="0.2">
      <c r="B143" s="209"/>
      <c r="C143" s="210"/>
      <c r="D143" s="210"/>
      <c r="E143" s="210"/>
      <c r="F143" s="210"/>
      <c r="G143" s="210"/>
      <c r="H143" s="210"/>
      <c r="I143" s="210"/>
      <c r="J143" s="210"/>
      <c r="K143" s="211"/>
    </row>
    <row r="144" spans="2:11" customFormat="1" ht="18.75" customHeight="1" x14ac:dyDescent="0.2">
      <c r="B144" s="196"/>
      <c r="C144" s="196"/>
      <c r="D144" s="196"/>
      <c r="E144" s="196"/>
      <c r="F144" s="197"/>
      <c r="G144" s="196"/>
      <c r="H144" s="196"/>
      <c r="I144" s="196"/>
      <c r="J144" s="196"/>
      <c r="K144" s="196"/>
    </row>
    <row r="145" spans="2:11" customFormat="1" ht="18.75" customHeight="1" x14ac:dyDescent="0.2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</row>
    <row r="146" spans="2:11" customFormat="1" ht="7.5" customHeight="1" x14ac:dyDescent="0.2">
      <c r="B146" s="172"/>
      <c r="C146" s="173"/>
      <c r="D146" s="173"/>
      <c r="E146" s="173"/>
      <c r="F146" s="173"/>
      <c r="G146" s="173"/>
      <c r="H146" s="173"/>
      <c r="I146" s="173"/>
      <c r="J146" s="173"/>
      <c r="K146" s="174"/>
    </row>
    <row r="147" spans="2:11" customFormat="1" ht="45" customHeight="1" x14ac:dyDescent="0.2">
      <c r="B147" s="175"/>
      <c r="C147" s="280" t="s">
        <v>532</v>
      </c>
      <c r="D147" s="280"/>
      <c r="E147" s="280"/>
      <c r="F147" s="280"/>
      <c r="G147" s="280"/>
      <c r="H147" s="280"/>
      <c r="I147" s="280"/>
      <c r="J147" s="280"/>
      <c r="K147" s="176"/>
    </row>
    <row r="148" spans="2:11" customFormat="1" ht="17.25" customHeight="1" x14ac:dyDescent="0.2">
      <c r="B148" s="175"/>
      <c r="C148" s="177" t="s">
        <v>467</v>
      </c>
      <c r="D148" s="177"/>
      <c r="E148" s="177"/>
      <c r="F148" s="177" t="s">
        <v>468</v>
      </c>
      <c r="G148" s="178"/>
      <c r="H148" s="177" t="s">
        <v>55</v>
      </c>
      <c r="I148" s="177" t="s">
        <v>58</v>
      </c>
      <c r="J148" s="177" t="s">
        <v>469</v>
      </c>
      <c r="K148" s="176"/>
    </row>
    <row r="149" spans="2:11" customFormat="1" ht="17.25" customHeight="1" x14ac:dyDescent="0.2">
      <c r="B149" s="175"/>
      <c r="C149" s="179" t="s">
        <v>470</v>
      </c>
      <c r="D149" s="179"/>
      <c r="E149" s="179"/>
      <c r="F149" s="180" t="s">
        <v>471</v>
      </c>
      <c r="G149" s="181"/>
      <c r="H149" s="179"/>
      <c r="I149" s="179"/>
      <c r="J149" s="179" t="s">
        <v>472</v>
      </c>
      <c r="K149" s="176"/>
    </row>
    <row r="150" spans="2:11" customFormat="1" ht="5.25" customHeight="1" x14ac:dyDescent="0.2">
      <c r="B150" s="187"/>
      <c r="C150" s="182"/>
      <c r="D150" s="182"/>
      <c r="E150" s="182"/>
      <c r="F150" s="182"/>
      <c r="G150" s="183"/>
      <c r="H150" s="182"/>
      <c r="I150" s="182"/>
      <c r="J150" s="182"/>
      <c r="K150" s="208"/>
    </row>
    <row r="151" spans="2:11" customFormat="1" ht="15" customHeight="1" x14ac:dyDescent="0.2">
      <c r="B151" s="187"/>
      <c r="C151" s="212" t="s">
        <v>476</v>
      </c>
      <c r="D151" s="164"/>
      <c r="E151" s="164"/>
      <c r="F151" s="213" t="s">
        <v>473</v>
      </c>
      <c r="G151" s="164"/>
      <c r="H151" s="212" t="s">
        <v>513</v>
      </c>
      <c r="I151" s="212" t="s">
        <v>475</v>
      </c>
      <c r="J151" s="212">
        <v>120</v>
      </c>
      <c r="K151" s="208"/>
    </row>
    <row r="152" spans="2:11" customFormat="1" ht="15" customHeight="1" x14ac:dyDescent="0.2">
      <c r="B152" s="187"/>
      <c r="C152" s="212" t="s">
        <v>522</v>
      </c>
      <c r="D152" s="164"/>
      <c r="E152" s="164"/>
      <c r="F152" s="213" t="s">
        <v>473</v>
      </c>
      <c r="G152" s="164"/>
      <c r="H152" s="212" t="s">
        <v>533</v>
      </c>
      <c r="I152" s="212" t="s">
        <v>475</v>
      </c>
      <c r="J152" s="212" t="s">
        <v>524</v>
      </c>
      <c r="K152" s="208"/>
    </row>
    <row r="153" spans="2:11" customFormat="1" ht="15" customHeight="1" x14ac:dyDescent="0.2">
      <c r="B153" s="187"/>
      <c r="C153" s="212" t="s">
        <v>421</v>
      </c>
      <c r="D153" s="164"/>
      <c r="E153" s="164"/>
      <c r="F153" s="213" t="s">
        <v>473</v>
      </c>
      <c r="G153" s="164"/>
      <c r="H153" s="212" t="s">
        <v>534</v>
      </c>
      <c r="I153" s="212" t="s">
        <v>475</v>
      </c>
      <c r="J153" s="212" t="s">
        <v>524</v>
      </c>
      <c r="K153" s="208"/>
    </row>
    <row r="154" spans="2:11" customFormat="1" ht="15" customHeight="1" x14ac:dyDescent="0.2">
      <c r="B154" s="187"/>
      <c r="C154" s="212" t="s">
        <v>478</v>
      </c>
      <c r="D154" s="164"/>
      <c r="E154" s="164"/>
      <c r="F154" s="213" t="s">
        <v>479</v>
      </c>
      <c r="G154" s="164"/>
      <c r="H154" s="212" t="s">
        <v>513</v>
      </c>
      <c r="I154" s="212" t="s">
        <v>475</v>
      </c>
      <c r="J154" s="212">
        <v>50</v>
      </c>
      <c r="K154" s="208"/>
    </row>
    <row r="155" spans="2:11" customFormat="1" ht="15" customHeight="1" x14ac:dyDescent="0.2">
      <c r="B155" s="187"/>
      <c r="C155" s="212" t="s">
        <v>481</v>
      </c>
      <c r="D155" s="164"/>
      <c r="E155" s="164"/>
      <c r="F155" s="213" t="s">
        <v>473</v>
      </c>
      <c r="G155" s="164"/>
      <c r="H155" s="212" t="s">
        <v>513</v>
      </c>
      <c r="I155" s="212" t="s">
        <v>483</v>
      </c>
      <c r="J155" s="212"/>
      <c r="K155" s="208"/>
    </row>
    <row r="156" spans="2:11" customFormat="1" ht="15" customHeight="1" x14ac:dyDescent="0.2">
      <c r="B156" s="187"/>
      <c r="C156" s="212" t="s">
        <v>492</v>
      </c>
      <c r="D156" s="164"/>
      <c r="E156" s="164"/>
      <c r="F156" s="213" t="s">
        <v>479</v>
      </c>
      <c r="G156" s="164"/>
      <c r="H156" s="212" t="s">
        <v>513</v>
      </c>
      <c r="I156" s="212" t="s">
        <v>475</v>
      </c>
      <c r="J156" s="212">
        <v>50</v>
      </c>
      <c r="K156" s="208"/>
    </row>
    <row r="157" spans="2:11" customFormat="1" ht="15" customHeight="1" x14ac:dyDescent="0.2">
      <c r="B157" s="187"/>
      <c r="C157" s="212" t="s">
        <v>500</v>
      </c>
      <c r="D157" s="164"/>
      <c r="E157" s="164"/>
      <c r="F157" s="213" t="s">
        <v>479</v>
      </c>
      <c r="G157" s="164"/>
      <c r="H157" s="212" t="s">
        <v>513</v>
      </c>
      <c r="I157" s="212" t="s">
        <v>475</v>
      </c>
      <c r="J157" s="212">
        <v>50</v>
      </c>
      <c r="K157" s="208"/>
    </row>
    <row r="158" spans="2:11" customFormat="1" ht="15" customHeight="1" x14ac:dyDescent="0.2">
      <c r="B158" s="187"/>
      <c r="C158" s="212" t="s">
        <v>498</v>
      </c>
      <c r="D158" s="164"/>
      <c r="E158" s="164"/>
      <c r="F158" s="213" t="s">
        <v>479</v>
      </c>
      <c r="G158" s="164"/>
      <c r="H158" s="212" t="s">
        <v>513</v>
      </c>
      <c r="I158" s="212" t="s">
        <v>475</v>
      </c>
      <c r="J158" s="212">
        <v>50</v>
      </c>
      <c r="K158" s="208"/>
    </row>
    <row r="159" spans="2:11" customFormat="1" ht="15" customHeight="1" x14ac:dyDescent="0.2">
      <c r="B159" s="187"/>
      <c r="C159" s="212" t="s">
        <v>83</v>
      </c>
      <c r="D159" s="164"/>
      <c r="E159" s="164"/>
      <c r="F159" s="213" t="s">
        <v>473</v>
      </c>
      <c r="G159" s="164"/>
      <c r="H159" s="212" t="s">
        <v>535</v>
      </c>
      <c r="I159" s="212" t="s">
        <v>475</v>
      </c>
      <c r="J159" s="212" t="s">
        <v>536</v>
      </c>
      <c r="K159" s="208"/>
    </row>
    <row r="160" spans="2:11" customFormat="1" ht="15" customHeight="1" x14ac:dyDescent="0.2">
      <c r="B160" s="187"/>
      <c r="C160" s="212" t="s">
        <v>537</v>
      </c>
      <c r="D160" s="164"/>
      <c r="E160" s="164"/>
      <c r="F160" s="213" t="s">
        <v>473</v>
      </c>
      <c r="G160" s="164"/>
      <c r="H160" s="212" t="s">
        <v>538</v>
      </c>
      <c r="I160" s="212" t="s">
        <v>508</v>
      </c>
      <c r="J160" s="212"/>
      <c r="K160" s="208"/>
    </row>
    <row r="161" spans="2:11" customFormat="1" ht="15" customHeight="1" x14ac:dyDescent="0.2">
      <c r="B161" s="214"/>
      <c r="C161" s="194"/>
      <c r="D161" s="194"/>
      <c r="E161" s="194"/>
      <c r="F161" s="194"/>
      <c r="G161" s="194"/>
      <c r="H161" s="194"/>
      <c r="I161" s="194"/>
      <c r="J161" s="194"/>
      <c r="K161" s="215"/>
    </row>
    <row r="162" spans="2:11" customFormat="1" ht="18.75" customHeight="1" x14ac:dyDescent="0.2">
      <c r="B162" s="196"/>
      <c r="C162" s="206"/>
      <c r="D162" s="206"/>
      <c r="E162" s="206"/>
      <c r="F162" s="216"/>
      <c r="G162" s="206"/>
      <c r="H162" s="206"/>
      <c r="I162" s="206"/>
      <c r="J162" s="206"/>
      <c r="K162" s="196"/>
    </row>
    <row r="163" spans="2:11" customFormat="1" ht="18.75" customHeight="1" x14ac:dyDescent="0.2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</row>
    <row r="164" spans="2:11" customFormat="1" ht="7.5" customHeight="1" x14ac:dyDescent="0.2">
      <c r="B164" s="153"/>
      <c r="C164" s="154"/>
      <c r="D164" s="154"/>
      <c r="E164" s="154"/>
      <c r="F164" s="154"/>
      <c r="G164" s="154"/>
      <c r="H164" s="154"/>
      <c r="I164" s="154"/>
      <c r="J164" s="154"/>
      <c r="K164" s="155"/>
    </row>
    <row r="165" spans="2:11" customFormat="1" ht="45" customHeight="1" x14ac:dyDescent="0.2">
      <c r="B165" s="156"/>
      <c r="C165" s="278" t="s">
        <v>539</v>
      </c>
      <c r="D165" s="278"/>
      <c r="E165" s="278"/>
      <c r="F165" s="278"/>
      <c r="G165" s="278"/>
      <c r="H165" s="278"/>
      <c r="I165" s="278"/>
      <c r="J165" s="278"/>
      <c r="K165" s="157"/>
    </row>
    <row r="166" spans="2:11" customFormat="1" ht="17.25" customHeight="1" x14ac:dyDescent="0.2">
      <c r="B166" s="156"/>
      <c r="C166" s="177" t="s">
        <v>467</v>
      </c>
      <c r="D166" s="177"/>
      <c r="E166" s="177"/>
      <c r="F166" s="177" t="s">
        <v>468</v>
      </c>
      <c r="G166" s="217"/>
      <c r="H166" s="218" t="s">
        <v>55</v>
      </c>
      <c r="I166" s="218" t="s">
        <v>58</v>
      </c>
      <c r="J166" s="177" t="s">
        <v>469</v>
      </c>
      <c r="K166" s="157"/>
    </row>
    <row r="167" spans="2:11" customFormat="1" ht="17.25" customHeight="1" x14ac:dyDescent="0.2">
      <c r="B167" s="158"/>
      <c r="C167" s="179" t="s">
        <v>470</v>
      </c>
      <c r="D167" s="179"/>
      <c r="E167" s="179"/>
      <c r="F167" s="180" t="s">
        <v>471</v>
      </c>
      <c r="G167" s="219"/>
      <c r="H167" s="220"/>
      <c r="I167" s="220"/>
      <c r="J167" s="179" t="s">
        <v>472</v>
      </c>
      <c r="K167" s="159"/>
    </row>
    <row r="168" spans="2:11" customFormat="1" ht="5.25" customHeight="1" x14ac:dyDescent="0.2">
      <c r="B168" s="187"/>
      <c r="C168" s="182"/>
      <c r="D168" s="182"/>
      <c r="E168" s="182"/>
      <c r="F168" s="182"/>
      <c r="G168" s="183"/>
      <c r="H168" s="182"/>
      <c r="I168" s="182"/>
      <c r="J168" s="182"/>
      <c r="K168" s="208"/>
    </row>
    <row r="169" spans="2:11" customFormat="1" ht="15" customHeight="1" x14ac:dyDescent="0.2">
      <c r="B169" s="187"/>
      <c r="C169" s="164" t="s">
        <v>476</v>
      </c>
      <c r="D169" s="164"/>
      <c r="E169" s="164"/>
      <c r="F169" s="185" t="s">
        <v>473</v>
      </c>
      <c r="G169" s="164"/>
      <c r="H169" s="164" t="s">
        <v>513</v>
      </c>
      <c r="I169" s="164" t="s">
        <v>475</v>
      </c>
      <c r="J169" s="164">
        <v>120</v>
      </c>
      <c r="K169" s="208"/>
    </row>
    <row r="170" spans="2:11" customFormat="1" ht="15" customHeight="1" x14ac:dyDescent="0.2">
      <c r="B170" s="187"/>
      <c r="C170" s="164" t="s">
        <v>522</v>
      </c>
      <c r="D170" s="164"/>
      <c r="E170" s="164"/>
      <c r="F170" s="185" t="s">
        <v>473</v>
      </c>
      <c r="G170" s="164"/>
      <c r="H170" s="164" t="s">
        <v>523</v>
      </c>
      <c r="I170" s="164" t="s">
        <v>475</v>
      </c>
      <c r="J170" s="164" t="s">
        <v>524</v>
      </c>
      <c r="K170" s="208"/>
    </row>
    <row r="171" spans="2:11" customFormat="1" ht="15" customHeight="1" x14ac:dyDescent="0.2">
      <c r="B171" s="187"/>
      <c r="C171" s="164" t="s">
        <v>421</v>
      </c>
      <c r="D171" s="164"/>
      <c r="E171" s="164"/>
      <c r="F171" s="185" t="s">
        <v>473</v>
      </c>
      <c r="G171" s="164"/>
      <c r="H171" s="164" t="s">
        <v>540</v>
      </c>
      <c r="I171" s="164" t="s">
        <v>475</v>
      </c>
      <c r="J171" s="164" t="s">
        <v>524</v>
      </c>
      <c r="K171" s="208"/>
    </row>
    <row r="172" spans="2:11" customFormat="1" ht="15" customHeight="1" x14ac:dyDescent="0.2">
      <c r="B172" s="187"/>
      <c r="C172" s="164" t="s">
        <v>478</v>
      </c>
      <c r="D172" s="164"/>
      <c r="E172" s="164"/>
      <c r="F172" s="185" t="s">
        <v>479</v>
      </c>
      <c r="G172" s="164"/>
      <c r="H172" s="164" t="s">
        <v>540</v>
      </c>
      <c r="I172" s="164" t="s">
        <v>475</v>
      </c>
      <c r="J172" s="164">
        <v>50</v>
      </c>
      <c r="K172" s="208"/>
    </row>
    <row r="173" spans="2:11" customFormat="1" ht="15" customHeight="1" x14ac:dyDescent="0.2">
      <c r="B173" s="187"/>
      <c r="C173" s="164" t="s">
        <v>481</v>
      </c>
      <c r="D173" s="164"/>
      <c r="E173" s="164"/>
      <c r="F173" s="185" t="s">
        <v>473</v>
      </c>
      <c r="G173" s="164"/>
      <c r="H173" s="164" t="s">
        <v>540</v>
      </c>
      <c r="I173" s="164" t="s">
        <v>483</v>
      </c>
      <c r="J173" s="164"/>
      <c r="K173" s="208"/>
    </row>
    <row r="174" spans="2:11" customFormat="1" ht="15" customHeight="1" x14ac:dyDescent="0.2">
      <c r="B174" s="187"/>
      <c r="C174" s="164" t="s">
        <v>492</v>
      </c>
      <c r="D174" s="164"/>
      <c r="E174" s="164"/>
      <c r="F174" s="185" t="s">
        <v>479</v>
      </c>
      <c r="G174" s="164"/>
      <c r="H174" s="164" t="s">
        <v>540</v>
      </c>
      <c r="I174" s="164" t="s">
        <v>475</v>
      </c>
      <c r="J174" s="164">
        <v>50</v>
      </c>
      <c r="K174" s="208"/>
    </row>
    <row r="175" spans="2:11" customFormat="1" ht="15" customHeight="1" x14ac:dyDescent="0.2">
      <c r="B175" s="187"/>
      <c r="C175" s="164" t="s">
        <v>500</v>
      </c>
      <c r="D175" s="164"/>
      <c r="E175" s="164"/>
      <c r="F175" s="185" t="s">
        <v>479</v>
      </c>
      <c r="G175" s="164"/>
      <c r="H175" s="164" t="s">
        <v>540</v>
      </c>
      <c r="I175" s="164" t="s">
        <v>475</v>
      </c>
      <c r="J175" s="164">
        <v>50</v>
      </c>
      <c r="K175" s="208"/>
    </row>
    <row r="176" spans="2:11" customFormat="1" ht="15" customHeight="1" x14ac:dyDescent="0.2">
      <c r="B176" s="187"/>
      <c r="C176" s="164" t="s">
        <v>498</v>
      </c>
      <c r="D176" s="164"/>
      <c r="E176" s="164"/>
      <c r="F176" s="185" t="s">
        <v>479</v>
      </c>
      <c r="G176" s="164"/>
      <c r="H176" s="164" t="s">
        <v>540</v>
      </c>
      <c r="I176" s="164" t="s">
        <v>475</v>
      </c>
      <c r="J176" s="164">
        <v>50</v>
      </c>
      <c r="K176" s="208"/>
    </row>
    <row r="177" spans="2:11" customFormat="1" ht="15" customHeight="1" x14ac:dyDescent="0.2">
      <c r="B177" s="187"/>
      <c r="C177" s="164" t="s">
        <v>96</v>
      </c>
      <c r="D177" s="164"/>
      <c r="E177" s="164"/>
      <c r="F177" s="185" t="s">
        <v>473</v>
      </c>
      <c r="G177" s="164"/>
      <c r="H177" s="164" t="s">
        <v>541</v>
      </c>
      <c r="I177" s="164" t="s">
        <v>542</v>
      </c>
      <c r="J177" s="164"/>
      <c r="K177" s="208"/>
    </row>
    <row r="178" spans="2:11" customFormat="1" ht="15" customHeight="1" x14ac:dyDescent="0.2">
      <c r="B178" s="187"/>
      <c r="C178" s="164" t="s">
        <v>58</v>
      </c>
      <c r="D178" s="164"/>
      <c r="E178" s="164"/>
      <c r="F178" s="185" t="s">
        <v>473</v>
      </c>
      <c r="G178" s="164"/>
      <c r="H178" s="164" t="s">
        <v>543</v>
      </c>
      <c r="I178" s="164" t="s">
        <v>544</v>
      </c>
      <c r="J178" s="164">
        <v>1</v>
      </c>
      <c r="K178" s="208"/>
    </row>
    <row r="179" spans="2:11" customFormat="1" ht="15" customHeight="1" x14ac:dyDescent="0.2">
      <c r="B179" s="187"/>
      <c r="C179" s="164" t="s">
        <v>54</v>
      </c>
      <c r="D179" s="164"/>
      <c r="E179" s="164"/>
      <c r="F179" s="185" t="s">
        <v>473</v>
      </c>
      <c r="G179" s="164"/>
      <c r="H179" s="164" t="s">
        <v>545</v>
      </c>
      <c r="I179" s="164" t="s">
        <v>475</v>
      </c>
      <c r="J179" s="164">
        <v>20</v>
      </c>
      <c r="K179" s="208"/>
    </row>
    <row r="180" spans="2:11" customFormat="1" ht="15" customHeight="1" x14ac:dyDescent="0.2">
      <c r="B180" s="187"/>
      <c r="C180" s="164" t="s">
        <v>55</v>
      </c>
      <c r="D180" s="164"/>
      <c r="E180" s="164"/>
      <c r="F180" s="185" t="s">
        <v>473</v>
      </c>
      <c r="G180" s="164"/>
      <c r="H180" s="164" t="s">
        <v>546</v>
      </c>
      <c r="I180" s="164" t="s">
        <v>475</v>
      </c>
      <c r="J180" s="164">
        <v>255</v>
      </c>
      <c r="K180" s="208"/>
    </row>
    <row r="181" spans="2:11" customFormat="1" ht="15" customHeight="1" x14ac:dyDescent="0.2">
      <c r="B181" s="187"/>
      <c r="C181" s="164" t="s">
        <v>97</v>
      </c>
      <c r="D181" s="164"/>
      <c r="E181" s="164"/>
      <c r="F181" s="185" t="s">
        <v>473</v>
      </c>
      <c r="G181" s="164"/>
      <c r="H181" s="164" t="s">
        <v>437</v>
      </c>
      <c r="I181" s="164" t="s">
        <v>475</v>
      </c>
      <c r="J181" s="164">
        <v>10</v>
      </c>
      <c r="K181" s="208"/>
    </row>
    <row r="182" spans="2:11" customFormat="1" ht="15" customHeight="1" x14ac:dyDescent="0.2">
      <c r="B182" s="187"/>
      <c r="C182" s="164" t="s">
        <v>98</v>
      </c>
      <c r="D182" s="164"/>
      <c r="E182" s="164"/>
      <c r="F182" s="185" t="s">
        <v>473</v>
      </c>
      <c r="G182" s="164"/>
      <c r="H182" s="164" t="s">
        <v>547</v>
      </c>
      <c r="I182" s="164" t="s">
        <v>508</v>
      </c>
      <c r="J182" s="164"/>
      <c r="K182" s="208"/>
    </row>
    <row r="183" spans="2:11" customFormat="1" ht="15" customHeight="1" x14ac:dyDescent="0.2">
      <c r="B183" s="187"/>
      <c r="C183" s="164" t="s">
        <v>548</v>
      </c>
      <c r="D183" s="164"/>
      <c r="E183" s="164"/>
      <c r="F183" s="185" t="s">
        <v>473</v>
      </c>
      <c r="G183" s="164"/>
      <c r="H183" s="164" t="s">
        <v>549</v>
      </c>
      <c r="I183" s="164" t="s">
        <v>508</v>
      </c>
      <c r="J183" s="164"/>
      <c r="K183" s="208"/>
    </row>
    <row r="184" spans="2:11" customFormat="1" ht="15" customHeight="1" x14ac:dyDescent="0.2">
      <c r="B184" s="187"/>
      <c r="C184" s="164" t="s">
        <v>537</v>
      </c>
      <c r="D184" s="164"/>
      <c r="E184" s="164"/>
      <c r="F184" s="185" t="s">
        <v>473</v>
      </c>
      <c r="G184" s="164"/>
      <c r="H184" s="164" t="s">
        <v>550</v>
      </c>
      <c r="I184" s="164" t="s">
        <v>508</v>
      </c>
      <c r="J184" s="164"/>
      <c r="K184" s="208"/>
    </row>
    <row r="185" spans="2:11" customFormat="1" ht="15" customHeight="1" x14ac:dyDescent="0.2">
      <c r="B185" s="187"/>
      <c r="C185" s="164" t="s">
        <v>100</v>
      </c>
      <c r="D185" s="164"/>
      <c r="E185" s="164"/>
      <c r="F185" s="185" t="s">
        <v>479</v>
      </c>
      <c r="G185" s="164"/>
      <c r="H185" s="164" t="s">
        <v>551</v>
      </c>
      <c r="I185" s="164" t="s">
        <v>475</v>
      </c>
      <c r="J185" s="164">
        <v>50</v>
      </c>
      <c r="K185" s="208"/>
    </row>
    <row r="186" spans="2:11" customFormat="1" ht="15" customHeight="1" x14ac:dyDescent="0.2">
      <c r="B186" s="187"/>
      <c r="C186" s="164" t="s">
        <v>552</v>
      </c>
      <c r="D186" s="164"/>
      <c r="E186" s="164"/>
      <c r="F186" s="185" t="s">
        <v>479</v>
      </c>
      <c r="G186" s="164"/>
      <c r="H186" s="164" t="s">
        <v>553</v>
      </c>
      <c r="I186" s="164" t="s">
        <v>554</v>
      </c>
      <c r="J186" s="164"/>
      <c r="K186" s="208"/>
    </row>
    <row r="187" spans="2:11" customFormat="1" ht="15" customHeight="1" x14ac:dyDescent="0.2">
      <c r="B187" s="187"/>
      <c r="C187" s="164" t="s">
        <v>555</v>
      </c>
      <c r="D187" s="164"/>
      <c r="E187" s="164"/>
      <c r="F187" s="185" t="s">
        <v>479</v>
      </c>
      <c r="G187" s="164"/>
      <c r="H187" s="164" t="s">
        <v>556</v>
      </c>
      <c r="I187" s="164" t="s">
        <v>554</v>
      </c>
      <c r="J187" s="164"/>
      <c r="K187" s="208"/>
    </row>
    <row r="188" spans="2:11" customFormat="1" ht="15" customHeight="1" x14ac:dyDescent="0.2">
      <c r="B188" s="187"/>
      <c r="C188" s="164" t="s">
        <v>557</v>
      </c>
      <c r="D188" s="164"/>
      <c r="E188" s="164"/>
      <c r="F188" s="185" t="s">
        <v>479</v>
      </c>
      <c r="G188" s="164"/>
      <c r="H188" s="164" t="s">
        <v>558</v>
      </c>
      <c r="I188" s="164" t="s">
        <v>554</v>
      </c>
      <c r="J188" s="164"/>
      <c r="K188" s="208"/>
    </row>
    <row r="189" spans="2:11" customFormat="1" ht="15" customHeight="1" x14ac:dyDescent="0.2">
      <c r="B189" s="187"/>
      <c r="C189" s="221" t="s">
        <v>559</v>
      </c>
      <c r="D189" s="164"/>
      <c r="E189" s="164"/>
      <c r="F189" s="185" t="s">
        <v>479</v>
      </c>
      <c r="G189" s="164"/>
      <c r="H189" s="164" t="s">
        <v>560</v>
      </c>
      <c r="I189" s="164" t="s">
        <v>561</v>
      </c>
      <c r="J189" s="222" t="s">
        <v>562</v>
      </c>
      <c r="K189" s="208"/>
    </row>
    <row r="190" spans="2:11" customFormat="1" ht="15" customHeight="1" x14ac:dyDescent="0.2">
      <c r="B190" s="223"/>
      <c r="C190" s="224" t="s">
        <v>563</v>
      </c>
      <c r="D190" s="225"/>
      <c r="E190" s="225"/>
      <c r="F190" s="226" t="s">
        <v>479</v>
      </c>
      <c r="G190" s="225"/>
      <c r="H190" s="225" t="s">
        <v>564</v>
      </c>
      <c r="I190" s="225" t="s">
        <v>561</v>
      </c>
      <c r="J190" s="227" t="s">
        <v>562</v>
      </c>
      <c r="K190" s="228"/>
    </row>
    <row r="191" spans="2:11" customFormat="1" ht="15" customHeight="1" x14ac:dyDescent="0.2">
      <c r="B191" s="187"/>
      <c r="C191" s="221" t="s">
        <v>43</v>
      </c>
      <c r="D191" s="164"/>
      <c r="E191" s="164"/>
      <c r="F191" s="185" t="s">
        <v>473</v>
      </c>
      <c r="G191" s="164"/>
      <c r="H191" s="161" t="s">
        <v>565</v>
      </c>
      <c r="I191" s="164" t="s">
        <v>566</v>
      </c>
      <c r="J191" s="164"/>
      <c r="K191" s="208"/>
    </row>
    <row r="192" spans="2:11" customFormat="1" ht="15" customHeight="1" x14ac:dyDescent="0.2">
      <c r="B192" s="187"/>
      <c r="C192" s="221" t="s">
        <v>567</v>
      </c>
      <c r="D192" s="164"/>
      <c r="E192" s="164"/>
      <c r="F192" s="185" t="s">
        <v>473</v>
      </c>
      <c r="G192" s="164"/>
      <c r="H192" s="164" t="s">
        <v>568</v>
      </c>
      <c r="I192" s="164" t="s">
        <v>508</v>
      </c>
      <c r="J192" s="164"/>
      <c r="K192" s="208"/>
    </row>
    <row r="193" spans="2:11" customFormat="1" ht="15" customHeight="1" x14ac:dyDescent="0.2">
      <c r="B193" s="187"/>
      <c r="C193" s="221" t="s">
        <v>569</v>
      </c>
      <c r="D193" s="164"/>
      <c r="E193" s="164"/>
      <c r="F193" s="185" t="s">
        <v>473</v>
      </c>
      <c r="G193" s="164"/>
      <c r="H193" s="164" t="s">
        <v>570</v>
      </c>
      <c r="I193" s="164" t="s">
        <v>508</v>
      </c>
      <c r="J193" s="164"/>
      <c r="K193" s="208"/>
    </row>
    <row r="194" spans="2:11" customFormat="1" ht="15" customHeight="1" x14ac:dyDescent="0.2">
      <c r="B194" s="187"/>
      <c r="C194" s="221" t="s">
        <v>571</v>
      </c>
      <c r="D194" s="164"/>
      <c r="E194" s="164"/>
      <c r="F194" s="185" t="s">
        <v>479</v>
      </c>
      <c r="G194" s="164"/>
      <c r="H194" s="164" t="s">
        <v>572</v>
      </c>
      <c r="I194" s="164" t="s">
        <v>508</v>
      </c>
      <c r="J194" s="164"/>
      <c r="K194" s="208"/>
    </row>
    <row r="195" spans="2:11" customFormat="1" ht="15" customHeight="1" x14ac:dyDescent="0.2">
      <c r="B195" s="214"/>
      <c r="C195" s="229"/>
      <c r="D195" s="194"/>
      <c r="E195" s="194"/>
      <c r="F195" s="194"/>
      <c r="G195" s="194"/>
      <c r="H195" s="194"/>
      <c r="I195" s="194"/>
      <c r="J195" s="194"/>
      <c r="K195" s="215"/>
    </row>
    <row r="196" spans="2:11" customFormat="1" ht="18.75" customHeight="1" x14ac:dyDescent="0.2">
      <c r="B196" s="196"/>
      <c r="C196" s="206"/>
      <c r="D196" s="206"/>
      <c r="E196" s="206"/>
      <c r="F196" s="216"/>
      <c r="G196" s="206"/>
      <c r="H196" s="206"/>
      <c r="I196" s="206"/>
      <c r="J196" s="206"/>
      <c r="K196" s="196"/>
    </row>
    <row r="197" spans="2:11" customFormat="1" ht="18.75" customHeight="1" x14ac:dyDescent="0.2">
      <c r="B197" s="196"/>
      <c r="C197" s="206"/>
      <c r="D197" s="206"/>
      <c r="E197" s="206"/>
      <c r="F197" s="216"/>
      <c r="G197" s="206"/>
      <c r="H197" s="206"/>
      <c r="I197" s="206"/>
      <c r="J197" s="206"/>
      <c r="K197" s="196"/>
    </row>
    <row r="198" spans="2:11" customFormat="1" ht="18.75" customHeight="1" x14ac:dyDescent="0.2"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</row>
    <row r="199" spans="2:11" customFormat="1" ht="13.5" x14ac:dyDescent="0.2">
      <c r="B199" s="153"/>
      <c r="C199" s="154"/>
      <c r="D199" s="154"/>
      <c r="E199" s="154"/>
      <c r="F199" s="154"/>
      <c r="G199" s="154"/>
      <c r="H199" s="154"/>
      <c r="I199" s="154"/>
      <c r="J199" s="154"/>
      <c r="K199" s="155"/>
    </row>
    <row r="200" spans="2:11" customFormat="1" ht="21" x14ac:dyDescent="0.2">
      <c r="B200" s="156"/>
      <c r="C200" s="278" t="s">
        <v>573</v>
      </c>
      <c r="D200" s="278"/>
      <c r="E200" s="278"/>
      <c r="F200" s="278"/>
      <c r="G200" s="278"/>
      <c r="H200" s="278"/>
      <c r="I200" s="278"/>
      <c r="J200" s="278"/>
      <c r="K200" s="157"/>
    </row>
    <row r="201" spans="2:11" customFormat="1" ht="25.5" customHeight="1" x14ac:dyDescent="0.3">
      <c r="B201" s="156"/>
      <c r="C201" s="230" t="s">
        <v>574</v>
      </c>
      <c r="D201" s="230"/>
      <c r="E201" s="230"/>
      <c r="F201" s="230" t="s">
        <v>575</v>
      </c>
      <c r="G201" s="231"/>
      <c r="H201" s="281" t="s">
        <v>576</v>
      </c>
      <c r="I201" s="281"/>
      <c r="J201" s="281"/>
      <c r="K201" s="157"/>
    </row>
    <row r="202" spans="2:11" customFormat="1" ht="5.25" customHeight="1" x14ac:dyDescent="0.2">
      <c r="B202" s="187"/>
      <c r="C202" s="182"/>
      <c r="D202" s="182"/>
      <c r="E202" s="182"/>
      <c r="F202" s="182"/>
      <c r="G202" s="206"/>
      <c r="H202" s="182"/>
      <c r="I202" s="182"/>
      <c r="J202" s="182"/>
      <c r="K202" s="208"/>
    </row>
    <row r="203" spans="2:11" customFormat="1" ht="15" customHeight="1" x14ac:dyDescent="0.2">
      <c r="B203" s="187"/>
      <c r="C203" s="164" t="s">
        <v>566</v>
      </c>
      <c r="D203" s="164"/>
      <c r="E203" s="164"/>
      <c r="F203" s="185" t="s">
        <v>44</v>
      </c>
      <c r="G203" s="164"/>
      <c r="H203" s="282" t="s">
        <v>577</v>
      </c>
      <c r="I203" s="282"/>
      <c r="J203" s="282"/>
      <c r="K203" s="208"/>
    </row>
    <row r="204" spans="2:11" customFormat="1" ht="15" customHeight="1" x14ac:dyDescent="0.2">
      <c r="B204" s="187"/>
      <c r="C204" s="164"/>
      <c r="D204" s="164"/>
      <c r="E204" s="164"/>
      <c r="F204" s="185" t="s">
        <v>45</v>
      </c>
      <c r="G204" s="164"/>
      <c r="H204" s="282" t="s">
        <v>578</v>
      </c>
      <c r="I204" s="282"/>
      <c r="J204" s="282"/>
      <c r="K204" s="208"/>
    </row>
    <row r="205" spans="2:11" customFormat="1" ht="15" customHeight="1" x14ac:dyDescent="0.2">
      <c r="B205" s="187"/>
      <c r="C205" s="164"/>
      <c r="D205" s="164"/>
      <c r="E205" s="164"/>
      <c r="F205" s="185" t="s">
        <v>48</v>
      </c>
      <c r="G205" s="164"/>
      <c r="H205" s="282" t="s">
        <v>579</v>
      </c>
      <c r="I205" s="282"/>
      <c r="J205" s="282"/>
      <c r="K205" s="208"/>
    </row>
    <row r="206" spans="2:11" customFormat="1" ht="15" customHeight="1" x14ac:dyDescent="0.2">
      <c r="B206" s="187"/>
      <c r="C206" s="164"/>
      <c r="D206" s="164"/>
      <c r="E206" s="164"/>
      <c r="F206" s="185" t="s">
        <v>46</v>
      </c>
      <c r="G206" s="164"/>
      <c r="H206" s="282" t="s">
        <v>580</v>
      </c>
      <c r="I206" s="282"/>
      <c r="J206" s="282"/>
      <c r="K206" s="208"/>
    </row>
    <row r="207" spans="2:11" customFormat="1" ht="15" customHeight="1" x14ac:dyDescent="0.2">
      <c r="B207" s="187"/>
      <c r="C207" s="164"/>
      <c r="D207" s="164"/>
      <c r="E207" s="164"/>
      <c r="F207" s="185" t="s">
        <v>47</v>
      </c>
      <c r="G207" s="164"/>
      <c r="H207" s="282" t="s">
        <v>581</v>
      </c>
      <c r="I207" s="282"/>
      <c r="J207" s="282"/>
      <c r="K207" s="208"/>
    </row>
    <row r="208" spans="2:11" customFormat="1" ht="15" customHeight="1" x14ac:dyDescent="0.2">
      <c r="B208" s="187"/>
      <c r="C208" s="164"/>
      <c r="D208" s="164"/>
      <c r="E208" s="164"/>
      <c r="F208" s="185"/>
      <c r="G208" s="164"/>
      <c r="H208" s="164"/>
      <c r="I208" s="164"/>
      <c r="J208" s="164"/>
      <c r="K208" s="208"/>
    </row>
    <row r="209" spans="2:11" customFormat="1" ht="15" customHeight="1" x14ac:dyDescent="0.2">
      <c r="B209" s="187"/>
      <c r="C209" s="164" t="s">
        <v>520</v>
      </c>
      <c r="D209" s="164"/>
      <c r="E209" s="164"/>
      <c r="F209" s="185" t="s">
        <v>77</v>
      </c>
      <c r="G209" s="164"/>
      <c r="H209" s="282" t="s">
        <v>582</v>
      </c>
      <c r="I209" s="282"/>
      <c r="J209" s="282"/>
      <c r="K209" s="208"/>
    </row>
    <row r="210" spans="2:11" customFormat="1" ht="15" customHeight="1" x14ac:dyDescent="0.2">
      <c r="B210" s="187"/>
      <c r="C210" s="164"/>
      <c r="D210" s="164"/>
      <c r="E210" s="164"/>
      <c r="F210" s="185" t="s">
        <v>415</v>
      </c>
      <c r="G210" s="164"/>
      <c r="H210" s="282" t="s">
        <v>416</v>
      </c>
      <c r="I210" s="282"/>
      <c r="J210" s="282"/>
      <c r="K210" s="208"/>
    </row>
    <row r="211" spans="2:11" customFormat="1" ht="15" customHeight="1" x14ac:dyDescent="0.2">
      <c r="B211" s="187"/>
      <c r="C211" s="164"/>
      <c r="D211" s="164"/>
      <c r="E211" s="164"/>
      <c r="F211" s="185" t="s">
        <v>413</v>
      </c>
      <c r="G211" s="164"/>
      <c r="H211" s="282" t="s">
        <v>583</v>
      </c>
      <c r="I211" s="282"/>
      <c r="J211" s="282"/>
      <c r="K211" s="208"/>
    </row>
    <row r="212" spans="2:11" customFormat="1" ht="15" customHeight="1" x14ac:dyDescent="0.2">
      <c r="B212" s="232"/>
      <c r="C212" s="164"/>
      <c r="D212" s="164"/>
      <c r="E212" s="164"/>
      <c r="F212" s="185" t="s">
        <v>417</v>
      </c>
      <c r="G212" s="221"/>
      <c r="H212" s="283" t="s">
        <v>418</v>
      </c>
      <c r="I212" s="283"/>
      <c r="J212" s="283"/>
      <c r="K212" s="233"/>
    </row>
    <row r="213" spans="2:11" customFormat="1" ht="15" customHeight="1" x14ac:dyDescent="0.2">
      <c r="B213" s="232"/>
      <c r="C213" s="164"/>
      <c r="D213" s="164"/>
      <c r="E213" s="164"/>
      <c r="F213" s="185" t="s">
        <v>419</v>
      </c>
      <c r="G213" s="221"/>
      <c r="H213" s="283" t="s">
        <v>584</v>
      </c>
      <c r="I213" s="283"/>
      <c r="J213" s="283"/>
      <c r="K213" s="233"/>
    </row>
    <row r="214" spans="2:11" customFormat="1" ht="15" customHeight="1" x14ac:dyDescent="0.2">
      <c r="B214" s="232"/>
      <c r="C214" s="164"/>
      <c r="D214" s="164"/>
      <c r="E214" s="164"/>
      <c r="F214" s="185"/>
      <c r="G214" s="221"/>
      <c r="H214" s="212"/>
      <c r="I214" s="212"/>
      <c r="J214" s="212"/>
      <c r="K214" s="233"/>
    </row>
    <row r="215" spans="2:11" customFormat="1" ht="15" customHeight="1" x14ac:dyDescent="0.2">
      <c r="B215" s="232"/>
      <c r="C215" s="164" t="s">
        <v>544</v>
      </c>
      <c r="D215" s="164"/>
      <c r="E215" s="164"/>
      <c r="F215" s="185">
        <v>1</v>
      </c>
      <c r="G215" s="221"/>
      <c r="H215" s="283" t="s">
        <v>585</v>
      </c>
      <c r="I215" s="283"/>
      <c r="J215" s="283"/>
      <c r="K215" s="233"/>
    </row>
    <row r="216" spans="2:11" customFormat="1" ht="15" customHeight="1" x14ac:dyDescent="0.2">
      <c r="B216" s="232"/>
      <c r="C216" s="164"/>
      <c r="D216" s="164"/>
      <c r="E216" s="164"/>
      <c r="F216" s="185">
        <v>2</v>
      </c>
      <c r="G216" s="221"/>
      <c r="H216" s="283" t="s">
        <v>586</v>
      </c>
      <c r="I216" s="283"/>
      <c r="J216" s="283"/>
      <c r="K216" s="233"/>
    </row>
    <row r="217" spans="2:11" customFormat="1" ht="15" customHeight="1" x14ac:dyDescent="0.2">
      <c r="B217" s="232"/>
      <c r="C217" s="164"/>
      <c r="D217" s="164"/>
      <c r="E217" s="164"/>
      <c r="F217" s="185">
        <v>3</v>
      </c>
      <c r="G217" s="221"/>
      <c r="H217" s="283" t="s">
        <v>587</v>
      </c>
      <c r="I217" s="283"/>
      <c r="J217" s="283"/>
      <c r="K217" s="233"/>
    </row>
    <row r="218" spans="2:11" customFormat="1" ht="15" customHeight="1" x14ac:dyDescent="0.2">
      <c r="B218" s="232"/>
      <c r="C218" s="164"/>
      <c r="D218" s="164"/>
      <c r="E218" s="164"/>
      <c r="F218" s="185">
        <v>4</v>
      </c>
      <c r="G218" s="221"/>
      <c r="H218" s="283" t="s">
        <v>588</v>
      </c>
      <c r="I218" s="283"/>
      <c r="J218" s="283"/>
      <c r="K218" s="233"/>
    </row>
    <row r="219" spans="2:11" customFormat="1" ht="12.75" customHeight="1" x14ac:dyDescent="0.2">
      <c r="B219" s="234"/>
      <c r="C219" s="235"/>
      <c r="D219" s="235"/>
      <c r="E219" s="235"/>
      <c r="F219" s="235"/>
      <c r="G219" s="235"/>
      <c r="H219" s="235"/>
      <c r="I219" s="235"/>
      <c r="J219" s="235"/>
      <c r="K219" s="23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250311 - REKONSTRUKCE VZD...</vt:lpstr>
      <vt:lpstr>Legenda potrubí a tvarovek</vt:lpstr>
      <vt:lpstr>Pokyny pro vyplnění</vt:lpstr>
      <vt:lpstr>'250311 - REKONSTRUKCE VZD...'!Názvy_tisku</vt:lpstr>
      <vt:lpstr>'Legenda potrubí a tvarovek'!Názvy_tisku</vt:lpstr>
      <vt:lpstr>'Rekapitulace stavby'!Názvy_tisku</vt:lpstr>
      <vt:lpstr>'250311 - REKONSTRUKCE VZD...'!Oblast_tisku</vt:lpstr>
      <vt:lpstr>'Legenda potrubí a tvarovek'!Oblast_tisku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Lysek</dc:creator>
  <cp:lastModifiedBy>Petr Lysek</cp:lastModifiedBy>
  <dcterms:created xsi:type="dcterms:W3CDTF">2025-09-17T12:43:36Z</dcterms:created>
  <dcterms:modified xsi:type="dcterms:W3CDTF">2025-09-17T12:44:11Z</dcterms:modified>
</cp:coreProperties>
</file>