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 firstSheet="1" activeTab="1"/>
  </bookViews>
  <sheets>
    <sheet name="Rekapitulace stavby" sheetId="1" state="veryHidden" r:id="rId1"/>
    <sheet name="vv" sheetId="2" r:id="rId2"/>
  </sheets>
  <definedNames>
    <definedName name="_xlnm._FilterDatabase" localSheetId="1" hidden="1">vv!$C$120:$J$167</definedName>
    <definedName name="_xlnm.Print_Titles" localSheetId="0">'Rekapitulace stavby'!$92:$92</definedName>
    <definedName name="_xlnm.Print_Titles" localSheetId="1">vv!$120:$120</definedName>
    <definedName name="_xlnm.Print_Area" localSheetId="0">'Rekapitulace stavby'!$D$4:$AO$76,'Rekapitulace stavby'!$C$82:$AQ$96</definedName>
    <definedName name="_xlnm.Print_Area" localSheetId="1">vv!$C$110:$J$167</definedName>
  </definedName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5" i="2" l="1"/>
  <c r="I34" i="2"/>
  <c r="AY95" i="1" s="1"/>
  <c r="I33" i="2"/>
  <c r="AX95" i="1" s="1"/>
  <c r="BH167" i="2"/>
  <c r="BG167" i="2"/>
  <c r="BF167" i="2"/>
  <c r="BE167" i="2"/>
  <c r="S167" i="2"/>
  <c r="Q167" i="2"/>
  <c r="O167" i="2"/>
  <c r="BH166" i="2"/>
  <c r="BG166" i="2"/>
  <c r="BF166" i="2"/>
  <c r="BE166" i="2"/>
  <c r="S166" i="2"/>
  <c r="Q166" i="2"/>
  <c r="O166" i="2"/>
  <c r="BH165" i="2"/>
  <c r="BG165" i="2"/>
  <c r="BF165" i="2"/>
  <c r="BE165" i="2"/>
  <c r="S165" i="2"/>
  <c r="Q165" i="2"/>
  <c r="O165" i="2"/>
  <c r="BH163" i="2"/>
  <c r="BG163" i="2"/>
  <c r="BF163" i="2"/>
  <c r="BE163" i="2"/>
  <c r="S163" i="2"/>
  <c r="S162" i="2" s="1"/>
  <c r="Q163" i="2"/>
  <c r="Q162" i="2" s="1"/>
  <c r="O163" i="2"/>
  <c r="O162" i="2" s="1"/>
  <c r="BH161" i="2"/>
  <c r="BG161" i="2"/>
  <c r="BF161" i="2"/>
  <c r="BE161" i="2"/>
  <c r="S161" i="2"/>
  <c r="Q161" i="2"/>
  <c r="O161" i="2"/>
  <c r="BH160" i="2"/>
  <c r="BG160" i="2"/>
  <c r="BF160" i="2"/>
  <c r="BE160" i="2"/>
  <c r="S160" i="2"/>
  <c r="Q160" i="2"/>
  <c r="O160" i="2"/>
  <c r="BH159" i="2"/>
  <c r="BG159" i="2"/>
  <c r="BF159" i="2"/>
  <c r="BE159" i="2"/>
  <c r="S159" i="2"/>
  <c r="Q159" i="2"/>
  <c r="O159" i="2"/>
  <c r="BH158" i="2"/>
  <c r="BG158" i="2"/>
  <c r="BF158" i="2"/>
  <c r="BE158" i="2"/>
  <c r="S158" i="2"/>
  <c r="Q158" i="2"/>
  <c r="O158" i="2"/>
  <c r="BH157" i="2"/>
  <c r="BG157" i="2"/>
  <c r="BF157" i="2"/>
  <c r="BE157" i="2"/>
  <c r="S157" i="2"/>
  <c r="Q157" i="2"/>
  <c r="O157" i="2"/>
  <c r="BH155" i="2"/>
  <c r="BG155" i="2"/>
  <c r="BF155" i="2"/>
  <c r="BE155" i="2"/>
  <c r="S155" i="2"/>
  <c r="Q155" i="2"/>
  <c r="O155" i="2"/>
  <c r="BH154" i="2"/>
  <c r="BG154" i="2"/>
  <c r="BF154" i="2"/>
  <c r="BE154" i="2"/>
  <c r="S154" i="2"/>
  <c r="Q154" i="2"/>
  <c r="O154" i="2"/>
  <c r="BH153" i="2"/>
  <c r="BG153" i="2"/>
  <c r="BF153" i="2"/>
  <c r="BE153" i="2"/>
  <c r="S153" i="2"/>
  <c r="Q153" i="2"/>
  <c r="O153" i="2"/>
  <c r="BH152" i="2"/>
  <c r="BG152" i="2"/>
  <c r="BF152" i="2"/>
  <c r="BE152" i="2"/>
  <c r="S152" i="2"/>
  <c r="Q152" i="2"/>
  <c r="O152" i="2"/>
  <c r="BH151" i="2"/>
  <c r="BG151" i="2"/>
  <c r="BF151" i="2"/>
  <c r="BE151" i="2"/>
  <c r="S151" i="2"/>
  <c r="Q151" i="2"/>
  <c r="O151" i="2"/>
  <c r="BH150" i="2"/>
  <c r="BG150" i="2"/>
  <c r="BF150" i="2"/>
  <c r="BE150" i="2"/>
  <c r="S150" i="2"/>
  <c r="Q150" i="2"/>
  <c r="O150" i="2"/>
  <c r="BH149" i="2"/>
  <c r="BG149" i="2"/>
  <c r="BF149" i="2"/>
  <c r="BE149" i="2"/>
  <c r="S149" i="2"/>
  <c r="Q149" i="2"/>
  <c r="O149" i="2"/>
  <c r="BH148" i="2"/>
  <c r="BG148" i="2"/>
  <c r="BF148" i="2"/>
  <c r="BE148" i="2"/>
  <c r="S148" i="2"/>
  <c r="Q148" i="2"/>
  <c r="O148" i="2"/>
  <c r="BH147" i="2"/>
  <c r="BG147" i="2"/>
  <c r="BF147" i="2"/>
  <c r="BE147" i="2"/>
  <c r="S147" i="2"/>
  <c r="Q147" i="2"/>
  <c r="O147" i="2"/>
  <c r="BH146" i="2"/>
  <c r="BG146" i="2"/>
  <c r="BF146" i="2"/>
  <c r="BE146" i="2"/>
  <c r="S146" i="2"/>
  <c r="Q146" i="2"/>
  <c r="O146" i="2"/>
  <c r="BH145" i="2"/>
  <c r="BG145" i="2"/>
  <c r="BF145" i="2"/>
  <c r="BE145" i="2"/>
  <c r="S145" i="2"/>
  <c r="Q145" i="2"/>
  <c r="O145" i="2"/>
  <c r="BH144" i="2"/>
  <c r="BG144" i="2"/>
  <c r="BF144" i="2"/>
  <c r="BE144" i="2"/>
  <c r="S144" i="2"/>
  <c r="Q144" i="2"/>
  <c r="O144" i="2"/>
  <c r="BH143" i="2"/>
  <c r="BG143" i="2"/>
  <c r="BF143" i="2"/>
  <c r="BE143" i="2"/>
  <c r="S143" i="2"/>
  <c r="Q143" i="2"/>
  <c r="O143" i="2"/>
  <c r="BH142" i="2"/>
  <c r="BG142" i="2"/>
  <c r="BF142" i="2"/>
  <c r="BE142" i="2"/>
  <c r="S142" i="2"/>
  <c r="Q142" i="2"/>
  <c r="O142" i="2"/>
  <c r="BH141" i="2"/>
  <c r="BG141" i="2"/>
  <c r="BF141" i="2"/>
  <c r="BE141" i="2"/>
  <c r="S141" i="2"/>
  <c r="Q141" i="2"/>
  <c r="O141" i="2"/>
  <c r="BH140" i="2"/>
  <c r="BG140" i="2"/>
  <c r="BF140" i="2"/>
  <c r="BE140" i="2"/>
  <c r="S140" i="2"/>
  <c r="Q140" i="2"/>
  <c r="O140" i="2"/>
  <c r="BH139" i="2"/>
  <c r="BG139" i="2"/>
  <c r="BF139" i="2"/>
  <c r="BE139" i="2"/>
  <c r="S139" i="2"/>
  <c r="Q139" i="2"/>
  <c r="O139" i="2"/>
  <c r="BH138" i="2"/>
  <c r="BG138" i="2"/>
  <c r="BF138" i="2"/>
  <c r="BE138" i="2"/>
  <c r="S138" i="2"/>
  <c r="Q138" i="2"/>
  <c r="O138" i="2"/>
  <c r="BH137" i="2"/>
  <c r="BG137" i="2"/>
  <c r="BF137" i="2"/>
  <c r="BE137" i="2"/>
  <c r="S137" i="2"/>
  <c r="Q137" i="2"/>
  <c r="O137" i="2"/>
  <c r="BH136" i="2"/>
  <c r="BG136" i="2"/>
  <c r="BF136" i="2"/>
  <c r="BE136" i="2"/>
  <c r="S136" i="2"/>
  <c r="Q136" i="2"/>
  <c r="O136" i="2"/>
  <c r="BH134" i="2"/>
  <c r="BG134" i="2"/>
  <c r="BF134" i="2"/>
  <c r="BE134" i="2"/>
  <c r="S134" i="2"/>
  <c r="Q134" i="2"/>
  <c r="O134" i="2"/>
  <c r="BH133" i="2"/>
  <c r="BG133" i="2"/>
  <c r="BF133" i="2"/>
  <c r="BE133" i="2"/>
  <c r="S133" i="2"/>
  <c r="Q133" i="2"/>
  <c r="O133" i="2"/>
  <c r="BH131" i="2"/>
  <c r="BG131" i="2"/>
  <c r="BF131" i="2"/>
  <c r="BE131" i="2"/>
  <c r="S131" i="2"/>
  <c r="Q131" i="2"/>
  <c r="O131" i="2"/>
  <c r="BH130" i="2"/>
  <c r="BG130" i="2"/>
  <c r="BF130" i="2"/>
  <c r="BE130" i="2"/>
  <c r="S130" i="2"/>
  <c r="Q130" i="2"/>
  <c r="O130" i="2"/>
  <c r="BH129" i="2"/>
  <c r="BG129" i="2"/>
  <c r="BF129" i="2"/>
  <c r="BE129" i="2"/>
  <c r="S129" i="2"/>
  <c r="Q129" i="2"/>
  <c r="O129" i="2"/>
  <c r="BH127" i="2"/>
  <c r="BG127" i="2"/>
  <c r="BF127" i="2"/>
  <c r="BE127" i="2"/>
  <c r="S127" i="2"/>
  <c r="Q127" i="2"/>
  <c r="O127" i="2"/>
  <c r="BH126" i="2"/>
  <c r="BG126" i="2"/>
  <c r="BF126" i="2"/>
  <c r="BE126" i="2"/>
  <c r="S126" i="2"/>
  <c r="Q126" i="2"/>
  <c r="O126" i="2"/>
  <c r="BH124" i="2"/>
  <c r="BG124" i="2"/>
  <c r="BF124" i="2"/>
  <c r="BE124" i="2"/>
  <c r="S124" i="2"/>
  <c r="S123" i="2" s="1"/>
  <c r="Q124" i="2"/>
  <c r="Q123" i="2" s="1"/>
  <c r="O124" i="2"/>
  <c r="O123" i="2" s="1"/>
  <c r="E87" i="2"/>
  <c r="I22" i="2"/>
  <c r="I21" i="2"/>
  <c r="I19" i="2"/>
  <c r="I18" i="2"/>
  <c r="I16" i="2"/>
  <c r="I15" i="2"/>
  <c r="I13" i="2"/>
  <c r="I12" i="2"/>
  <c r="I10" i="2"/>
  <c r="I87" i="2" s="1"/>
  <c r="L90" i="1"/>
  <c r="AM90" i="1"/>
  <c r="AM89" i="1"/>
  <c r="L89" i="1"/>
  <c r="AM87" i="1"/>
  <c r="L87" i="1"/>
  <c r="L85" i="1"/>
  <c r="L84" i="1"/>
  <c r="I167" i="2"/>
  <c r="BJ166" i="2"/>
  <c r="I163" i="2"/>
  <c r="I158" i="2"/>
  <c r="I157" i="2"/>
  <c r="I154" i="2"/>
  <c r="BJ153" i="2"/>
  <c r="I152" i="2"/>
  <c r="I149" i="2"/>
  <c r="BJ148" i="2"/>
  <c r="BJ147" i="2"/>
  <c r="BJ146" i="2"/>
  <c r="I145" i="2"/>
  <c r="BJ144" i="2"/>
  <c r="BJ142" i="2"/>
  <c r="I141" i="2"/>
  <c r="BJ139" i="2"/>
  <c r="I134" i="2"/>
  <c r="BJ133" i="2"/>
  <c r="I131" i="2"/>
  <c r="I130" i="2"/>
  <c r="I129" i="2"/>
  <c r="I127" i="2"/>
  <c r="I124" i="2"/>
  <c r="I166" i="2"/>
  <c r="I165" i="2"/>
  <c r="I161" i="2"/>
  <c r="BJ160" i="2"/>
  <c r="I159" i="2"/>
  <c r="BJ158" i="2"/>
  <c r="BJ157" i="2"/>
  <c r="I155" i="2"/>
  <c r="I151" i="2"/>
  <c r="BJ150" i="2"/>
  <c r="BJ149" i="2"/>
  <c r="I146" i="2"/>
  <c r="BJ143" i="2"/>
  <c r="I142" i="2"/>
  <c r="BJ141" i="2"/>
  <c r="BJ140" i="2"/>
  <c r="BJ138" i="2"/>
  <c r="BJ137" i="2"/>
  <c r="I136" i="2"/>
  <c r="BJ129" i="2"/>
  <c r="BJ127" i="2"/>
  <c r="I126" i="2"/>
  <c r="BJ167" i="2"/>
  <c r="BJ165" i="2"/>
  <c r="BJ161" i="2"/>
  <c r="BJ155" i="2"/>
  <c r="I153" i="2"/>
  <c r="BJ151" i="2"/>
  <c r="I148" i="2"/>
  <c r="I147" i="2"/>
  <c r="BJ145" i="2"/>
  <c r="I144" i="2"/>
  <c r="I140" i="2"/>
  <c r="I138" i="2"/>
  <c r="I137" i="2"/>
  <c r="BJ131" i="2"/>
  <c r="BJ130" i="2"/>
  <c r="BJ163" i="2"/>
  <c r="I160" i="2"/>
  <c r="BJ159" i="2"/>
  <c r="BJ154" i="2"/>
  <c r="BJ152" i="2"/>
  <c r="I150" i="2"/>
  <c r="I143" i="2"/>
  <c r="I139" i="2"/>
  <c r="BJ136" i="2"/>
  <c r="BJ134" i="2"/>
  <c r="I133" i="2"/>
  <c r="BJ126" i="2"/>
  <c r="BJ124" i="2"/>
  <c r="AS94" i="1"/>
  <c r="O125" i="2" l="1"/>
  <c r="BJ128" i="2"/>
  <c r="I128" i="2" s="1"/>
  <c r="I98" i="2" s="1"/>
  <c r="S128" i="2"/>
  <c r="Q132" i="2"/>
  <c r="O135" i="2"/>
  <c r="O164" i="2"/>
  <c r="BJ125" i="2"/>
  <c r="I125" i="2" s="1"/>
  <c r="I97" i="2" s="1"/>
  <c r="S125" i="2"/>
  <c r="O128" i="2"/>
  <c r="BJ135" i="2"/>
  <c r="I135" i="2" s="1"/>
  <c r="I100" i="2" s="1"/>
  <c r="S135" i="2"/>
  <c r="Q164" i="2"/>
  <c r="Q125" i="2"/>
  <c r="Q128" i="2"/>
  <c r="BJ132" i="2"/>
  <c r="I132" i="2" s="1"/>
  <c r="I99" i="2" s="1"/>
  <c r="O132" i="2"/>
  <c r="S132" i="2"/>
  <c r="Q135" i="2"/>
  <c r="BJ156" i="2"/>
  <c r="I156" i="2" s="1"/>
  <c r="I101" i="2" s="1"/>
  <c r="O156" i="2"/>
  <c r="Q156" i="2"/>
  <c r="S156" i="2"/>
  <c r="BJ164" i="2"/>
  <c r="I164" i="2" s="1"/>
  <c r="I103" i="2" s="1"/>
  <c r="S164" i="2"/>
  <c r="I90" i="2"/>
  <c r="BD126" i="2"/>
  <c r="BD129" i="2"/>
  <c r="BD138" i="2"/>
  <c r="BD142" i="2"/>
  <c r="BD145" i="2"/>
  <c r="BD149" i="2"/>
  <c r="E89" i="2"/>
  <c r="E90" i="2"/>
  <c r="BD124" i="2"/>
  <c r="BD127" i="2"/>
  <c r="BD134" i="2"/>
  <c r="BD141" i="2"/>
  <c r="BD143" i="2"/>
  <c r="BD146" i="2"/>
  <c r="BD152" i="2"/>
  <c r="BD157" i="2"/>
  <c r="BD159" i="2"/>
  <c r="BD160" i="2"/>
  <c r="BD161" i="2"/>
  <c r="BD163" i="2"/>
  <c r="BJ123" i="2"/>
  <c r="I123" i="2" s="1"/>
  <c r="I96" i="2" s="1"/>
  <c r="I89" i="2"/>
  <c r="BD130" i="2"/>
  <c r="BD131" i="2"/>
  <c r="BD133" i="2"/>
  <c r="BD144" i="2"/>
  <c r="BD147" i="2"/>
  <c r="BD148" i="2"/>
  <c r="BD151" i="2"/>
  <c r="BD153" i="2"/>
  <c r="BD155" i="2"/>
  <c r="BD165" i="2"/>
  <c r="BD166" i="2"/>
  <c r="BD136" i="2"/>
  <c r="BD137" i="2"/>
  <c r="BD139" i="2"/>
  <c r="BD140" i="2"/>
  <c r="BD150" i="2"/>
  <c r="BD154" i="2"/>
  <c r="BD158" i="2"/>
  <c r="BD167" i="2"/>
  <c r="BJ162" i="2"/>
  <c r="I162" i="2" s="1"/>
  <c r="I102" i="2" s="1"/>
  <c r="E32" i="2"/>
  <c r="BA95" i="1" s="1"/>
  <c r="BA94" i="1" s="1"/>
  <c r="AW94" i="1" s="1"/>
  <c r="AK30" i="1" s="1"/>
  <c r="E34" i="2"/>
  <c r="BC95" i="1" s="1"/>
  <c r="BC94" i="1" s="1"/>
  <c r="AY94" i="1" s="1"/>
  <c r="E35" i="2"/>
  <c r="BD95" i="1" s="1"/>
  <c r="BD94" i="1" s="1"/>
  <c r="W33" i="1" s="1"/>
  <c r="I32" i="2"/>
  <c r="AW95" i="1" s="1"/>
  <c r="E33" i="2"/>
  <c r="BB95" i="1" s="1"/>
  <c r="BB94" i="1" s="1"/>
  <c r="W31" i="1" s="1"/>
  <c r="S122" i="2" l="1"/>
  <c r="S121" i="2" s="1"/>
  <c r="Q122" i="2"/>
  <c r="Q121" i="2" s="1"/>
  <c r="O122" i="2"/>
  <c r="O121" i="2" s="1"/>
  <c r="AU95" i="1" s="1"/>
  <c r="AU94" i="1" s="1"/>
  <c r="BJ122" i="2"/>
  <c r="I122" i="2" s="1"/>
  <c r="I95" i="2" s="1"/>
  <c r="AX94" i="1"/>
  <c r="W32" i="1"/>
  <c r="W30" i="1"/>
  <c r="I31" i="2"/>
  <c r="AV95" i="1" s="1"/>
  <c r="AT95" i="1" s="1"/>
  <c r="E31" i="2"/>
  <c r="AZ95" i="1" s="1"/>
  <c r="AZ94" i="1" s="1"/>
  <c r="AV94" i="1" s="1"/>
  <c r="AK29" i="1" s="1"/>
  <c r="BJ121" i="2" l="1"/>
  <c r="I121" i="2" s="1"/>
  <c r="I94" i="2" s="1"/>
  <c r="W29" i="1"/>
  <c r="AT94" i="1"/>
  <c r="I28" i="2" l="1"/>
  <c r="AG95" i="1" s="1"/>
  <c r="AG94" i="1" s="1"/>
  <c r="AN94" i="1" s="1"/>
  <c r="AN95" i="1" l="1"/>
  <c r="I37" i="2"/>
  <c r="AK26" i="1"/>
  <c r="AK35" i="1" s="1"/>
</calcChain>
</file>

<file path=xl/sharedStrings.xml><?xml version="1.0" encoding="utf-8"?>
<sst xmlns="http://schemas.openxmlformats.org/spreadsheetml/2006/main" count="771" uniqueCount="235">
  <si>
    <t>Export Komplet</t>
  </si>
  <si>
    <t/>
  </si>
  <si>
    <t>2.0</t>
  </si>
  <si>
    <t>False</t>
  </si>
  <si>
    <t>{5e475cf8-071d-48cd-89e8-ee3b474f1ff4}</t>
  </si>
  <si>
    <t>&gt;&gt;  skryté sloupce  &lt;&lt;</t>
  </si>
  <si>
    <t>0,1</t>
  </si>
  <si>
    <t>21</t>
  </si>
  <si>
    <t>15</t>
  </si>
  <si>
    <t>REKAPITULACE STAVBY</t>
  </si>
  <si>
    <t>v ---  níže se nacházejí doplnkové a pomocné údaje k sestavám  --- v</t>
  </si>
  <si>
    <t>0,001</t>
  </si>
  <si>
    <t>Kód:</t>
  </si>
  <si>
    <t>999</t>
  </si>
  <si>
    <t>Stavba:</t>
  </si>
  <si>
    <t>Oprava mostku ev.č. MK-01 v Povrlech (přes Lužecký potok)</t>
  </si>
  <si>
    <t>KSO:</t>
  </si>
  <si>
    <t>CC-CZ:</t>
  </si>
  <si>
    <t>Místo:</t>
  </si>
  <si>
    <t xml:space="preserve"> </t>
  </si>
  <si>
    <t>Datum:</t>
  </si>
  <si>
    <t>10. 9. 2019</t>
  </si>
  <si>
    <t>Zadavatel:</t>
  </si>
  <si>
    <t>IČ:</t>
  </si>
  <si>
    <t>DIČ:</t>
  </si>
  <si>
    <t>Zhotovitel: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</si>
  <si>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</si>
  <si>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</si>
  <si>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</si>
  <si>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</si>
  <si>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</si>
  <si>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</si>
  <si>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</si>
  <si>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</si>
  <si>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</si>
  <si>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</si>
  <si>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</si>
  <si>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</si>
  <si>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</si>
  <si>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</si>
  <si>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</si>
  <si>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</si>
  <si>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</si>
  <si>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</si>
  <si>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</si>
  <si>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</si>
  <si>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</si>
  <si>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</si>
  <si>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</si>
  <si>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</si>
  <si>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</si>
  <si>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</si>
  <si>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</si>
  <si>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</si>
  <si>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</si>
  <si>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</si>
  <si>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</si>
  <si>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</si>
  <si>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</si>
  <si>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</si>
  <si>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</si>
  <si>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</si>
  <si>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</si>
  <si>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</si>
  <si>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</si>
  <si>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</si>
  <si>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</si>
  <si>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</si>
  <si>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</si>
  <si>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</si>
  <si>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</si>
  <si>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</si>
  <si>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</si>
  <si>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</si>
  <si>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</si>
  <si>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</si>
  <si>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</si>
  <si>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</si>
  <si>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</si>
  <si>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</si>
  <si>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</si>
  <si>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</si>
  <si>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</si>
  <si>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</si>
  <si>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</si>
  <si>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</si>
  <si>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3 - Svislé a kompletní konstrukce</t>
  </si>
  <si>
    <t xml:space="preserve">    5 - Komunikace pozemní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</si>
  <si>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</si>
  <si>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</si>
  <si>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</si>
  <si>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</si>
  <si>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VRN - Vedlejší rozpočtové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</si>
  <si>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</si>
  <si>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</si>
  <si>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</si>
  <si>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</si>
  <si>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</si>
  <si>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</si>
  <si>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</si>
  <si>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</si>
  <si>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</si>
  <si>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</si>
  <si>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</si>
  <si>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</si>
  <si>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</si>
  <si>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Práce a dodávky HSV</t>
  </si>
  <si>
    <t>ROZPOCET</t>
  </si>
  <si>
    <t>Zemní práce</t>
  </si>
  <si>
    <t>K</t>
  </si>
  <si>
    <t>Frézování živičného krytu tl 100 mm pruh š 1 m pl do 500 m2 bez překážek v trase</t>
  </si>
  <si>
    <t>m2</t>
  </si>
  <si>
    <t>4</t>
  </si>
  <si>
    <t>2019487696</t>
  </si>
  <si>
    <t>3</t>
  </si>
  <si>
    <t>Svislé a kompletní konstrukce</t>
  </si>
  <si>
    <t>Spárování zdiva spár do 6 m hl nad 40 do 80 mm v klenbě</t>
  </si>
  <si>
    <t>-1785137376</t>
  </si>
  <si>
    <t>Vysekání spár l do 6 m v klenbě</t>
  </si>
  <si>
    <t>-822064265</t>
  </si>
  <si>
    <t>5</t>
  </si>
  <si>
    <t>Komunikace pozemní</t>
  </si>
  <si>
    <t>Vyrovnání povrchu dosavadních krytů živičnou směsí pro asfaltový koberec</t>
  </si>
  <si>
    <t>t</t>
  </si>
  <si>
    <t>-121126780</t>
  </si>
  <si>
    <t>Postřik živičný spojovací ze silniční emulze</t>
  </si>
  <si>
    <t>2063587805</t>
  </si>
  <si>
    <t>6</t>
  </si>
  <si>
    <t>Asfaltový beton vrstva obrusná ACO 11 (ABS) tř. I tl 50 mm š do 3 m z nemodifikovaného asfaltu</t>
  </si>
  <si>
    <t>-1791613712</t>
  </si>
  <si>
    <t>Úpravy povrchů, podlahy a osazování výplní</t>
  </si>
  <si>
    <t>7</t>
  </si>
  <si>
    <t>Nátěr betonu mostu epoxidový 2x ochranný nepružný OS-B</t>
  </si>
  <si>
    <t>321319113</t>
  </si>
  <si>
    <t>8</t>
  </si>
  <si>
    <t xml:space="preserve">Spárování kamenného zdiva mostů aktivovanou maltou </t>
  </si>
  <si>
    <t>-375758495</t>
  </si>
  <si>
    <t>9</t>
  </si>
  <si>
    <t>Ostatní konstrukce a práce, bourání</t>
  </si>
  <si>
    <t>Montáž a dodávka zábradlí ocelového přichyceného vruty do betonového podkladu</t>
  </si>
  <si>
    <t>m</t>
  </si>
  <si>
    <t>1574887217</t>
  </si>
  <si>
    <t>10</t>
  </si>
  <si>
    <t>Těsnění spár zálivkou za studena pro komůrky š 10 mm hl 15 mm bez těsnicího profilu</t>
  </si>
  <si>
    <t>-684116872</t>
  </si>
  <si>
    <t>11</t>
  </si>
  <si>
    <t>Řezání stávajícího živičného krytu hl do 150 mm</t>
  </si>
  <si>
    <t>1684676166</t>
  </si>
  <si>
    <t>12</t>
  </si>
  <si>
    <t>Čištění vozovek metením ručně podkladu nebo krytu betonového nebo živičného</t>
  </si>
  <si>
    <t>443547309</t>
  </si>
  <si>
    <t>13</t>
  </si>
  <si>
    <t>Montáž lešení prostorového rámového lehkého s podlahami zatížení do 200 kg/m2 v do 10 m</t>
  </si>
  <si>
    <t>m3</t>
  </si>
  <si>
    <t>-339469192</t>
  </si>
  <si>
    <t>14</t>
  </si>
  <si>
    <t>Příplatek k lešení prostorovému rámovému lehkému s podlahami v do 10 m za první a ZKD den použití</t>
  </si>
  <si>
    <t>-808657219</t>
  </si>
  <si>
    <t>Demontáž lešení prostorového rámového lehkého s podlahami zatížení do 200 kg/m2 v do 10 m</t>
  </si>
  <si>
    <t>1789270976</t>
  </si>
  <si>
    <t>16</t>
  </si>
  <si>
    <t>Bourání pilířů ze ŽB</t>
  </si>
  <si>
    <t>1493968340</t>
  </si>
  <si>
    <t>17</t>
  </si>
  <si>
    <t>Odstranění kovového zábradlí vcelku</t>
  </si>
  <si>
    <t>1184667509</t>
  </si>
  <si>
    <t>18</t>
  </si>
  <si>
    <t>Tryskání degradovaného betonu stěn a rubu kleneb vodou pod tlakem do 300 barů</t>
  </si>
  <si>
    <t>163904783</t>
  </si>
  <si>
    <t>19</t>
  </si>
  <si>
    <t>Očištění ploch stěn, rubu kleneb a podlah tlakovou vodou</t>
  </si>
  <si>
    <t>2037149045</t>
  </si>
  <si>
    <t>20</t>
  </si>
  <si>
    <t>Ruční dočištění ploch líce kleneb a podhledů ocelových kartáči</t>
  </si>
  <si>
    <t>-1130268328</t>
  </si>
  <si>
    <t>Postupné rozebírání kamenného zdiva</t>
  </si>
  <si>
    <t>-1013907756</t>
  </si>
  <si>
    <t>22</t>
  </si>
  <si>
    <t>Doplnění zdiva kamenem do aktivované malty se spárami dl do 6 m/m2</t>
  </si>
  <si>
    <t>-2124888783</t>
  </si>
  <si>
    <t>23</t>
  </si>
  <si>
    <t>M</t>
  </si>
  <si>
    <t>kámen lomový</t>
  </si>
  <si>
    <t>640490701</t>
  </si>
  <si>
    <t>24</t>
  </si>
  <si>
    <t>Hloubkové spárování zdiva aktivovanou maltou spára hl do 80 mm dl do 6 m/m2</t>
  </si>
  <si>
    <t>-1996141719</t>
  </si>
  <si>
    <t>25</t>
  </si>
  <si>
    <t>Reprofilace líce kleneb a podhledů cementovými sanačními maltami tl 20 mm</t>
  </si>
  <si>
    <t>-712386996</t>
  </si>
  <si>
    <t>26</t>
  </si>
  <si>
    <t>Reprofilace líce kleneb a podhledů cementovými sanačními maltami tl 30 mm</t>
  </si>
  <si>
    <t>902310355</t>
  </si>
  <si>
    <t>27</t>
  </si>
  <si>
    <t>Stěrka k vyrovnání betonových ploch líce kleneb a podhledů tl 5 mm</t>
  </si>
  <si>
    <t>-17978051</t>
  </si>
  <si>
    <t>28</t>
  </si>
  <si>
    <t>Spojovací můstek reprofilovaného betonu na cementové bázi tl 2 mm</t>
  </si>
  <si>
    <t>1933013765</t>
  </si>
  <si>
    <t>Přesun sutě</t>
  </si>
  <si>
    <t>29</t>
  </si>
  <si>
    <t>Vodorovná doprava suti po suchu na vzdálenost do 1 km</t>
  </si>
  <si>
    <t>-92392033</t>
  </si>
  <si>
    <t>30</t>
  </si>
  <si>
    <t>Příplatek ZKD 1 km u vodorovné dopravy suti</t>
  </si>
  <si>
    <t>-206600319</t>
  </si>
  <si>
    <t>31</t>
  </si>
  <si>
    <t>Nakládání suti na dopravní prostředky pro vodorovnou dopravu</t>
  </si>
  <si>
    <t>434441985</t>
  </si>
  <si>
    <t>32</t>
  </si>
  <si>
    <t>Poplatek za uložení na skládce (skládkovné) odpadu asfaltového bez dehtu kód odpadu 170 302</t>
  </si>
  <si>
    <t>-1060215888</t>
  </si>
  <si>
    <t>33</t>
  </si>
  <si>
    <t>Poplatek za uložení na skládce (skládkovné) zeminy a kameniva kód odpadu 170 504</t>
  </si>
  <si>
    <t>1930532541</t>
  </si>
  <si>
    <t>Přesun hmot</t>
  </si>
  <si>
    <t>34</t>
  </si>
  <si>
    <t>Přesun hmot pro mosty zděné, monolitické betonové nebo ocelové v do 20 m</t>
  </si>
  <si>
    <t>836299390</t>
  </si>
  <si>
    <t>Vedlejší rozpočtové náklady</t>
  </si>
  <si>
    <t>35</t>
  </si>
  <si>
    <t>Dopravní značení na staveništi včetně projednání</t>
  </si>
  <si>
    <t>kompl</t>
  </si>
  <si>
    <t>1024</t>
  </si>
  <si>
    <t>330135375</t>
  </si>
  <si>
    <t>36</t>
  </si>
  <si>
    <t>Zařízení staveniště</t>
  </si>
  <si>
    <t>-530601456</t>
  </si>
  <si>
    <t>37</t>
  </si>
  <si>
    <t>Ostatní náklady</t>
  </si>
  <si>
    <t>-1760217939</t>
  </si>
  <si>
    <t>Oprava mostu na křižovatce ulic Drážní-Mírová - 5. května v obci Povrly</t>
  </si>
  <si>
    <t>Povrly</t>
  </si>
  <si>
    <t>Datum: 20.7.2020</t>
  </si>
  <si>
    <t>Obec Povrly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</si>
</sst>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b/>
      <sz val="12"/>
      <name val="Arial CE"/>
      <family val="2"/>
    </font>
    <font>
      <sz val="12"/>
      <name val="Arial CE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0" fillId="0" borderId="0" applyNumberFormat="0" applyFill="0" applyBorder="0" applyAlignment="0" applyProtection="0"/>
  </cellStyleXfs>
  <cellXfs count="19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Border="1" applyAlignment="1">
      <alignment vertical="center"/>
    </xf>
    <xf numFmtId="166" fontId="15" fillId="0" borderId="0" xfId="0" applyNumberFormat="1" applyFont="1" applyBorder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3" fillId="0" borderId="19" xfId="0" applyNumberFormat="1" applyFont="1" applyBorder="1" applyAlignment="1">
      <alignment vertical="center"/>
    </xf>
    <xf numFmtId="4" fontId="23" fillId="0" borderId="20" xfId="0" applyNumberFormat="1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4" fontId="23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/>
    <xf numFmtId="0" fontId="24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19" fillId="0" borderId="0" xfId="0" applyNumberFormat="1" applyFont="1" applyAlignment="1"/>
    <xf numFmtId="166" fontId="26" fillId="0" borderId="12" xfId="0" applyNumberFormat="1" applyFont="1" applyBorder="1" applyAlignment="1"/>
    <xf numFmtId="166" fontId="26" fillId="0" borderId="13" xfId="0" applyNumberFormat="1" applyFont="1" applyBorder="1" applyAlignment="1"/>
    <xf numFmtId="4" fontId="27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Border="1" applyAlignment="1" applyProtection="1">
      <alignment vertical="center"/>
      <protection locked="0"/>
    </xf>
    <xf numFmtId="4" fontId="17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166" fontId="18" fillId="0" borderId="0" xfId="0" applyNumberFormat="1" applyFont="1" applyBorder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8" fillId="0" borderId="22" xfId="0" applyFont="1" applyBorder="1" applyAlignment="1" applyProtection="1">
      <alignment horizontal="center" vertical="center"/>
      <protection locked="0"/>
    </xf>
    <xf numFmtId="0" fontId="28" fillId="0" borderId="22" xfId="0" applyFont="1" applyBorder="1" applyAlignment="1" applyProtection="1">
      <alignment horizontal="left" vertical="center" wrapText="1"/>
      <protection locked="0"/>
    </xf>
    <xf numFmtId="0" fontId="28" fillId="0" borderId="22" xfId="0" applyFont="1" applyBorder="1" applyAlignment="1" applyProtection="1">
      <alignment horizontal="center" vertical="center" wrapText="1"/>
      <protection locked="0"/>
    </xf>
    <xf numFmtId="167" fontId="28" fillId="0" borderId="22" xfId="0" applyNumberFormat="1" applyFont="1" applyBorder="1" applyAlignment="1" applyProtection="1">
      <alignment vertical="center"/>
      <protection locked="0"/>
    </xf>
    <xf numFmtId="4" fontId="28" fillId="0" borderId="22" xfId="0" applyNumberFormat="1" applyFont="1" applyBorder="1" applyAlignment="1" applyProtection="1">
      <alignment vertical="center"/>
      <protection locked="0"/>
    </xf>
    <xf numFmtId="0" fontId="29" fillId="0" borderId="22" xfId="0" applyFont="1" applyBorder="1" applyAlignment="1" applyProtection="1">
      <alignment vertical="center"/>
      <protection locked="0"/>
    </xf>
    <xf numFmtId="0" fontId="29" fillId="0" borderId="3" xfId="0" applyFont="1" applyBorder="1" applyAlignment="1">
      <alignment vertical="center"/>
    </xf>
    <xf numFmtId="0" fontId="28" fillId="0" borderId="14" xfId="0" applyFont="1" applyBorder="1" applyAlignment="1">
      <alignment horizontal="left" vertical="center"/>
    </xf>
    <xf numFmtId="0" fontId="28" fillId="0" borderId="0" xfId="0" applyFont="1" applyBorder="1" applyAlignment="1">
      <alignment horizontal="center" vertical="center"/>
    </xf>
    <xf numFmtId="0" fontId="18" fillId="0" borderId="19" xfId="0" applyFont="1" applyBorder="1" applyAlignment="1">
      <alignment horizontal="left" vertical="center"/>
    </xf>
    <xf numFmtId="0" fontId="18" fillId="0" borderId="20" xfId="0" applyFont="1" applyBorder="1" applyAlignment="1">
      <alignment horizontal="center" vertical="center"/>
    </xf>
    <xf numFmtId="166" fontId="18" fillId="0" borderId="20" xfId="0" applyNumberFormat="1" applyFont="1" applyBorder="1" applyAlignment="1">
      <alignment vertical="center"/>
    </xf>
    <xf numFmtId="166" fontId="18" fillId="0" borderId="21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right" vertical="center"/>
    </xf>
    <xf numFmtId="0" fontId="17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4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21" fillId="0" borderId="0" xfId="0" applyFont="1" applyAlignment="1">
      <alignment horizontal="left" vertical="center" wrapText="1"/>
    </xf>
    <xf numFmtId="4" fontId="19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161" t="s">
        <v>5</v>
      </c>
      <c r="AS2" s="162"/>
      <c r="AT2" s="162"/>
      <c r="AU2" s="162"/>
      <c r="AV2" s="162"/>
      <c r="AW2" s="162"/>
      <c r="AX2" s="162"/>
      <c r="AY2" s="162"/>
      <c r="AZ2" s="162"/>
      <c r="BA2" s="162"/>
      <c r="BB2" s="162"/>
      <c r="BC2" s="162"/>
      <c r="BD2" s="162"/>
      <c r="BE2" s="162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pans="1:74" s="1" customFormat="1" ht="24.95" customHeight="1">
      <c r="B4" s="17"/>
      <c r="D4" s="18" t="s">
        <v>9</v>
      </c>
      <c r="AR4" s="17"/>
      <c r="AS4" s="19" t="s">
        <v>10</v>
      </c>
      <c r="BS4" s="14" t="s">
        <v>11</v>
      </c>
    </row>
    <row r="5" spans="1:74" s="1" customFormat="1" ht="12" customHeight="1">
      <c r="B5" s="17"/>
      <c r="D5" s="20" t="s">
        <v>12</v>
      </c>
      <c r="K5" s="189" t="s">
        <v>13</v>
      </c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162"/>
      <c r="AM5" s="162"/>
      <c r="AN5" s="162"/>
      <c r="AO5" s="162"/>
      <c r="AR5" s="17"/>
      <c r="BS5" s="14" t="s">
        <v>6</v>
      </c>
    </row>
    <row r="6" spans="1:74" s="1" customFormat="1" ht="36.950000000000003" customHeight="1">
      <c r="B6" s="17"/>
      <c r="D6" s="22" t="s">
        <v>14</v>
      </c>
      <c r="K6" s="190" t="s">
        <v>15</v>
      </c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/>
      <c r="AE6" s="162"/>
      <c r="AF6" s="162"/>
      <c r="AG6" s="162"/>
      <c r="AH6" s="162"/>
      <c r="AI6" s="162"/>
      <c r="AJ6" s="162"/>
      <c r="AK6" s="162"/>
      <c r="AL6" s="162"/>
      <c r="AM6" s="162"/>
      <c r="AN6" s="162"/>
      <c r="AO6" s="162"/>
      <c r="AR6" s="17"/>
      <c r="BS6" s="14" t="s">
        <v>6</v>
      </c>
    </row>
    <row r="7" spans="1:74" s="1" customFormat="1" ht="12" customHeight="1">
      <c r="B7" s="17"/>
      <c r="D7" s="23" t="s">
        <v>16</v>
      </c>
      <c r="K7" s="21" t="s">
        <v>1</v>
      </c>
      <c r="AK7" s="23" t="s">
        <v>17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18</v>
      </c>
      <c r="K8" s="21" t="s">
        <v>19</v>
      </c>
      <c r="AK8" s="23" t="s">
        <v>20</v>
      </c>
      <c r="AN8" s="21" t="s">
        <v>21</v>
      </c>
      <c r="AR8" s="17"/>
      <c r="BS8" s="14" t="s">
        <v>6</v>
      </c>
    </row>
    <row r="9" spans="1:74" s="1" customFormat="1" ht="14.45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22</v>
      </c>
      <c r="AK10" s="23" t="s">
        <v>23</v>
      </c>
      <c r="AN10" s="21" t="s">
        <v>1</v>
      </c>
      <c r="AR10" s="17"/>
      <c r="BS10" s="14" t="s">
        <v>6</v>
      </c>
    </row>
    <row r="11" spans="1:74" s="1" customFormat="1" ht="18.399999999999999" customHeight="1">
      <c r="B11" s="17"/>
      <c r="E11" s="21" t="s">
        <v>19</v>
      </c>
      <c r="AK11" s="23" t="s">
        <v>24</v>
      </c>
      <c r="AN11" s="21" t="s">
        <v>1</v>
      </c>
      <c r="AR11" s="17"/>
      <c r="BS11" s="14" t="s">
        <v>6</v>
      </c>
    </row>
    <row r="12" spans="1:74" s="1" customFormat="1" ht="6.95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25</v>
      </c>
      <c r="AK13" s="23" t="s">
        <v>23</v>
      </c>
      <c r="AN13" s="21" t="s">
        <v>1</v>
      </c>
      <c r="AR13" s="17"/>
      <c r="BS13" s="14" t="s">
        <v>6</v>
      </c>
    </row>
    <row r="14" spans="1:74" ht="12.75">
      <c r="B14" s="17"/>
      <c r="E14" s="21" t="s">
        <v>19</v>
      </c>
      <c r="AK14" s="23" t="s">
        <v>24</v>
      </c>
      <c r="AN14" s="21" t="s">
        <v>1</v>
      </c>
      <c r="AR14" s="17"/>
      <c r="BS14" s="14" t="s">
        <v>6</v>
      </c>
    </row>
    <row r="15" spans="1:74" s="1" customFormat="1" ht="6.95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26</v>
      </c>
      <c r="AK16" s="23" t="s">
        <v>23</v>
      </c>
      <c r="AN16" s="21" t="s">
        <v>1</v>
      </c>
      <c r="AR16" s="17"/>
      <c r="BS16" s="14" t="s">
        <v>3</v>
      </c>
    </row>
    <row r="17" spans="1:71" s="1" customFormat="1" ht="18.399999999999999" customHeight="1">
      <c r="B17" s="17"/>
      <c r="E17" s="21" t="s">
        <v>19</v>
      </c>
      <c r="AK17" s="23" t="s">
        <v>24</v>
      </c>
      <c r="AN17" s="21" t="s">
        <v>1</v>
      </c>
      <c r="AR17" s="17"/>
      <c r="BS17" s="14" t="s">
        <v>27</v>
      </c>
    </row>
    <row r="18" spans="1:71" s="1" customFormat="1" ht="6.95" customHeight="1">
      <c r="B18" s="17"/>
      <c r="AR18" s="17"/>
      <c r="BS18" s="14" t="s">
        <v>6</v>
      </c>
    </row>
    <row r="19" spans="1:71" s="1" customFormat="1" ht="12" customHeight="1">
      <c r="B19" s="17"/>
      <c r="D19" s="23" t="s">
        <v>28</v>
      </c>
      <c r="AK19" s="23" t="s">
        <v>23</v>
      </c>
      <c r="AN19" s="21" t="s">
        <v>1</v>
      </c>
      <c r="AR19" s="17"/>
      <c r="BS19" s="14" t="s">
        <v>6</v>
      </c>
    </row>
    <row r="20" spans="1:71" s="1" customFormat="1" ht="18.399999999999999" customHeight="1">
      <c r="B20" s="17"/>
      <c r="E20" s="21" t="s">
        <v>19</v>
      </c>
      <c r="AK20" s="23" t="s">
        <v>24</v>
      </c>
      <c r="AN20" s="21" t="s">
        <v>1</v>
      </c>
      <c r="AR20" s="17"/>
      <c r="BS20" s="14" t="s">
        <v>27</v>
      </c>
    </row>
    <row r="21" spans="1:71" s="1" customFormat="1" ht="6.95" customHeight="1">
      <c r="B21" s="17"/>
      <c r="AR21" s="17"/>
    </row>
    <row r="22" spans="1:71" s="1" customFormat="1" ht="12" customHeight="1">
      <c r="B22" s="17"/>
      <c r="D22" s="23" t="s">
        <v>29</v>
      </c>
      <c r="AR22" s="17"/>
    </row>
    <row r="23" spans="1:71" s="1" customFormat="1" ht="16.5" customHeight="1">
      <c r="B23" s="17"/>
      <c r="E23" s="191" t="s">
        <v>1</v>
      </c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R23" s="17"/>
    </row>
    <row r="24" spans="1:71" s="1" customFormat="1" ht="6.95" customHeight="1">
      <c r="B24" s="17"/>
      <c r="AR24" s="17"/>
    </row>
    <row r="25" spans="1:71" s="1" customFormat="1" ht="6.95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>
      <c r="A26" s="26"/>
      <c r="B26" s="27"/>
      <c r="C26" s="26"/>
      <c r="D26" s="28" t="s">
        <v>30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92">
        <f>ROUND(AG94,1)</f>
        <v>0</v>
      </c>
      <c r="AL26" s="193"/>
      <c r="AM26" s="193"/>
      <c r="AN26" s="193"/>
      <c r="AO26" s="193"/>
      <c r="AP26" s="26"/>
      <c r="AQ26" s="26"/>
      <c r="AR26" s="27"/>
      <c r="BE26" s="26"/>
    </row>
    <row r="27" spans="1:7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2.75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194" t="s">
        <v>31</v>
      </c>
      <c r="M28" s="194"/>
      <c r="N28" s="194"/>
      <c r="O28" s="194"/>
      <c r="P28" s="194"/>
      <c r="Q28" s="26"/>
      <c r="R28" s="26"/>
      <c r="S28" s="26"/>
      <c r="T28" s="26"/>
      <c r="U28" s="26"/>
      <c r="V28" s="26"/>
      <c r="W28" s="194" t="s">
        <v>32</v>
      </c>
      <c r="X28" s="194"/>
      <c r="Y28" s="194"/>
      <c r="Z28" s="194"/>
      <c r="AA28" s="194"/>
      <c r="AB28" s="194"/>
      <c r="AC28" s="194"/>
      <c r="AD28" s="194"/>
      <c r="AE28" s="194"/>
      <c r="AF28" s="26"/>
      <c r="AG28" s="26"/>
      <c r="AH28" s="26"/>
      <c r="AI28" s="26"/>
      <c r="AJ28" s="26"/>
      <c r="AK28" s="194" t="s">
        <v>33</v>
      </c>
      <c r="AL28" s="194"/>
      <c r="AM28" s="194"/>
      <c r="AN28" s="194"/>
      <c r="AO28" s="194"/>
      <c r="AP28" s="26"/>
      <c r="AQ28" s="26"/>
      <c r="AR28" s="27"/>
      <c r="BE28" s="26"/>
    </row>
    <row r="29" spans="1:71" s="3" customFormat="1" ht="14.45" customHeight="1">
      <c r="B29" s="31"/>
      <c r="D29" s="23" t="s">
        <v>34</v>
      </c>
      <c r="F29" s="23" t="s">
        <v>35</v>
      </c>
      <c r="L29" s="179">
        <v>0.21</v>
      </c>
      <c r="M29" s="178"/>
      <c r="N29" s="178"/>
      <c r="O29" s="178"/>
      <c r="P29" s="178"/>
      <c r="W29" s="177">
        <f>ROUND(AZ94, 1)</f>
        <v>0</v>
      </c>
      <c r="X29" s="178"/>
      <c r="Y29" s="178"/>
      <c r="Z29" s="178"/>
      <c r="AA29" s="178"/>
      <c r="AB29" s="178"/>
      <c r="AC29" s="178"/>
      <c r="AD29" s="178"/>
      <c r="AE29" s="178"/>
      <c r="AK29" s="177">
        <f>ROUND(AV94, 1)</f>
        <v>0</v>
      </c>
      <c r="AL29" s="178"/>
      <c r="AM29" s="178"/>
      <c r="AN29" s="178"/>
      <c r="AO29" s="178"/>
      <c r="AR29" s="31"/>
    </row>
    <row r="30" spans="1:71" s="3" customFormat="1" ht="14.45" customHeight="1">
      <c r="B30" s="31"/>
      <c r="F30" s="23" t="s">
        <v>36</v>
      </c>
      <c r="L30" s="179">
        <v>0.15</v>
      </c>
      <c r="M30" s="178"/>
      <c r="N30" s="178"/>
      <c r="O30" s="178"/>
      <c r="P30" s="178"/>
      <c r="W30" s="177">
        <f>ROUND(BA94, 1)</f>
        <v>0</v>
      </c>
      <c r="X30" s="178"/>
      <c r="Y30" s="178"/>
      <c r="Z30" s="178"/>
      <c r="AA30" s="178"/>
      <c r="AB30" s="178"/>
      <c r="AC30" s="178"/>
      <c r="AD30" s="178"/>
      <c r="AE30" s="178"/>
      <c r="AK30" s="177">
        <f>ROUND(AW94, 1)</f>
        <v>0</v>
      </c>
      <c r="AL30" s="178"/>
      <c r="AM30" s="178"/>
      <c r="AN30" s="178"/>
      <c r="AO30" s="178"/>
      <c r="AR30" s="31"/>
    </row>
    <row r="31" spans="1:71" s="3" customFormat="1" ht="14.45" hidden="1" customHeight="1">
      <c r="B31" s="31"/>
      <c r="F31" s="23" t="s">
        <v>37</v>
      </c>
      <c r="L31" s="179">
        <v>0.21</v>
      </c>
      <c r="M31" s="178"/>
      <c r="N31" s="178"/>
      <c r="O31" s="178"/>
      <c r="P31" s="178"/>
      <c r="W31" s="177">
        <f>ROUND(BB94, 1)</f>
        <v>0</v>
      </c>
      <c r="X31" s="178"/>
      <c r="Y31" s="178"/>
      <c r="Z31" s="178"/>
      <c r="AA31" s="178"/>
      <c r="AB31" s="178"/>
      <c r="AC31" s="178"/>
      <c r="AD31" s="178"/>
      <c r="AE31" s="178"/>
      <c r="AK31" s="177">
        <v>0</v>
      </c>
      <c r="AL31" s="178"/>
      <c r="AM31" s="178"/>
      <c r="AN31" s="178"/>
      <c r="AO31" s="178"/>
      <c r="AR31" s="31"/>
    </row>
    <row r="32" spans="1:71" s="3" customFormat="1" ht="14.45" hidden="1" customHeight="1">
      <c r="B32" s="31"/>
      <c r="F32" s="23" t="s">
        <v>38</v>
      </c>
      <c r="L32" s="179">
        <v>0.15</v>
      </c>
      <c r="M32" s="178"/>
      <c r="N32" s="178"/>
      <c r="O32" s="178"/>
      <c r="P32" s="178"/>
      <c r="W32" s="177">
        <f>ROUND(BC94, 1)</f>
        <v>0</v>
      </c>
      <c r="X32" s="178"/>
      <c r="Y32" s="178"/>
      <c r="Z32" s="178"/>
      <c r="AA32" s="178"/>
      <c r="AB32" s="178"/>
      <c r="AC32" s="178"/>
      <c r="AD32" s="178"/>
      <c r="AE32" s="178"/>
      <c r="AK32" s="177">
        <v>0</v>
      </c>
      <c r="AL32" s="178"/>
      <c r="AM32" s="178"/>
      <c r="AN32" s="178"/>
      <c r="AO32" s="178"/>
      <c r="AR32" s="31"/>
    </row>
    <row r="33" spans="1:57" s="3" customFormat="1" ht="14.45" hidden="1" customHeight="1">
      <c r="B33" s="31"/>
      <c r="F33" s="23" t="s">
        <v>39</v>
      </c>
      <c r="L33" s="179">
        <v>0</v>
      </c>
      <c r="M33" s="178"/>
      <c r="N33" s="178"/>
      <c r="O33" s="178"/>
      <c r="P33" s="178"/>
      <c r="W33" s="177">
        <f>ROUND(BD94, 1)</f>
        <v>0</v>
      </c>
      <c r="X33" s="178"/>
      <c r="Y33" s="178"/>
      <c r="Z33" s="178"/>
      <c r="AA33" s="178"/>
      <c r="AB33" s="178"/>
      <c r="AC33" s="178"/>
      <c r="AD33" s="178"/>
      <c r="AE33" s="178"/>
      <c r="AK33" s="177">
        <v>0</v>
      </c>
      <c r="AL33" s="178"/>
      <c r="AM33" s="178"/>
      <c r="AN33" s="178"/>
      <c r="AO33" s="178"/>
      <c r="AR33" s="31"/>
    </row>
    <row r="34" spans="1:57" s="2" customFormat="1" ht="6.95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" customHeight="1">
      <c r="A35" s="26"/>
      <c r="B35" s="27"/>
      <c r="C35" s="32"/>
      <c r="D35" s="33" t="s">
        <v>40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5" t="s">
        <v>41</v>
      </c>
      <c r="U35" s="34"/>
      <c r="V35" s="34"/>
      <c r="W35" s="34"/>
      <c r="X35" s="180" t="s">
        <v>42</v>
      </c>
      <c r="Y35" s="181"/>
      <c r="Z35" s="181"/>
      <c r="AA35" s="181"/>
      <c r="AB35" s="181"/>
      <c r="AC35" s="34"/>
      <c r="AD35" s="34"/>
      <c r="AE35" s="34"/>
      <c r="AF35" s="34"/>
      <c r="AG35" s="34"/>
      <c r="AH35" s="34"/>
      <c r="AI35" s="34"/>
      <c r="AJ35" s="34"/>
      <c r="AK35" s="182">
        <f>SUM(AK26:AK33)</f>
        <v>0</v>
      </c>
      <c r="AL35" s="181"/>
      <c r="AM35" s="181"/>
      <c r="AN35" s="181"/>
      <c r="AO35" s="183"/>
      <c r="AP35" s="32"/>
      <c r="AQ35" s="32"/>
      <c r="AR35" s="27"/>
      <c r="BE35" s="26"/>
    </row>
    <row r="36" spans="1:57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5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6"/>
      <c r="D49" s="37" t="s">
        <v>43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44</v>
      </c>
      <c r="AI49" s="38"/>
      <c r="AJ49" s="38"/>
      <c r="AK49" s="38"/>
      <c r="AL49" s="38"/>
      <c r="AM49" s="38"/>
      <c r="AN49" s="38"/>
      <c r="AO49" s="38"/>
      <c r="AR49" s="36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6"/>
      <c r="B60" s="27"/>
      <c r="C60" s="26"/>
      <c r="D60" s="39" t="s">
        <v>45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39" t="s">
        <v>46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39" t="s">
        <v>45</v>
      </c>
      <c r="AI60" s="29"/>
      <c r="AJ60" s="29"/>
      <c r="AK60" s="29"/>
      <c r="AL60" s="29"/>
      <c r="AM60" s="39" t="s">
        <v>46</v>
      </c>
      <c r="AN60" s="29"/>
      <c r="AO60" s="29"/>
      <c r="AP60" s="26"/>
      <c r="AQ60" s="26"/>
      <c r="AR60" s="27"/>
      <c r="BE60" s="26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6"/>
      <c r="B64" s="27"/>
      <c r="C64" s="26"/>
      <c r="D64" s="37" t="s">
        <v>47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7" t="s">
        <v>48</v>
      </c>
      <c r="AI64" s="40"/>
      <c r="AJ64" s="40"/>
      <c r="AK64" s="40"/>
      <c r="AL64" s="40"/>
      <c r="AM64" s="40"/>
      <c r="AN64" s="40"/>
      <c r="AO64" s="40"/>
      <c r="AP64" s="26"/>
      <c r="AQ64" s="26"/>
      <c r="AR64" s="27"/>
      <c r="BE64" s="26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6"/>
      <c r="B75" s="27"/>
      <c r="C75" s="26"/>
      <c r="D75" s="39" t="s">
        <v>45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39" t="s">
        <v>46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39" t="s">
        <v>45</v>
      </c>
      <c r="AI75" s="29"/>
      <c r="AJ75" s="29"/>
      <c r="AK75" s="29"/>
      <c r="AL75" s="29"/>
      <c r="AM75" s="39" t="s">
        <v>46</v>
      </c>
      <c r="AN75" s="29"/>
      <c r="AO75" s="29"/>
      <c r="AP75" s="26"/>
      <c r="AQ75" s="26"/>
      <c r="AR75" s="27"/>
      <c r="BE75" s="26"/>
    </row>
    <row r="76" spans="1:57" s="2" customFormat="1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27"/>
      <c r="BE77" s="26"/>
    </row>
    <row r="81" spans="1:90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27"/>
      <c r="BE81" s="26"/>
    </row>
    <row r="82" spans="1:90" s="2" customFormat="1" ht="24.95" customHeight="1">
      <c r="A82" s="26"/>
      <c r="B82" s="27"/>
      <c r="C82" s="18" t="s">
        <v>49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0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0" s="4" customFormat="1" ht="12" customHeight="1">
      <c r="B84" s="45"/>
      <c r="C84" s="23" t="s">
        <v>12</v>
      </c>
      <c r="L84" s="4" t="str">
        <f>K5</f>
        <v>999</v>
      </c>
      <c r="AR84" s="45"/>
    </row>
    <row r="85" spans="1:90" s="5" customFormat="1" ht="36.950000000000003" customHeight="1">
      <c r="B85" s="46"/>
      <c r="C85" s="47" t="s">
        <v>14</v>
      </c>
      <c r="L85" s="168" t="str">
        <f>K6</f>
        <v>Oprava mostku ev.č. MK-01 v Povrlech (přes Lužecký potok)</v>
      </c>
      <c r="M85" s="169"/>
      <c r="N85" s="169"/>
      <c r="O85" s="169"/>
      <c r="P85" s="169"/>
      <c r="Q85" s="169"/>
      <c r="R85" s="169"/>
      <c r="S85" s="169"/>
      <c r="T85" s="169"/>
      <c r="U85" s="169"/>
      <c r="V85" s="169"/>
      <c r="W85" s="169"/>
      <c r="X85" s="169"/>
      <c r="Y85" s="169"/>
      <c r="Z85" s="169"/>
      <c r="AA85" s="169"/>
      <c r="AB85" s="169"/>
      <c r="AC85" s="169"/>
      <c r="AD85" s="169"/>
      <c r="AE85" s="169"/>
      <c r="AF85" s="169"/>
      <c r="AG85" s="169"/>
      <c r="AH85" s="169"/>
      <c r="AI85" s="169"/>
      <c r="AJ85" s="169"/>
      <c r="AK85" s="169"/>
      <c r="AL85" s="169"/>
      <c r="AM85" s="169"/>
      <c r="AN85" s="169"/>
      <c r="AO85" s="169"/>
      <c r="AR85" s="46"/>
    </row>
    <row r="86" spans="1:90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0" s="2" customFormat="1" ht="12" customHeight="1">
      <c r="A87" s="26"/>
      <c r="B87" s="27"/>
      <c r="C87" s="23" t="s">
        <v>18</v>
      </c>
      <c r="D87" s="26"/>
      <c r="E87" s="26"/>
      <c r="F87" s="26"/>
      <c r="G87" s="26"/>
      <c r="H87" s="26"/>
      <c r="I87" s="26"/>
      <c r="J87" s="26"/>
      <c r="K87" s="26"/>
      <c r="L87" s="48" t="str">
        <f>IF(K8="","",K8)</f>
        <v xml:space="preserve"> 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20</v>
      </c>
      <c r="AJ87" s="26"/>
      <c r="AK87" s="26"/>
      <c r="AL87" s="26"/>
      <c r="AM87" s="170" t="str">
        <f>IF(AN8= "","",AN8)</f>
        <v>10. 9. 2019</v>
      </c>
      <c r="AN87" s="170"/>
      <c r="AO87" s="26"/>
      <c r="AP87" s="26"/>
      <c r="AQ87" s="26"/>
      <c r="AR87" s="27"/>
      <c r="BE87" s="26"/>
    </row>
    <row r="88" spans="1:90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0" s="2" customFormat="1" ht="15.2" customHeight="1">
      <c r="A89" s="26"/>
      <c r="B89" s="27"/>
      <c r="C89" s="23" t="s">
        <v>22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 xml:space="preserve"> 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26</v>
      </c>
      <c r="AJ89" s="26"/>
      <c r="AK89" s="26"/>
      <c r="AL89" s="26"/>
      <c r="AM89" s="171" t="str">
        <f>IF(E17="","",E17)</f>
        <v xml:space="preserve"> </v>
      </c>
      <c r="AN89" s="172"/>
      <c r="AO89" s="172"/>
      <c r="AP89" s="172"/>
      <c r="AQ89" s="26"/>
      <c r="AR89" s="27"/>
      <c r="AS89" s="173" t="s">
        <v>50</v>
      </c>
      <c r="AT89" s="174"/>
      <c r="AU89" s="50"/>
      <c r="AV89" s="50"/>
      <c r="AW89" s="50"/>
      <c r="AX89" s="50"/>
      <c r="AY89" s="50"/>
      <c r="AZ89" s="50"/>
      <c r="BA89" s="50"/>
      <c r="BB89" s="50"/>
      <c r="BC89" s="50"/>
      <c r="BD89" s="51"/>
      <c r="BE89" s="26"/>
    </row>
    <row r="90" spans="1:90" s="2" customFormat="1" ht="15.2" customHeight="1">
      <c r="A90" s="26"/>
      <c r="B90" s="27"/>
      <c r="C90" s="23" t="s">
        <v>25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28</v>
      </c>
      <c r="AJ90" s="26"/>
      <c r="AK90" s="26"/>
      <c r="AL90" s="26"/>
      <c r="AM90" s="171" t="str">
        <f>IF(E20="","",E20)</f>
        <v xml:space="preserve"> </v>
      </c>
      <c r="AN90" s="172"/>
      <c r="AO90" s="172"/>
      <c r="AP90" s="172"/>
      <c r="AQ90" s="26"/>
      <c r="AR90" s="27"/>
      <c r="AS90" s="175"/>
      <c r="AT90" s="176"/>
      <c r="AU90" s="52"/>
      <c r="AV90" s="52"/>
      <c r="AW90" s="52"/>
      <c r="AX90" s="52"/>
      <c r="AY90" s="52"/>
      <c r="AZ90" s="52"/>
      <c r="BA90" s="52"/>
      <c r="BB90" s="52"/>
      <c r="BC90" s="52"/>
      <c r="BD90" s="53"/>
      <c r="BE90" s="26"/>
    </row>
    <row r="91" spans="1:90" s="2" customFormat="1" ht="10.9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175"/>
      <c r="AT91" s="176"/>
      <c r="AU91" s="52"/>
      <c r="AV91" s="52"/>
      <c r="AW91" s="52"/>
      <c r="AX91" s="52"/>
      <c r="AY91" s="52"/>
      <c r="AZ91" s="52"/>
      <c r="BA91" s="52"/>
      <c r="BB91" s="52"/>
      <c r="BC91" s="52"/>
      <c r="BD91" s="53"/>
      <c r="BE91" s="26"/>
    </row>
    <row r="92" spans="1:90" s="2" customFormat="1" ht="29.25" customHeight="1">
      <c r="A92" s="26"/>
      <c r="B92" s="27"/>
      <c r="C92" s="163" t="s">
        <v>51</v>
      </c>
      <c r="D92" s="164"/>
      <c r="E92" s="164"/>
      <c r="F92" s="164"/>
      <c r="G92" s="164"/>
      <c r="H92" s="54"/>
      <c r="I92" s="165" t="s">
        <v>52</v>
      </c>
      <c r="J92" s="164"/>
      <c r="K92" s="164"/>
      <c r="L92" s="164"/>
      <c r="M92" s="164"/>
      <c r="N92" s="164"/>
      <c r="O92" s="164"/>
      <c r="P92" s="164"/>
      <c r="Q92" s="164"/>
      <c r="R92" s="164"/>
      <c r="S92" s="164"/>
      <c r="T92" s="164"/>
      <c r="U92" s="164"/>
      <c r="V92" s="164"/>
      <c r="W92" s="164"/>
      <c r="X92" s="164"/>
      <c r="Y92" s="164"/>
      <c r="Z92" s="164"/>
      <c r="AA92" s="164"/>
      <c r="AB92" s="164"/>
      <c r="AC92" s="164"/>
      <c r="AD92" s="164"/>
      <c r="AE92" s="164"/>
      <c r="AF92" s="164"/>
      <c r="AG92" s="166" t="s">
        <v>53</v>
      </c>
      <c r="AH92" s="164"/>
      <c r="AI92" s="164"/>
      <c r="AJ92" s="164"/>
      <c r="AK92" s="164"/>
      <c r="AL92" s="164"/>
      <c r="AM92" s="164"/>
      <c r="AN92" s="165" t="s">
        <v>54</v>
      </c>
      <c r="AO92" s="164"/>
      <c r="AP92" s="167"/>
      <c r="AQ92" s="55" t="s">
        <v>55</v>
      </c>
      <c r="AR92" s="27"/>
      <c r="AS92" s="56" t="s">
        <v>56</v>
      </c>
      <c r="AT92" s="57" t="s">
        <v>57</v>
      </c>
      <c r="AU92" s="57" t="s">
        <v>58</v>
      </c>
      <c r="AV92" s="57" t="s">
        <v>59</v>
      </c>
      <c r="AW92" s="57" t="s">
        <v>60</v>
      </c>
      <c r="AX92" s="57" t="s">
        <v>61</v>
      </c>
      <c r="AY92" s="57" t="s">
        <v>62</v>
      </c>
      <c r="AZ92" s="57" t="s">
        <v>63</v>
      </c>
      <c r="BA92" s="57" t="s">
        <v>64</v>
      </c>
      <c r="BB92" s="57" t="s">
        <v>65</v>
      </c>
      <c r="BC92" s="57" t="s">
        <v>66</v>
      </c>
      <c r="BD92" s="58" t="s">
        <v>67</v>
      </c>
      <c r="BE92" s="26"/>
    </row>
    <row r="93" spans="1:90" s="2" customFormat="1" ht="10.9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59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1"/>
      <c r="BE93" s="26"/>
    </row>
    <row r="94" spans="1:90" s="6" customFormat="1" ht="32.450000000000003" customHeight="1">
      <c r="B94" s="62"/>
      <c r="C94" s="63" t="s">
        <v>68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187">
        <f>ROUND(AG95,1)</f>
        <v>0</v>
      </c>
      <c r="AH94" s="187"/>
      <c r="AI94" s="187"/>
      <c r="AJ94" s="187"/>
      <c r="AK94" s="187"/>
      <c r="AL94" s="187"/>
      <c r="AM94" s="187"/>
      <c r="AN94" s="188">
        <f>SUM(AG94,AT94)</f>
        <v>0</v>
      </c>
      <c r="AO94" s="188"/>
      <c r="AP94" s="188"/>
      <c r="AQ94" s="66" t="s">
        <v>1</v>
      </c>
      <c r="AR94" s="62"/>
      <c r="AS94" s="67">
        <f>ROUND(AS95,1)</f>
        <v>0</v>
      </c>
      <c r="AT94" s="68">
        <f>ROUND(SUM(AV94:AW94),1)</f>
        <v>0</v>
      </c>
      <c r="AU94" s="69">
        <f>ROUND(AU95,5)</f>
        <v>766.98017000000004</v>
      </c>
      <c r="AV94" s="68">
        <f>ROUND(AZ94*L29,1)</f>
        <v>0</v>
      </c>
      <c r="AW94" s="68">
        <f>ROUND(BA94*L30,1)</f>
        <v>0</v>
      </c>
      <c r="AX94" s="68">
        <f>ROUND(BB94*L29,1)</f>
        <v>0</v>
      </c>
      <c r="AY94" s="68">
        <f>ROUND(BC94*L30,1)</f>
        <v>0</v>
      </c>
      <c r="AZ94" s="68">
        <f>ROUND(AZ95,1)</f>
        <v>0</v>
      </c>
      <c r="BA94" s="68">
        <f>ROUND(BA95,1)</f>
        <v>0</v>
      </c>
      <c r="BB94" s="68">
        <f>ROUND(BB95,1)</f>
        <v>0</v>
      </c>
      <c r="BC94" s="68">
        <f>ROUND(BC95,1)</f>
        <v>0</v>
      </c>
      <c r="BD94" s="70">
        <f>ROUND(BD95,1)</f>
        <v>0</v>
      </c>
      <c r="BS94" s="71" t="s">
        <v>69</v>
      </c>
      <c r="BT94" s="71" t="s">
        <v>70</v>
      </c>
      <c r="BV94" s="71" t="s">
        <v>71</v>
      </c>
      <c r="BW94" s="71" t="s">
        <v>4</v>
      </c>
      <c r="BX94" s="71" t="s">
        <v>72</v>
      </c>
      <c r="CL94" s="71" t="s">
        <v>1</v>
      </c>
    </row>
    <row r="95" spans="1:90" s="7" customFormat="1" ht="24.75" customHeight="1">
      <c r="A95" s="72" t="s">
        <v>73</v>
      </c>
      <c r="B95" s="73"/>
      <c r="C95" s="74"/>
      <c r="D95" s="186" t="s">
        <v>13</v>
      </c>
      <c r="E95" s="186"/>
      <c r="F95" s="186"/>
      <c r="G95" s="186"/>
      <c r="H95" s="186"/>
      <c r="I95" s="75"/>
      <c r="J95" s="186" t="s">
        <v>15</v>
      </c>
      <c r="K95" s="186"/>
      <c r="L95" s="186"/>
      <c r="M95" s="186"/>
      <c r="N95" s="186"/>
      <c r="O95" s="186"/>
      <c r="P95" s="186"/>
      <c r="Q95" s="186"/>
      <c r="R95" s="186"/>
      <c r="S95" s="186"/>
      <c r="T95" s="186"/>
      <c r="U95" s="186"/>
      <c r="V95" s="186"/>
      <c r="W95" s="186"/>
      <c r="X95" s="186"/>
      <c r="Y95" s="186"/>
      <c r="Z95" s="186"/>
      <c r="AA95" s="186"/>
      <c r="AB95" s="186"/>
      <c r="AC95" s="186"/>
      <c r="AD95" s="186"/>
      <c r="AE95" s="186"/>
      <c r="AF95" s="186"/>
      <c r="AG95" s="184">
        <f>vv!I28</f>
        <v>0</v>
      </c>
      <c r="AH95" s="185"/>
      <c r="AI95" s="185"/>
      <c r="AJ95" s="185"/>
      <c r="AK95" s="185"/>
      <c r="AL95" s="185"/>
      <c r="AM95" s="185"/>
      <c r="AN95" s="184">
        <f>SUM(AG95,AT95)</f>
        <v>0</v>
      </c>
      <c r="AO95" s="185"/>
      <c r="AP95" s="185"/>
      <c r="AQ95" s="76" t="s">
        <v>74</v>
      </c>
      <c r="AR95" s="73"/>
      <c r="AS95" s="77">
        <v>0</v>
      </c>
      <c r="AT95" s="78">
        <f>ROUND(SUM(AV95:AW95),1)</f>
        <v>0</v>
      </c>
      <c r="AU95" s="79">
        <f>vv!O121</f>
        <v>766.98016900000005</v>
      </c>
      <c r="AV95" s="78">
        <f>vv!I31</f>
        <v>0</v>
      </c>
      <c r="AW95" s="78">
        <f>vv!I32</f>
        <v>0</v>
      </c>
      <c r="AX95" s="78">
        <f>vv!I33</f>
        <v>0</v>
      </c>
      <c r="AY95" s="78">
        <f>vv!I34</f>
        <v>0</v>
      </c>
      <c r="AZ95" s="78">
        <f>vv!E31</f>
        <v>0</v>
      </c>
      <c r="BA95" s="78">
        <f>vv!E32</f>
        <v>0</v>
      </c>
      <c r="BB95" s="78">
        <f>vv!E33</f>
        <v>0</v>
      </c>
      <c r="BC95" s="78">
        <f>vv!E34</f>
        <v>0</v>
      </c>
      <c r="BD95" s="80">
        <f>vv!E35</f>
        <v>0</v>
      </c>
      <c r="BT95" s="81" t="s">
        <v>75</v>
      </c>
      <c r="BU95" s="81" t="s">
        <v>76</v>
      </c>
      <c r="BV95" s="81" t="s">
        <v>71</v>
      </c>
      <c r="BW95" s="81" t="s">
        <v>4</v>
      </c>
      <c r="BX95" s="81" t="s">
        <v>72</v>
      </c>
      <c r="CL95" s="81" t="s">
        <v>1</v>
      </c>
    </row>
    <row r="96" spans="1:90" s="2" customFormat="1" ht="30" customHeight="1">
      <c r="A96" s="26"/>
      <c r="B96" s="27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7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</row>
    <row r="97" spans="1:57" s="2" customFormat="1" ht="6.95" customHeight="1">
      <c r="A97" s="26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27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</row>
  </sheetData>
  <mergeCells count="40">
    <mergeCell ref="K5:AO5"/>
    <mergeCell ref="K6:AO6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AK31:AO31"/>
    <mergeCell ref="L31:P31"/>
    <mergeCell ref="W32:AE32"/>
    <mergeCell ref="AK32:AO32"/>
    <mergeCell ref="L32:P32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</mergeCells>
  <hyperlinks>
    <hyperlink ref="A95" location="'999 - Oprava mostku ev.č.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68"/>
  <sheetViews>
    <sheetView showGridLines="0" tabSelected="1" topLeftCell="A109" workbookViewId="0">
      <selection activeCell="G117" sqref="G117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50.83203125" style="1" customWidth="1"/>
    <col min="6" max="6" width="7" style="1" customWidth="1"/>
    <col min="7" max="7" width="11.5" style="1" customWidth="1"/>
    <col min="8" max="9" width="20.1640625" style="1" customWidth="1"/>
    <col min="10" max="10" width="20.1640625" style="1" hidden="1" customWidth="1"/>
    <col min="11" max="11" width="9.33203125" style="1" customWidth="1"/>
    <col min="12" max="12" width="10.83203125" style="1" hidden="1" customWidth="1"/>
    <col min="13" max="13" width="9.33203125" style="1" hidden="1"/>
    <col min="14" max="19" width="14.1640625" style="1" hidden="1" customWidth="1"/>
    <col min="20" max="20" width="16.33203125" style="1" hidden="1" customWidth="1"/>
    <col min="21" max="21" width="12.33203125" style="1" customWidth="1"/>
    <col min="22" max="22" width="16.33203125" style="1" customWidth="1"/>
    <col min="23" max="23" width="12.33203125" style="1" customWidth="1"/>
    <col min="24" max="24" width="15" style="1" customWidth="1"/>
    <col min="25" max="25" width="11" style="1" customWidth="1"/>
    <col min="26" max="26" width="15" style="1" customWidth="1"/>
    <col min="27" max="27" width="16.33203125" style="1" customWidth="1"/>
    <col min="28" max="28" width="11" style="1" customWidth="1"/>
    <col min="29" max="29" width="15" style="1" customWidth="1"/>
    <col min="30" max="30" width="16.33203125" style="1" customWidth="1"/>
    <col min="43" max="64" width="9.33203125" style="1" hidden="1"/>
  </cols>
  <sheetData>
    <row r="1" spans="1:45">
      <c r="A1" s="82"/>
    </row>
    <row r="2" spans="1:45" s="1" customFormat="1" ht="36.950000000000003" customHeight="1">
      <c r="AS2" s="14" t="s">
        <v>4</v>
      </c>
    </row>
    <row r="3" spans="1:45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7"/>
      <c r="AS3" s="14" t="s">
        <v>77</v>
      </c>
    </row>
    <row r="4" spans="1:45" s="1" customFormat="1" ht="24.95" hidden="1" customHeight="1">
      <c r="B4" s="17"/>
      <c r="D4" s="18" t="s">
        <v>78</v>
      </c>
      <c r="K4" s="17"/>
      <c r="L4" s="83" t="s">
        <v>10</v>
      </c>
      <c r="AS4" s="14" t="s">
        <v>3</v>
      </c>
    </row>
    <row r="5" spans="1:45" s="1" customFormat="1" ht="6.95" hidden="1" customHeight="1">
      <c r="B5" s="17"/>
      <c r="K5" s="17"/>
    </row>
    <row r="6" spans="1:45" s="2" customFormat="1" ht="12" hidden="1" customHeight="1">
      <c r="A6" s="26"/>
      <c r="B6" s="27"/>
      <c r="C6" s="26"/>
      <c r="D6" s="23" t="s">
        <v>14</v>
      </c>
      <c r="E6" s="26"/>
      <c r="F6" s="26"/>
      <c r="G6" s="26"/>
      <c r="H6" s="26"/>
      <c r="I6" s="26"/>
      <c r="J6" s="26"/>
      <c r="K6" s="3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</row>
    <row r="7" spans="1:45" s="2" customFormat="1" ht="16.5" hidden="1" customHeight="1">
      <c r="A7" s="26"/>
      <c r="B7" s="27"/>
      <c r="C7" s="26"/>
      <c r="D7" s="26"/>
      <c r="E7" s="195"/>
      <c r="F7" s="195"/>
      <c r="G7" s="195"/>
      <c r="H7" s="26"/>
      <c r="I7" s="26"/>
      <c r="J7" s="26"/>
      <c r="K7" s="3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</row>
    <row r="8" spans="1:45" s="2" customFormat="1" hidden="1">
      <c r="A8" s="26"/>
      <c r="B8" s="27"/>
      <c r="C8" s="26"/>
      <c r="D8" s="26"/>
      <c r="E8" s="26"/>
      <c r="F8" s="26"/>
      <c r="G8" s="26"/>
      <c r="H8" s="26"/>
      <c r="I8" s="26"/>
      <c r="J8" s="26"/>
      <c r="K8" s="3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</row>
    <row r="9" spans="1:45" s="2" customFormat="1" ht="12" hidden="1" customHeight="1">
      <c r="A9" s="26"/>
      <c r="B9" s="27"/>
      <c r="C9" s="26"/>
      <c r="D9" s="23" t="s">
        <v>16</v>
      </c>
      <c r="E9" s="21" t="s">
        <v>1</v>
      </c>
      <c r="F9" s="26"/>
      <c r="G9" s="26"/>
      <c r="H9" s="23" t="s">
        <v>17</v>
      </c>
      <c r="I9" s="21" t="s">
        <v>1</v>
      </c>
      <c r="J9" s="26"/>
      <c r="K9" s="3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</row>
    <row r="10" spans="1:45" s="2" customFormat="1" ht="12" hidden="1" customHeight="1">
      <c r="A10" s="26"/>
      <c r="B10" s="27"/>
      <c r="C10" s="26"/>
      <c r="D10" s="23" t="s">
        <v>18</v>
      </c>
      <c r="E10" s="21" t="s">
        <v>19</v>
      </c>
      <c r="F10" s="26"/>
      <c r="G10" s="26"/>
      <c r="H10" s="23" t="s">
        <v>20</v>
      </c>
      <c r="I10" s="49" t="str">
        <f>'Rekapitulace stavby'!AN8</f>
        <v>10. 9. 2019</v>
      </c>
      <c r="J10" s="26"/>
      <c r="K10" s="3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</row>
    <row r="11" spans="1:45" s="2" customFormat="1" ht="10.9" hidden="1" customHeight="1">
      <c r="A11" s="26"/>
      <c r="B11" s="27"/>
      <c r="C11" s="26"/>
      <c r="D11" s="26"/>
      <c r="E11" s="26"/>
      <c r="F11" s="26"/>
      <c r="G11" s="26"/>
      <c r="H11" s="26"/>
      <c r="I11" s="26"/>
      <c r="J11" s="26"/>
      <c r="K11" s="3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</row>
    <row r="12" spans="1:45" s="2" customFormat="1" ht="12" hidden="1" customHeight="1">
      <c r="A12" s="26"/>
      <c r="B12" s="27"/>
      <c r="C12" s="26"/>
      <c r="D12" s="23" t="s">
        <v>22</v>
      </c>
      <c r="E12" s="26"/>
      <c r="F12" s="26"/>
      <c r="G12" s="26"/>
      <c r="H12" s="23" t="s">
        <v>23</v>
      </c>
      <c r="I12" s="21" t="str">
        <f>IF('Rekapitulace stavby'!AN10="","",'Rekapitulace stavby'!AN10)</f>
        <v/>
      </c>
      <c r="J12" s="26"/>
      <c r="K12" s="3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</row>
    <row r="13" spans="1:45" s="2" customFormat="1" ht="18" hidden="1" customHeight="1">
      <c r="A13" s="26"/>
      <c r="B13" s="27"/>
      <c r="C13" s="26"/>
      <c r="D13" s="26"/>
      <c r="E13" s="26"/>
      <c r="F13" s="26"/>
      <c r="G13" s="26"/>
      <c r="H13" s="23" t="s">
        <v>24</v>
      </c>
      <c r="I13" s="21" t="str">
        <f>IF('Rekapitulace stavby'!AN11="","",'Rekapitulace stavby'!AN11)</f>
        <v/>
      </c>
      <c r="J13" s="26"/>
      <c r="K13" s="3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</row>
    <row r="14" spans="1:45" s="2" customFormat="1" ht="6.95" hidden="1" customHeigh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3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</row>
    <row r="15" spans="1:45" s="2" customFormat="1" ht="12" hidden="1" customHeight="1">
      <c r="A15" s="26"/>
      <c r="B15" s="27"/>
      <c r="C15" s="26"/>
      <c r="D15" s="23" t="s">
        <v>25</v>
      </c>
      <c r="E15" s="26"/>
      <c r="F15" s="26"/>
      <c r="G15" s="26"/>
      <c r="H15" s="23" t="s">
        <v>23</v>
      </c>
      <c r="I15" s="21" t="str">
        <f>'Rekapitulace stavby'!AN13</f>
        <v/>
      </c>
      <c r="J15" s="26"/>
      <c r="K15" s="3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</row>
    <row r="16" spans="1:45" s="2" customFormat="1" ht="18" hidden="1" customHeight="1">
      <c r="A16" s="26"/>
      <c r="B16" s="27"/>
      <c r="C16" s="26"/>
      <c r="D16" s="26"/>
      <c r="E16" s="189"/>
      <c r="F16" s="189"/>
      <c r="G16" s="189"/>
      <c r="H16" s="23" t="s">
        <v>24</v>
      </c>
      <c r="I16" s="21" t="str">
        <f>'Rekapitulace stavby'!AN14</f>
        <v/>
      </c>
      <c r="J16" s="26"/>
      <c r="K16" s="3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</row>
    <row r="17" spans="1:30" s="2" customFormat="1" ht="6.95" hidden="1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3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</row>
    <row r="18" spans="1:30" s="2" customFormat="1" ht="12" hidden="1" customHeight="1">
      <c r="A18" s="26"/>
      <c r="B18" s="27"/>
      <c r="C18" s="26"/>
      <c r="D18" s="23" t="s">
        <v>26</v>
      </c>
      <c r="E18" s="26"/>
      <c r="F18" s="26"/>
      <c r="G18" s="26"/>
      <c r="H18" s="23" t="s">
        <v>23</v>
      </c>
      <c r="I18" s="21" t="str">
        <f>IF('Rekapitulace stavby'!AN16="","",'Rekapitulace stavby'!AN16)</f>
        <v/>
      </c>
      <c r="J18" s="26"/>
      <c r="K18" s="3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</row>
    <row r="19" spans="1:30" s="2" customFormat="1" ht="18" hidden="1" customHeight="1">
      <c r="A19" s="26"/>
      <c r="B19" s="27"/>
      <c r="C19" s="26"/>
      <c r="D19" s="26"/>
      <c r="E19" s="26"/>
      <c r="F19" s="26"/>
      <c r="G19" s="26"/>
      <c r="H19" s="23" t="s">
        <v>24</v>
      </c>
      <c r="I19" s="21" t="str">
        <f>IF('Rekapitulace stavby'!AN17="","",'Rekapitulace stavby'!AN17)</f>
        <v/>
      </c>
      <c r="J19" s="26"/>
      <c r="K19" s="3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</row>
    <row r="20" spans="1:30" s="2" customFormat="1" ht="6.95" hidden="1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3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</row>
    <row r="21" spans="1:30" s="2" customFormat="1" ht="12" hidden="1" customHeight="1">
      <c r="A21" s="26"/>
      <c r="B21" s="27"/>
      <c r="C21" s="26"/>
      <c r="D21" s="23" t="s">
        <v>28</v>
      </c>
      <c r="E21" s="26"/>
      <c r="F21" s="26"/>
      <c r="G21" s="26"/>
      <c r="H21" s="23" t="s">
        <v>23</v>
      </c>
      <c r="I21" s="21" t="str">
        <f>IF('Rekapitulace stavby'!AN19="","",'Rekapitulace stavby'!AN19)</f>
        <v/>
      </c>
      <c r="J21" s="26"/>
      <c r="K21" s="3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</row>
    <row r="22" spans="1:30" s="2" customFormat="1" ht="18" hidden="1" customHeight="1">
      <c r="A22" s="26"/>
      <c r="B22" s="27"/>
      <c r="C22" s="26"/>
      <c r="D22" s="26"/>
      <c r="E22" s="26"/>
      <c r="F22" s="26"/>
      <c r="G22" s="26"/>
      <c r="H22" s="23" t="s">
        <v>24</v>
      </c>
      <c r="I22" s="21" t="str">
        <f>IF('Rekapitulace stavby'!AN20="","",'Rekapitulace stavby'!AN20)</f>
        <v/>
      </c>
      <c r="J22" s="26"/>
      <c r="K22" s="3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</row>
    <row r="23" spans="1:30" s="2" customFormat="1" ht="6.95" hidden="1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3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</row>
    <row r="24" spans="1:30" s="2" customFormat="1" ht="12" hidden="1" customHeight="1">
      <c r="A24" s="26"/>
      <c r="B24" s="27"/>
      <c r="C24" s="26"/>
      <c r="D24" s="23" t="s">
        <v>29</v>
      </c>
      <c r="E24" s="26"/>
      <c r="F24" s="26"/>
      <c r="G24" s="26"/>
      <c r="H24" s="26"/>
      <c r="I24" s="26"/>
      <c r="J24" s="26"/>
      <c r="K24" s="3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</row>
    <row r="25" spans="1:30" s="8" customFormat="1" ht="16.5" hidden="1" customHeight="1">
      <c r="A25" s="84"/>
      <c r="B25" s="85"/>
      <c r="C25" s="84"/>
      <c r="D25" s="84"/>
      <c r="E25" s="191"/>
      <c r="F25" s="191"/>
      <c r="G25" s="191"/>
      <c r="H25" s="84"/>
      <c r="I25" s="84"/>
      <c r="J25" s="84"/>
      <c r="K25" s="86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</row>
    <row r="26" spans="1:30" s="2" customFormat="1" ht="6.95" hidden="1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3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</row>
    <row r="27" spans="1:30" s="2" customFormat="1" ht="6.95" hidden="1" customHeight="1">
      <c r="A27" s="26"/>
      <c r="B27" s="27"/>
      <c r="C27" s="26"/>
      <c r="D27" s="60"/>
      <c r="E27" s="60"/>
      <c r="F27" s="60"/>
      <c r="G27" s="60"/>
      <c r="H27" s="60"/>
      <c r="I27" s="60"/>
      <c r="J27" s="60"/>
      <c r="K27" s="3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</row>
    <row r="28" spans="1:30" s="2" customFormat="1" ht="25.35" hidden="1" customHeight="1">
      <c r="A28" s="26"/>
      <c r="B28" s="27"/>
      <c r="C28" s="26"/>
      <c r="D28" s="87" t="s">
        <v>30</v>
      </c>
      <c r="E28" s="26"/>
      <c r="F28" s="26"/>
      <c r="G28" s="26"/>
      <c r="H28" s="26"/>
      <c r="I28" s="65">
        <f>ROUND(I121, 1)</f>
        <v>0</v>
      </c>
      <c r="J28" s="26"/>
      <c r="K28" s="3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</row>
    <row r="29" spans="1:30" s="2" customFormat="1" ht="6.95" hidden="1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3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</row>
    <row r="30" spans="1:30" s="2" customFormat="1" ht="14.45" hidden="1" customHeight="1">
      <c r="A30" s="26"/>
      <c r="B30" s="27"/>
      <c r="C30" s="26"/>
      <c r="D30" s="26"/>
      <c r="E30" s="30" t="s">
        <v>32</v>
      </c>
      <c r="F30" s="26"/>
      <c r="G30" s="26"/>
      <c r="H30" s="30" t="s">
        <v>31</v>
      </c>
      <c r="I30" s="30" t="s">
        <v>33</v>
      </c>
      <c r="J30" s="26"/>
      <c r="K30" s="3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</row>
    <row r="31" spans="1:30" s="2" customFormat="1" ht="14.45" hidden="1" customHeight="1">
      <c r="A31" s="26"/>
      <c r="B31" s="27"/>
      <c r="C31" s="26"/>
      <c r="D31" s="88" t="s">
        <v>34</v>
      </c>
      <c r="E31" s="89">
        <f>ROUND((SUM(BD121:BD167)),  1)</f>
        <v>0</v>
      </c>
      <c r="F31" s="26"/>
      <c r="G31" s="26"/>
      <c r="H31" s="90">
        <v>0.21</v>
      </c>
      <c r="I31" s="89">
        <f>ROUND(((SUM(BD121:BD167))*H31),  1)</f>
        <v>0</v>
      </c>
      <c r="J31" s="26"/>
      <c r="K31" s="3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</row>
    <row r="32" spans="1:30" s="2" customFormat="1" ht="14.45" hidden="1" customHeight="1">
      <c r="A32" s="26"/>
      <c r="B32" s="27"/>
      <c r="C32" s="26"/>
      <c r="D32" s="26"/>
      <c r="E32" s="89">
        <f>ROUND((SUM(BE121:BE167)),  1)</f>
        <v>0</v>
      </c>
      <c r="F32" s="26"/>
      <c r="G32" s="26"/>
      <c r="H32" s="90">
        <v>0.15</v>
      </c>
      <c r="I32" s="89">
        <f>ROUND(((SUM(BE121:BE167))*H32),  1)</f>
        <v>0</v>
      </c>
      <c r="J32" s="26"/>
      <c r="K32" s="3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</row>
    <row r="33" spans="1:30" s="2" customFormat="1" ht="14.45" hidden="1" customHeight="1">
      <c r="A33" s="26"/>
      <c r="B33" s="27"/>
      <c r="C33" s="26"/>
      <c r="D33" s="26"/>
      <c r="E33" s="89">
        <f>ROUND((SUM(BF121:BF167)),  1)</f>
        <v>0</v>
      </c>
      <c r="F33" s="26"/>
      <c r="G33" s="26"/>
      <c r="H33" s="90">
        <v>0.21</v>
      </c>
      <c r="I33" s="89">
        <f>0</f>
        <v>0</v>
      </c>
      <c r="J33" s="26"/>
      <c r="K33" s="3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</row>
    <row r="34" spans="1:30" s="2" customFormat="1" ht="14.45" hidden="1" customHeight="1">
      <c r="A34" s="26"/>
      <c r="B34" s="27"/>
      <c r="C34" s="26"/>
      <c r="D34" s="26"/>
      <c r="E34" s="89">
        <f>ROUND((SUM(BG121:BG167)),  1)</f>
        <v>0</v>
      </c>
      <c r="F34" s="26"/>
      <c r="G34" s="26"/>
      <c r="H34" s="90">
        <v>0.15</v>
      </c>
      <c r="I34" s="89">
        <f>0</f>
        <v>0</v>
      </c>
      <c r="J34" s="26"/>
      <c r="K34" s="3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</row>
    <row r="35" spans="1:30" s="2" customFormat="1" ht="14.45" hidden="1" customHeight="1">
      <c r="A35" s="26"/>
      <c r="B35" s="27"/>
      <c r="C35" s="26"/>
      <c r="D35" s="26"/>
      <c r="E35" s="89">
        <f>ROUND((SUM(BH121:BH167)),  1)</f>
        <v>0</v>
      </c>
      <c r="F35" s="26"/>
      <c r="G35" s="26"/>
      <c r="H35" s="90">
        <v>0</v>
      </c>
      <c r="I35" s="89">
        <f>0</f>
        <v>0</v>
      </c>
      <c r="J35" s="26"/>
      <c r="K35" s="3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</row>
    <row r="36" spans="1:30" s="2" customFormat="1" ht="6.95" hidden="1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3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</row>
    <row r="37" spans="1:30" s="2" customFormat="1" ht="25.35" hidden="1" customHeight="1">
      <c r="A37" s="26"/>
      <c r="B37" s="27"/>
      <c r="C37" s="91"/>
      <c r="D37" s="92" t="s">
        <v>40</v>
      </c>
      <c r="E37" s="54"/>
      <c r="F37" s="93" t="s">
        <v>41</v>
      </c>
      <c r="G37" s="94" t="s">
        <v>42</v>
      </c>
      <c r="H37" s="54"/>
      <c r="I37" s="95">
        <f>SUM(I28:I35)</f>
        <v>0</v>
      </c>
      <c r="J37" s="96"/>
      <c r="K37" s="3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</row>
    <row r="38" spans="1:30" s="2" customFormat="1" ht="14.45" hidden="1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3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</row>
    <row r="39" spans="1:30" s="1" customFormat="1" ht="14.45" hidden="1" customHeight="1">
      <c r="B39" s="17"/>
      <c r="K39" s="17"/>
    </row>
    <row r="40" spans="1:30" s="1" customFormat="1" ht="14.45" hidden="1" customHeight="1">
      <c r="B40" s="17"/>
      <c r="K40" s="17"/>
    </row>
    <row r="41" spans="1:30" s="1" customFormat="1" ht="14.45" hidden="1" customHeight="1">
      <c r="B41" s="17"/>
      <c r="K41" s="17"/>
    </row>
    <row r="42" spans="1:30" s="1" customFormat="1" ht="14.45" hidden="1" customHeight="1">
      <c r="B42" s="17"/>
      <c r="K42" s="17"/>
    </row>
    <row r="43" spans="1:30" s="1" customFormat="1" ht="14.45" hidden="1" customHeight="1">
      <c r="B43" s="17"/>
      <c r="K43" s="17"/>
    </row>
    <row r="44" spans="1:30" s="1" customFormat="1" ht="14.45" hidden="1" customHeight="1">
      <c r="B44" s="17"/>
      <c r="K44" s="17"/>
    </row>
    <row r="45" spans="1:30" s="1" customFormat="1" ht="14.45" hidden="1" customHeight="1">
      <c r="B45" s="17"/>
      <c r="K45" s="17"/>
    </row>
    <row r="46" spans="1:30" s="1" customFormat="1" ht="14.45" hidden="1" customHeight="1">
      <c r="B46" s="17"/>
      <c r="K46" s="17"/>
    </row>
    <row r="47" spans="1:30" s="1" customFormat="1" ht="14.45" hidden="1" customHeight="1">
      <c r="B47" s="17"/>
      <c r="K47" s="17"/>
    </row>
    <row r="48" spans="1:30" s="1" customFormat="1" ht="14.45" hidden="1" customHeight="1">
      <c r="B48" s="17"/>
      <c r="K48" s="17"/>
    </row>
    <row r="49" spans="1:30" s="1" customFormat="1" ht="14.45" hidden="1" customHeight="1">
      <c r="B49" s="17"/>
      <c r="K49" s="17"/>
    </row>
    <row r="50" spans="1:30" s="2" customFormat="1" ht="14.45" hidden="1" customHeight="1">
      <c r="B50" s="36"/>
      <c r="D50" s="37" t="s">
        <v>43</v>
      </c>
      <c r="E50" s="38"/>
      <c r="F50" s="37" t="s">
        <v>44</v>
      </c>
      <c r="G50" s="38"/>
      <c r="H50" s="38"/>
      <c r="I50" s="38"/>
      <c r="J50" s="38"/>
      <c r="K50" s="36"/>
    </row>
    <row r="51" spans="1:30" hidden="1">
      <c r="B51" s="17"/>
      <c r="K51" s="17"/>
    </row>
    <row r="52" spans="1:30" hidden="1">
      <c r="B52" s="17"/>
      <c r="K52" s="17"/>
    </row>
    <row r="53" spans="1:30" hidden="1">
      <c r="B53" s="17"/>
      <c r="K53" s="17"/>
    </row>
    <row r="54" spans="1:30" hidden="1">
      <c r="B54" s="17"/>
      <c r="K54" s="17"/>
    </row>
    <row r="55" spans="1:30" hidden="1">
      <c r="B55" s="17"/>
      <c r="K55" s="17"/>
    </row>
    <row r="56" spans="1:30" hidden="1">
      <c r="B56" s="17"/>
      <c r="K56" s="17"/>
    </row>
    <row r="57" spans="1:30" hidden="1">
      <c r="B57" s="17"/>
      <c r="K57" s="17"/>
    </row>
    <row r="58" spans="1:30" hidden="1">
      <c r="B58" s="17"/>
      <c r="K58" s="17"/>
    </row>
    <row r="59" spans="1:30" hidden="1">
      <c r="B59" s="17"/>
      <c r="K59" s="17"/>
    </row>
    <row r="60" spans="1:30" hidden="1">
      <c r="B60" s="17"/>
      <c r="K60" s="17"/>
    </row>
    <row r="61" spans="1:30" s="2" customFormat="1" ht="12.75" hidden="1">
      <c r="A61" s="26"/>
      <c r="B61" s="27"/>
      <c r="C61" s="26"/>
      <c r="D61" s="39" t="s">
        <v>45</v>
      </c>
      <c r="E61" s="97" t="s">
        <v>46</v>
      </c>
      <c r="F61" s="39" t="s">
        <v>45</v>
      </c>
      <c r="G61" s="29"/>
      <c r="H61" s="29"/>
      <c r="I61" s="98" t="s">
        <v>46</v>
      </c>
      <c r="J61" s="29"/>
      <c r="K61" s="3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</row>
    <row r="62" spans="1:30" hidden="1">
      <c r="B62" s="17"/>
      <c r="K62" s="17"/>
    </row>
    <row r="63" spans="1:30" hidden="1">
      <c r="B63" s="17"/>
      <c r="K63" s="17"/>
    </row>
    <row r="64" spans="1:30" hidden="1">
      <c r="B64" s="17"/>
      <c r="K64" s="17"/>
    </row>
    <row r="65" spans="1:30" s="2" customFormat="1" ht="12.75" hidden="1">
      <c r="A65" s="26"/>
      <c r="B65" s="27"/>
      <c r="C65" s="26"/>
      <c r="D65" s="37" t="s">
        <v>47</v>
      </c>
      <c r="E65" s="40"/>
      <c r="F65" s="37" t="s">
        <v>48</v>
      </c>
      <c r="G65" s="40"/>
      <c r="H65" s="40"/>
      <c r="I65" s="40"/>
      <c r="J65" s="40"/>
      <c r="K65" s="3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</row>
    <row r="66" spans="1:30" hidden="1">
      <c r="B66" s="17"/>
      <c r="K66" s="17"/>
    </row>
    <row r="67" spans="1:30" hidden="1">
      <c r="B67" s="17"/>
      <c r="K67" s="17"/>
    </row>
    <row r="68" spans="1:30" hidden="1">
      <c r="B68" s="17"/>
      <c r="K68" s="17"/>
    </row>
    <row r="69" spans="1:30" hidden="1">
      <c r="B69" s="17"/>
      <c r="K69" s="17"/>
    </row>
    <row r="70" spans="1:30" hidden="1">
      <c r="B70" s="17"/>
      <c r="K70" s="17"/>
    </row>
    <row r="71" spans="1:30" hidden="1">
      <c r="B71" s="17"/>
      <c r="K71" s="17"/>
    </row>
    <row r="72" spans="1:30" hidden="1">
      <c r="B72" s="17"/>
      <c r="K72" s="17"/>
    </row>
    <row r="73" spans="1:30" hidden="1">
      <c r="B73" s="17"/>
      <c r="K73" s="17"/>
    </row>
    <row r="74" spans="1:30" hidden="1">
      <c r="B74" s="17"/>
      <c r="K74" s="17"/>
    </row>
    <row r="75" spans="1:30" hidden="1">
      <c r="B75" s="17"/>
      <c r="K75" s="17"/>
    </row>
    <row r="76" spans="1:30" s="2" customFormat="1" ht="12.75" hidden="1">
      <c r="A76" s="26"/>
      <c r="B76" s="27"/>
      <c r="C76" s="26"/>
      <c r="D76" s="39" t="s">
        <v>45</v>
      </c>
      <c r="E76" s="97" t="s">
        <v>46</v>
      </c>
      <c r="F76" s="39" t="s">
        <v>45</v>
      </c>
      <c r="G76" s="29"/>
      <c r="H76" s="29"/>
      <c r="I76" s="98" t="s">
        <v>46</v>
      </c>
      <c r="J76" s="29"/>
      <c r="K76" s="3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</row>
    <row r="77" spans="1:30" s="2" customFormat="1" ht="14.45" hidden="1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3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</row>
    <row r="78" spans="1:30" hidden="1"/>
    <row r="79" spans="1:30" hidden="1"/>
    <row r="80" spans="1:30" hidden="1"/>
    <row r="81" spans="1:46" s="2" customFormat="1" ht="6.95" hidden="1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3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</row>
    <row r="82" spans="1:46" s="2" customFormat="1" ht="24.95" hidden="1" customHeight="1">
      <c r="A82" s="26"/>
      <c r="B82" s="27"/>
      <c r="C82" s="18" t="s">
        <v>79</v>
      </c>
      <c r="D82" s="26"/>
      <c r="E82" s="26"/>
      <c r="F82" s="26"/>
      <c r="G82" s="26"/>
      <c r="H82" s="26"/>
      <c r="I82" s="26"/>
      <c r="J82" s="26"/>
      <c r="K82" s="3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</row>
    <row r="83" spans="1:46" s="2" customFormat="1" ht="6.95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3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</row>
    <row r="84" spans="1:46" s="2" customFormat="1" ht="12" hidden="1" customHeight="1">
      <c r="A84" s="26"/>
      <c r="B84" s="27"/>
      <c r="C84" s="23" t="s">
        <v>14</v>
      </c>
      <c r="D84" s="26"/>
      <c r="E84" s="26"/>
      <c r="F84" s="26"/>
      <c r="G84" s="26"/>
      <c r="H84" s="26"/>
      <c r="I84" s="26"/>
      <c r="J84" s="26"/>
      <c r="K84" s="3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</row>
    <row r="85" spans="1:46" s="2" customFormat="1" ht="16.5" hidden="1" customHeight="1">
      <c r="A85" s="26"/>
      <c r="B85" s="27"/>
      <c r="C85" s="26"/>
      <c r="D85" s="26"/>
      <c r="E85" s="195"/>
      <c r="F85" s="195"/>
      <c r="G85" s="195"/>
      <c r="H85" s="26"/>
      <c r="I85" s="26"/>
      <c r="J85" s="26"/>
      <c r="K85" s="3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</row>
    <row r="86" spans="1:46" s="2" customFormat="1" ht="6.95" hidden="1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3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</row>
    <row r="87" spans="1:46" s="2" customFormat="1" ht="12" hidden="1" customHeight="1">
      <c r="A87" s="26"/>
      <c r="B87" s="27"/>
      <c r="C87" s="23" t="s">
        <v>18</v>
      </c>
      <c r="D87" s="26"/>
      <c r="E87" s="21" t="str">
        <f>E10</f>
        <v xml:space="preserve"> </v>
      </c>
      <c r="F87" s="26"/>
      <c r="G87" s="26"/>
      <c r="H87" s="23" t="s">
        <v>20</v>
      </c>
      <c r="I87" s="49" t="str">
        <f>IF(I10="","",I10)</f>
        <v>10. 9. 2019</v>
      </c>
      <c r="J87" s="26"/>
      <c r="K87" s="3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</row>
    <row r="88" spans="1:46" s="2" customFormat="1" ht="6.95" hidden="1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3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</row>
    <row r="89" spans="1:46" s="2" customFormat="1" ht="15.2" hidden="1" customHeight="1">
      <c r="A89" s="26"/>
      <c r="B89" s="27"/>
      <c r="C89" s="23" t="s">
        <v>22</v>
      </c>
      <c r="D89" s="26"/>
      <c r="E89" s="21" t="e">
        <f>#REF!</f>
        <v>#REF!</v>
      </c>
      <c r="F89" s="26"/>
      <c r="G89" s="26"/>
      <c r="H89" s="23" t="s">
        <v>26</v>
      </c>
      <c r="I89" s="24" t="e">
        <f>#REF!</f>
        <v>#REF!</v>
      </c>
      <c r="J89" s="26"/>
      <c r="K89" s="3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</row>
    <row r="90" spans="1:46" s="2" customFormat="1" ht="15.2" hidden="1" customHeight="1">
      <c r="A90" s="26"/>
      <c r="B90" s="27"/>
      <c r="C90" s="23" t="s">
        <v>25</v>
      </c>
      <c r="D90" s="26"/>
      <c r="E90" s="21" t="e">
        <f>IF(#REF!="","",#REF!)</f>
        <v>#REF!</v>
      </c>
      <c r="F90" s="26"/>
      <c r="G90" s="26"/>
      <c r="H90" s="23" t="s">
        <v>28</v>
      </c>
      <c r="I90" s="24" t="e">
        <f>#REF!</f>
        <v>#REF!</v>
      </c>
      <c r="J90" s="26"/>
      <c r="K90" s="3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</row>
    <row r="91" spans="1:46" s="2" customFormat="1" ht="10.35" hidden="1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3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</row>
    <row r="92" spans="1:46" s="2" customFormat="1" ht="29.25" hidden="1" customHeight="1">
      <c r="A92" s="26"/>
      <c r="B92" s="27"/>
      <c r="C92" s="99" t="s">
        <v>80</v>
      </c>
      <c r="D92" s="91"/>
      <c r="E92" s="91"/>
      <c r="F92" s="91"/>
      <c r="G92" s="91"/>
      <c r="H92" s="91"/>
      <c r="I92" s="100" t="s">
        <v>81</v>
      </c>
      <c r="J92" s="91"/>
      <c r="K92" s="3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</row>
    <row r="93" spans="1:46" s="2" customFormat="1" ht="10.35" hidden="1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3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</row>
    <row r="94" spans="1:46" s="2" customFormat="1" ht="22.9" hidden="1" customHeight="1">
      <c r="A94" s="26"/>
      <c r="B94" s="27"/>
      <c r="C94" s="101" t="s">
        <v>82</v>
      </c>
      <c r="D94" s="26"/>
      <c r="E94" s="26"/>
      <c r="F94" s="26"/>
      <c r="G94" s="26"/>
      <c r="H94" s="26"/>
      <c r="I94" s="65">
        <f>I121</f>
        <v>0</v>
      </c>
      <c r="J94" s="26"/>
      <c r="K94" s="3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T94" s="14" t="s">
        <v>83</v>
      </c>
    </row>
    <row r="95" spans="1:46" s="9" customFormat="1" ht="24.95" hidden="1" customHeight="1">
      <c r="B95" s="102"/>
      <c r="D95" s="103" t="s">
        <v>84</v>
      </c>
      <c r="E95" s="104"/>
      <c r="F95" s="104"/>
      <c r="G95" s="104"/>
      <c r="H95" s="104"/>
      <c r="I95" s="105">
        <f>I122</f>
        <v>0</v>
      </c>
      <c r="K95" s="102"/>
    </row>
    <row r="96" spans="1:46" s="10" customFormat="1" ht="19.899999999999999" hidden="1" customHeight="1">
      <c r="B96" s="106"/>
      <c r="D96" s="107" t="s">
        <v>85</v>
      </c>
      <c r="E96" s="108"/>
      <c r="F96" s="108"/>
      <c r="G96" s="108"/>
      <c r="H96" s="108"/>
      <c r="I96" s="109">
        <f>I123</f>
        <v>0</v>
      </c>
      <c r="K96" s="106"/>
    </row>
    <row r="97" spans="1:30" s="10" customFormat="1" ht="19.899999999999999" hidden="1" customHeight="1">
      <c r="B97" s="106"/>
      <c r="D97" s="107" t="s">
        <v>86</v>
      </c>
      <c r="E97" s="108"/>
      <c r="F97" s="108"/>
      <c r="G97" s="108"/>
      <c r="H97" s="108"/>
      <c r="I97" s="109">
        <f>I125</f>
        <v>0</v>
      </c>
      <c r="K97" s="106"/>
    </row>
    <row r="98" spans="1:30" s="10" customFormat="1" ht="19.899999999999999" hidden="1" customHeight="1">
      <c r="B98" s="106"/>
      <c r="D98" s="107" t="s">
        <v>87</v>
      </c>
      <c r="E98" s="108"/>
      <c r="F98" s="108"/>
      <c r="G98" s="108"/>
      <c r="H98" s="108"/>
      <c r="I98" s="109">
        <f>I128</f>
        <v>0</v>
      </c>
      <c r="K98" s="106"/>
    </row>
    <row r="99" spans="1:30" s="10" customFormat="1" ht="19.899999999999999" hidden="1" customHeight="1">
      <c r="B99" s="106"/>
      <c r="D99" s="107" t="s">
        <v>88</v>
      </c>
      <c r="E99" s="108"/>
      <c r="F99" s="108"/>
      <c r="G99" s="108"/>
      <c r="H99" s="108"/>
      <c r="I99" s="109">
        <f>I132</f>
        <v>0</v>
      </c>
      <c r="K99" s="106"/>
    </row>
    <row r="100" spans="1:30" s="10" customFormat="1" ht="19.899999999999999" hidden="1" customHeight="1">
      <c r="B100" s="106"/>
      <c r="D100" s="107" t="s">
        <v>89</v>
      </c>
      <c r="E100" s="108"/>
      <c r="F100" s="108"/>
      <c r="G100" s="108"/>
      <c r="H100" s="108"/>
      <c r="I100" s="109">
        <f>I135</f>
        <v>0</v>
      </c>
      <c r="K100" s="106"/>
    </row>
    <row r="101" spans="1:30" s="10" customFormat="1" ht="19.899999999999999" hidden="1" customHeight="1">
      <c r="B101" s="106"/>
      <c r="D101" s="107" t="s">
        <v>90</v>
      </c>
      <c r="E101" s="108"/>
      <c r="F101" s="108"/>
      <c r="G101" s="108"/>
      <c r="H101" s="108"/>
      <c r="I101" s="109">
        <f>I156</f>
        <v>0</v>
      </c>
      <c r="K101" s="106"/>
    </row>
    <row r="102" spans="1:30" s="10" customFormat="1" ht="19.899999999999999" hidden="1" customHeight="1">
      <c r="B102" s="106"/>
      <c r="D102" s="107" t="s">
        <v>91</v>
      </c>
      <c r="E102" s="108"/>
      <c r="F102" s="108"/>
      <c r="G102" s="108"/>
      <c r="H102" s="108"/>
      <c r="I102" s="109">
        <f>I162</f>
        <v>0</v>
      </c>
      <c r="K102" s="106"/>
    </row>
    <row r="103" spans="1:30" s="9" customFormat="1" ht="24.95" hidden="1" customHeight="1">
      <c r="B103" s="102"/>
      <c r="D103" s="103" t="s">
        <v>92</v>
      </c>
      <c r="E103" s="104"/>
      <c r="F103" s="104"/>
      <c r="G103" s="104"/>
      <c r="H103" s="104"/>
      <c r="I103" s="105">
        <f>I164</f>
        <v>0</v>
      </c>
      <c r="K103" s="102"/>
    </row>
    <row r="104" spans="1:30" s="2" customFormat="1" ht="21.75" hidden="1" customHeight="1">
      <c r="A104" s="26"/>
      <c r="B104" s="27"/>
      <c r="C104" s="26"/>
      <c r="D104" s="26"/>
      <c r="E104" s="26"/>
      <c r="F104" s="26"/>
      <c r="G104" s="26"/>
      <c r="H104" s="26"/>
      <c r="I104" s="26"/>
      <c r="J104" s="26"/>
      <c r="K104" s="3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</row>
    <row r="105" spans="1:30" s="2" customFormat="1" ht="6.95" hidden="1" customHeight="1">
      <c r="A105" s="26"/>
      <c r="B105" s="41"/>
      <c r="C105" s="42"/>
      <c r="D105" s="42"/>
      <c r="E105" s="42"/>
      <c r="F105" s="42"/>
      <c r="G105" s="42"/>
      <c r="H105" s="42"/>
      <c r="I105" s="42"/>
      <c r="J105" s="42"/>
      <c r="K105" s="3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</row>
    <row r="106" spans="1:30" hidden="1"/>
    <row r="107" spans="1:30" hidden="1"/>
    <row r="108" spans="1:30" hidden="1"/>
    <row r="109" spans="1:30" s="2" customFormat="1" ht="6.95" customHeight="1">
      <c r="A109" s="26"/>
      <c r="B109" s="43"/>
      <c r="C109" s="44"/>
      <c r="D109" s="44"/>
      <c r="E109" s="44"/>
      <c r="F109" s="44"/>
      <c r="G109" s="44"/>
      <c r="H109" s="44"/>
      <c r="I109" s="44"/>
      <c r="J109" s="44"/>
      <c r="K109" s="3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</row>
    <row r="110" spans="1:30" s="2" customFormat="1" ht="24.95" customHeight="1">
      <c r="A110" s="26"/>
      <c r="B110" s="27"/>
      <c r="C110" s="18" t="s">
        <v>93</v>
      </c>
      <c r="D110" s="26"/>
      <c r="E110" s="26"/>
      <c r="F110" s="26"/>
      <c r="G110" s="26"/>
      <c r="H110" s="26"/>
      <c r="I110" s="26"/>
      <c r="J110" s="26"/>
      <c r="K110" s="3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</row>
    <row r="111" spans="1:30" s="2" customFormat="1" ht="6.95" customHeight="1">
      <c r="A111" s="26"/>
      <c r="B111" s="27"/>
      <c r="C111" s="26"/>
      <c r="D111" s="26"/>
      <c r="E111" s="26"/>
      <c r="F111" s="26"/>
      <c r="G111" s="26"/>
      <c r="H111" s="26"/>
      <c r="I111" s="26"/>
      <c r="J111" s="26"/>
      <c r="K111" s="3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</row>
    <row r="112" spans="1:30" s="2" customFormat="1" ht="12" customHeight="1">
      <c r="A112" s="26"/>
      <c r="B112" s="27"/>
      <c r="C112" s="23" t="s">
        <v>14</v>
      </c>
      <c r="D112" s="26"/>
      <c r="E112" s="26"/>
      <c r="F112" s="26"/>
      <c r="G112" s="26"/>
      <c r="H112" s="26"/>
      <c r="I112" s="26"/>
      <c r="J112" s="26"/>
      <c r="K112" s="3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</row>
    <row r="113" spans="1:64" s="2" customFormat="1" ht="16.5" customHeight="1">
      <c r="A113" s="26"/>
      <c r="B113" s="27"/>
      <c r="C113" s="159" t="s">
        <v>231</v>
      </c>
      <c r="D113" s="160"/>
      <c r="E113" s="160"/>
      <c r="F113" s="160"/>
      <c r="G113" s="160"/>
      <c r="H113" s="26"/>
      <c r="I113" s="26"/>
      <c r="J113" s="26"/>
      <c r="K113" s="3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</row>
    <row r="114" spans="1:64" s="2" customFormat="1" ht="6.95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3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</row>
    <row r="115" spans="1:64" s="2" customFormat="1" ht="12" customHeight="1">
      <c r="A115" s="26"/>
      <c r="B115" s="27"/>
      <c r="C115" s="23" t="s">
        <v>18</v>
      </c>
      <c r="D115" s="26"/>
      <c r="E115" s="21" t="s">
        <v>232</v>
      </c>
      <c r="F115" s="26"/>
      <c r="G115" s="26"/>
      <c r="H115" s="23" t="s">
        <v>233</v>
      </c>
      <c r="I115" s="49"/>
      <c r="J115" s="26"/>
      <c r="K115" s="3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</row>
    <row r="116" spans="1:64" s="2" customFormat="1" ht="6.95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3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</row>
    <row r="117" spans="1:64" s="2" customFormat="1" ht="15.2" customHeight="1">
      <c r="A117" s="26"/>
      <c r="B117" s="27"/>
      <c r="C117" s="23" t="s">
        <v>22</v>
      </c>
      <c r="D117" s="26"/>
      <c r="E117" s="21" t="s">
        <v>234</v>
      </c>
      <c r="F117" s="26"/>
      <c r="G117" s="26"/>
      <c r="H117" s="23" t="s">
        <v>26</v>
      </c>
      <c r="I117" s="24"/>
      <c r="J117" s="26"/>
      <c r="K117" s="3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</row>
    <row r="118" spans="1:64" s="2" customFormat="1" ht="15.2" customHeight="1">
      <c r="A118" s="26"/>
      <c r="B118" s="27"/>
      <c r="C118" s="23" t="s">
        <v>25</v>
      </c>
      <c r="D118" s="26"/>
      <c r="E118" s="21"/>
      <c r="F118" s="26"/>
      <c r="G118" s="26"/>
      <c r="H118" s="23" t="s">
        <v>28</v>
      </c>
      <c r="I118" s="24"/>
      <c r="J118" s="26"/>
      <c r="K118" s="3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</row>
    <row r="119" spans="1:64" s="2" customFormat="1" ht="10.35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3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</row>
    <row r="120" spans="1:64" s="11" customFormat="1" ht="29.25" customHeight="1">
      <c r="A120" s="110"/>
      <c r="B120" s="111"/>
      <c r="C120" s="112" t="s">
        <v>94</v>
      </c>
      <c r="D120" s="113" t="s">
        <v>55</v>
      </c>
      <c r="E120" s="113" t="s">
        <v>52</v>
      </c>
      <c r="F120" s="113" t="s">
        <v>95</v>
      </c>
      <c r="G120" s="113" t="s">
        <v>96</v>
      </c>
      <c r="H120" s="113" t="s">
        <v>97</v>
      </c>
      <c r="I120" s="114" t="s">
        <v>81</v>
      </c>
      <c r="J120" s="115" t="s">
        <v>98</v>
      </c>
      <c r="K120" s="116"/>
      <c r="L120" s="56" t="s">
        <v>1</v>
      </c>
      <c r="M120" s="57" t="s">
        <v>34</v>
      </c>
      <c r="N120" s="57" t="s">
        <v>99</v>
      </c>
      <c r="O120" s="57" t="s">
        <v>100</v>
      </c>
      <c r="P120" s="57" t="s">
        <v>101</v>
      </c>
      <c r="Q120" s="57" t="s">
        <v>102</v>
      </c>
      <c r="R120" s="57" t="s">
        <v>103</v>
      </c>
      <c r="S120" s="58" t="s">
        <v>104</v>
      </c>
      <c r="T120" s="110"/>
      <c r="U120" s="110"/>
      <c r="V120" s="110"/>
      <c r="W120" s="110"/>
      <c r="X120" s="110"/>
      <c r="Y120" s="110"/>
      <c r="Z120" s="110"/>
      <c r="AA120" s="110"/>
      <c r="AB120" s="110"/>
      <c r="AC120" s="110"/>
      <c r="AD120" s="110"/>
    </row>
    <row r="121" spans="1:64" s="2" customFormat="1" ht="22.9" customHeight="1">
      <c r="A121" s="26"/>
      <c r="B121" s="27"/>
      <c r="C121" s="63" t="s">
        <v>105</v>
      </c>
      <c r="D121" s="26"/>
      <c r="E121" s="26"/>
      <c r="F121" s="26"/>
      <c r="G121" s="26"/>
      <c r="H121" s="26"/>
      <c r="I121" s="117">
        <f>BJ121</f>
        <v>0</v>
      </c>
      <c r="J121" s="26"/>
      <c r="K121" s="27"/>
      <c r="L121" s="59"/>
      <c r="M121" s="50"/>
      <c r="N121" s="60"/>
      <c r="O121" s="118">
        <f>O122+O164</f>
        <v>766.98016900000005</v>
      </c>
      <c r="P121" s="60"/>
      <c r="Q121" s="118">
        <f>Q122+Q164</f>
        <v>17.47531</v>
      </c>
      <c r="R121" s="60"/>
      <c r="S121" s="119">
        <f>S122+S164</f>
        <v>45.874600000000001</v>
      </c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S121" s="14" t="s">
        <v>69</v>
      </c>
      <c r="AT121" s="14" t="s">
        <v>83</v>
      </c>
      <c r="BJ121" s="120">
        <f>BJ122+BJ164</f>
        <v>0</v>
      </c>
    </row>
    <row r="122" spans="1:64" s="12" customFormat="1" ht="25.9" customHeight="1">
      <c r="B122" s="121"/>
      <c r="D122" s="122" t="s">
        <v>69</v>
      </c>
      <c r="E122" s="123" t="s">
        <v>106</v>
      </c>
      <c r="I122" s="124">
        <f>BJ122</f>
        <v>0</v>
      </c>
      <c r="K122" s="121"/>
      <c r="L122" s="125"/>
      <c r="M122" s="126"/>
      <c r="N122" s="126"/>
      <c r="O122" s="127">
        <f>O123+O125+O128+O132+O135+O156+O162</f>
        <v>766.98016900000005</v>
      </c>
      <c r="P122" s="126"/>
      <c r="Q122" s="127">
        <f>Q123+Q125+Q128+Q132+Q135+Q156+Q162</f>
        <v>17.47531</v>
      </c>
      <c r="R122" s="126"/>
      <c r="S122" s="128">
        <f>S123+S125+S128+S132+S135+S156+S162</f>
        <v>45.874600000000001</v>
      </c>
      <c r="AQ122" s="122" t="s">
        <v>75</v>
      </c>
      <c r="AS122" s="129" t="s">
        <v>69</v>
      </c>
      <c r="AT122" s="129" t="s">
        <v>70</v>
      </c>
      <c r="AX122" s="122" t="s">
        <v>107</v>
      </c>
      <c r="BJ122" s="130">
        <f>BJ123+BJ125+BJ128+BJ132+BJ135+BJ156+BJ162</f>
        <v>0</v>
      </c>
    </row>
    <row r="123" spans="1:64" s="12" customFormat="1" ht="22.9" customHeight="1">
      <c r="B123" s="121"/>
      <c r="D123" s="122" t="s">
        <v>69</v>
      </c>
      <c r="E123" s="131" t="s">
        <v>108</v>
      </c>
      <c r="I123" s="132">
        <f>BJ123</f>
        <v>0</v>
      </c>
      <c r="K123" s="121"/>
      <c r="L123" s="125"/>
      <c r="M123" s="126"/>
      <c r="N123" s="126"/>
      <c r="O123" s="127">
        <f>O124</f>
        <v>3.4000000000000004</v>
      </c>
      <c r="P123" s="126"/>
      <c r="Q123" s="127">
        <f>Q124</f>
        <v>9.0000000000000011E-3</v>
      </c>
      <c r="R123" s="126"/>
      <c r="S123" s="128">
        <f>S124</f>
        <v>25.6</v>
      </c>
      <c r="AQ123" s="122" t="s">
        <v>75</v>
      </c>
      <c r="AS123" s="129" t="s">
        <v>69</v>
      </c>
      <c r="AT123" s="129" t="s">
        <v>75</v>
      </c>
      <c r="AX123" s="122" t="s">
        <v>107</v>
      </c>
      <c r="BJ123" s="130">
        <f>BJ124</f>
        <v>0</v>
      </c>
    </row>
    <row r="124" spans="1:64" s="2" customFormat="1" ht="21.75" customHeight="1">
      <c r="A124" s="26"/>
      <c r="B124" s="133"/>
      <c r="C124" s="134" t="s">
        <v>75</v>
      </c>
      <c r="D124" s="134" t="s">
        <v>109</v>
      </c>
      <c r="E124" s="135" t="s">
        <v>110</v>
      </c>
      <c r="F124" s="136" t="s">
        <v>111</v>
      </c>
      <c r="G124" s="137">
        <v>100</v>
      </c>
      <c r="H124" s="138"/>
      <c r="I124" s="138">
        <f>ROUND(H124*G124,1)</f>
        <v>0</v>
      </c>
      <c r="J124" s="139"/>
      <c r="K124" s="27"/>
      <c r="L124" s="140" t="s">
        <v>1</v>
      </c>
      <c r="M124" s="141" t="s">
        <v>35</v>
      </c>
      <c r="N124" s="142">
        <v>3.4000000000000002E-2</v>
      </c>
      <c r="O124" s="142">
        <f>N124*G124</f>
        <v>3.4000000000000004</v>
      </c>
      <c r="P124" s="142">
        <v>9.0000000000000006E-5</v>
      </c>
      <c r="Q124" s="142">
        <f>P124*G124</f>
        <v>9.0000000000000011E-3</v>
      </c>
      <c r="R124" s="142">
        <v>0.25600000000000001</v>
      </c>
      <c r="S124" s="143">
        <f>R124*G124</f>
        <v>25.6</v>
      </c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Q124" s="144" t="s">
        <v>112</v>
      </c>
      <c r="AS124" s="144" t="s">
        <v>109</v>
      </c>
      <c r="AT124" s="144" t="s">
        <v>77</v>
      </c>
      <c r="AX124" s="14" t="s">
        <v>107</v>
      </c>
      <c r="BD124" s="145">
        <f>IF(M124="základní",I124,0)</f>
        <v>0</v>
      </c>
      <c r="BE124" s="145">
        <f>IF(M124="snížená",I124,0)</f>
        <v>0</v>
      </c>
      <c r="BF124" s="145">
        <f>IF(M124="zákl. přenesená",I124,0)</f>
        <v>0</v>
      </c>
      <c r="BG124" s="145">
        <f>IF(M124="sníž. přenesená",I124,0)</f>
        <v>0</v>
      </c>
      <c r="BH124" s="145">
        <f>IF(M124="nulová",I124,0)</f>
        <v>0</v>
      </c>
      <c r="BI124" s="14" t="s">
        <v>75</v>
      </c>
      <c r="BJ124" s="145">
        <f>ROUND(H124*G124,1)</f>
        <v>0</v>
      </c>
      <c r="BK124" s="14" t="s">
        <v>112</v>
      </c>
      <c r="BL124" s="144" t="s">
        <v>113</v>
      </c>
    </row>
    <row r="125" spans="1:64" s="12" customFormat="1" ht="22.9" customHeight="1">
      <c r="B125" s="121"/>
      <c r="D125" s="122" t="s">
        <v>69</v>
      </c>
      <c r="E125" s="131" t="s">
        <v>115</v>
      </c>
      <c r="I125" s="132">
        <f>BJ125</f>
        <v>0</v>
      </c>
      <c r="K125" s="121"/>
      <c r="L125" s="125"/>
      <c r="M125" s="126"/>
      <c r="N125" s="126"/>
      <c r="O125" s="127">
        <f>SUM(O126:O127)</f>
        <v>215.54999999999998</v>
      </c>
      <c r="P125" s="126"/>
      <c r="Q125" s="127">
        <f>SUM(Q126:Q127)</f>
        <v>0.96165</v>
      </c>
      <c r="R125" s="126"/>
      <c r="S125" s="128">
        <f>SUM(S126:S127)</f>
        <v>0.9</v>
      </c>
      <c r="AQ125" s="122" t="s">
        <v>75</v>
      </c>
      <c r="AS125" s="129" t="s">
        <v>69</v>
      </c>
      <c r="AT125" s="129" t="s">
        <v>75</v>
      </c>
      <c r="AX125" s="122" t="s">
        <v>107</v>
      </c>
      <c r="BJ125" s="130">
        <f>SUM(BJ126:BJ127)</f>
        <v>0</v>
      </c>
    </row>
    <row r="126" spans="1:64" s="2" customFormat="1" ht="21.75" customHeight="1">
      <c r="A126" s="26"/>
      <c r="B126" s="133"/>
      <c r="C126" s="134" t="s">
        <v>77</v>
      </c>
      <c r="D126" s="134" t="s">
        <v>109</v>
      </c>
      <c r="E126" s="135" t="s">
        <v>116</v>
      </c>
      <c r="F126" s="136" t="s">
        <v>111</v>
      </c>
      <c r="G126" s="137">
        <v>45</v>
      </c>
      <c r="H126" s="138"/>
      <c r="I126" s="138">
        <f>ROUND(H126*G126,1)</f>
        <v>0</v>
      </c>
      <c r="J126" s="139"/>
      <c r="K126" s="27"/>
      <c r="L126" s="140" t="s">
        <v>1</v>
      </c>
      <c r="M126" s="141" t="s">
        <v>35</v>
      </c>
      <c r="N126" s="142">
        <v>3.3780000000000001</v>
      </c>
      <c r="O126" s="142">
        <f>N126*G126</f>
        <v>152.01</v>
      </c>
      <c r="P126" s="142">
        <v>2.137E-2</v>
      </c>
      <c r="Q126" s="142">
        <f>P126*G126</f>
        <v>0.96165</v>
      </c>
      <c r="R126" s="142">
        <v>0</v>
      </c>
      <c r="S126" s="143">
        <f>R126*G126</f>
        <v>0</v>
      </c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Q126" s="144" t="s">
        <v>112</v>
      </c>
      <c r="AS126" s="144" t="s">
        <v>109</v>
      </c>
      <c r="AT126" s="144" t="s">
        <v>77</v>
      </c>
      <c r="AX126" s="14" t="s">
        <v>107</v>
      </c>
      <c r="BD126" s="145">
        <f>IF(M126="základní",I126,0)</f>
        <v>0</v>
      </c>
      <c r="BE126" s="145">
        <f>IF(M126="snížená",I126,0)</f>
        <v>0</v>
      </c>
      <c r="BF126" s="145">
        <f>IF(M126="zákl. přenesená",I126,0)</f>
        <v>0</v>
      </c>
      <c r="BG126" s="145">
        <f>IF(M126="sníž. přenesená",I126,0)</f>
        <v>0</v>
      </c>
      <c r="BH126" s="145">
        <f>IF(M126="nulová",I126,0)</f>
        <v>0</v>
      </c>
      <c r="BI126" s="14" t="s">
        <v>75</v>
      </c>
      <c r="BJ126" s="145">
        <f>ROUND(H126*G126,1)</f>
        <v>0</v>
      </c>
      <c r="BK126" s="14" t="s">
        <v>112</v>
      </c>
      <c r="BL126" s="144" t="s">
        <v>117</v>
      </c>
    </row>
    <row r="127" spans="1:64" s="2" customFormat="1" ht="16.5" customHeight="1">
      <c r="A127" s="26"/>
      <c r="B127" s="133"/>
      <c r="C127" s="134" t="s">
        <v>114</v>
      </c>
      <c r="D127" s="134" t="s">
        <v>109</v>
      </c>
      <c r="E127" s="135" t="s">
        <v>118</v>
      </c>
      <c r="F127" s="136" t="s">
        <v>111</v>
      </c>
      <c r="G127" s="137">
        <v>45</v>
      </c>
      <c r="H127" s="138"/>
      <c r="I127" s="138">
        <f>ROUND(H127*G127,1)</f>
        <v>0</v>
      </c>
      <c r="J127" s="139"/>
      <c r="K127" s="27"/>
      <c r="L127" s="140" t="s">
        <v>1</v>
      </c>
      <c r="M127" s="141" t="s">
        <v>35</v>
      </c>
      <c r="N127" s="142">
        <v>1.4119999999999999</v>
      </c>
      <c r="O127" s="142">
        <f>N127*G127</f>
        <v>63.54</v>
      </c>
      <c r="P127" s="142">
        <v>0</v>
      </c>
      <c r="Q127" s="142">
        <f>P127*G127</f>
        <v>0</v>
      </c>
      <c r="R127" s="142">
        <v>0.02</v>
      </c>
      <c r="S127" s="143">
        <f>R127*G127</f>
        <v>0.9</v>
      </c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Q127" s="144" t="s">
        <v>112</v>
      </c>
      <c r="AS127" s="144" t="s">
        <v>109</v>
      </c>
      <c r="AT127" s="144" t="s">
        <v>77</v>
      </c>
      <c r="AX127" s="14" t="s">
        <v>107</v>
      </c>
      <c r="BD127" s="145">
        <f>IF(M127="základní",I127,0)</f>
        <v>0</v>
      </c>
      <c r="BE127" s="145">
        <f>IF(M127="snížená",I127,0)</f>
        <v>0</v>
      </c>
      <c r="BF127" s="145">
        <f>IF(M127="zákl. přenesená",I127,0)</f>
        <v>0</v>
      </c>
      <c r="BG127" s="145">
        <f>IF(M127="sníž. přenesená",I127,0)</f>
        <v>0</v>
      </c>
      <c r="BH127" s="145">
        <f>IF(M127="nulová",I127,0)</f>
        <v>0</v>
      </c>
      <c r="BI127" s="14" t="s">
        <v>75</v>
      </c>
      <c r="BJ127" s="145">
        <f>ROUND(H127*G127,1)</f>
        <v>0</v>
      </c>
      <c r="BK127" s="14" t="s">
        <v>112</v>
      </c>
      <c r="BL127" s="144" t="s">
        <v>119</v>
      </c>
    </row>
    <row r="128" spans="1:64" s="12" customFormat="1" ht="22.9" customHeight="1">
      <c r="B128" s="121"/>
      <c r="D128" s="122" t="s">
        <v>69</v>
      </c>
      <c r="E128" s="131" t="s">
        <v>121</v>
      </c>
      <c r="I128" s="132">
        <f>BJ128</f>
        <v>0</v>
      </c>
      <c r="K128" s="121"/>
      <c r="L128" s="125"/>
      <c r="M128" s="126"/>
      <c r="N128" s="126"/>
      <c r="O128" s="127">
        <f>SUM(O129:O131)</f>
        <v>9.0250000000000004</v>
      </c>
      <c r="P128" s="126"/>
      <c r="Q128" s="127">
        <f>SUM(Q129:Q131)</f>
        <v>2.3352500000000003</v>
      </c>
      <c r="R128" s="126"/>
      <c r="S128" s="128">
        <f>SUM(S129:S131)</f>
        <v>0</v>
      </c>
      <c r="AQ128" s="122" t="s">
        <v>75</v>
      </c>
      <c r="AS128" s="129" t="s">
        <v>69</v>
      </c>
      <c r="AT128" s="129" t="s">
        <v>75</v>
      </c>
      <c r="AX128" s="122" t="s">
        <v>107</v>
      </c>
      <c r="BJ128" s="130">
        <f>SUM(BJ129:BJ131)</f>
        <v>0</v>
      </c>
    </row>
    <row r="129" spans="1:64" s="2" customFormat="1" ht="21.75" customHeight="1">
      <c r="A129" s="26"/>
      <c r="B129" s="133"/>
      <c r="C129" s="134" t="s">
        <v>112</v>
      </c>
      <c r="D129" s="134" t="s">
        <v>109</v>
      </c>
      <c r="E129" s="135" t="s">
        <v>122</v>
      </c>
      <c r="F129" s="136" t="s">
        <v>123</v>
      </c>
      <c r="G129" s="137">
        <v>25</v>
      </c>
      <c r="H129" s="138"/>
      <c r="I129" s="138">
        <f>ROUND(H129*G129,1)</f>
        <v>0</v>
      </c>
      <c r="J129" s="139"/>
      <c r="K129" s="27"/>
      <c r="L129" s="140" t="s">
        <v>1</v>
      </c>
      <c r="M129" s="141" t="s">
        <v>35</v>
      </c>
      <c r="N129" s="142">
        <v>6.9000000000000006E-2</v>
      </c>
      <c r="O129" s="142">
        <f>N129*G129</f>
        <v>1.7250000000000001</v>
      </c>
      <c r="P129" s="142">
        <v>9.3410000000000007E-2</v>
      </c>
      <c r="Q129" s="142">
        <f>P129*G129</f>
        <v>2.3352500000000003</v>
      </c>
      <c r="R129" s="142">
        <v>0</v>
      </c>
      <c r="S129" s="143">
        <f>R129*G129</f>
        <v>0</v>
      </c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Q129" s="144" t="s">
        <v>112</v>
      </c>
      <c r="AS129" s="144" t="s">
        <v>109</v>
      </c>
      <c r="AT129" s="144" t="s">
        <v>77</v>
      </c>
      <c r="AX129" s="14" t="s">
        <v>107</v>
      </c>
      <c r="BD129" s="145">
        <f>IF(M129="základní",I129,0)</f>
        <v>0</v>
      </c>
      <c r="BE129" s="145">
        <f>IF(M129="snížená",I129,0)</f>
        <v>0</v>
      </c>
      <c r="BF129" s="145">
        <f>IF(M129="zákl. přenesená",I129,0)</f>
        <v>0</v>
      </c>
      <c r="BG129" s="145">
        <f>IF(M129="sníž. přenesená",I129,0)</f>
        <v>0</v>
      </c>
      <c r="BH129" s="145">
        <f>IF(M129="nulová",I129,0)</f>
        <v>0</v>
      </c>
      <c r="BI129" s="14" t="s">
        <v>75</v>
      </c>
      <c r="BJ129" s="145">
        <f>ROUND(H129*G129,1)</f>
        <v>0</v>
      </c>
      <c r="BK129" s="14" t="s">
        <v>112</v>
      </c>
      <c r="BL129" s="144" t="s">
        <v>124</v>
      </c>
    </row>
    <row r="130" spans="1:64" s="2" customFormat="1" ht="16.5" customHeight="1">
      <c r="A130" s="26"/>
      <c r="B130" s="133"/>
      <c r="C130" s="134" t="s">
        <v>120</v>
      </c>
      <c r="D130" s="134" t="s">
        <v>109</v>
      </c>
      <c r="E130" s="135" t="s">
        <v>125</v>
      </c>
      <c r="F130" s="136" t="s">
        <v>111</v>
      </c>
      <c r="G130" s="137">
        <v>100</v>
      </c>
      <c r="H130" s="138"/>
      <c r="I130" s="138">
        <f>ROUND(H130*G130,1)</f>
        <v>0</v>
      </c>
      <c r="J130" s="139"/>
      <c r="K130" s="27"/>
      <c r="L130" s="140" t="s">
        <v>1</v>
      </c>
      <c r="M130" s="141" t="s">
        <v>35</v>
      </c>
      <c r="N130" s="142">
        <v>2E-3</v>
      </c>
      <c r="O130" s="142">
        <f>N130*G130</f>
        <v>0.2</v>
      </c>
      <c r="P130" s="142">
        <v>0</v>
      </c>
      <c r="Q130" s="142">
        <f>P130*G130</f>
        <v>0</v>
      </c>
      <c r="R130" s="142">
        <v>0</v>
      </c>
      <c r="S130" s="143">
        <f>R130*G130</f>
        <v>0</v>
      </c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Q130" s="144" t="s">
        <v>112</v>
      </c>
      <c r="AS130" s="144" t="s">
        <v>109</v>
      </c>
      <c r="AT130" s="144" t="s">
        <v>77</v>
      </c>
      <c r="AX130" s="14" t="s">
        <v>107</v>
      </c>
      <c r="BD130" s="145">
        <f>IF(M130="základní",I130,0)</f>
        <v>0</v>
      </c>
      <c r="BE130" s="145">
        <f>IF(M130="snížená",I130,0)</f>
        <v>0</v>
      </c>
      <c r="BF130" s="145">
        <f>IF(M130="zákl. přenesená",I130,0)</f>
        <v>0</v>
      </c>
      <c r="BG130" s="145">
        <f>IF(M130="sníž. přenesená",I130,0)</f>
        <v>0</v>
      </c>
      <c r="BH130" s="145">
        <f>IF(M130="nulová",I130,0)</f>
        <v>0</v>
      </c>
      <c r="BI130" s="14" t="s">
        <v>75</v>
      </c>
      <c r="BJ130" s="145">
        <f>ROUND(H130*G130,1)</f>
        <v>0</v>
      </c>
      <c r="BK130" s="14" t="s">
        <v>112</v>
      </c>
      <c r="BL130" s="144" t="s">
        <v>126</v>
      </c>
    </row>
    <row r="131" spans="1:64" s="2" customFormat="1" ht="21.75" customHeight="1">
      <c r="A131" s="26"/>
      <c r="B131" s="133"/>
      <c r="C131" s="134" t="s">
        <v>127</v>
      </c>
      <c r="D131" s="134" t="s">
        <v>109</v>
      </c>
      <c r="E131" s="135" t="s">
        <v>128</v>
      </c>
      <c r="F131" s="136" t="s">
        <v>111</v>
      </c>
      <c r="G131" s="137">
        <v>100</v>
      </c>
      <c r="H131" s="138"/>
      <c r="I131" s="138">
        <f>ROUND(H131*G131,1)</f>
        <v>0</v>
      </c>
      <c r="J131" s="139"/>
      <c r="K131" s="27"/>
      <c r="L131" s="140" t="s">
        <v>1</v>
      </c>
      <c r="M131" s="141" t="s">
        <v>35</v>
      </c>
      <c r="N131" s="142">
        <v>7.0999999999999994E-2</v>
      </c>
      <c r="O131" s="142">
        <f>N131*G131</f>
        <v>7.1</v>
      </c>
      <c r="P131" s="142">
        <v>0</v>
      </c>
      <c r="Q131" s="142">
        <f>P131*G131</f>
        <v>0</v>
      </c>
      <c r="R131" s="142">
        <v>0</v>
      </c>
      <c r="S131" s="143">
        <f>R131*G131</f>
        <v>0</v>
      </c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Q131" s="144" t="s">
        <v>112</v>
      </c>
      <c r="AS131" s="144" t="s">
        <v>109</v>
      </c>
      <c r="AT131" s="144" t="s">
        <v>77</v>
      </c>
      <c r="AX131" s="14" t="s">
        <v>107</v>
      </c>
      <c r="BD131" s="145">
        <f>IF(M131="základní",I131,0)</f>
        <v>0</v>
      </c>
      <c r="BE131" s="145">
        <f>IF(M131="snížená",I131,0)</f>
        <v>0</v>
      </c>
      <c r="BF131" s="145">
        <f>IF(M131="zákl. přenesená",I131,0)</f>
        <v>0</v>
      </c>
      <c r="BG131" s="145">
        <f>IF(M131="sníž. přenesená",I131,0)</f>
        <v>0</v>
      </c>
      <c r="BH131" s="145">
        <f>IF(M131="nulová",I131,0)</f>
        <v>0</v>
      </c>
      <c r="BI131" s="14" t="s">
        <v>75</v>
      </c>
      <c r="BJ131" s="145">
        <f>ROUND(H131*G131,1)</f>
        <v>0</v>
      </c>
      <c r="BK131" s="14" t="s">
        <v>112</v>
      </c>
      <c r="BL131" s="144" t="s">
        <v>129</v>
      </c>
    </row>
    <row r="132" spans="1:64" s="12" customFormat="1" ht="22.9" customHeight="1">
      <c r="B132" s="121"/>
      <c r="D132" s="122" t="s">
        <v>69</v>
      </c>
      <c r="E132" s="131" t="s">
        <v>130</v>
      </c>
      <c r="I132" s="132">
        <f>BJ132</f>
        <v>0</v>
      </c>
      <c r="K132" s="121"/>
      <c r="L132" s="125"/>
      <c r="M132" s="126"/>
      <c r="N132" s="126"/>
      <c r="O132" s="127">
        <f>SUM(O133:O134)</f>
        <v>21.255999999999997</v>
      </c>
      <c r="P132" s="126"/>
      <c r="Q132" s="127">
        <f>SUM(Q133:Q134)</f>
        <v>0.18044000000000002</v>
      </c>
      <c r="R132" s="126"/>
      <c r="S132" s="128">
        <f>SUM(S133:S134)</f>
        <v>0</v>
      </c>
      <c r="AQ132" s="122" t="s">
        <v>75</v>
      </c>
      <c r="AS132" s="129" t="s">
        <v>69</v>
      </c>
      <c r="AT132" s="129" t="s">
        <v>75</v>
      </c>
      <c r="AX132" s="122" t="s">
        <v>107</v>
      </c>
      <c r="BJ132" s="130">
        <f>SUM(BJ133:BJ134)</f>
        <v>0</v>
      </c>
    </row>
    <row r="133" spans="1:64" s="2" customFormat="1" ht="21.75" customHeight="1">
      <c r="A133" s="26"/>
      <c r="B133" s="133"/>
      <c r="C133" s="134" t="s">
        <v>131</v>
      </c>
      <c r="D133" s="134" t="s">
        <v>109</v>
      </c>
      <c r="E133" s="135" t="s">
        <v>132</v>
      </c>
      <c r="F133" s="136" t="s">
        <v>111</v>
      </c>
      <c r="G133" s="137">
        <v>50</v>
      </c>
      <c r="H133" s="138"/>
      <c r="I133" s="138">
        <f>ROUND(H133*G133,1)</f>
        <v>0</v>
      </c>
      <c r="J133" s="139"/>
      <c r="K133" s="27"/>
      <c r="L133" s="140" t="s">
        <v>1</v>
      </c>
      <c r="M133" s="141" t="s">
        <v>35</v>
      </c>
      <c r="N133" s="142">
        <v>0.28999999999999998</v>
      </c>
      <c r="O133" s="142">
        <f>N133*G133</f>
        <v>14.499999999999998</v>
      </c>
      <c r="P133" s="142">
        <v>8.1999999999999998E-4</v>
      </c>
      <c r="Q133" s="142">
        <f>P133*G133</f>
        <v>4.1000000000000002E-2</v>
      </c>
      <c r="R133" s="142">
        <v>0</v>
      </c>
      <c r="S133" s="143">
        <f>R133*G133</f>
        <v>0</v>
      </c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Q133" s="144" t="s">
        <v>112</v>
      </c>
      <c r="AS133" s="144" t="s">
        <v>109</v>
      </c>
      <c r="AT133" s="144" t="s">
        <v>77</v>
      </c>
      <c r="AX133" s="14" t="s">
        <v>107</v>
      </c>
      <c r="BD133" s="145">
        <f>IF(M133="základní",I133,0)</f>
        <v>0</v>
      </c>
      <c r="BE133" s="145">
        <f>IF(M133="snížená",I133,0)</f>
        <v>0</v>
      </c>
      <c r="BF133" s="145">
        <f>IF(M133="zákl. přenesená",I133,0)</f>
        <v>0</v>
      </c>
      <c r="BG133" s="145">
        <f>IF(M133="sníž. přenesená",I133,0)</f>
        <v>0</v>
      </c>
      <c r="BH133" s="145">
        <f>IF(M133="nulová",I133,0)</f>
        <v>0</v>
      </c>
      <c r="BI133" s="14" t="s">
        <v>75</v>
      </c>
      <c r="BJ133" s="145">
        <f>ROUND(H133*G133,1)</f>
        <v>0</v>
      </c>
      <c r="BK133" s="14" t="s">
        <v>112</v>
      </c>
      <c r="BL133" s="144" t="s">
        <v>133</v>
      </c>
    </row>
    <row r="134" spans="1:64" s="2" customFormat="1" ht="21.75" customHeight="1">
      <c r="A134" s="26"/>
      <c r="B134" s="133"/>
      <c r="C134" s="134" t="s">
        <v>134</v>
      </c>
      <c r="D134" s="134" t="s">
        <v>109</v>
      </c>
      <c r="E134" s="135" t="s">
        <v>135</v>
      </c>
      <c r="F134" s="136" t="s">
        <v>111</v>
      </c>
      <c r="G134" s="137">
        <v>12</v>
      </c>
      <c r="H134" s="138"/>
      <c r="I134" s="138">
        <f>ROUND(H134*G134,1)</f>
        <v>0</v>
      </c>
      <c r="J134" s="139"/>
      <c r="K134" s="27"/>
      <c r="L134" s="140" t="s">
        <v>1</v>
      </c>
      <c r="M134" s="141" t="s">
        <v>35</v>
      </c>
      <c r="N134" s="142">
        <v>0.56299999999999994</v>
      </c>
      <c r="O134" s="142">
        <f>N134*G134</f>
        <v>6.7559999999999993</v>
      </c>
      <c r="P134" s="142">
        <v>1.162E-2</v>
      </c>
      <c r="Q134" s="142">
        <f>P134*G134</f>
        <v>0.13944000000000001</v>
      </c>
      <c r="R134" s="142">
        <v>0</v>
      </c>
      <c r="S134" s="143">
        <f>R134*G134</f>
        <v>0</v>
      </c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Q134" s="144" t="s">
        <v>112</v>
      </c>
      <c r="AS134" s="144" t="s">
        <v>109</v>
      </c>
      <c r="AT134" s="144" t="s">
        <v>77</v>
      </c>
      <c r="AX134" s="14" t="s">
        <v>107</v>
      </c>
      <c r="BD134" s="145">
        <f>IF(M134="základní",I134,0)</f>
        <v>0</v>
      </c>
      <c r="BE134" s="145">
        <f>IF(M134="snížená",I134,0)</f>
        <v>0</v>
      </c>
      <c r="BF134" s="145">
        <f>IF(M134="zákl. přenesená",I134,0)</f>
        <v>0</v>
      </c>
      <c r="BG134" s="145">
        <f>IF(M134="sníž. přenesená",I134,0)</f>
        <v>0</v>
      </c>
      <c r="BH134" s="145">
        <f>IF(M134="nulová",I134,0)</f>
        <v>0</v>
      </c>
      <c r="BI134" s="14" t="s">
        <v>75</v>
      </c>
      <c r="BJ134" s="145">
        <f>ROUND(H134*G134,1)</f>
        <v>0</v>
      </c>
      <c r="BK134" s="14" t="s">
        <v>112</v>
      </c>
      <c r="BL134" s="144" t="s">
        <v>136</v>
      </c>
    </row>
    <row r="135" spans="1:64" s="12" customFormat="1" ht="22.9" customHeight="1">
      <c r="B135" s="121"/>
      <c r="D135" s="122" t="s">
        <v>69</v>
      </c>
      <c r="E135" s="131" t="s">
        <v>138</v>
      </c>
      <c r="I135" s="132">
        <f>BJ135</f>
        <v>0</v>
      </c>
      <c r="K135" s="121"/>
      <c r="L135" s="125"/>
      <c r="M135" s="126"/>
      <c r="N135" s="126"/>
      <c r="O135" s="127">
        <f>SUM(O136:O155)</f>
        <v>481.08405700000003</v>
      </c>
      <c r="P135" s="126"/>
      <c r="Q135" s="127">
        <f>SUM(Q136:Q155)</f>
        <v>13.98897</v>
      </c>
      <c r="R135" s="126"/>
      <c r="S135" s="128">
        <f>SUM(S136:S155)</f>
        <v>19.374600000000001</v>
      </c>
      <c r="AQ135" s="122" t="s">
        <v>75</v>
      </c>
      <c r="AS135" s="129" t="s">
        <v>69</v>
      </c>
      <c r="AT135" s="129" t="s">
        <v>75</v>
      </c>
      <c r="AX135" s="122" t="s">
        <v>107</v>
      </c>
      <c r="BJ135" s="130">
        <f>SUM(BJ136:BJ155)</f>
        <v>0</v>
      </c>
    </row>
    <row r="136" spans="1:64" s="2" customFormat="1" ht="21.75" customHeight="1">
      <c r="A136" s="26"/>
      <c r="B136" s="133"/>
      <c r="C136" s="134" t="s">
        <v>137</v>
      </c>
      <c r="D136" s="134" t="s">
        <v>109</v>
      </c>
      <c r="E136" s="135" t="s">
        <v>139</v>
      </c>
      <c r="F136" s="136" t="s">
        <v>140</v>
      </c>
      <c r="G136" s="137">
        <v>23</v>
      </c>
      <c r="H136" s="138"/>
      <c r="I136" s="138">
        <f t="shared" ref="I136:I155" si="0">ROUND(H136*G136,1)</f>
        <v>0</v>
      </c>
      <c r="J136" s="139"/>
      <c r="K136" s="27"/>
      <c r="L136" s="140" t="s">
        <v>1</v>
      </c>
      <c r="M136" s="141" t="s">
        <v>35</v>
      </c>
      <c r="N136" s="142">
        <v>0.36599999999999999</v>
      </c>
      <c r="O136" s="142">
        <f t="shared" ref="O136:O155" si="1">N136*G136</f>
        <v>8.4179999999999993</v>
      </c>
      <c r="P136" s="142">
        <v>0.04</v>
      </c>
      <c r="Q136" s="142">
        <f t="shared" ref="Q136:Q155" si="2">P136*G136</f>
        <v>0.92</v>
      </c>
      <c r="R136" s="142">
        <v>0</v>
      </c>
      <c r="S136" s="143">
        <f t="shared" ref="S136:S155" si="3">R136*G136</f>
        <v>0</v>
      </c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Q136" s="144" t="s">
        <v>112</v>
      </c>
      <c r="AS136" s="144" t="s">
        <v>109</v>
      </c>
      <c r="AT136" s="144" t="s">
        <v>77</v>
      </c>
      <c r="AX136" s="14" t="s">
        <v>107</v>
      </c>
      <c r="BD136" s="145">
        <f t="shared" ref="BD136:BD155" si="4">IF(M136="základní",I136,0)</f>
        <v>0</v>
      </c>
      <c r="BE136" s="145">
        <f t="shared" ref="BE136:BE155" si="5">IF(M136="snížená",I136,0)</f>
        <v>0</v>
      </c>
      <c r="BF136" s="145">
        <f t="shared" ref="BF136:BF155" si="6">IF(M136="zákl. přenesená",I136,0)</f>
        <v>0</v>
      </c>
      <c r="BG136" s="145">
        <f t="shared" ref="BG136:BG155" si="7">IF(M136="sníž. přenesená",I136,0)</f>
        <v>0</v>
      </c>
      <c r="BH136" s="145">
        <f t="shared" ref="BH136:BH155" si="8">IF(M136="nulová",I136,0)</f>
        <v>0</v>
      </c>
      <c r="BI136" s="14" t="s">
        <v>75</v>
      </c>
      <c r="BJ136" s="145">
        <f t="shared" ref="BJ136:BJ155" si="9">ROUND(H136*G136,1)</f>
        <v>0</v>
      </c>
      <c r="BK136" s="14" t="s">
        <v>112</v>
      </c>
      <c r="BL136" s="144" t="s">
        <v>141</v>
      </c>
    </row>
    <row r="137" spans="1:64" s="2" customFormat="1" ht="21.75" customHeight="1">
      <c r="A137" s="26"/>
      <c r="B137" s="133"/>
      <c r="C137" s="134" t="s">
        <v>142</v>
      </c>
      <c r="D137" s="134" t="s">
        <v>109</v>
      </c>
      <c r="E137" s="135" t="s">
        <v>143</v>
      </c>
      <c r="F137" s="136" t="s">
        <v>140</v>
      </c>
      <c r="G137" s="137">
        <v>17</v>
      </c>
      <c r="H137" s="138"/>
      <c r="I137" s="138">
        <f t="shared" si="0"/>
        <v>0</v>
      </c>
      <c r="J137" s="139"/>
      <c r="K137" s="27"/>
      <c r="L137" s="140" t="s">
        <v>1</v>
      </c>
      <c r="M137" s="141" t="s">
        <v>35</v>
      </c>
      <c r="N137" s="142">
        <v>0.14099999999999999</v>
      </c>
      <c r="O137" s="142">
        <f t="shared" si="1"/>
        <v>2.3969999999999998</v>
      </c>
      <c r="P137" s="142">
        <v>1.6000000000000001E-4</v>
      </c>
      <c r="Q137" s="142">
        <f t="shared" si="2"/>
        <v>2.7200000000000002E-3</v>
      </c>
      <c r="R137" s="142">
        <v>0</v>
      </c>
      <c r="S137" s="143">
        <f t="shared" si="3"/>
        <v>0</v>
      </c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Q137" s="144" t="s">
        <v>112</v>
      </c>
      <c r="AS137" s="144" t="s">
        <v>109</v>
      </c>
      <c r="AT137" s="144" t="s">
        <v>77</v>
      </c>
      <c r="AX137" s="14" t="s">
        <v>107</v>
      </c>
      <c r="BD137" s="145">
        <f t="shared" si="4"/>
        <v>0</v>
      </c>
      <c r="BE137" s="145">
        <f t="shared" si="5"/>
        <v>0</v>
      </c>
      <c r="BF137" s="145">
        <f t="shared" si="6"/>
        <v>0</v>
      </c>
      <c r="BG137" s="145">
        <f t="shared" si="7"/>
        <v>0</v>
      </c>
      <c r="BH137" s="145">
        <f t="shared" si="8"/>
        <v>0</v>
      </c>
      <c r="BI137" s="14" t="s">
        <v>75</v>
      </c>
      <c r="BJ137" s="145">
        <f t="shared" si="9"/>
        <v>0</v>
      </c>
      <c r="BK137" s="14" t="s">
        <v>112</v>
      </c>
      <c r="BL137" s="144" t="s">
        <v>144</v>
      </c>
    </row>
    <row r="138" spans="1:64" s="2" customFormat="1" ht="16.5" customHeight="1">
      <c r="A138" s="26"/>
      <c r="B138" s="133"/>
      <c r="C138" s="134" t="s">
        <v>145</v>
      </c>
      <c r="D138" s="134" t="s">
        <v>109</v>
      </c>
      <c r="E138" s="135" t="s">
        <v>146</v>
      </c>
      <c r="F138" s="136" t="s">
        <v>140</v>
      </c>
      <c r="G138" s="137">
        <v>34</v>
      </c>
      <c r="H138" s="138"/>
      <c r="I138" s="138">
        <f t="shared" si="0"/>
        <v>0</v>
      </c>
      <c r="J138" s="139"/>
      <c r="K138" s="27"/>
      <c r="L138" s="140" t="s">
        <v>1</v>
      </c>
      <c r="M138" s="141" t="s">
        <v>35</v>
      </c>
      <c r="N138" s="142">
        <v>0.30499999999999999</v>
      </c>
      <c r="O138" s="142">
        <f t="shared" si="1"/>
        <v>10.37</v>
      </c>
      <c r="P138" s="142">
        <v>0</v>
      </c>
      <c r="Q138" s="142">
        <f t="shared" si="2"/>
        <v>0</v>
      </c>
      <c r="R138" s="142">
        <v>0</v>
      </c>
      <c r="S138" s="143">
        <f t="shared" si="3"/>
        <v>0</v>
      </c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Q138" s="144" t="s">
        <v>112</v>
      </c>
      <c r="AS138" s="144" t="s">
        <v>109</v>
      </c>
      <c r="AT138" s="144" t="s">
        <v>77</v>
      </c>
      <c r="AX138" s="14" t="s">
        <v>107</v>
      </c>
      <c r="BD138" s="145">
        <f t="shared" si="4"/>
        <v>0</v>
      </c>
      <c r="BE138" s="145">
        <f t="shared" si="5"/>
        <v>0</v>
      </c>
      <c r="BF138" s="145">
        <f t="shared" si="6"/>
        <v>0</v>
      </c>
      <c r="BG138" s="145">
        <f t="shared" si="7"/>
        <v>0</v>
      </c>
      <c r="BH138" s="145">
        <f t="shared" si="8"/>
        <v>0</v>
      </c>
      <c r="BI138" s="14" t="s">
        <v>75</v>
      </c>
      <c r="BJ138" s="145">
        <f t="shared" si="9"/>
        <v>0</v>
      </c>
      <c r="BK138" s="14" t="s">
        <v>112</v>
      </c>
      <c r="BL138" s="144" t="s">
        <v>147</v>
      </c>
    </row>
    <row r="139" spans="1:64" s="2" customFormat="1" ht="21.75" customHeight="1">
      <c r="A139" s="26"/>
      <c r="B139" s="133"/>
      <c r="C139" s="134" t="s">
        <v>148</v>
      </c>
      <c r="D139" s="134" t="s">
        <v>109</v>
      </c>
      <c r="E139" s="135" t="s">
        <v>149</v>
      </c>
      <c r="F139" s="136" t="s">
        <v>111</v>
      </c>
      <c r="G139" s="137">
        <v>100</v>
      </c>
      <c r="H139" s="138"/>
      <c r="I139" s="138">
        <f t="shared" si="0"/>
        <v>0</v>
      </c>
      <c r="J139" s="139"/>
      <c r="K139" s="27"/>
      <c r="L139" s="140" t="s">
        <v>1</v>
      </c>
      <c r="M139" s="141" t="s">
        <v>35</v>
      </c>
      <c r="N139" s="142">
        <v>2.1999999999999999E-2</v>
      </c>
      <c r="O139" s="142">
        <f t="shared" si="1"/>
        <v>2.1999999999999997</v>
      </c>
      <c r="P139" s="142">
        <v>0</v>
      </c>
      <c r="Q139" s="142">
        <f t="shared" si="2"/>
        <v>0</v>
      </c>
      <c r="R139" s="142">
        <v>0.02</v>
      </c>
      <c r="S139" s="143">
        <f t="shared" si="3"/>
        <v>2</v>
      </c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Q139" s="144" t="s">
        <v>112</v>
      </c>
      <c r="AS139" s="144" t="s">
        <v>109</v>
      </c>
      <c r="AT139" s="144" t="s">
        <v>77</v>
      </c>
      <c r="AX139" s="14" t="s">
        <v>107</v>
      </c>
      <c r="BD139" s="145">
        <f t="shared" si="4"/>
        <v>0</v>
      </c>
      <c r="BE139" s="145">
        <f t="shared" si="5"/>
        <v>0</v>
      </c>
      <c r="BF139" s="145">
        <f t="shared" si="6"/>
        <v>0</v>
      </c>
      <c r="BG139" s="145">
        <f t="shared" si="7"/>
        <v>0</v>
      </c>
      <c r="BH139" s="145">
        <f t="shared" si="8"/>
        <v>0</v>
      </c>
      <c r="BI139" s="14" t="s">
        <v>75</v>
      </c>
      <c r="BJ139" s="145">
        <f t="shared" si="9"/>
        <v>0</v>
      </c>
      <c r="BK139" s="14" t="s">
        <v>112</v>
      </c>
      <c r="BL139" s="144" t="s">
        <v>150</v>
      </c>
    </row>
    <row r="140" spans="1:64" s="2" customFormat="1" ht="21.75" customHeight="1">
      <c r="A140" s="26"/>
      <c r="B140" s="133"/>
      <c r="C140" s="134" t="s">
        <v>151</v>
      </c>
      <c r="D140" s="134" t="s">
        <v>109</v>
      </c>
      <c r="E140" s="135" t="s">
        <v>152</v>
      </c>
      <c r="F140" s="136" t="s">
        <v>153</v>
      </c>
      <c r="G140" s="137">
        <v>50</v>
      </c>
      <c r="H140" s="138"/>
      <c r="I140" s="138">
        <f t="shared" si="0"/>
        <v>0</v>
      </c>
      <c r="J140" s="139"/>
      <c r="K140" s="27"/>
      <c r="L140" s="140" t="s">
        <v>1</v>
      </c>
      <c r="M140" s="141" t="s">
        <v>35</v>
      </c>
      <c r="N140" s="142">
        <v>9.5000000000000001E-2</v>
      </c>
      <c r="O140" s="142">
        <f t="shared" si="1"/>
        <v>4.75</v>
      </c>
      <c r="P140" s="142">
        <v>0</v>
      </c>
      <c r="Q140" s="142">
        <f t="shared" si="2"/>
        <v>0</v>
      </c>
      <c r="R140" s="142">
        <v>0</v>
      </c>
      <c r="S140" s="143">
        <f t="shared" si="3"/>
        <v>0</v>
      </c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Q140" s="144" t="s">
        <v>112</v>
      </c>
      <c r="AS140" s="144" t="s">
        <v>109</v>
      </c>
      <c r="AT140" s="144" t="s">
        <v>77</v>
      </c>
      <c r="AX140" s="14" t="s">
        <v>107</v>
      </c>
      <c r="BD140" s="145">
        <f t="shared" si="4"/>
        <v>0</v>
      </c>
      <c r="BE140" s="145">
        <f t="shared" si="5"/>
        <v>0</v>
      </c>
      <c r="BF140" s="145">
        <f t="shared" si="6"/>
        <v>0</v>
      </c>
      <c r="BG140" s="145">
        <f t="shared" si="7"/>
        <v>0</v>
      </c>
      <c r="BH140" s="145">
        <f t="shared" si="8"/>
        <v>0</v>
      </c>
      <c r="BI140" s="14" t="s">
        <v>75</v>
      </c>
      <c r="BJ140" s="145">
        <f t="shared" si="9"/>
        <v>0</v>
      </c>
      <c r="BK140" s="14" t="s">
        <v>112</v>
      </c>
      <c r="BL140" s="144" t="s">
        <v>154</v>
      </c>
    </row>
    <row r="141" spans="1:64" s="2" customFormat="1" ht="21.75" customHeight="1">
      <c r="A141" s="26"/>
      <c r="B141" s="133"/>
      <c r="C141" s="134" t="s">
        <v>155</v>
      </c>
      <c r="D141" s="134" t="s">
        <v>109</v>
      </c>
      <c r="E141" s="135" t="s">
        <v>156</v>
      </c>
      <c r="F141" s="136" t="s">
        <v>153</v>
      </c>
      <c r="G141" s="137">
        <v>2250</v>
      </c>
      <c r="H141" s="138"/>
      <c r="I141" s="138">
        <f t="shared" si="0"/>
        <v>0</v>
      </c>
      <c r="J141" s="139"/>
      <c r="K141" s="27"/>
      <c r="L141" s="140" t="s">
        <v>1</v>
      </c>
      <c r="M141" s="141" t="s">
        <v>35</v>
      </c>
      <c r="N141" s="142">
        <v>0</v>
      </c>
      <c r="O141" s="142">
        <f t="shared" si="1"/>
        <v>0</v>
      </c>
      <c r="P141" s="142">
        <v>0</v>
      </c>
      <c r="Q141" s="142">
        <f t="shared" si="2"/>
        <v>0</v>
      </c>
      <c r="R141" s="142">
        <v>0</v>
      </c>
      <c r="S141" s="143">
        <f t="shared" si="3"/>
        <v>0</v>
      </c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Q141" s="144" t="s">
        <v>112</v>
      </c>
      <c r="AS141" s="144" t="s">
        <v>109</v>
      </c>
      <c r="AT141" s="144" t="s">
        <v>77</v>
      </c>
      <c r="AX141" s="14" t="s">
        <v>107</v>
      </c>
      <c r="BD141" s="145">
        <f t="shared" si="4"/>
        <v>0</v>
      </c>
      <c r="BE141" s="145">
        <f t="shared" si="5"/>
        <v>0</v>
      </c>
      <c r="BF141" s="145">
        <f t="shared" si="6"/>
        <v>0</v>
      </c>
      <c r="BG141" s="145">
        <f t="shared" si="7"/>
        <v>0</v>
      </c>
      <c r="BH141" s="145">
        <f t="shared" si="8"/>
        <v>0</v>
      </c>
      <c r="BI141" s="14" t="s">
        <v>75</v>
      </c>
      <c r="BJ141" s="145">
        <f t="shared" si="9"/>
        <v>0</v>
      </c>
      <c r="BK141" s="14" t="s">
        <v>112</v>
      </c>
      <c r="BL141" s="144" t="s">
        <v>157</v>
      </c>
    </row>
    <row r="142" spans="1:64" s="2" customFormat="1" ht="21.75" customHeight="1">
      <c r="A142" s="26"/>
      <c r="B142" s="133"/>
      <c r="C142" s="134" t="s">
        <v>8</v>
      </c>
      <c r="D142" s="134" t="s">
        <v>109</v>
      </c>
      <c r="E142" s="135" t="s">
        <v>158</v>
      </c>
      <c r="F142" s="136" t="s">
        <v>153</v>
      </c>
      <c r="G142" s="137">
        <v>50</v>
      </c>
      <c r="H142" s="138"/>
      <c r="I142" s="138">
        <f t="shared" si="0"/>
        <v>0</v>
      </c>
      <c r="J142" s="139"/>
      <c r="K142" s="27"/>
      <c r="L142" s="140" t="s">
        <v>1</v>
      </c>
      <c r="M142" s="141" t="s">
        <v>35</v>
      </c>
      <c r="N142" s="142">
        <v>7.6999999999999999E-2</v>
      </c>
      <c r="O142" s="142">
        <f t="shared" si="1"/>
        <v>3.85</v>
      </c>
      <c r="P142" s="142">
        <v>0</v>
      </c>
      <c r="Q142" s="142">
        <f t="shared" si="2"/>
        <v>0</v>
      </c>
      <c r="R142" s="142">
        <v>0</v>
      </c>
      <c r="S142" s="143">
        <f t="shared" si="3"/>
        <v>0</v>
      </c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Q142" s="144" t="s">
        <v>112</v>
      </c>
      <c r="AS142" s="144" t="s">
        <v>109</v>
      </c>
      <c r="AT142" s="144" t="s">
        <v>77</v>
      </c>
      <c r="AX142" s="14" t="s">
        <v>107</v>
      </c>
      <c r="BD142" s="145">
        <f t="shared" si="4"/>
        <v>0</v>
      </c>
      <c r="BE142" s="145">
        <f t="shared" si="5"/>
        <v>0</v>
      </c>
      <c r="BF142" s="145">
        <f t="shared" si="6"/>
        <v>0</v>
      </c>
      <c r="BG142" s="145">
        <f t="shared" si="7"/>
        <v>0</v>
      </c>
      <c r="BH142" s="145">
        <f t="shared" si="8"/>
        <v>0</v>
      </c>
      <c r="BI142" s="14" t="s">
        <v>75</v>
      </c>
      <c r="BJ142" s="145">
        <f t="shared" si="9"/>
        <v>0</v>
      </c>
      <c r="BK142" s="14" t="s">
        <v>112</v>
      </c>
      <c r="BL142" s="144" t="s">
        <v>159</v>
      </c>
    </row>
    <row r="143" spans="1:64" s="2" customFormat="1" ht="16.5" customHeight="1">
      <c r="A143" s="26"/>
      <c r="B143" s="133"/>
      <c r="C143" s="134" t="s">
        <v>160</v>
      </c>
      <c r="D143" s="134" t="s">
        <v>109</v>
      </c>
      <c r="E143" s="135" t="s">
        <v>161</v>
      </c>
      <c r="F143" s="136" t="s">
        <v>153</v>
      </c>
      <c r="G143" s="137">
        <v>1.0289999999999999</v>
      </c>
      <c r="H143" s="138"/>
      <c r="I143" s="138">
        <f t="shared" si="0"/>
        <v>0</v>
      </c>
      <c r="J143" s="139"/>
      <c r="K143" s="27"/>
      <c r="L143" s="140" t="s">
        <v>1</v>
      </c>
      <c r="M143" s="141" t="s">
        <v>35</v>
      </c>
      <c r="N143" s="142">
        <v>8.9329999999999998</v>
      </c>
      <c r="O143" s="142">
        <f t="shared" si="1"/>
        <v>9.1920569999999984</v>
      </c>
      <c r="P143" s="142">
        <v>0</v>
      </c>
      <c r="Q143" s="142">
        <f t="shared" si="2"/>
        <v>0</v>
      </c>
      <c r="R143" s="142">
        <v>2.4</v>
      </c>
      <c r="S143" s="143">
        <f t="shared" si="3"/>
        <v>2.4695999999999998</v>
      </c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Q143" s="144" t="s">
        <v>112</v>
      </c>
      <c r="AS143" s="144" t="s">
        <v>109</v>
      </c>
      <c r="AT143" s="144" t="s">
        <v>77</v>
      </c>
      <c r="AX143" s="14" t="s">
        <v>107</v>
      </c>
      <c r="BD143" s="145">
        <f t="shared" si="4"/>
        <v>0</v>
      </c>
      <c r="BE143" s="145">
        <f t="shared" si="5"/>
        <v>0</v>
      </c>
      <c r="BF143" s="145">
        <f t="shared" si="6"/>
        <v>0</v>
      </c>
      <c r="BG143" s="145">
        <f t="shared" si="7"/>
        <v>0</v>
      </c>
      <c r="BH143" s="145">
        <f t="shared" si="8"/>
        <v>0</v>
      </c>
      <c r="BI143" s="14" t="s">
        <v>75</v>
      </c>
      <c r="BJ143" s="145">
        <f t="shared" si="9"/>
        <v>0</v>
      </c>
      <c r="BK143" s="14" t="s">
        <v>112</v>
      </c>
      <c r="BL143" s="144" t="s">
        <v>162</v>
      </c>
    </row>
    <row r="144" spans="1:64" s="2" customFormat="1" ht="16.5" customHeight="1">
      <c r="A144" s="26"/>
      <c r="B144" s="133"/>
      <c r="C144" s="134" t="s">
        <v>163</v>
      </c>
      <c r="D144" s="134" t="s">
        <v>109</v>
      </c>
      <c r="E144" s="135" t="s">
        <v>164</v>
      </c>
      <c r="F144" s="136" t="s">
        <v>140</v>
      </c>
      <c r="G144" s="137">
        <v>25</v>
      </c>
      <c r="H144" s="138"/>
      <c r="I144" s="138">
        <f t="shared" si="0"/>
        <v>0</v>
      </c>
      <c r="J144" s="139"/>
      <c r="K144" s="27"/>
      <c r="L144" s="140" t="s">
        <v>1</v>
      </c>
      <c r="M144" s="141" t="s">
        <v>35</v>
      </c>
      <c r="N144" s="142">
        <v>0.60699999999999998</v>
      </c>
      <c r="O144" s="142">
        <f t="shared" si="1"/>
        <v>15.174999999999999</v>
      </c>
      <c r="P144" s="142">
        <v>8.0000000000000007E-5</v>
      </c>
      <c r="Q144" s="142">
        <f t="shared" si="2"/>
        <v>2E-3</v>
      </c>
      <c r="R144" s="142">
        <v>1.7999999999999999E-2</v>
      </c>
      <c r="S144" s="143">
        <f t="shared" si="3"/>
        <v>0.44999999999999996</v>
      </c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Q144" s="144" t="s">
        <v>112</v>
      </c>
      <c r="AS144" s="144" t="s">
        <v>109</v>
      </c>
      <c r="AT144" s="144" t="s">
        <v>77</v>
      </c>
      <c r="AX144" s="14" t="s">
        <v>107</v>
      </c>
      <c r="BD144" s="145">
        <f t="shared" si="4"/>
        <v>0</v>
      </c>
      <c r="BE144" s="145">
        <f t="shared" si="5"/>
        <v>0</v>
      </c>
      <c r="BF144" s="145">
        <f t="shared" si="6"/>
        <v>0</v>
      </c>
      <c r="BG144" s="145">
        <f t="shared" si="7"/>
        <v>0</v>
      </c>
      <c r="BH144" s="145">
        <f t="shared" si="8"/>
        <v>0</v>
      </c>
      <c r="BI144" s="14" t="s">
        <v>75</v>
      </c>
      <c r="BJ144" s="145">
        <f t="shared" si="9"/>
        <v>0</v>
      </c>
      <c r="BK144" s="14" t="s">
        <v>112</v>
      </c>
      <c r="BL144" s="144" t="s">
        <v>165</v>
      </c>
    </row>
    <row r="145" spans="1:64" s="2" customFormat="1" ht="21.75" customHeight="1">
      <c r="A145" s="26"/>
      <c r="B145" s="133"/>
      <c r="C145" s="134" t="s">
        <v>166</v>
      </c>
      <c r="D145" s="134" t="s">
        <v>109</v>
      </c>
      <c r="E145" s="135" t="s">
        <v>167</v>
      </c>
      <c r="F145" s="136" t="s">
        <v>111</v>
      </c>
      <c r="G145" s="137">
        <v>107</v>
      </c>
      <c r="H145" s="138"/>
      <c r="I145" s="138">
        <f t="shared" si="0"/>
        <v>0</v>
      </c>
      <c r="J145" s="139"/>
      <c r="K145" s="27"/>
      <c r="L145" s="140" t="s">
        <v>1</v>
      </c>
      <c r="M145" s="141" t="s">
        <v>35</v>
      </c>
      <c r="N145" s="142">
        <v>0.45200000000000001</v>
      </c>
      <c r="O145" s="142">
        <f t="shared" si="1"/>
        <v>48.364000000000004</v>
      </c>
      <c r="P145" s="142">
        <v>0</v>
      </c>
      <c r="Q145" s="142">
        <f t="shared" si="2"/>
        <v>0</v>
      </c>
      <c r="R145" s="142">
        <v>6.5000000000000002E-2</v>
      </c>
      <c r="S145" s="143">
        <f t="shared" si="3"/>
        <v>6.9550000000000001</v>
      </c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Q145" s="144" t="s">
        <v>112</v>
      </c>
      <c r="AS145" s="144" t="s">
        <v>109</v>
      </c>
      <c r="AT145" s="144" t="s">
        <v>77</v>
      </c>
      <c r="AX145" s="14" t="s">
        <v>107</v>
      </c>
      <c r="BD145" s="145">
        <f t="shared" si="4"/>
        <v>0</v>
      </c>
      <c r="BE145" s="145">
        <f t="shared" si="5"/>
        <v>0</v>
      </c>
      <c r="BF145" s="145">
        <f t="shared" si="6"/>
        <v>0</v>
      </c>
      <c r="BG145" s="145">
        <f t="shared" si="7"/>
        <v>0</v>
      </c>
      <c r="BH145" s="145">
        <f t="shared" si="8"/>
        <v>0</v>
      </c>
      <c r="BI145" s="14" t="s">
        <v>75</v>
      </c>
      <c r="BJ145" s="145">
        <f t="shared" si="9"/>
        <v>0</v>
      </c>
      <c r="BK145" s="14" t="s">
        <v>112</v>
      </c>
      <c r="BL145" s="144" t="s">
        <v>168</v>
      </c>
    </row>
    <row r="146" spans="1:64" s="2" customFormat="1" ht="21.75" customHeight="1">
      <c r="A146" s="26"/>
      <c r="B146" s="133"/>
      <c r="C146" s="134" t="s">
        <v>169</v>
      </c>
      <c r="D146" s="134" t="s">
        <v>109</v>
      </c>
      <c r="E146" s="135" t="s">
        <v>170</v>
      </c>
      <c r="F146" s="136" t="s">
        <v>111</v>
      </c>
      <c r="G146" s="137">
        <v>107</v>
      </c>
      <c r="H146" s="138"/>
      <c r="I146" s="138">
        <f t="shared" si="0"/>
        <v>0</v>
      </c>
      <c r="J146" s="139"/>
      <c r="K146" s="27"/>
      <c r="L146" s="140" t="s">
        <v>1</v>
      </c>
      <c r="M146" s="141" t="s">
        <v>35</v>
      </c>
      <c r="N146" s="142">
        <v>0.27300000000000002</v>
      </c>
      <c r="O146" s="142">
        <f t="shared" si="1"/>
        <v>29.211000000000002</v>
      </c>
      <c r="P146" s="142">
        <v>0</v>
      </c>
      <c r="Q146" s="142">
        <f t="shared" si="2"/>
        <v>0</v>
      </c>
      <c r="R146" s="142">
        <v>0</v>
      </c>
      <c r="S146" s="143">
        <f t="shared" si="3"/>
        <v>0</v>
      </c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Q146" s="144" t="s">
        <v>112</v>
      </c>
      <c r="AS146" s="144" t="s">
        <v>109</v>
      </c>
      <c r="AT146" s="144" t="s">
        <v>77</v>
      </c>
      <c r="AX146" s="14" t="s">
        <v>107</v>
      </c>
      <c r="BD146" s="145">
        <f t="shared" si="4"/>
        <v>0</v>
      </c>
      <c r="BE146" s="145">
        <f t="shared" si="5"/>
        <v>0</v>
      </c>
      <c r="BF146" s="145">
        <f t="shared" si="6"/>
        <v>0</v>
      </c>
      <c r="BG146" s="145">
        <f t="shared" si="7"/>
        <v>0</v>
      </c>
      <c r="BH146" s="145">
        <f t="shared" si="8"/>
        <v>0</v>
      </c>
      <c r="BI146" s="14" t="s">
        <v>75</v>
      </c>
      <c r="BJ146" s="145">
        <f t="shared" si="9"/>
        <v>0</v>
      </c>
      <c r="BK146" s="14" t="s">
        <v>112</v>
      </c>
      <c r="BL146" s="144" t="s">
        <v>171</v>
      </c>
    </row>
    <row r="147" spans="1:64" s="2" customFormat="1" ht="21.75" customHeight="1">
      <c r="A147" s="26"/>
      <c r="B147" s="133"/>
      <c r="C147" s="134" t="s">
        <v>172</v>
      </c>
      <c r="D147" s="134" t="s">
        <v>109</v>
      </c>
      <c r="E147" s="135" t="s">
        <v>173</v>
      </c>
      <c r="F147" s="136" t="s">
        <v>111</v>
      </c>
      <c r="G147" s="137">
        <v>107</v>
      </c>
      <c r="H147" s="138"/>
      <c r="I147" s="138">
        <f t="shared" si="0"/>
        <v>0</v>
      </c>
      <c r="J147" s="139"/>
      <c r="K147" s="27"/>
      <c r="L147" s="140" t="s">
        <v>1</v>
      </c>
      <c r="M147" s="141" t="s">
        <v>35</v>
      </c>
      <c r="N147" s="142">
        <v>0.58699999999999997</v>
      </c>
      <c r="O147" s="142">
        <f t="shared" si="1"/>
        <v>62.808999999999997</v>
      </c>
      <c r="P147" s="142">
        <v>0</v>
      </c>
      <c r="Q147" s="142">
        <f t="shared" si="2"/>
        <v>0</v>
      </c>
      <c r="R147" s="142">
        <v>0</v>
      </c>
      <c r="S147" s="143">
        <f t="shared" si="3"/>
        <v>0</v>
      </c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Q147" s="144" t="s">
        <v>112</v>
      </c>
      <c r="AS147" s="144" t="s">
        <v>109</v>
      </c>
      <c r="AT147" s="144" t="s">
        <v>77</v>
      </c>
      <c r="AX147" s="14" t="s">
        <v>107</v>
      </c>
      <c r="BD147" s="145">
        <f t="shared" si="4"/>
        <v>0</v>
      </c>
      <c r="BE147" s="145">
        <f t="shared" si="5"/>
        <v>0</v>
      </c>
      <c r="BF147" s="145">
        <f t="shared" si="6"/>
        <v>0</v>
      </c>
      <c r="BG147" s="145">
        <f t="shared" si="7"/>
        <v>0</v>
      </c>
      <c r="BH147" s="145">
        <f t="shared" si="8"/>
        <v>0</v>
      </c>
      <c r="BI147" s="14" t="s">
        <v>75</v>
      </c>
      <c r="BJ147" s="145">
        <f t="shared" si="9"/>
        <v>0</v>
      </c>
      <c r="BK147" s="14" t="s">
        <v>112</v>
      </c>
      <c r="BL147" s="144" t="s">
        <v>174</v>
      </c>
    </row>
    <row r="148" spans="1:64" s="2" customFormat="1" ht="16.5" customHeight="1">
      <c r="A148" s="26"/>
      <c r="B148" s="133"/>
      <c r="C148" s="134" t="s">
        <v>7</v>
      </c>
      <c r="D148" s="134" t="s">
        <v>109</v>
      </c>
      <c r="E148" s="135" t="s">
        <v>175</v>
      </c>
      <c r="F148" s="136" t="s">
        <v>153</v>
      </c>
      <c r="G148" s="137">
        <v>3</v>
      </c>
      <c r="H148" s="138"/>
      <c r="I148" s="138">
        <f t="shared" si="0"/>
        <v>0</v>
      </c>
      <c r="J148" s="139"/>
      <c r="K148" s="27"/>
      <c r="L148" s="140" t="s">
        <v>1</v>
      </c>
      <c r="M148" s="141" t="s">
        <v>35</v>
      </c>
      <c r="N148" s="142">
        <v>12.75</v>
      </c>
      <c r="O148" s="142">
        <f t="shared" si="1"/>
        <v>38.25</v>
      </c>
      <c r="P148" s="142">
        <v>0</v>
      </c>
      <c r="Q148" s="142">
        <f t="shared" si="2"/>
        <v>0</v>
      </c>
      <c r="R148" s="142">
        <v>2.5</v>
      </c>
      <c r="S148" s="143">
        <f t="shared" si="3"/>
        <v>7.5</v>
      </c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Q148" s="144" t="s">
        <v>112</v>
      </c>
      <c r="AS148" s="144" t="s">
        <v>109</v>
      </c>
      <c r="AT148" s="144" t="s">
        <v>77</v>
      </c>
      <c r="AX148" s="14" t="s">
        <v>107</v>
      </c>
      <c r="BD148" s="145">
        <f t="shared" si="4"/>
        <v>0</v>
      </c>
      <c r="BE148" s="145">
        <f t="shared" si="5"/>
        <v>0</v>
      </c>
      <c r="BF148" s="145">
        <f t="shared" si="6"/>
        <v>0</v>
      </c>
      <c r="BG148" s="145">
        <f t="shared" si="7"/>
        <v>0</v>
      </c>
      <c r="BH148" s="145">
        <f t="shared" si="8"/>
        <v>0</v>
      </c>
      <c r="BI148" s="14" t="s">
        <v>75</v>
      </c>
      <c r="BJ148" s="145">
        <f t="shared" si="9"/>
        <v>0</v>
      </c>
      <c r="BK148" s="14" t="s">
        <v>112</v>
      </c>
      <c r="BL148" s="144" t="s">
        <v>176</v>
      </c>
    </row>
    <row r="149" spans="1:64" s="2" customFormat="1" ht="21.75" customHeight="1">
      <c r="A149" s="26"/>
      <c r="B149" s="133"/>
      <c r="C149" s="134" t="s">
        <v>177</v>
      </c>
      <c r="D149" s="134" t="s">
        <v>109</v>
      </c>
      <c r="E149" s="135" t="s">
        <v>178</v>
      </c>
      <c r="F149" s="136" t="s">
        <v>153</v>
      </c>
      <c r="G149" s="137">
        <v>3</v>
      </c>
      <c r="H149" s="138"/>
      <c r="I149" s="138">
        <f t="shared" si="0"/>
        <v>0</v>
      </c>
      <c r="J149" s="139"/>
      <c r="K149" s="27"/>
      <c r="L149" s="140" t="s">
        <v>1</v>
      </c>
      <c r="M149" s="141" t="s">
        <v>35</v>
      </c>
      <c r="N149" s="142">
        <v>24.308</v>
      </c>
      <c r="O149" s="142">
        <f t="shared" si="1"/>
        <v>72.924000000000007</v>
      </c>
      <c r="P149" s="142">
        <v>0.48818</v>
      </c>
      <c r="Q149" s="142">
        <f t="shared" si="2"/>
        <v>1.46454</v>
      </c>
      <c r="R149" s="142">
        <v>0</v>
      </c>
      <c r="S149" s="143">
        <f t="shared" si="3"/>
        <v>0</v>
      </c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Q149" s="144" t="s">
        <v>112</v>
      </c>
      <c r="AS149" s="144" t="s">
        <v>109</v>
      </c>
      <c r="AT149" s="144" t="s">
        <v>77</v>
      </c>
      <c r="AX149" s="14" t="s">
        <v>107</v>
      </c>
      <c r="BD149" s="145">
        <f t="shared" si="4"/>
        <v>0</v>
      </c>
      <c r="BE149" s="145">
        <f t="shared" si="5"/>
        <v>0</v>
      </c>
      <c r="BF149" s="145">
        <f t="shared" si="6"/>
        <v>0</v>
      </c>
      <c r="BG149" s="145">
        <f t="shared" si="7"/>
        <v>0</v>
      </c>
      <c r="BH149" s="145">
        <f t="shared" si="8"/>
        <v>0</v>
      </c>
      <c r="BI149" s="14" t="s">
        <v>75</v>
      </c>
      <c r="BJ149" s="145">
        <f t="shared" si="9"/>
        <v>0</v>
      </c>
      <c r="BK149" s="14" t="s">
        <v>112</v>
      </c>
      <c r="BL149" s="144" t="s">
        <v>179</v>
      </c>
    </row>
    <row r="150" spans="1:64" s="2" customFormat="1" ht="16.5" customHeight="1">
      <c r="A150" s="26"/>
      <c r="B150" s="133"/>
      <c r="C150" s="146" t="s">
        <v>180</v>
      </c>
      <c r="D150" s="146" t="s">
        <v>181</v>
      </c>
      <c r="E150" s="147" t="s">
        <v>182</v>
      </c>
      <c r="F150" s="148" t="s">
        <v>123</v>
      </c>
      <c r="G150" s="149">
        <v>8.1</v>
      </c>
      <c r="H150" s="150"/>
      <c r="I150" s="150">
        <f t="shared" si="0"/>
        <v>0</v>
      </c>
      <c r="J150" s="151"/>
      <c r="K150" s="152"/>
      <c r="L150" s="153" t="s">
        <v>1</v>
      </c>
      <c r="M150" s="154" t="s">
        <v>35</v>
      </c>
      <c r="N150" s="142">
        <v>0</v>
      </c>
      <c r="O150" s="142">
        <f t="shared" si="1"/>
        <v>0</v>
      </c>
      <c r="P150" s="142">
        <v>1</v>
      </c>
      <c r="Q150" s="142">
        <f t="shared" si="2"/>
        <v>8.1</v>
      </c>
      <c r="R150" s="142">
        <v>0</v>
      </c>
      <c r="S150" s="143">
        <f t="shared" si="3"/>
        <v>0</v>
      </c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Q150" s="144" t="s">
        <v>134</v>
      </c>
      <c r="AS150" s="144" t="s">
        <v>181</v>
      </c>
      <c r="AT150" s="144" t="s">
        <v>77</v>
      </c>
      <c r="AX150" s="14" t="s">
        <v>107</v>
      </c>
      <c r="BD150" s="145">
        <f t="shared" si="4"/>
        <v>0</v>
      </c>
      <c r="BE150" s="145">
        <f t="shared" si="5"/>
        <v>0</v>
      </c>
      <c r="BF150" s="145">
        <f t="shared" si="6"/>
        <v>0</v>
      </c>
      <c r="BG150" s="145">
        <f t="shared" si="7"/>
        <v>0</v>
      </c>
      <c r="BH150" s="145">
        <f t="shared" si="8"/>
        <v>0</v>
      </c>
      <c r="BI150" s="14" t="s">
        <v>75</v>
      </c>
      <c r="BJ150" s="145">
        <f t="shared" si="9"/>
        <v>0</v>
      </c>
      <c r="BK150" s="14" t="s">
        <v>112</v>
      </c>
      <c r="BL150" s="144" t="s">
        <v>183</v>
      </c>
    </row>
    <row r="151" spans="1:64" s="2" customFormat="1" ht="21.75" customHeight="1">
      <c r="A151" s="26"/>
      <c r="B151" s="133"/>
      <c r="C151" s="134" t="s">
        <v>184</v>
      </c>
      <c r="D151" s="134" t="s">
        <v>109</v>
      </c>
      <c r="E151" s="135" t="s">
        <v>185</v>
      </c>
      <c r="F151" s="136" t="s">
        <v>111</v>
      </c>
      <c r="G151" s="137">
        <v>12</v>
      </c>
      <c r="H151" s="138"/>
      <c r="I151" s="138">
        <f t="shared" si="0"/>
        <v>0</v>
      </c>
      <c r="J151" s="139"/>
      <c r="K151" s="27"/>
      <c r="L151" s="140" t="s">
        <v>1</v>
      </c>
      <c r="M151" s="141" t="s">
        <v>35</v>
      </c>
      <c r="N151" s="142">
        <v>0.82699999999999996</v>
      </c>
      <c r="O151" s="142">
        <f t="shared" si="1"/>
        <v>9.9239999999999995</v>
      </c>
      <c r="P151" s="142">
        <v>3.9079999999999997E-2</v>
      </c>
      <c r="Q151" s="142">
        <f t="shared" si="2"/>
        <v>0.46895999999999993</v>
      </c>
      <c r="R151" s="142">
        <v>0</v>
      </c>
      <c r="S151" s="143">
        <f t="shared" si="3"/>
        <v>0</v>
      </c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Q151" s="144" t="s">
        <v>112</v>
      </c>
      <c r="AS151" s="144" t="s">
        <v>109</v>
      </c>
      <c r="AT151" s="144" t="s">
        <v>77</v>
      </c>
      <c r="AX151" s="14" t="s">
        <v>107</v>
      </c>
      <c r="BD151" s="145">
        <f t="shared" si="4"/>
        <v>0</v>
      </c>
      <c r="BE151" s="145">
        <f t="shared" si="5"/>
        <v>0</v>
      </c>
      <c r="BF151" s="145">
        <f t="shared" si="6"/>
        <v>0</v>
      </c>
      <c r="BG151" s="145">
        <f t="shared" si="7"/>
        <v>0</v>
      </c>
      <c r="BH151" s="145">
        <f t="shared" si="8"/>
        <v>0</v>
      </c>
      <c r="BI151" s="14" t="s">
        <v>75</v>
      </c>
      <c r="BJ151" s="145">
        <f t="shared" si="9"/>
        <v>0</v>
      </c>
      <c r="BK151" s="14" t="s">
        <v>112</v>
      </c>
      <c r="BL151" s="144" t="s">
        <v>186</v>
      </c>
    </row>
    <row r="152" spans="1:64" s="2" customFormat="1" ht="21.75" customHeight="1">
      <c r="A152" s="26"/>
      <c r="B152" s="133"/>
      <c r="C152" s="134" t="s">
        <v>187</v>
      </c>
      <c r="D152" s="134" t="s">
        <v>109</v>
      </c>
      <c r="E152" s="135" t="s">
        <v>188</v>
      </c>
      <c r="F152" s="136" t="s">
        <v>111</v>
      </c>
      <c r="G152" s="137">
        <v>25</v>
      </c>
      <c r="H152" s="138"/>
      <c r="I152" s="138">
        <f t="shared" si="0"/>
        <v>0</v>
      </c>
      <c r="J152" s="139"/>
      <c r="K152" s="27"/>
      <c r="L152" s="140" t="s">
        <v>1</v>
      </c>
      <c r="M152" s="141" t="s">
        <v>35</v>
      </c>
      <c r="N152" s="142">
        <v>1.5</v>
      </c>
      <c r="O152" s="142">
        <f t="shared" si="1"/>
        <v>37.5</v>
      </c>
      <c r="P152" s="142">
        <v>3.8850000000000003E-2</v>
      </c>
      <c r="Q152" s="142">
        <f t="shared" si="2"/>
        <v>0.97125000000000006</v>
      </c>
      <c r="R152" s="142">
        <v>0</v>
      </c>
      <c r="S152" s="143">
        <f t="shared" si="3"/>
        <v>0</v>
      </c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Q152" s="144" t="s">
        <v>112</v>
      </c>
      <c r="AS152" s="144" t="s">
        <v>109</v>
      </c>
      <c r="AT152" s="144" t="s">
        <v>77</v>
      </c>
      <c r="AX152" s="14" t="s">
        <v>107</v>
      </c>
      <c r="BD152" s="145">
        <f t="shared" si="4"/>
        <v>0</v>
      </c>
      <c r="BE152" s="145">
        <f t="shared" si="5"/>
        <v>0</v>
      </c>
      <c r="BF152" s="145">
        <f t="shared" si="6"/>
        <v>0</v>
      </c>
      <c r="BG152" s="145">
        <f t="shared" si="7"/>
        <v>0</v>
      </c>
      <c r="BH152" s="145">
        <f t="shared" si="8"/>
        <v>0</v>
      </c>
      <c r="BI152" s="14" t="s">
        <v>75</v>
      </c>
      <c r="BJ152" s="145">
        <f t="shared" si="9"/>
        <v>0</v>
      </c>
      <c r="BK152" s="14" t="s">
        <v>112</v>
      </c>
      <c r="BL152" s="144" t="s">
        <v>189</v>
      </c>
    </row>
    <row r="153" spans="1:64" s="2" customFormat="1" ht="21.75" customHeight="1">
      <c r="A153" s="26"/>
      <c r="B153" s="133"/>
      <c r="C153" s="134" t="s">
        <v>190</v>
      </c>
      <c r="D153" s="134" t="s">
        <v>109</v>
      </c>
      <c r="E153" s="135" t="s">
        <v>191</v>
      </c>
      <c r="F153" s="136" t="s">
        <v>111</v>
      </c>
      <c r="G153" s="137">
        <v>25</v>
      </c>
      <c r="H153" s="138"/>
      <c r="I153" s="138">
        <f t="shared" si="0"/>
        <v>0</v>
      </c>
      <c r="J153" s="139"/>
      <c r="K153" s="27"/>
      <c r="L153" s="140" t="s">
        <v>1</v>
      </c>
      <c r="M153" s="141" t="s">
        <v>35</v>
      </c>
      <c r="N153" s="142">
        <v>2.16</v>
      </c>
      <c r="O153" s="142">
        <f t="shared" si="1"/>
        <v>54</v>
      </c>
      <c r="P153" s="142">
        <v>5.8279999999999998E-2</v>
      </c>
      <c r="Q153" s="142">
        <f t="shared" si="2"/>
        <v>1.4569999999999999</v>
      </c>
      <c r="R153" s="142">
        <v>0</v>
      </c>
      <c r="S153" s="143">
        <f t="shared" si="3"/>
        <v>0</v>
      </c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Q153" s="144" t="s">
        <v>112</v>
      </c>
      <c r="AS153" s="144" t="s">
        <v>109</v>
      </c>
      <c r="AT153" s="144" t="s">
        <v>77</v>
      </c>
      <c r="AX153" s="14" t="s">
        <v>107</v>
      </c>
      <c r="BD153" s="145">
        <f t="shared" si="4"/>
        <v>0</v>
      </c>
      <c r="BE153" s="145">
        <f t="shared" si="5"/>
        <v>0</v>
      </c>
      <c r="BF153" s="145">
        <f t="shared" si="6"/>
        <v>0</v>
      </c>
      <c r="BG153" s="145">
        <f t="shared" si="7"/>
        <v>0</v>
      </c>
      <c r="BH153" s="145">
        <f t="shared" si="8"/>
        <v>0</v>
      </c>
      <c r="BI153" s="14" t="s">
        <v>75</v>
      </c>
      <c r="BJ153" s="145">
        <f t="shared" si="9"/>
        <v>0</v>
      </c>
      <c r="BK153" s="14" t="s">
        <v>112</v>
      </c>
      <c r="BL153" s="144" t="s">
        <v>192</v>
      </c>
    </row>
    <row r="154" spans="1:64" s="2" customFormat="1" ht="21.75" customHeight="1">
      <c r="A154" s="26"/>
      <c r="B154" s="133"/>
      <c r="C154" s="134" t="s">
        <v>193</v>
      </c>
      <c r="D154" s="134" t="s">
        <v>109</v>
      </c>
      <c r="E154" s="135" t="s">
        <v>194</v>
      </c>
      <c r="F154" s="136" t="s">
        <v>111</v>
      </c>
      <c r="G154" s="137">
        <v>50</v>
      </c>
      <c r="H154" s="138"/>
      <c r="I154" s="138">
        <f t="shared" si="0"/>
        <v>0</v>
      </c>
      <c r="J154" s="139"/>
      <c r="K154" s="27"/>
      <c r="L154" s="140" t="s">
        <v>1</v>
      </c>
      <c r="M154" s="141" t="s">
        <v>35</v>
      </c>
      <c r="N154" s="142">
        <v>0.84499999999999997</v>
      </c>
      <c r="O154" s="142">
        <f t="shared" si="1"/>
        <v>42.25</v>
      </c>
      <c r="P154" s="142">
        <v>8.8999999999999999E-3</v>
      </c>
      <c r="Q154" s="142">
        <f t="shared" si="2"/>
        <v>0.44500000000000001</v>
      </c>
      <c r="R154" s="142">
        <v>0</v>
      </c>
      <c r="S154" s="143">
        <f t="shared" si="3"/>
        <v>0</v>
      </c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Q154" s="144" t="s">
        <v>112</v>
      </c>
      <c r="AS154" s="144" t="s">
        <v>109</v>
      </c>
      <c r="AT154" s="144" t="s">
        <v>77</v>
      </c>
      <c r="AX154" s="14" t="s">
        <v>107</v>
      </c>
      <c r="BD154" s="145">
        <f t="shared" si="4"/>
        <v>0</v>
      </c>
      <c r="BE154" s="145">
        <f t="shared" si="5"/>
        <v>0</v>
      </c>
      <c r="BF154" s="145">
        <f t="shared" si="6"/>
        <v>0</v>
      </c>
      <c r="BG154" s="145">
        <f t="shared" si="7"/>
        <v>0</v>
      </c>
      <c r="BH154" s="145">
        <f t="shared" si="8"/>
        <v>0</v>
      </c>
      <c r="BI154" s="14" t="s">
        <v>75</v>
      </c>
      <c r="BJ154" s="145">
        <f t="shared" si="9"/>
        <v>0</v>
      </c>
      <c r="BK154" s="14" t="s">
        <v>112</v>
      </c>
      <c r="BL154" s="144" t="s">
        <v>195</v>
      </c>
    </row>
    <row r="155" spans="1:64" s="2" customFormat="1" ht="21.75" customHeight="1">
      <c r="A155" s="26"/>
      <c r="B155" s="133"/>
      <c r="C155" s="134" t="s">
        <v>196</v>
      </c>
      <c r="D155" s="134" t="s">
        <v>109</v>
      </c>
      <c r="E155" s="135" t="s">
        <v>197</v>
      </c>
      <c r="F155" s="136" t="s">
        <v>111</v>
      </c>
      <c r="G155" s="137">
        <v>50</v>
      </c>
      <c r="H155" s="138"/>
      <c r="I155" s="138">
        <f t="shared" si="0"/>
        <v>0</v>
      </c>
      <c r="J155" s="139"/>
      <c r="K155" s="27"/>
      <c r="L155" s="140" t="s">
        <v>1</v>
      </c>
      <c r="M155" s="141" t="s">
        <v>35</v>
      </c>
      <c r="N155" s="142">
        <v>0.59</v>
      </c>
      <c r="O155" s="142">
        <f t="shared" si="1"/>
        <v>29.5</v>
      </c>
      <c r="P155" s="142">
        <v>3.15E-3</v>
      </c>
      <c r="Q155" s="142">
        <f t="shared" si="2"/>
        <v>0.1575</v>
      </c>
      <c r="R155" s="142">
        <v>0</v>
      </c>
      <c r="S155" s="143">
        <f t="shared" si="3"/>
        <v>0</v>
      </c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Q155" s="144" t="s">
        <v>112</v>
      </c>
      <c r="AS155" s="144" t="s">
        <v>109</v>
      </c>
      <c r="AT155" s="144" t="s">
        <v>77</v>
      </c>
      <c r="AX155" s="14" t="s">
        <v>107</v>
      </c>
      <c r="BD155" s="145">
        <f t="shared" si="4"/>
        <v>0</v>
      </c>
      <c r="BE155" s="145">
        <f t="shared" si="5"/>
        <v>0</v>
      </c>
      <c r="BF155" s="145">
        <f t="shared" si="6"/>
        <v>0</v>
      </c>
      <c r="BG155" s="145">
        <f t="shared" si="7"/>
        <v>0</v>
      </c>
      <c r="BH155" s="145">
        <f t="shared" si="8"/>
        <v>0</v>
      </c>
      <c r="BI155" s="14" t="s">
        <v>75</v>
      </c>
      <c r="BJ155" s="145">
        <f t="shared" si="9"/>
        <v>0</v>
      </c>
      <c r="BK155" s="14" t="s">
        <v>112</v>
      </c>
      <c r="BL155" s="144" t="s">
        <v>198</v>
      </c>
    </row>
    <row r="156" spans="1:64" s="12" customFormat="1" ht="22.9" customHeight="1">
      <c r="B156" s="121"/>
      <c r="D156" s="122" t="s">
        <v>69</v>
      </c>
      <c r="E156" s="131" t="s">
        <v>199</v>
      </c>
      <c r="I156" s="132">
        <f>BJ156</f>
        <v>0</v>
      </c>
      <c r="K156" s="121"/>
      <c r="L156" s="125"/>
      <c r="M156" s="126"/>
      <c r="N156" s="126"/>
      <c r="O156" s="127">
        <f>SUM(O157:O161)</f>
        <v>29.070599999999999</v>
      </c>
      <c r="P156" s="126"/>
      <c r="Q156" s="127">
        <f>SUM(Q157:Q161)</f>
        <v>0</v>
      </c>
      <c r="R156" s="126"/>
      <c r="S156" s="128">
        <f>SUM(S157:S161)</f>
        <v>0</v>
      </c>
      <c r="AQ156" s="122" t="s">
        <v>75</v>
      </c>
      <c r="AS156" s="129" t="s">
        <v>69</v>
      </c>
      <c r="AT156" s="129" t="s">
        <v>75</v>
      </c>
      <c r="AX156" s="122" t="s">
        <v>107</v>
      </c>
      <c r="BJ156" s="130">
        <f>SUM(BJ157:BJ161)</f>
        <v>0</v>
      </c>
    </row>
    <row r="157" spans="1:64" s="2" customFormat="1" ht="21.75" customHeight="1">
      <c r="A157" s="26"/>
      <c r="B157" s="133"/>
      <c r="C157" s="134" t="s">
        <v>200</v>
      </c>
      <c r="D157" s="134" t="s">
        <v>109</v>
      </c>
      <c r="E157" s="135" t="s">
        <v>201</v>
      </c>
      <c r="F157" s="136" t="s">
        <v>123</v>
      </c>
      <c r="G157" s="137">
        <v>55.905000000000001</v>
      </c>
      <c r="H157" s="138"/>
      <c r="I157" s="138">
        <f>ROUND(H157*G157,1)</f>
        <v>0</v>
      </c>
      <c r="J157" s="139"/>
      <c r="K157" s="27"/>
      <c r="L157" s="140" t="s">
        <v>1</v>
      </c>
      <c r="M157" s="141" t="s">
        <v>35</v>
      </c>
      <c r="N157" s="142">
        <v>0.24</v>
      </c>
      <c r="O157" s="142">
        <f>N157*G157</f>
        <v>13.417199999999999</v>
      </c>
      <c r="P157" s="142">
        <v>0</v>
      </c>
      <c r="Q157" s="142">
        <f>P157*G157</f>
        <v>0</v>
      </c>
      <c r="R157" s="142">
        <v>0</v>
      </c>
      <c r="S157" s="143">
        <f>R157*G157</f>
        <v>0</v>
      </c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Q157" s="144" t="s">
        <v>112</v>
      </c>
      <c r="AS157" s="144" t="s">
        <v>109</v>
      </c>
      <c r="AT157" s="144" t="s">
        <v>77</v>
      </c>
      <c r="AX157" s="14" t="s">
        <v>107</v>
      </c>
      <c r="BD157" s="145">
        <f>IF(M157="základní",I157,0)</f>
        <v>0</v>
      </c>
      <c r="BE157" s="145">
        <f>IF(M157="snížená",I157,0)</f>
        <v>0</v>
      </c>
      <c r="BF157" s="145">
        <f>IF(M157="zákl. přenesená",I157,0)</f>
        <v>0</v>
      </c>
      <c r="BG157" s="145">
        <f>IF(M157="sníž. přenesená",I157,0)</f>
        <v>0</v>
      </c>
      <c r="BH157" s="145">
        <f>IF(M157="nulová",I157,0)</f>
        <v>0</v>
      </c>
      <c r="BI157" s="14" t="s">
        <v>75</v>
      </c>
      <c r="BJ157" s="145">
        <f>ROUND(H157*G157,1)</f>
        <v>0</v>
      </c>
      <c r="BK157" s="14" t="s">
        <v>112</v>
      </c>
      <c r="BL157" s="144" t="s">
        <v>202</v>
      </c>
    </row>
    <row r="158" spans="1:64" s="2" customFormat="1" ht="16.5" customHeight="1">
      <c r="A158" s="26"/>
      <c r="B158" s="133"/>
      <c r="C158" s="134" t="s">
        <v>203</v>
      </c>
      <c r="D158" s="134" t="s">
        <v>109</v>
      </c>
      <c r="E158" s="135" t="s">
        <v>204</v>
      </c>
      <c r="F158" s="136" t="s">
        <v>123</v>
      </c>
      <c r="G158" s="137">
        <v>1621.2449999999999</v>
      </c>
      <c r="H158" s="138"/>
      <c r="I158" s="138">
        <f>ROUND(H158*G158,1)</f>
        <v>0</v>
      </c>
      <c r="J158" s="139"/>
      <c r="K158" s="27"/>
      <c r="L158" s="140" t="s">
        <v>1</v>
      </c>
      <c r="M158" s="141" t="s">
        <v>35</v>
      </c>
      <c r="N158" s="142">
        <v>4.0000000000000001E-3</v>
      </c>
      <c r="O158" s="142">
        <f>N158*G158</f>
        <v>6.4849799999999993</v>
      </c>
      <c r="P158" s="142">
        <v>0</v>
      </c>
      <c r="Q158" s="142">
        <f>P158*G158</f>
        <v>0</v>
      </c>
      <c r="R158" s="142">
        <v>0</v>
      </c>
      <c r="S158" s="143">
        <f>R158*G158</f>
        <v>0</v>
      </c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Q158" s="144" t="s">
        <v>112</v>
      </c>
      <c r="AS158" s="144" t="s">
        <v>109</v>
      </c>
      <c r="AT158" s="144" t="s">
        <v>77</v>
      </c>
      <c r="AX158" s="14" t="s">
        <v>107</v>
      </c>
      <c r="BD158" s="145">
        <f>IF(M158="základní",I158,0)</f>
        <v>0</v>
      </c>
      <c r="BE158" s="145">
        <f>IF(M158="snížená",I158,0)</f>
        <v>0</v>
      </c>
      <c r="BF158" s="145">
        <f>IF(M158="zákl. přenesená",I158,0)</f>
        <v>0</v>
      </c>
      <c r="BG158" s="145">
        <f>IF(M158="sníž. přenesená",I158,0)</f>
        <v>0</v>
      </c>
      <c r="BH158" s="145">
        <f>IF(M158="nulová",I158,0)</f>
        <v>0</v>
      </c>
      <c r="BI158" s="14" t="s">
        <v>75</v>
      </c>
      <c r="BJ158" s="145">
        <f>ROUND(H158*G158,1)</f>
        <v>0</v>
      </c>
      <c r="BK158" s="14" t="s">
        <v>112</v>
      </c>
      <c r="BL158" s="144" t="s">
        <v>205</v>
      </c>
    </row>
    <row r="159" spans="1:64" s="2" customFormat="1" ht="21.75" customHeight="1">
      <c r="A159" s="26"/>
      <c r="B159" s="133"/>
      <c r="C159" s="134" t="s">
        <v>206</v>
      </c>
      <c r="D159" s="134" t="s">
        <v>109</v>
      </c>
      <c r="E159" s="135" t="s">
        <v>207</v>
      </c>
      <c r="F159" s="136" t="s">
        <v>123</v>
      </c>
      <c r="G159" s="137">
        <v>55.905000000000001</v>
      </c>
      <c r="H159" s="138"/>
      <c r="I159" s="138">
        <f>ROUND(H159*G159,1)</f>
        <v>0</v>
      </c>
      <c r="J159" s="139"/>
      <c r="K159" s="27"/>
      <c r="L159" s="140" t="s">
        <v>1</v>
      </c>
      <c r="M159" s="141" t="s">
        <v>35</v>
      </c>
      <c r="N159" s="142">
        <v>0.16400000000000001</v>
      </c>
      <c r="O159" s="142">
        <f>N159*G159</f>
        <v>9.1684200000000011</v>
      </c>
      <c r="P159" s="142">
        <v>0</v>
      </c>
      <c r="Q159" s="142">
        <f>P159*G159</f>
        <v>0</v>
      </c>
      <c r="R159" s="142">
        <v>0</v>
      </c>
      <c r="S159" s="143">
        <f>R159*G159</f>
        <v>0</v>
      </c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Q159" s="144" t="s">
        <v>112</v>
      </c>
      <c r="AS159" s="144" t="s">
        <v>109</v>
      </c>
      <c r="AT159" s="144" t="s">
        <v>77</v>
      </c>
      <c r="AX159" s="14" t="s">
        <v>107</v>
      </c>
      <c r="BD159" s="145">
        <f>IF(M159="základní",I159,0)</f>
        <v>0</v>
      </c>
      <c r="BE159" s="145">
        <f>IF(M159="snížená",I159,0)</f>
        <v>0</v>
      </c>
      <c r="BF159" s="145">
        <f>IF(M159="zákl. přenesená",I159,0)</f>
        <v>0</v>
      </c>
      <c r="BG159" s="145">
        <f>IF(M159="sníž. přenesená",I159,0)</f>
        <v>0</v>
      </c>
      <c r="BH159" s="145">
        <f>IF(M159="nulová",I159,0)</f>
        <v>0</v>
      </c>
      <c r="BI159" s="14" t="s">
        <v>75</v>
      </c>
      <c r="BJ159" s="145">
        <f>ROUND(H159*G159,1)</f>
        <v>0</v>
      </c>
      <c r="BK159" s="14" t="s">
        <v>112</v>
      </c>
      <c r="BL159" s="144" t="s">
        <v>208</v>
      </c>
    </row>
    <row r="160" spans="1:64" s="2" customFormat="1" ht="21.75" customHeight="1">
      <c r="A160" s="26"/>
      <c r="B160" s="133"/>
      <c r="C160" s="134" t="s">
        <v>209</v>
      </c>
      <c r="D160" s="134" t="s">
        <v>109</v>
      </c>
      <c r="E160" s="135" t="s">
        <v>210</v>
      </c>
      <c r="F160" s="136" t="s">
        <v>123</v>
      </c>
      <c r="G160" s="137">
        <v>25.6</v>
      </c>
      <c r="H160" s="138"/>
      <c r="I160" s="138">
        <f>ROUND(H160*G160,1)</f>
        <v>0</v>
      </c>
      <c r="J160" s="139"/>
      <c r="K160" s="27"/>
      <c r="L160" s="140" t="s">
        <v>1</v>
      </c>
      <c r="M160" s="141" t="s">
        <v>35</v>
      </c>
      <c r="N160" s="142">
        <v>0</v>
      </c>
      <c r="O160" s="142">
        <f>N160*G160</f>
        <v>0</v>
      </c>
      <c r="P160" s="142">
        <v>0</v>
      </c>
      <c r="Q160" s="142">
        <f>P160*G160</f>
        <v>0</v>
      </c>
      <c r="R160" s="142">
        <v>0</v>
      </c>
      <c r="S160" s="143">
        <f>R160*G160</f>
        <v>0</v>
      </c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Q160" s="144" t="s">
        <v>112</v>
      </c>
      <c r="AS160" s="144" t="s">
        <v>109</v>
      </c>
      <c r="AT160" s="144" t="s">
        <v>77</v>
      </c>
      <c r="AX160" s="14" t="s">
        <v>107</v>
      </c>
      <c r="BD160" s="145">
        <f>IF(M160="základní",I160,0)</f>
        <v>0</v>
      </c>
      <c r="BE160" s="145">
        <f>IF(M160="snížená",I160,0)</f>
        <v>0</v>
      </c>
      <c r="BF160" s="145">
        <f>IF(M160="zákl. přenesená",I160,0)</f>
        <v>0</v>
      </c>
      <c r="BG160" s="145">
        <f>IF(M160="sníž. přenesená",I160,0)</f>
        <v>0</v>
      </c>
      <c r="BH160" s="145">
        <f>IF(M160="nulová",I160,0)</f>
        <v>0</v>
      </c>
      <c r="BI160" s="14" t="s">
        <v>75</v>
      </c>
      <c r="BJ160" s="145">
        <f>ROUND(H160*G160,1)</f>
        <v>0</v>
      </c>
      <c r="BK160" s="14" t="s">
        <v>112</v>
      </c>
      <c r="BL160" s="144" t="s">
        <v>211</v>
      </c>
    </row>
    <row r="161" spans="1:64" s="2" customFormat="1" ht="21.75" customHeight="1">
      <c r="A161" s="26"/>
      <c r="B161" s="133"/>
      <c r="C161" s="134" t="s">
        <v>212</v>
      </c>
      <c r="D161" s="134" t="s">
        <v>109</v>
      </c>
      <c r="E161" s="135" t="s">
        <v>213</v>
      </c>
      <c r="F161" s="136" t="s">
        <v>123</v>
      </c>
      <c r="G161" s="137">
        <v>30.305</v>
      </c>
      <c r="H161" s="138"/>
      <c r="I161" s="138">
        <f>ROUND(H161*G161,1)</f>
        <v>0</v>
      </c>
      <c r="J161" s="139"/>
      <c r="K161" s="27"/>
      <c r="L161" s="140" t="s">
        <v>1</v>
      </c>
      <c r="M161" s="141" t="s">
        <v>35</v>
      </c>
      <c r="N161" s="142">
        <v>0</v>
      </c>
      <c r="O161" s="142">
        <f>N161*G161</f>
        <v>0</v>
      </c>
      <c r="P161" s="142">
        <v>0</v>
      </c>
      <c r="Q161" s="142">
        <f>P161*G161</f>
        <v>0</v>
      </c>
      <c r="R161" s="142">
        <v>0</v>
      </c>
      <c r="S161" s="143">
        <f>R161*G161</f>
        <v>0</v>
      </c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Q161" s="144" t="s">
        <v>112</v>
      </c>
      <c r="AS161" s="144" t="s">
        <v>109</v>
      </c>
      <c r="AT161" s="144" t="s">
        <v>77</v>
      </c>
      <c r="AX161" s="14" t="s">
        <v>107</v>
      </c>
      <c r="BD161" s="145">
        <f>IF(M161="základní",I161,0)</f>
        <v>0</v>
      </c>
      <c r="BE161" s="145">
        <f>IF(M161="snížená",I161,0)</f>
        <v>0</v>
      </c>
      <c r="BF161" s="145">
        <f>IF(M161="zákl. přenesená",I161,0)</f>
        <v>0</v>
      </c>
      <c r="BG161" s="145">
        <f>IF(M161="sníž. přenesená",I161,0)</f>
        <v>0</v>
      </c>
      <c r="BH161" s="145">
        <f>IF(M161="nulová",I161,0)</f>
        <v>0</v>
      </c>
      <c r="BI161" s="14" t="s">
        <v>75</v>
      </c>
      <c r="BJ161" s="145">
        <f>ROUND(H161*G161,1)</f>
        <v>0</v>
      </c>
      <c r="BK161" s="14" t="s">
        <v>112</v>
      </c>
      <c r="BL161" s="144" t="s">
        <v>214</v>
      </c>
    </row>
    <row r="162" spans="1:64" s="12" customFormat="1" ht="22.9" customHeight="1">
      <c r="B162" s="121"/>
      <c r="D162" s="122" t="s">
        <v>69</v>
      </c>
      <c r="E162" s="131" t="s">
        <v>215</v>
      </c>
      <c r="I162" s="132">
        <f>BJ162</f>
        <v>0</v>
      </c>
      <c r="K162" s="121"/>
      <c r="L162" s="125"/>
      <c r="M162" s="126"/>
      <c r="N162" s="126"/>
      <c r="O162" s="127">
        <f>O163</f>
        <v>7.5945120000000008</v>
      </c>
      <c r="P162" s="126"/>
      <c r="Q162" s="127">
        <f>Q163</f>
        <v>0</v>
      </c>
      <c r="R162" s="126"/>
      <c r="S162" s="128">
        <f>S163</f>
        <v>0</v>
      </c>
      <c r="AQ162" s="122" t="s">
        <v>75</v>
      </c>
      <c r="AS162" s="129" t="s">
        <v>69</v>
      </c>
      <c r="AT162" s="129" t="s">
        <v>75</v>
      </c>
      <c r="AX162" s="122" t="s">
        <v>107</v>
      </c>
      <c r="BJ162" s="130">
        <f>BJ163</f>
        <v>0</v>
      </c>
    </row>
    <row r="163" spans="1:64" s="2" customFormat="1" ht="21.75" customHeight="1">
      <c r="A163" s="26"/>
      <c r="B163" s="133"/>
      <c r="C163" s="134" t="s">
        <v>216</v>
      </c>
      <c r="D163" s="134" t="s">
        <v>109</v>
      </c>
      <c r="E163" s="135" t="s">
        <v>217</v>
      </c>
      <c r="F163" s="136" t="s">
        <v>123</v>
      </c>
      <c r="G163" s="137">
        <v>16.728000000000002</v>
      </c>
      <c r="H163" s="138"/>
      <c r="I163" s="138">
        <f>ROUND(H163*G163,1)</f>
        <v>0</v>
      </c>
      <c r="J163" s="139"/>
      <c r="K163" s="27"/>
      <c r="L163" s="140" t="s">
        <v>1</v>
      </c>
      <c r="M163" s="141" t="s">
        <v>35</v>
      </c>
      <c r="N163" s="142">
        <v>0.45400000000000001</v>
      </c>
      <c r="O163" s="142">
        <f>N163*G163</f>
        <v>7.5945120000000008</v>
      </c>
      <c r="P163" s="142">
        <v>0</v>
      </c>
      <c r="Q163" s="142">
        <f>P163*G163</f>
        <v>0</v>
      </c>
      <c r="R163" s="142">
        <v>0</v>
      </c>
      <c r="S163" s="143">
        <f>R163*G163</f>
        <v>0</v>
      </c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Q163" s="144" t="s">
        <v>112</v>
      </c>
      <c r="AS163" s="144" t="s">
        <v>109</v>
      </c>
      <c r="AT163" s="144" t="s">
        <v>77</v>
      </c>
      <c r="AX163" s="14" t="s">
        <v>107</v>
      </c>
      <c r="BD163" s="145">
        <f>IF(M163="základní",I163,0)</f>
        <v>0</v>
      </c>
      <c r="BE163" s="145">
        <f>IF(M163="snížená",I163,0)</f>
        <v>0</v>
      </c>
      <c r="BF163" s="145">
        <f>IF(M163="zákl. přenesená",I163,0)</f>
        <v>0</v>
      </c>
      <c r="BG163" s="145">
        <f>IF(M163="sníž. přenesená",I163,0)</f>
        <v>0</v>
      </c>
      <c r="BH163" s="145">
        <f>IF(M163="nulová",I163,0)</f>
        <v>0</v>
      </c>
      <c r="BI163" s="14" t="s">
        <v>75</v>
      </c>
      <c r="BJ163" s="145">
        <f>ROUND(H163*G163,1)</f>
        <v>0</v>
      </c>
      <c r="BK163" s="14" t="s">
        <v>112</v>
      </c>
      <c r="BL163" s="144" t="s">
        <v>218</v>
      </c>
    </row>
    <row r="164" spans="1:64" s="12" customFormat="1" ht="25.9" customHeight="1">
      <c r="B164" s="121"/>
      <c r="D164" s="122" t="s">
        <v>69</v>
      </c>
      <c r="E164" s="123" t="s">
        <v>219</v>
      </c>
      <c r="I164" s="124">
        <f>BJ164</f>
        <v>0</v>
      </c>
      <c r="K164" s="121"/>
      <c r="L164" s="125"/>
      <c r="M164" s="126"/>
      <c r="N164" s="126"/>
      <c r="O164" s="127">
        <f>SUM(O165:O167)</f>
        <v>0</v>
      </c>
      <c r="P164" s="126"/>
      <c r="Q164" s="127">
        <f>SUM(Q165:Q167)</f>
        <v>0</v>
      </c>
      <c r="R164" s="126"/>
      <c r="S164" s="128">
        <f>SUM(S165:S167)</f>
        <v>0</v>
      </c>
      <c r="AQ164" s="122" t="s">
        <v>120</v>
      </c>
      <c r="AS164" s="129" t="s">
        <v>69</v>
      </c>
      <c r="AT164" s="129" t="s">
        <v>70</v>
      </c>
      <c r="AX164" s="122" t="s">
        <v>107</v>
      </c>
      <c r="BJ164" s="130">
        <f>SUM(BJ165:BJ167)</f>
        <v>0</v>
      </c>
    </row>
    <row r="165" spans="1:64" s="2" customFormat="1" ht="16.5" customHeight="1">
      <c r="A165" s="26"/>
      <c r="B165" s="133"/>
      <c r="C165" s="134" t="s">
        <v>220</v>
      </c>
      <c r="D165" s="134" t="s">
        <v>109</v>
      </c>
      <c r="E165" s="135" t="s">
        <v>221</v>
      </c>
      <c r="F165" s="136" t="s">
        <v>222</v>
      </c>
      <c r="G165" s="137">
        <v>1</v>
      </c>
      <c r="H165" s="138"/>
      <c r="I165" s="138">
        <f>ROUND(H165*G165,1)</f>
        <v>0</v>
      </c>
      <c r="J165" s="139"/>
      <c r="K165" s="27"/>
      <c r="L165" s="140" t="s">
        <v>1</v>
      </c>
      <c r="M165" s="141" t="s">
        <v>35</v>
      </c>
      <c r="N165" s="142">
        <v>0</v>
      </c>
      <c r="O165" s="142">
        <f>N165*G165</f>
        <v>0</v>
      </c>
      <c r="P165" s="142">
        <v>0</v>
      </c>
      <c r="Q165" s="142">
        <f>P165*G165</f>
        <v>0</v>
      </c>
      <c r="R165" s="142">
        <v>0</v>
      </c>
      <c r="S165" s="143">
        <f>R165*G165</f>
        <v>0</v>
      </c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Q165" s="144" t="s">
        <v>223</v>
      </c>
      <c r="AS165" s="144" t="s">
        <v>109</v>
      </c>
      <c r="AT165" s="144" t="s">
        <v>75</v>
      </c>
      <c r="AX165" s="14" t="s">
        <v>107</v>
      </c>
      <c r="BD165" s="145">
        <f>IF(M165="základní",I165,0)</f>
        <v>0</v>
      </c>
      <c r="BE165" s="145">
        <f>IF(M165="snížená",I165,0)</f>
        <v>0</v>
      </c>
      <c r="BF165" s="145">
        <f>IF(M165="zákl. přenesená",I165,0)</f>
        <v>0</v>
      </c>
      <c r="BG165" s="145">
        <f>IF(M165="sníž. přenesená",I165,0)</f>
        <v>0</v>
      </c>
      <c r="BH165" s="145">
        <f>IF(M165="nulová",I165,0)</f>
        <v>0</v>
      </c>
      <c r="BI165" s="14" t="s">
        <v>75</v>
      </c>
      <c r="BJ165" s="145">
        <f>ROUND(H165*G165,1)</f>
        <v>0</v>
      </c>
      <c r="BK165" s="14" t="s">
        <v>223</v>
      </c>
      <c r="BL165" s="144" t="s">
        <v>224</v>
      </c>
    </row>
    <row r="166" spans="1:64" s="2" customFormat="1" ht="16.5" customHeight="1">
      <c r="A166" s="26"/>
      <c r="B166" s="133"/>
      <c r="C166" s="134" t="s">
        <v>225</v>
      </c>
      <c r="D166" s="134" t="s">
        <v>109</v>
      </c>
      <c r="E166" s="135" t="s">
        <v>226</v>
      </c>
      <c r="F166" s="136" t="s">
        <v>222</v>
      </c>
      <c r="G166" s="137">
        <v>1</v>
      </c>
      <c r="H166" s="138"/>
      <c r="I166" s="138">
        <f>ROUND(H166*G166,1)</f>
        <v>0</v>
      </c>
      <c r="J166" s="139"/>
      <c r="K166" s="27"/>
      <c r="L166" s="140" t="s">
        <v>1</v>
      </c>
      <c r="M166" s="141" t="s">
        <v>35</v>
      </c>
      <c r="N166" s="142">
        <v>0</v>
      </c>
      <c r="O166" s="142">
        <f>N166*G166</f>
        <v>0</v>
      </c>
      <c r="P166" s="142">
        <v>0</v>
      </c>
      <c r="Q166" s="142">
        <f>P166*G166</f>
        <v>0</v>
      </c>
      <c r="R166" s="142">
        <v>0</v>
      </c>
      <c r="S166" s="143">
        <f>R166*G166</f>
        <v>0</v>
      </c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Q166" s="144" t="s">
        <v>223</v>
      </c>
      <c r="AS166" s="144" t="s">
        <v>109</v>
      </c>
      <c r="AT166" s="144" t="s">
        <v>75</v>
      </c>
      <c r="AX166" s="14" t="s">
        <v>107</v>
      </c>
      <c r="BD166" s="145">
        <f>IF(M166="základní",I166,0)</f>
        <v>0</v>
      </c>
      <c r="BE166" s="145">
        <f>IF(M166="snížená",I166,0)</f>
        <v>0</v>
      </c>
      <c r="BF166" s="145">
        <f>IF(M166="zákl. přenesená",I166,0)</f>
        <v>0</v>
      </c>
      <c r="BG166" s="145">
        <f>IF(M166="sníž. přenesená",I166,0)</f>
        <v>0</v>
      </c>
      <c r="BH166" s="145">
        <f>IF(M166="nulová",I166,0)</f>
        <v>0</v>
      </c>
      <c r="BI166" s="14" t="s">
        <v>75</v>
      </c>
      <c r="BJ166" s="145">
        <f>ROUND(H166*G166,1)</f>
        <v>0</v>
      </c>
      <c r="BK166" s="14" t="s">
        <v>223</v>
      </c>
      <c r="BL166" s="144" t="s">
        <v>227</v>
      </c>
    </row>
    <row r="167" spans="1:64" s="2" customFormat="1" ht="16.5" customHeight="1">
      <c r="A167" s="26"/>
      <c r="B167" s="133"/>
      <c r="C167" s="134" t="s">
        <v>228</v>
      </c>
      <c r="D167" s="134" t="s">
        <v>109</v>
      </c>
      <c r="E167" s="135" t="s">
        <v>229</v>
      </c>
      <c r="F167" s="136" t="s">
        <v>222</v>
      </c>
      <c r="G167" s="137">
        <v>1</v>
      </c>
      <c r="H167" s="138"/>
      <c r="I167" s="138">
        <f>ROUND(H167*G167,1)</f>
        <v>0</v>
      </c>
      <c r="J167" s="139"/>
      <c r="K167" s="27"/>
      <c r="L167" s="155" t="s">
        <v>1</v>
      </c>
      <c r="M167" s="156" t="s">
        <v>35</v>
      </c>
      <c r="N167" s="157">
        <v>0</v>
      </c>
      <c r="O167" s="157">
        <f>N167*G167</f>
        <v>0</v>
      </c>
      <c r="P167" s="157">
        <v>0</v>
      </c>
      <c r="Q167" s="157">
        <f>P167*G167</f>
        <v>0</v>
      </c>
      <c r="R167" s="157">
        <v>0</v>
      </c>
      <c r="S167" s="158">
        <f>R167*G167</f>
        <v>0</v>
      </c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Q167" s="144" t="s">
        <v>223</v>
      </c>
      <c r="AS167" s="144" t="s">
        <v>109</v>
      </c>
      <c r="AT167" s="144" t="s">
        <v>75</v>
      </c>
      <c r="AX167" s="14" t="s">
        <v>107</v>
      </c>
      <c r="BD167" s="145">
        <f>IF(M167="základní",I167,0)</f>
        <v>0</v>
      </c>
      <c r="BE167" s="145">
        <f>IF(M167="snížená",I167,0)</f>
        <v>0</v>
      </c>
      <c r="BF167" s="145">
        <f>IF(M167="zákl. přenesená",I167,0)</f>
        <v>0</v>
      </c>
      <c r="BG167" s="145">
        <f>IF(M167="sníž. přenesená",I167,0)</f>
        <v>0</v>
      </c>
      <c r="BH167" s="145">
        <f>IF(M167="nulová",I167,0)</f>
        <v>0</v>
      </c>
      <c r="BI167" s="14" t="s">
        <v>75</v>
      </c>
      <c r="BJ167" s="145">
        <f>ROUND(H167*G167,1)</f>
        <v>0</v>
      </c>
      <c r="BK167" s="14" t="s">
        <v>223</v>
      </c>
      <c r="BL167" s="144" t="s">
        <v>230</v>
      </c>
    </row>
    <row r="168" spans="1:64" s="2" customFormat="1" ht="6.95" customHeight="1">
      <c r="A168" s="26"/>
      <c r="B168" s="41"/>
      <c r="C168" s="42"/>
      <c r="D168" s="42"/>
      <c r="E168" s="42"/>
      <c r="F168" s="42"/>
      <c r="G168" s="42"/>
      <c r="H168" s="42"/>
      <c r="I168" s="42"/>
      <c r="J168" s="42"/>
      <c r="K168" s="27"/>
      <c r="L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</row>
  </sheetData>
  <autoFilter ref="C120:J167"/>
  <mergeCells count="4">
    <mergeCell ref="E7:G7"/>
    <mergeCell ref="E16:G16"/>
    <mergeCell ref="E25:G25"/>
    <mergeCell ref="E85:G8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4</vt:i4>
      </vt:variant>
    </vt:vector>
  </HeadingPairs>
  <TitlesOfParts>
    <vt:vector size="5" baseType="lpstr">
      <vt:lpstr>vv</vt:lpstr>
      <vt:lpstr>'Rekapitulace stavby'!Názvy_tisku</vt:lpstr>
      <vt:lpstr>vv!Názvy_tisku</vt:lpstr>
      <vt:lpstr>'Rekapitulace stavby'!Oblast_tisku</vt:lpstr>
      <vt:lpstr>vv!Oblast_tisku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Sprava</cp:lastModifiedBy>
  <cp:lastPrinted>2020-06-22T13:57:56Z</cp:lastPrinted>
  <dcterms:created xsi:type="dcterms:W3CDTF">2020-06-19T11:26:39Z</dcterms:created>
  <dcterms:modified xsi:type="dcterms:W3CDTF">2020-07-15T10:36:00Z</dcterms:modified>
</cp:coreProperties>
</file>