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Odbor správy majetku\!!!!VZMR!!!\2022\VZMR - Liďák\"/>
    </mc:Choice>
  </mc:AlternateContent>
  <bookViews>
    <workbookView xWindow="0" yWindow="0" windowWidth="30720" windowHeight="13410" activeTab="2"/>
  </bookViews>
  <sheets>
    <sheet name="Rekapitulace stavby" sheetId="1" r:id="rId1"/>
    <sheet name="Část 1 -Sanace spodní stavby" sheetId="2" r:id="rId2"/>
    <sheet name="Část 2 - Oprava fasády" sheetId="5" r:id="rId3"/>
    <sheet name="Pokyny pro vyplnění" sheetId="6" r:id="rId4"/>
  </sheets>
  <definedNames>
    <definedName name="_xlnm._FilterDatabase" localSheetId="1" hidden="1">'Část 1 -Sanace spodní stavby'!$C$94:$K$178</definedName>
    <definedName name="_xlnm._FilterDatabase" localSheetId="2" hidden="1">'Část 2 - Oprava fasády'!$C$105:$K$246</definedName>
    <definedName name="_xlnm.Print_Titles" localSheetId="1">'Část 1 -Sanace spodní stavby'!$94:$94</definedName>
    <definedName name="_xlnm.Print_Titles" localSheetId="2">'Část 2 - Oprava fasády'!$105:$105</definedName>
    <definedName name="_xlnm.Print_Titles" localSheetId="0">'Rekapitulace stavby'!$52:$52</definedName>
    <definedName name="_xlnm.Print_Area" localSheetId="1">'Část 1 -Sanace spodní stavby'!$C$4:$J$39,'Část 1 -Sanace spodní stavby'!$C$45:$J$76,'Část 1 -Sanace spodní stavby'!$C$82:$K$178</definedName>
    <definedName name="_xlnm.Print_Area" localSheetId="2">'Část 2 - Oprava fasády'!$C$4:$J$39,'Část 2 - Oprava fasády'!$C$45:$J$87,'Část 2 - Oprava fasády'!$C$93:$K$246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62913"/>
</workbook>
</file>

<file path=xl/calcChain.xml><?xml version="1.0" encoding="utf-8"?>
<calcChain xmlns="http://schemas.openxmlformats.org/spreadsheetml/2006/main">
  <c r="J130" i="2" l="1"/>
  <c r="J129" i="2"/>
  <c r="J148" i="5" l="1"/>
  <c r="BK148" i="5"/>
  <c r="J37" i="5"/>
  <c r="J36" i="5"/>
  <c r="AY56" i="1" s="1"/>
  <c r="J35" i="5"/>
  <c r="AX56" i="1" s="1"/>
  <c r="BI244" i="5"/>
  <c r="BH244" i="5"/>
  <c r="BG244" i="5"/>
  <c r="BF244" i="5"/>
  <c r="T244" i="5"/>
  <c r="R244" i="5"/>
  <c r="P244" i="5"/>
  <c r="BI240" i="5"/>
  <c r="BH240" i="5"/>
  <c r="BG240" i="5"/>
  <c r="BF240" i="5"/>
  <c r="T240" i="5"/>
  <c r="R240" i="5"/>
  <c r="P240" i="5"/>
  <c r="BI237" i="5"/>
  <c r="BH237" i="5"/>
  <c r="BG237" i="5"/>
  <c r="BF237" i="5"/>
  <c r="T237" i="5"/>
  <c r="R237" i="5"/>
  <c r="P237" i="5"/>
  <c r="BI236" i="5"/>
  <c r="BH236" i="5"/>
  <c r="BG236" i="5"/>
  <c r="BF236" i="5"/>
  <c r="T236" i="5"/>
  <c r="R236" i="5"/>
  <c r="P236" i="5"/>
  <c r="BI233" i="5"/>
  <c r="BH233" i="5"/>
  <c r="BG233" i="5"/>
  <c r="BF233" i="5"/>
  <c r="T233" i="5"/>
  <c r="R233" i="5"/>
  <c r="P233" i="5"/>
  <c r="BI230" i="5"/>
  <c r="BH230" i="5"/>
  <c r="BG230" i="5"/>
  <c r="BF230" i="5"/>
  <c r="T230" i="5"/>
  <c r="R230" i="5"/>
  <c r="P230" i="5"/>
  <c r="BI227" i="5"/>
  <c r="BH227" i="5"/>
  <c r="BG227" i="5"/>
  <c r="BF227" i="5"/>
  <c r="T227" i="5"/>
  <c r="R227" i="5"/>
  <c r="P227" i="5"/>
  <c r="BI226" i="5"/>
  <c r="BH226" i="5"/>
  <c r="BG226" i="5"/>
  <c r="BF226" i="5"/>
  <c r="T226" i="5"/>
  <c r="R226" i="5"/>
  <c r="P226" i="5"/>
  <c r="BI225" i="5"/>
  <c r="BH225" i="5"/>
  <c r="BG225" i="5"/>
  <c r="BF225" i="5"/>
  <c r="T225" i="5"/>
  <c r="R225" i="5"/>
  <c r="P225" i="5"/>
  <c r="BI222" i="5"/>
  <c r="BH222" i="5"/>
  <c r="BG222" i="5"/>
  <c r="BF222" i="5"/>
  <c r="T222" i="5"/>
  <c r="R222" i="5"/>
  <c r="P222" i="5"/>
  <c r="BI220" i="5"/>
  <c r="BH220" i="5"/>
  <c r="BG220" i="5"/>
  <c r="BF220" i="5"/>
  <c r="T220" i="5"/>
  <c r="T219" i="5" s="1"/>
  <c r="R220" i="5"/>
  <c r="R219" i="5" s="1"/>
  <c r="P220" i="5"/>
  <c r="P219" i="5" s="1"/>
  <c r="BI216" i="5"/>
  <c r="BH216" i="5"/>
  <c r="BG216" i="5"/>
  <c r="BF216" i="5"/>
  <c r="T216" i="5"/>
  <c r="T215" i="5" s="1"/>
  <c r="R216" i="5"/>
  <c r="R215" i="5" s="1"/>
  <c r="P216" i="5"/>
  <c r="P215" i="5" s="1"/>
  <c r="BI214" i="5"/>
  <c r="BH214" i="5"/>
  <c r="BG214" i="5"/>
  <c r="BF214" i="5"/>
  <c r="T214" i="5"/>
  <c r="R214" i="5"/>
  <c r="P214" i="5"/>
  <c r="BI213" i="5"/>
  <c r="BH213" i="5"/>
  <c r="BG213" i="5"/>
  <c r="BF213" i="5"/>
  <c r="T213" i="5"/>
  <c r="R213" i="5"/>
  <c r="P213" i="5"/>
  <c r="BI212" i="5"/>
  <c r="BH212" i="5"/>
  <c r="BG212" i="5"/>
  <c r="BF212" i="5"/>
  <c r="T212" i="5"/>
  <c r="R212" i="5"/>
  <c r="P212" i="5"/>
  <c r="BI211" i="5"/>
  <c r="BH211" i="5"/>
  <c r="BG211" i="5"/>
  <c r="BF211" i="5"/>
  <c r="T211" i="5"/>
  <c r="R211" i="5"/>
  <c r="P211" i="5"/>
  <c r="BI209" i="5"/>
  <c r="BH209" i="5"/>
  <c r="BG209" i="5"/>
  <c r="BF209" i="5"/>
  <c r="T209" i="5"/>
  <c r="R209" i="5"/>
  <c r="P209" i="5"/>
  <c r="BI208" i="5"/>
  <c r="BH208" i="5"/>
  <c r="BG208" i="5"/>
  <c r="BF208" i="5"/>
  <c r="T208" i="5"/>
  <c r="R208" i="5"/>
  <c r="P208" i="5"/>
  <c r="BI206" i="5"/>
  <c r="BH206" i="5"/>
  <c r="BG206" i="5"/>
  <c r="BF206" i="5"/>
  <c r="T206" i="5"/>
  <c r="R206" i="5"/>
  <c r="P206" i="5"/>
  <c r="BI205" i="5"/>
  <c r="BH205" i="5"/>
  <c r="BG205" i="5"/>
  <c r="BF205" i="5"/>
  <c r="T205" i="5"/>
  <c r="R205" i="5"/>
  <c r="P205" i="5"/>
  <c r="BI203" i="5"/>
  <c r="BH203" i="5"/>
  <c r="BG203" i="5"/>
  <c r="BF203" i="5"/>
  <c r="T203" i="5"/>
  <c r="R203" i="5"/>
  <c r="P203" i="5"/>
  <c r="BI202" i="5"/>
  <c r="BH202" i="5"/>
  <c r="BG202" i="5"/>
  <c r="BF202" i="5"/>
  <c r="T202" i="5"/>
  <c r="R202" i="5"/>
  <c r="P202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3" i="5"/>
  <c r="BH193" i="5"/>
  <c r="BG193" i="5"/>
  <c r="BF193" i="5"/>
  <c r="T193" i="5"/>
  <c r="T192" i="5" s="1"/>
  <c r="R193" i="5"/>
  <c r="R192" i="5" s="1"/>
  <c r="P193" i="5"/>
  <c r="P192" i="5" s="1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5" i="5"/>
  <c r="BH185" i="5"/>
  <c r="BG185" i="5"/>
  <c r="BF185" i="5"/>
  <c r="T185" i="5"/>
  <c r="R185" i="5"/>
  <c r="P185" i="5"/>
  <c r="BI184" i="5"/>
  <c r="BH184" i="5"/>
  <c r="BG184" i="5"/>
  <c r="BF184" i="5"/>
  <c r="T184" i="5"/>
  <c r="R184" i="5"/>
  <c r="P184" i="5"/>
  <c r="BI183" i="5"/>
  <c r="BH183" i="5"/>
  <c r="BG183" i="5"/>
  <c r="BF183" i="5"/>
  <c r="T183" i="5"/>
  <c r="R183" i="5"/>
  <c r="P183" i="5"/>
  <c r="BI182" i="5"/>
  <c r="BH182" i="5"/>
  <c r="BG182" i="5"/>
  <c r="BF182" i="5"/>
  <c r="T182" i="5"/>
  <c r="R182" i="5"/>
  <c r="P182" i="5"/>
  <c r="BI180" i="5"/>
  <c r="BH180" i="5"/>
  <c r="BG180" i="5"/>
  <c r="BF180" i="5"/>
  <c r="T180" i="5"/>
  <c r="R180" i="5"/>
  <c r="P180" i="5"/>
  <c r="BI179" i="5"/>
  <c r="BH179" i="5"/>
  <c r="BG179" i="5"/>
  <c r="BF179" i="5"/>
  <c r="T179" i="5"/>
  <c r="R179" i="5"/>
  <c r="P179" i="5"/>
  <c r="BI178" i="5"/>
  <c r="BH178" i="5"/>
  <c r="BG178" i="5"/>
  <c r="BF178" i="5"/>
  <c r="T178" i="5"/>
  <c r="R178" i="5"/>
  <c r="P178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2" i="5"/>
  <c r="BH172" i="5"/>
  <c r="BG172" i="5"/>
  <c r="BF172" i="5"/>
  <c r="T172" i="5"/>
  <c r="R172" i="5"/>
  <c r="P172" i="5"/>
  <c r="BI171" i="5"/>
  <c r="BH171" i="5"/>
  <c r="BG171" i="5"/>
  <c r="BF171" i="5"/>
  <c r="T171" i="5"/>
  <c r="R171" i="5"/>
  <c r="P171" i="5"/>
  <c r="BI170" i="5"/>
  <c r="BH170" i="5"/>
  <c r="BG170" i="5"/>
  <c r="BF170" i="5"/>
  <c r="T170" i="5"/>
  <c r="R170" i="5"/>
  <c r="P170" i="5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1" i="5"/>
  <c r="BH161" i="5"/>
  <c r="BG161" i="5"/>
  <c r="BF161" i="5"/>
  <c r="T161" i="5"/>
  <c r="R161" i="5"/>
  <c r="P161" i="5"/>
  <c r="BI160" i="5"/>
  <c r="BH160" i="5"/>
  <c r="BG160" i="5"/>
  <c r="BF160" i="5"/>
  <c r="T160" i="5"/>
  <c r="R160" i="5"/>
  <c r="P160" i="5"/>
  <c r="BI159" i="5"/>
  <c r="BH159" i="5"/>
  <c r="BG159" i="5"/>
  <c r="BF159" i="5"/>
  <c r="T159" i="5"/>
  <c r="R159" i="5"/>
  <c r="P159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0" i="5"/>
  <c r="BH130" i="5"/>
  <c r="BG130" i="5"/>
  <c r="BF130" i="5"/>
  <c r="T130" i="5"/>
  <c r="T129" i="5" s="1"/>
  <c r="R130" i="5"/>
  <c r="R129" i="5" s="1"/>
  <c r="P130" i="5"/>
  <c r="P129" i="5" s="1"/>
  <c r="BI128" i="5"/>
  <c r="BH128" i="5"/>
  <c r="BG128" i="5"/>
  <c r="BF128" i="5"/>
  <c r="T128" i="5"/>
  <c r="T127" i="5" s="1"/>
  <c r="R128" i="5"/>
  <c r="R127" i="5" s="1"/>
  <c r="P128" i="5"/>
  <c r="P127" i="5" s="1"/>
  <c r="BI126" i="5"/>
  <c r="BH126" i="5"/>
  <c r="BG126" i="5"/>
  <c r="BF126" i="5"/>
  <c r="T126" i="5"/>
  <c r="R126" i="5"/>
  <c r="P126" i="5"/>
  <c r="BI125" i="5"/>
  <c r="BH125" i="5"/>
  <c r="BG125" i="5"/>
  <c r="BF125" i="5"/>
  <c r="T125" i="5"/>
  <c r="R125" i="5"/>
  <c r="P125" i="5"/>
  <c r="BI123" i="5"/>
  <c r="BH123" i="5"/>
  <c r="BG123" i="5"/>
  <c r="BF123" i="5"/>
  <c r="T123" i="5"/>
  <c r="T122" i="5" s="1"/>
  <c r="R123" i="5"/>
  <c r="R122" i="5" s="1"/>
  <c r="P123" i="5"/>
  <c r="P122" i="5" s="1"/>
  <c r="BI121" i="5"/>
  <c r="BH121" i="5"/>
  <c r="BG121" i="5"/>
  <c r="BF121" i="5"/>
  <c r="T121" i="5"/>
  <c r="R121" i="5"/>
  <c r="P121" i="5"/>
  <c r="BI120" i="5"/>
  <c r="BH120" i="5"/>
  <c r="BG120" i="5"/>
  <c r="BF120" i="5"/>
  <c r="T120" i="5"/>
  <c r="R120" i="5"/>
  <c r="P120" i="5"/>
  <c r="BI119" i="5"/>
  <c r="BH119" i="5"/>
  <c r="BG119" i="5"/>
  <c r="BF119" i="5"/>
  <c r="T119" i="5"/>
  <c r="R119" i="5"/>
  <c r="P119" i="5"/>
  <c r="BI117" i="5"/>
  <c r="BH117" i="5"/>
  <c r="BG117" i="5"/>
  <c r="BF117" i="5"/>
  <c r="T117" i="5"/>
  <c r="R117" i="5"/>
  <c r="P117" i="5"/>
  <c r="BI116" i="5"/>
  <c r="BH116" i="5"/>
  <c r="BG116" i="5"/>
  <c r="BF116" i="5"/>
  <c r="T116" i="5"/>
  <c r="R116" i="5"/>
  <c r="P116" i="5"/>
  <c r="BI115" i="5"/>
  <c r="BH115" i="5"/>
  <c r="BG115" i="5"/>
  <c r="BF115" i="5"/>
  <c r="T115" i="5"/>
  <c r="R115" i="5"/>
  <c r="P115" i="5"/>
  <c r="BI113" i="5"/>
  <c r="BH113" i="5"/>
  <c r="BG113" i="5"/>
  <c r="BF113" i="5"/>
  <c r="T113" i="5"/>
  <c r="T112" i="5" s="1"/>
  <c r="R113" i="5"/>
  <c r="R112" i="5" s="1"/>
  <c r="P113" i="5"/>
  <c r="P112" i="5" s="1"/>
  <c r="BI111" i="5"/>
  <c r="BH111" i="5"/>
  <c r="BG111" i="5"/>
  <c r="BF111" i="5"/>
  <c r="T111" i="5"/>
  <c r="T110" i="5" s="1"/>
  <c r="R111" i="5"/>
  <c r="R110" i="5" s="1"/>
  <c r="P111" i="5"/>
  <c r="P110" i="5" s="1"/>
  <c r="BI109" i="5"/>
  <c r="BH109" i="5"/>
  <c r="BG109" i="5"/>
  <c r="BF109" i="5"/>
  <c r="T109" i="5"/>
  <c r="R109" i="5"/>
  <c r="P109" i="5"/>
  <c r="BI108" i="5"/>
  <c r="BH108" i="5"/>
  <c r="BG108" i="5"/>
  <c r="BF108" i="5"/>
  <c r="T108" i="5"/>
  <c r="R108" i="5"/>
  <c r="P108" i="5"/>
  <c r="J103" i="5"/>
  <c r="J102" i="5"/>
  <c r="F100" i="5"/>
  <c r="E98" i="5"/>
  <c r="J55" i="5"/>
  <c r="J54" i="5"/>
  <c r="F54" i="5"/>
  <c r="F52" i="5"/>
  <c r="E50" i="5"/>
  <c r="J18" i="5"/>
  <c r="E18" i="5"/>
  <c r="F103" i="5" s="1"/>
  <c r="J17" i="5"/>
  <c r="J52" i="5"/>
  <c r="E7" i="5"/>
  <c r="E96" i="5" s="1"/>
  <c r="J37" i="2"/>
  <c r="J36" i="2"/>
  <c r="AY55" i="1" s="1"/>
  <c r="J35" i="2"/>
  <c r="AX55" i="1" s="1"/>
  <c r="BI178" i="2"/>
  <c r="BH178" i="2"/>
  <c r="BG178" i="2"/>
  <c r="BF178" i="2"/>
  <c r="T178" i="2"/>
  <c r="T177" i="2" s="1"/>
  <c r="T176" i="2" s="1"/>
  <c r="R178" i="2"/>
  <c r="R177" i="2" s="1"/>
  <c r="R176" i="2" s="1"/>
  <c r="P178" i="2"/>
  <c r="P177" i="2" s="1"/>
  <c r="P176" i="2" s="1"/>
  <c r="BI173" i="2"/>
  <c r="BH173" i="2"/>
  <c r="BG173" i="2"/>
  <c r="BF173" i="2"/>
  <c r="T173" i="2"/>
  <c r="R173" i="2"/>
  <c r="P173" i="2"/>
  <c r="BI170" i="2"/>
  <c r="BH170" i="2"/>
  <c r="BG170" i="2"/>
  <c r="BF170" i="2"/>
  <c r="T170" i="2"/>
  <c r="R170" i="2"/>
  <c r="P170" i="2"/>
  <c r="BI167" i="2"/>
  <c r="BH167" i="2"/>
  <c r="BG167" i="2"/>
  <c r="BF167" i="2"/>
  <c r="T167" i="2"/>
  <c r="R167" i="2"/>
  <c r="P167" i="2"/>
  <c r="BI164" i="2"/>
  <c r="BH164" i="2"/>
  <c r="BG164" i="2"/>
  <c r="BF164" i="2"/>
  <c r="T164" i="2"/>
  <c r="R164" i="2"/>
  <c r="P164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0" i="2"/>
  <c r="BH150" i="2"/>
  <c r="BG150" i="2"/>
  <c r="BF150" i="2"/>
  <c r="T150" i="2"/>
  <c r="R150" i="2"/>
  <c r="P150" i="2"/>
  <c r="BI146" i="2"/>
  <c r="BH146" i="2"/>
  <c r="BG146" i="2"/>
  <c r="BF146" i="2"/>
  <c r="T146" i="2"/>
  <c r="T145" i="2" s="1"/>
  <c r="R146" i="2"/>
  <c r="R145" i="2" s="1"/>
  <c r="P146" i="2"/>
  <c r="P145" i="2" s="1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BI120" i="2"/>
  <c r="BH120" i="2"/>
  <c r="BG120" i="2"/>
  <c r="BF120" i="2"/>
  <c r="T120" i="2"/>
  <c r="R120" i="2"/>
  <c r="P120" i="2"/>
  <c r="BI118" i="2"/>
  <c r="BH118" i="2"/>
  <c r="BG118" i="2"/>
  <c r="BF118" i="2"/>
  <c r="T118" i="2"/>
  <c r="R118" i="2"/>
  <c r="P118" i="2"/>
  <c r="BI117" i="2"/>
  <c r="BH117" i="2"/>
  <c r="BG117" i="2"/>
  <c r="BF117" i="2"/>
  <c r="T117" i="2"/>
  <c r="R117" i="2"/>
  <c r="P117" i="2"/>
  <c r="BI116" i="2"/>
  <c r="BH116" i="2"/>
  <c r="BG116" i="2"/>
  <c r="BF116" i="2"/>
  <c r="T116" i="2"/>
  <c r="R116" i="2"/>
  <c r="P116" i="2"/>
  <c r="BI114" i="2"/>
  <c r="BH114" i="2"/>
  <c r="BG114" i="2"/>
  <c r="BF114" i="2"/>
  <c r="T114" i="2"/>
  <c r="R114" i="2"/>
  <c r="P114" i="2"/>
  <c r="BI113" i="2"/>
  <c r="BH113" i="2"/>
  <c r="BG113" i="2"/>
  <c r="BF113" i="2"/>
  <c r="T113" i="2"/>
  <c r="R113" i="2"/>
  <c r="P113" i="2"/>
  <c r="BI112" i="2"/>
  <c r="BH112" i="2"/>
  <c r="BG112" i="2"/>
  <c r="BF112" i="2"/>
  <c r="T112" i="2"/>
  <c r="R112" i="2"/>
  <c r="P112" i="2"/>
  <c r="BI111" i="2"/>
  <c r="BH111" i="2"/>
  <c r="BG111" i="2"/>
  <c r="BF111" i="2"/>
  <c r="T111" i="2"/>
  <c r="R111" i="2"/>
  <c r="P111" i="2"/>
  <c r="BI109" i="2"/>
  <c r="BH109" i="2"/>
  <c r="BG109" i="2"/>
  <c r="BF109" i="2"/>
  <c r="T109" i="2"/>
  <c r="R109" i="2"/>
  <c r="P109" i="2"/>
  <c r="BI108" i="2"/>
  <c r="BH108" i="2"/>
  <c r="BG108" i="2"/>
  <c r="BF108" i="2"/>
  <c r="T108" i="2"/>
  <c r="R108" i="2"/>
  <c r="P108" i="2"/>
  <c r="BI107" i="2"/>
  <c r="BH107" i="2"/>
  <c r="BG107" i="2"/>
  <c r="BF107" i="2"/>
  <c r="T107" i="2"/>
  <c r="R107" i="2"/>
  <c r="P107" i="2"/>
  <c r="BI106" i="2"/>
  <c r="BH106" i="2"/>
  <c r="BG106" i="2"/>
  <c r="BF106" i="2"/>
  <c r="T106" i="2"/>
  <c r="R106" i="2"/>
  <c r="P106" i="2"/>
  <c r="BI104" i="2"/>
  <c r="BH104" i="2"/>
  <c r="BG104" i="2"/>
  <c r="BF104" i="2"/>
  <c r="T104" i="2"/>
  <c r="R104" i="2"/>
  <c r="P104" i="2"/>
  <c r="BI103" i="2"/>
  <c r="BH103" i="2"/>
  <c r="BG103" i="2"/>
  <c r="BF103" i="2"/>
  <c r="T103" i="2"/>
  <c r="R103" i="2"/>
  <c r="P103" i="2"/>
  <c r="BI102" i="2"/>
  <c r="BH102" i="2"/>
  <c r="BG102" i="2"/>
  <c r="BF102" i="2"/>
  <c r="T102" i="2"/>
  <c r="R102" i="2"/>
  <c r="P102" i="2"/>
  <c r="BI101" i="2"/>
  <c r="BH101" i="2"/>
  <c r="BG101" i="2"/>
  <c r="BF101" i="2"/>
  <c r="T101" i="2"/>
  <c r="R101" i="2"/>
  <c r="P101" i="2"/>
  <c r="BI99" i="2"/>
  <c r="BH99" i="2"/>
  <c r="BG99" i="2"/>
  <c r="BF99" i="2"/>
  <c r="T99" i="2"/>
  <c r="T98" i="2" s="1"/>
  <c r="R99" i="2"/>
  <c r="R98" i="2" s="1"/>
  <c r="P99" i="2"/>
  <c r="P98" i="2" s="1"/>
  <c r="BI97" i="2"/>
  <c r="BH97" i="2"/>
  <c r="BG97" i="2"/>
  <c r="BF97" i="2"/>
  <c r="T97" i="2"/>
  <c r="T96" i="2" s="1"/>
  <c r="R97" i="2"/>
  <c r="R96" i="2" s="1"/>
  <c r="P97" i="2"/>
  <c r="P96" i="2" s="1"/>
  <c r="F89" i="2"/>
  <c r="E87" i="2"/>
  <c r="F52" i="2"/>
  <c r="E50" i="2"/>
  <c r="J24" i="2"/>
  <c r="E24" i="2"/>
  <c r="J92" i="2" s="1"/>
  <c r="J23" i="2"/>
  <c r="J21" i="2"/>
  <c r="E21" i="2"/>
  <c r="J91" i="2" s="1"/>
  <c r="J20" i="2"/>
  <c r="J18" i="2"/>
  <c r="E18" i="2"/>
  <c r="F92" i="2" s="1"/>
  <c r="J17" i="2"/>
  <c r="J15" i="2"/>
  <c r="E15" i="2"/>
  <c r="F91" i="2" s="1"/>
  <c r="J14" i="2"/>
  <c r="J89" i="2"/>
  <c r="E7" i="2"/>
  <c r="E85" i="2" s="1"/>
  <c r="L50" i="1"/>
  <c r="AM50" i="1"/>
  <c r="AM49" i="1"/>
  <c r="L49" i="1"/>
  <c r="AM47" i="1"/>
  <c r="L47" i="1"/>
  <c r="L45" i="1"/>
  <c r="L44" i="1"/>
  <c r="J160" i="2"/>
  <c r="J114" i="2"/>
  <c r="BK170" i="2"/>
  <c r="BK97" i="2"/>
  <c r="J118" i="2"/>
  <c r="J173" i="2"/>
  <c r="J139" i="2"/>
  <c r="BK112" i="2"/>
  <c r="BK230" i="5"/>
  <c r="J201" i="5"/>
  <c r="BK133" i="5"/>
  <c r="BK225" i="5"/>
  <c r="BK170" i="5"/>
  <c r="BK120" i="5"/>
  <c r="BK187" i="5"/>
  <c r="J168" i="5"/>
  <c r="BK139" i="5"/>
  <c r="J115" i="5"/>
  <c r="J222" i="5"/>
  <c r="J193" i="5"/>
  <c r="BK147" i="5"/>
  <c r="J123" i="5"/>
  <c r="BK154" i="2"/>
  <c r="BK122" i="2"/>
  <c r="BK104" i="2"/>
  <c r="J170" i="2"/>
  <c r="BK106" i="2"/>
  <c r="J141" i="2"/>
  <c r="BK130" i="2"/>
  <c r="BK99" i="2"/>
  <c r="BK226" i="5"/>
  <c r="BK197" i="5"/>
  <c r="J173" i="5"/>
  <c r="BK150" i="5"/>
  <c r="BK236" i="5"/>
  <c r="J197" i="5"/>
  <c r="BK156" i="5"/>
  <c r="BK108" i="5"/>
  <c r="BK186" i="5"/>
  <c r="J159" i="5"/>
  <c r="BK128" i="5"/>
  <c r="BK211" i="5"/>
  <c r="BK179" i="5"/>
  <c r="BK152" i="5"/>
  <c r="J133" i="5"/>
  <c r="BK157" i="2"/>
  <c r="J109" i="2"/>
  <c r="J136" i="2"/>
  <c r="BK116" i="2"/>
  <c r="BK153" i="2"/>
  <c r="BK107" i="2"/>
  <c r="BK160" i="2"/>
  <c r="BK216" i="5"/>
  <c r="BK196" i="5"/>
  <c r="J156" i="5"/>
  <c r="J111" i="5"/>
  <c r="J211" i="5"/>
  <c r="BK166" i="5"/>
  <c r="BK119" i="5"/>
  <c r="J176" i="5"/>
  <c r="J140" i="5"/>
  <c r="BK111" i="5"/>
  <c r="J209" i="5"/>
  <c r="BK180" i="5"/>
  <c r="J174" i="5"/>
  <c r="J130" i="5"/>
  <c r="BK146" i="2"/>
  <c r="J112" i="2"/>
  <c r="J143" i="2"/>
  <c r="J122" i="2"/>
  <c r="J178" i="2"/>
  <c r="J140" i="2"/>
  <c r="BK125" i="2"/>
  <c r="J153" i="2"/>
  <c r="J225" i="5"/>
  <c r="J198" i="5"/>
  <c r="BK171" i="5"/>
  <c r="BK145" i="5"/>
  <c r="BK233" i="5"/>
  <c r="J196" i="5"/>
  <c r="BK172" i="5"/>
  <c r="J136" i="5"/>
  <c r="BK184" i="5"/>
  <c r="BK160" i="5"/>
  <c r="BK130" i="5"/>
  <c r="J108" i="5"/>
  <c r="J230" i="5"/>
  <c r="J183" i="5"/>
  <c r="J170" i="5"/>
  <c r="BK132" i="5"/>
  <c r="BK109" i="5"/>
  <c r="BK132" i="2"/>
  <c r="J111" i="2"/>
  <c r="J157" i="2"/>
  <c r="BK117" i="2"/>
  <c r="J154" i="2"/>
  <c r="J116" i="2"/>
  <c r="J132" i="2"/>
  <c r="BK109" i="2"/>
  <c r="BK220" i="5"/>
  <c r="BK203" i="5"/>
  <c r="BK159" i="5"/>
  <c r="BK116" i="5"/>
  <c r="J202" i="5"/>
  <c r="BK193" i="5"/>
  <c r="BK173" i="5"/>
  <c r="BK146" i="5"/>
  <c r="BK188" i="5"/>
  <c r="J169" i="5"/>
  <c r="BK144" i="5"/>
  <c r="J117" i="5"/>
  <c r="J233" i="5"/>
  <c r="BK206" i="5"/>
  <c r="J186" i="5"/>
  <c r="J161" i="5"/>
  <c r="BK136" i="5"/>
  <c r="BK113" i="5"/>
  <c r="J127" i="2"/>
  <c r="J106" i="2"/>
  <c r="BK103" i="2"/>
  <c r="BK144" i="2"/>
  <c r="J103" i="2"/>
  <c r="BK150" i="2"/>
  <c r="J125" i="2"/>
  <c r="J206" i="5"/>
  <c r="BK183" i="5"/>
  <c r="BK161" i="5"/>
  <c r="J113" i="5"/>
  <c r="BK199" i="5"/>
  <c r="BK175" i="5"/>
  <c r="J142" i="5"/>
  <c r="BK201" i="5"/>
  <c r="J150" i="5"/>
  <c r="BK123" i="5"/>
  <c r="BK213" i="5"/>
  <c r="J187" i="5"/>
  <c r="BK167" i="5"/>
  <c r="J143" i="5"/>
  <c r="J120" i="5"/>
  <c r="BK139" i="2"/>
  <c r="J123" i="2"/>
  <c r="J104" i="2"/>
  <c r="BK118" i="2"/>
  <c r="J161" i="2"/>
  <c r="BK114" i="2"/>
  <c r="BK161" i="2"/>
  <c r="J135" i="2"/>
  <c r="BK127" i="2"/>
  <c r="J240" i="5"/>
  <c r="J214" i="5"/>
  <c r="J185" i="5"/>
  <c r="BK157" i="5"/>
  <c r="BK200" i="5"/>
  <c r="J147" i="5"/>
  <c r="J208" i="5"/>
  <c r="BK149" i="5"/>
  <c r="J244" i="5"/>
  <c r="J212" i="5"/>
  <c r="J188" i="5"/>
  <c r="J175" i="5"/>
  <c r="J144" i="5"/>
  <c r="J116" i="5"/>
  <c r="J144" i="2"/>
  <c r="J120" i="2"/>
  <c r="BK173" i="2"/>
  <c r="BK121" i="2"/>
  <c r="J102" i="2"/>
  <c r="BK133" i="2"/>
  <c r="BK123" i="2"/>
  <c r="AS54" i="1"/>
  <c r="J213" i="5"/>
  <c r="BK190" i="5"/>
  <c r="J167" i="5"/>
  <c r="BK142" i="5"/>
  <c r="J216" i="5"/>
  <c r="J153" i="5"/>
  <c r="BK121" i="5"/>
  <c r="BK182" i="5"/>
  <c r="J165" i="5"/>
  <c r="BK137" i="5"/>
  <c r="J109" i="5"/>
  <c r="J203" i="5"/>
  <c r="J172" i="5"/>
  <c r="BK140" i="5"/>
  <c r="J119" i="5"/>
  <c r="J137" i="2"/>
  <c r="J121" i="2"/>
  <c r="J99" i="2"/>
  <c r="J124" i="2"/>
  <c r="BK178" i="2"/>
  <c r="BK135" i="2"/>
  <c r="BK124" i="2"/>
  <c r="J97" i="2"/>
  <c r="BK140" i="2"/>
  <c r="BK129" i="2"/>
  <c r="J236" i="5"/>
  <c r="BK202" i="5"/>
  <c r="BK174" i="5"/>
  <c r="BK126" i="5"/>
  <c r="J226" i="5"/>
  <c r="J184" i="5"/>
  <c r="J149" i="5"/>
  <c r="BK212" i="5"/>
  <c r="J180" i="5"/>
  <c r="J166" i="5"/>
  <c r="J135" i="5"/>
  <c r="J227" i="5"/>
  <c r="BK205" i="5"/>
  <c r="J146" i="5"/>
  <c r="BK135" i="5"/>
  <c r="BK115" i="5"/>
  <c r="BK108" i="2"/>
  <c r="J133" i="2"/>
  <c r="BK111" i="2"/>
  <c r="J146" i="2"/>
  <c r="BK102" i="2"/>
  <c r="BK143" i="2"/>
  <c r="BK101" i="2"/>
  <c r="J205" i="5"/>
  <c r="J195" i="5"/>
  <c r="BK165" i="5"/>
  <c r="BK117" i="5"/>
  <c r="BK209" i="5"/>
  <c r="BK191" i="5"/>
  <c r="BK155" i="5"/>
  <c r="BK240" i="5"/>
  <c r="J179" i="5"/>
  <c r="J155" i="5"/>
  <c r="BK125" i="5"/>
  <c r="BK237" i="5"/>
  <c r="BK208" i="5"/>
  <c r="BK178" i="5"/>
  <c r="J160" i="5"/>
  <c r="J139" i="5"/>
  <c r="BK167" i="2"/>
  <c r="J107" i="2"/>
  <c r="J113" i="2"/>
  <c r="BK141" i="2"/>
  <c r="J126" i="2"/>
  <c r="J101" i="2"/>
  <c r="BK136" i="2"/>
  <c r="BK126" i="2"/>
  <c r="J237" i="5"/>
  <c r="J200" i="5"/>
  <c r="J182" i="5"/>
  <c r="J121" i="5"/>
  <c r="J178" i="5"/>
  <c r="BK168" i="5"/>
  <c r="J132" i="5"/>
  <c r="BK198" i="5"/>
  <c r="J152" i="5"/>
  <c r="BK244" i="5"/>
  <c r="BK214" i="5"/>
  <c r="J190" i="5"/>
  <c r="BK176" i="5"/>
  <c r="J145" i="5"/>
  <c r="J128" i="5"/>
  <c r="J150" i="2"/>
  <c r="BK113" i="2"/>
  <c r="BK164" i="2"/>
  <c r="BK120" i="2"/>
  <c r="J167" i="2"/>
  <c r="J117" i="2"/>
  <c r="J164" i="2"/>
  <c r="BK137" i="2"/>
  <c r="J108" i="2"/>
  <c r="BK222" i="5"/>
  <c r="J199" i="5"/>
  <c r="BK169" i="5"/>
  <c r="BK143" i="5"/>
  <c r="BK227" i="5"/>
  <c r="BK195" i="5"/>
  <c r="J171" i="5"/>
  <c r="J125" i="5"/>
  <c r="BK185" i="5"/>
  <c r="J157" i="5"/>
  <c r="J126" i="5"/>
  <c r="J220" i="5"/>
  <c r="J191" i="5"/>
  <c r="BK153" i="5"/>
  <c r="J137" i="5"/>
  <c r="R100" i="2" l="1"/>
  <c r="R105" i="2"/>
  <c r="P110" i="2"/>
  <c r="R110" i="2"/>
  <c r="P115" i="2"/>
  <c r="T115" i="2"/>
  <c r="R119" i="2"/>
  <c r="R128" i="2"/>
  <c r="P131" i="2"/>
  <c r="BK134" i="2"/>
  <c r="J134" i="2" s="1"/>
  <c r="J69" i="2" s="1"/>
  <c r="T134" i="2"/>
  <c r="R138" i="2"/>
  <c r="P142" i="2"/>
  <c r="BK149" i="2"/>
  <c r="J149" i="2" s="1"/>
  <c r="J73" i="2" s="1"/>
  <c r="P149" i="2"/>
  <c r="T107" i="5"/>
  <c r="BK114" i="5"/>
  <c r="J114" i="5" s="1"/>
  <c r="J63" i="5" s="1"/>
  <c r="BK118" i="5"/>
  <c r="J118" i="5" s="1"/>
  <c r="J64" i="5" s="1"/>
  <c r="BK124" i="5"/>
  <c r="J124" i="5" s="1"/>
  <c r="J66" i="5" s="1"/>
  <c r="R124" i="5"/>
  <c r="T131" i="5"/>
  <c r="R134" i="5"/>
  <c r="R138" i="5"/>
  <c r="P141" i="5"/>
  <c r="R151" i="5"/>
  <c r="BK158" i="5"/>
  <c r="J158" i="5" s="1"/>
  <c r="J75" i="5" s="1"/>
  <c r="P177" i="5"/>
  <c r="T181" i="5"/>
  <c r="T189" i="5"/>
  <c r="P194" i="5"/>
  <c r="P204" i="5"/>
  <c r="T207" i="5"/>
  <c r="R210" i="5"/>
  <c r="BK221" i="5"/>
  <c r="J221" i="5" s="1"/>
  <c r="J86" i="5" s="1"/>
  <c r="BK100" i="2"/>
  <c r="J100" i="2" s="1"/>
  <c r="J62" i="2" s="1"/>
  <c r="T100" i="2"/>
  <c r="P105" i="2"/>
  <c r="BK110" i="2"/>
  <c r="J110" i="2" s="1"/>
  <c r="J64" i="2" s="1"/>
  <c r="BK115" i="2"/>
  <c r="J115" i="2" s="1"/>
  <c r="J65" i="2" s="1"/>
  <c r="BK119" i="2"/>
  <c r="J119" i="2" s="1"/>
  <c r="J66" i="2" s="1"/>
  <c r="T119" i="2"/>
  <c r="T128" i="2"/>
  <c r="BK131" i="2"/>
  <c r="J131" i="2" s="1"/>
  <c r="J68" i="2" s="1"/>
  <c r="T131" i="2"/>
  <c r="R134" i="2"/>
  <c r="P138" i="2"/>
  <c r="BK142" i="2"/>
  <c r="J142" i="2" s="1"/>
  <c r="J71" i="2" s="1"/>
  <c r="T142" i="2"/>
  <c r="T149" i="2"/>
  <c r="R107" i="5"/>
  <c r="P114" i="5"/>
  <c r="R118" i="5"/>
  <c r="P124" i="5"/>
  <c r="P131" i="5"/>
  <c r="P134" i="5"/>
  <c r="P138" i="5"/>
  <c r="R141" i="5"/>
  <c r="T151" i="5"/>
  <c r="P154" i="5"/>
  <c r="R158" i="5"/>
  <c r="BK177" i="5"/>
  <c r="J177" i="5" s="1"/>
  <c r="J76" i="5" s="1"/>
  <c r="BK181" i="5"/>
  <c r="J181" i="5" s="1"/>
  <c r="J77" i="5" s="1"/>
  <c r="BK189" i="5"/>
  <c r="J189" i="5" s="1"/>
  <c r="J78" i="5" s="1"/>
  <c r="R189" i="5"/>
  <c r="R194" i="5"/>
  <c r="BK207" i="5"/>
  <c r="J207" i="5" s="1"/>
  <c r="J82" i="5" s="1"/>
  <c r="R207" i="5"/>
  <c r="P221" i="5"/>
  <c r="P107" i="5"/>
  <c r="R114" i="5"/>
  <c r="P118" i="5"/>
  <c r="BK134" i="5"/>
  <c r="J134" i="5" s="1"/>
  <c r="J70" i="5" s="1"/>
  <c r="T134" i="5"/>
  <c r="T138" i="5"/>
  <c r="T141" i="5"/>
  <c r="P151" i="5"/>
  <c r="R154" i="5"/>
  <c r="P158" i="5"/>
  <c r="T177" i="5"/>
  <c r="R181" i="5"/>
  <c r="T194" i="5"/>
  <c r="R204" i="5"/>
  <c r="BK210" i="5"/>
  <c r="J210" i="5" s="1"/>
  <c r="J83" i="5" s="1"/>
  <c r="T210" i="5"/>
  <c r="R221" i="5"/>
  <c r="P100" i="2"/>
  <c r="BK105" i="2"/>
  <c r="J105" i="2" s="1"/>
  <c r="J63" i="2" s="1"/>
  <c r="T105" i="2"/>
  <c r="T110" i="2"/>
  <c r="R115" i="2"/>
  <c r="P119" i="2"/>
  <c r="BK128" i="2"/>
  <c r="P128" i="2"/>
  <c r="R131" i="2"/>
  <c r="P134" i="2"/>
  <c r="BK138" i="2"/>
  <c r="J138" i="2" s="1"/>
  <c r="J70" i="2" s="1"/>
  <c r="T138" i="2"/>
  <c r="R142" i="2"/>
  <c r="R149" i="2"/>
  <c r="BK107" i="5"/>
  <c r="J107" i="5" s="1"/>
  <c r="T114" i="5"/>
  <c r="T118" i="5"/>
  <c r="T124" i="5"/>
  <c r="BK131" i="5"/>
  <c r="J131" i="5" s="1"/>
  <c r="J69" i="5" s="1"/>
  <c r="R131" i="5"/>
  <c r="BK138" i="5"/>
  <c r="J138" i="5" s="1"/>
  <c r="J71" i="5" s="1"/>
  <c r="BK141" i="5"/>
  <c r="J141" i="5" s="1"/>
  <c r="J72" i="5" s="1"/>
  <c r="BK151" i="5"/>
  <c r="J151" i="5" s="1"/>
  <c r="J73" i="5" s="1"/>
  <c r="BK154" i="5"/>
  <c r="J154" i="5" s="1"/>
  <c r="J74" i="5" s="1"/>
  <c r="T154" i="5"/>
  <c r="T158" i="5"/>
  <c r="R177" i="5"/>
  <c r="P181" i="5"/>
  <c r="P189" i="5"/>
  <c r="BK194" i="5"/>
  <c r="J194" i="5" s="1"/>
  <c r="J80" i="5" s="1"/>
  <c r="BK204" i="5"/>
  <c r="J204" i="5" s="1"/>
  <c r="J81" i="5" s="1"/>
  <c r="T204" i="5"/>
  <c r="P207" i="5"/>
  <c r="P210" i="5"/>
  <c r="T221" i="5"/>
  <c r="BK96" i="2"/>
  <c r="J96" i="2" s="1"/>
  <c r="J60" i="2" s="1"/>
  <c r="BK98" i="2"/>
  <c r="J98" i="2" s="1"/>
  <c r="BK177" i="2"/>
  <c r="J177" i="2" s="1"/>
  <c r="J75" i="2" s="1"/>
  <c r="BK129" i="5"/>
  <c r="J129" i="5" s="1"/>
  <c r="J68" i="5" s="1"/>
  <c r="BK215" i="5"/>
  <c r="J215" i="5" s="1"/>
  <c r="J84" i="5" s="1"/>
  <c r="BK122" i="5"/>
  <c r="J122" i="5" s="1"/>
  <c r="J65" i="5" s="1"/>
  <c r="BK127" i="5"/>
  <c r="J127" i="5" s="1"/>
  <c r="J67" i="5" s="1"/>
  <c r="BK192" i="5"/>
  <c r="J192" i="5" s="1"/>
  <c r="J79" i="5" s="1"/>
  <c r="BK145" i="2"/>
  <c r="J145" i="2" s="1"/>
  <c r="J72" i="2" s="1"/>
  <c r="BK110" i="5"/>
  <c r="J110" i="5" s="1"/>
  <c r="J61" i="5" s="1"/>
  <c r="BK112" i="5"/>
  <c r="J112" i="5" s="1"/>
  <c r="J62" i="5" s="1"/>
  <c r="BK219" i="5"/>
  <c r="J219" i="5" s="1"/>
  <c r="J85" i="5" s="1"/>
  <c r="F55" i="5"/>
  <c r="J100" i="5"/>
  <c r="BE116" i="5"/>
  <c r="BE117" i="5"/>
  <c r="BE125" i="5"/>
  <c r="BE155" i="5"/>
  <c r="BE161" i="5"/>
  <c r="BE168" i="5"/>
  <c r="BE186" i="5"/>
  <c r="BE193" i="5"/>
  <c r="BE198" i="5"/>
  <c r="BE200" i="5"/>
  <c r="BE240" i="5"/>
  <c r="BE244" i="5"/>
  <c r="BE119" i="5"/>
  <c r="BE132" i="5"/>
  <c r="BE142" i="5"/>
  <c r="BE147" i="5"/>
  <c r="BE156" i="5"/>
  <c r="BE165" i="5"/>
  <c r="BE166" i="5"/>
  <c r="BE171" i="5"/>
  <c r="BE172" i="5"/>
  <c r="BE173" i="5"/>
  <c r="BE183" i="5"/>
  <c r="BE190" i="5"/>
  <c r="BE191" i="5"/>
  <c r="BE195" i="5"/>
  <c r="BE196" i="5"/>
  <c r="BE199" i="5"/>
  <c r="BE202" i="5"/>
  <c r="BE206" i="5"/>
  <c r="BE208" i="5"/>
  <c r="BE211" i="5"/>
  <c r="BE216" i="5"/>
  <c r="BE220" i="5"/>
  <c r="BE222" i="5"/>
  <c r="BE225" i="5"/>
  <c r="BE226" i="5"/>
  <c r="BE227" i="5"/>
  <c r="BE230" i="5"/>
  <c r="BE233" i="5"/>
  <c r="BE236" i="5"/>
  <c r="E48" i="5"/>
  <c r="BE111" i="5"/>
  <c r="BE113" i="5"/>
  <c r="BE115" i="5"/>
  <c r="BE126" i="5"/>
  <c r="BE128" i="5"/>
  <c r="BE133" i="5"/>
  <c r="BE143" i="5"/>
  <c r="BE145" i="5"/>
  <c r="BE149" i="5"/>
  <c r="BE150" i="5"/>
  <c r="BE152" i="5"/>
  <c r="BE157" i="5"/>
  <c r="BE160" i="5"/>
  <c r="BE169" i="5"/>
  <c r="BE174" i="5"/>
  <c r="BE176" i="5"/>
  <c r="BE179" i="5"/>
  <c r="BE180" i="5"/>
  <c r="BE182" i="5"/>
  <c r="BE184" i="5"/>
  <c r="BE188" i="5"/>
  <c r="BE197" i="5"/>
  <c r="BE201" i="5"/>
  <c r="BE203" i="5"/>
  <c r="BE205" i="5"/>
  <c r="BE213" i="5"/>
  <c r="BE214" i="5"/>
  <c r="BE237" i="5"/>
  <c r="BE108" i="5"/>
  <c r="BE109" i="5"/>
  <c r="BE120" i="5"/>
  <c r="BE121" i="5"/>
  <c r="BE123" i="5"/>
  <c r="BE130" i="5"/>
  <c r="BE135" i="5"/>
  <c r="BE136" i="5"/>
  <c r="BE137" i="5"/>
  <c r="BE139" i="5"/>
  <c r="BE140" i="5"/>
  <c r="BE144" i="5"/>
  <c r="BE146" i="5"/>
  <c r="BE153" i="5"/>
  <c r="BE159" i="5"/>
  <c r="BE167" i="5"/>
  <c r="BE170" i="5"/>
  <c r="BE175" i="5"/>
  <c r="BE178" i="5"/>
  <c r="BE185" i="5"/>
  <c r="BE187" i="5"/>
  <c r="BE209" i="5"/>
  <c r="BE212" i="5"/>
  <c r="F54" i="2"/>
  <c r="J55" i="2"/>
  <c r="BE107" i="2"/>
  <c r="BE114" i="2"/>
  <c r="BE122" i="2"/>
  <c r="BE123" i="2"/>
  <c r="BE127" i="2"/>
  <c r="BE132" i="2"/>
  <c r="BE133" i="2"/>
  <c r="BE153" i="2"/>
  <c r="BE154" i="2"/>
  <c r="F55" i="2"/>
  <c r="BE97" i="2"/>
  <c r="BE103" i="2"/>
  <c r="BE108" i="2"/>
  <c r="BE111" i="2"/>
  <c r="BE118" i="2"/>
  <c r="BE121" i="2"/>
  <c r="BE137" i="2"/>
  <c r="BE164" i="2"/>
  <c r="BE173" i="2"/>
  <c r="BE178" i="2"/>
  <c r="E48" i="2"/>
  <c r="J54" i="2"/>
  <c r="BE99" i="2"/>
  <c r="BE104" i="2"/>
  <c r="BE106" i="2"/>
  <c r="BE109" i="2"/>
  <c r="BE112" i="2"/>
  <c r="BE113" i="2"/>
  <c r="BE126" i="2"/>
  <c r="BE129" i="2"/>
  <c r="BE130" i="2"/>
  <c r="BE136" i="2"/>
  <c r="BE139" i="2"/>
  <c r="BE143" i="2"/>
  <c r="BE144" i="2"/>
  <c r="BE146" i="2"/>
  <c r="BE157" i="2"/>
  <c r="BE160" i="2"/>
  <c r="BE161" i="2"/>
  <c r="BE167" i="2"/>
  <c r="J52" i="2"/>
  <c r="BE101" i="2"/>
  <c r="BE102" i="2"/>
  <c r="BE116" i="2"/>
  <c r="BE117" i="2"/>
  <c r="BE120" i="2"/>
  <c r="BE124" i="2"/>
  <c r="BE125" i="2"/>
  <c r="BE135" i="2"/>
  <c r="BE140" i="2"/>
  <c r="BE141" i="2"/>
  <c r="BE150" i="2"/>
  <c r="BE170" i="2"/>
  <c r="J34" i="2"/>
  <c r="AW55" i="1" s="1"/>
  <c r="F36" i="2"/>
  <c r="BC55" i="1" s="1"/>
  <c r="F37" i="5"/>
  <c r="BD56" i="1" s="1"/>
  <c r="J34" i="5"/>
  <c r="AW56" i="1" s="1"/>
  <c r="F35" i="2"/>
  <c r="BB55" i="1" s="1"/>
  <c r="F34" i="5"/>
  <c r="BA56" i="1" s="1"/>
  <c r="F35" i="5"/>
  <c r="BB56" i="1" s="1"/>
  <c r="F36" i="5"/>
  <c r="BC56" i="1" s="1"/>
  <c r="F34" i="2"/>
  <c r="BA55" i="1" s="1"/>
  <c r="F37" i="2"/>
  <c r="BD55" i="1" s="1"/>
  <c r="J60" i="5" l="1"/>
  <c r="J106" i="5"/>
  <c r="J128" i="2"/>
  <c r="J67" i="2" s="1"/>
  <c r="J61" i="2"/>
  <c r="P95" i="2"/>
  <c r="AU55" i="1" s="1"/>
  <c r="R95" i="2"/>
  <c r="R106" i="5"/>
  <c r="T106" i="5"/>
  <c r="P106" i="5"/>
  <c r="AU56" i="1" s="1"/>
  <c r="T95" i="2"/>
  <c r="BK176" i="2"/>
  <c r="BK95" i="2" s="1"/>
  <c r="BK106" i="5"/>
  <c r="J59" i="5" s="1"/>
  <c r="BD54" i="1"/>
  <c r="W33" i="1" s="1"/>
  <c r="BA54" i="1"/>
  <c r="AW54" i="1" s="1"/>
  <c r="AK30" i="1" s="1"/>
  <c r="BC54" i="1"/>
  <c r="W32" i="1" s="1"/>
  <c r="J33" i="2"/>
  <c r="AV55" i="1" s="1"/>
  <c r="AT55" i="1" s="1"/>
  <c r="F33" i="2"/>
  <c r="AZ55" i="1" s="1"/>
  <c r="BB54" i="1"/>
  <c r="W31" i="1" s="1"/>
  <c r="J176" i="2" l="1"/>
  <c r="AU54" i="1"/>
  <c r="J30" i="5"/>
  <c r="AX54" i="1"/>
  <c r="AY54" i="1"/>
  <c r="W30" i="1"/>
  <c r="J74" i="2" l="1"/>
  <c r="J95" i="2"/>
  <c r="AG56" i="1"/>
  <c r="F33" i="5"/>
  <c r="AG55" i="1" l="1"/>
  <c r="AN55" i="1" s="1"/>
  <c r="J59" i="2"/>
  <c r="J30" i="2"/>
  <c r="J39" i="2" s="1"/>
  <c r="J33" i="5"/>
  <c r="AZ56" i="1"/>
  <c r="AZ54" i="1" s="1"/>
  <c r="AG54" i="1" l="1"/>
  <c r="AK26" i="1" s="1"/>
  <c r="W29" i="1"/>
  <c r="AV54" i="1"/>
  <c r="AV56" i="1"/>
  <c r="AT56" i="1" s="1"/>
  <c r="AN56" i="1" s="1"/>
  <c r="J39" i="5"/>
  <c r="AK29" i="1" l="1"/>
  <c r="AK35" i="1" s="1"/>
  <c r="AT54" i="1"/>
  <c r="AN54" i="1" s="1"/>
</calcChain>
</file>

<file path=xl/sharedStrings.xml><?xml version="1.0" encoding="utf-8"?>
<sst xmlns="http://schemas.openxmlformats.org/spreadsheetml/2006/main" count="3545" uniqueCount="802">
  <si>
    <t>Export Komplet</t>
  </si>
  <si>
    <t>VZ</t>
  </si>
  <si>
    <t>2.0</t>
  </si>
  <si>
    <t/>
  </si>
  <si>
    <t>False</t>
  </si>
  <si>
    <t>{e7baf182-4910-4642-a469-2882faf4deee}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</si>
  <si>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</si>
  <si>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</si>
  <si>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</si>
  <si>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</si>
  <si>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</si>
  <si>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</si>
  <si>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</si>
  <si>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1020</t>
  </si>
  <si>
    <t>Stavba: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</si>
  <si>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</si>
  <si>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</si>
  <si>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</si>
  <si>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</si>
  <si>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</si>
  <si>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</si>
  <si>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</si>
  <si>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</si>
  <si>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</si>
  <si>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</si>
  <si>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Kamila Možná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</si>
  <si>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</si>
  <si>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</si>
  <si>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</si>
  <si>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</si>
  <si>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</si>
  <si>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</si>
  <si>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</si>
  <si>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</si>
  <si>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</si>
  <si>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</si>
  <si>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</si>
  <si>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</si>
  <si>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</si>
  <si>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</si>
  <si>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</si>
  <si>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</si>
  <si>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</si>
  <si>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</si>
  <si>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</si>
  <si>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</si>
  <si>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</si>
  <si>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</si>
  <si>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</si>
  <si>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</si>
  <si>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</si>
  <si>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</si>
  <si>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</si>
  <si>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</si>
  <si>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</si>
  <si>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</si>
  <si>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</si>
  <si>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</si>
  <si>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</si>
  <si>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</si>
  <si>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</si>
  <si>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</si>
  <si>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</si>
  <si>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</si>
  <si>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</si>
  <si>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</si>
  <si>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</si>
  <si>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</si>
  <si>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</si>
  <si>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</si>
  <si>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</si>
  <si>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{9804d583-e644-4a80-aed5-0176dcb072f7}</t>
  </si>
  <si>
    <t>2</t>
  </si>
  <si>
    <t>{abe841e8-99d0-4baa-aebd-d0a639269a2d}</t>
  </si>
  <si>
    <t>KRYCÍ LIST SOUPISU PRACÍ</t>
  </si>
  <si>
    <t>Objekt:</t>
  </si>
  <si>
    <t>REKAPITULACE ČLENĚNÍ SOUPISU PRACÍ</t>
  </si>
  <si>
    <t>Kód dílu - Popis</t>
  </si>
  <si>
    <t>Cena celkem [CZK]</t>
  </si>
  <si>
    <t>-1</t>
  </si>
  <si>
    <t>11 - Přípravné a přidružené práce</t>
  </si>
  <si>
    <t>21 - Úprava podloží a základové spáry</t>
  </si>
  <si>
    <t>62 - Úprava povrchů vnější</t>
  </si>
  <si>
    <t>63 - Podlahy a podlahové konstrukce</t>
  </si>
  <si>
    <t>712 - Izolace střech (živičné krytiny)</t>
  </si>
  <si>
    <t>764 - Konstrukce klempířské</t>
  </si>
  <si>
    <t>767 - Konstrukce doplňkové stavební (zámečnické)</t>
  </si>
  <si>
    <t>771 - Podlahy z dlaždic</t>
  </si>
  <si>
    <t>783 - Nátěry</t>
  </si>
  <si>
    <t>93 - Různé dokončovací konstrukce a práce inženýrských staveb</t>
  </si>
  <si>
    <t>96 - Bourání konstrukcí</t>
  </si>
  <si>
    <t>97 - Prorážení otvorů a ostatní bourací práce</t>
  </si>
  <si>
    <t>H99 - Ostatní přesuny hmot</t>
  </si>
  <si>
    <t>S - Přesuny sutí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</si>
  <si>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</si>
  <si>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</si>
  <si>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</si>
  <si>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</si>
  <si>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</si>
  <si>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</si>
  <si>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</si>
  <si>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</si>
  <si>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</si>
  <si>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</si>
  <si>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</si>
  <si>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</si>
  <si>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</si>
  <si>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</si>
  <si>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11</t>
  </si>
  <si>
    <t>Přípravné a přidružené práce</t>
  </si>
  <si>
    <t>ROZPOCET</t>
  </si>
  <si>
    <t>K</t>
  </si>
  <si>
    <t>113106121R00</t>
  </si>
  <si>
    <t>Rozebrání dlažeb z betonových dlaždic na sucho</t>
  </si>
  <si>
    <t>m2</t>
  </si>
  <si>
    <t>RTS II / 2021</t>
  </si>
  <si>
    <t>4</t>
  </si>
  <si>
    <t>Úprava podloží a základové spáry</t>
  </si>
  <si>
    <t>216903111R00</t>
  </si>
  <si>
    <t>62</t>
  </si>
  <si>
    <t>Úprava povrchů vnější</t>
  </si>
  <si>
    <t>3</t>
  </si>
  <si>
    <t>622474110R00</t>
  </si>
  <si>
    <t>Reprofilace beton.povrchů sanační maltou, tl.10 mm</t>
  </si>
  <si>
    <t>6</t>
  </si>
  <si>
    <t>620401162R00</t>
  </si>
  <si>
    <t>Nátěr hydrofobizační 2x</t>
  </si>
  <si>
    <t>8</t>
  </si>
  <si>
    <t>5</t>
  </si>
  <si>
    <t>622421145R00</t>
  </si>
  <si>
    <t>Omítka vnější stěn, MVC, složitost 4 vč. penetrace</t>
  </si>
  <si>
    <t>10</t>
  </si>
  <si>
    <t>622904115R00</t>
  </si>
  <si>
    <t>Očištění fasád tlakovou vodou složitost 3 - 5</t>
  </si>
  <si>
    <t>12</t>
  </si>
  <si>
    <t>63</t>
  </si>
  <si>
    <t>Podlahy a podlahové konstrukce</t>
  </si>
  <si>
    <t>7</t>
  </si>
  <si>
    <t>632922911R00</t>
  </si>
  <si>
    <t>14</t>
  </si>
  <si>
    <t>592468040</t>
  </si>
  <si>
    <t>kus</t>
  </si>
  <si>
    <t>16</t>
  </si>
  <si>
    <t>9</t>
  </si>
  <si>
    <t>631313621R00</t>
  </si>
  <si>
    <t>Mazanina betonová tl. 8 - 12 cm C 20/25</t>
  </si>
  <si>
    <t>m3</t>
  </si>
  <si>
    <t>18</t>
  </si>
  <si>
    <t>630300010RA0</t>
  </si>
  <si>
    <t>Vybourání dlažby a podkladního betonu</t>
  </si>
  <si>
    <t>20</t>
  </si>
  <si>
    <t>712</t>
  </si>
  <si>
    <t>712300010RA0</t>
  </si>
  <si>
    <t>Odstranění povlakové krytiny</t>
  </si>
  <si>
    <t>22</t>
  </si>
  <si>
    <t>712472101R00</t>
  </si>
  <si>
    <t>24</t>
  </si>
  <si>
    <t>13</t>
  </si>
  <si>
    <t>283220012</t>
  </si>
  <si>
    <t>Fólie izolační DEKPLAN 76 tl. 1,5 mm š. 1600 mm (referenční výrobek)</t>
  </si>
  <si>
    <t>26</t>
  </si>
  <si>
    <t>712378003R00</t>
  </si>
  <si>
    <t>m</t>
  </si>
  <si>
    <t>28</t>
  </si>
  <si>
    <t>764</t>
  </si>
  <si>
    <t>Konstrukce klempířské</t>
  </si>
  <si>
    <t>764332860R00</t>
  </si>
  <si>
    <t>Demontáž lemování zdí z dílů, rš 660 mm, do 30°</t>
  </si>
  <si>
    <t>30</t>
  </si>
  <si>
    <t>764231260R00</t>
  </si>
  <si>
    <t>32</t>
  </si>
  <si>
    <t>17</t>
  </si>
  <si>
    <t>764321820R00</t>
  </si>
  <si>
    <t>Demontáž oplechování překapové hrany</t>
  </si>
  <si>
    <t>34</t>
  </si>
  <si>
    <t>767</t>
  </si>
  <si>
    <t>Konstrukce doplňkové stavební (zámečnické)</t>
  </si>
  <si>
    <t>767590840R00</t>
  </si>
  <si>
    <t>Demontáž roštu</t>
  </si>
  <si>
    <t>36</t>
  </si>
  <si>
    <t>19</t>
  </si>
  <si>
    <t>767996801R00</t>
  </si>
  <si>
    <t>Demontáž atypických ocelových konstr. do 50 kg</t>
  </si>
  <si>
    <t>kg</t>
  </si>
  <si>
    <t>38</t>
  </si>
  <si>
    <t>767990010RA0</t>
  </si>
  <si>
    <t>Atypické ocelové konstrukce</t>
  </si>
  <si>
    <t>40</t>
  </si>
  <si>
    <t>133301510000</t>
  </si>
  <si>
    <t>Úhelník rovnoramenný L jakost S235 50x50x5 mm</t>
  </si>
  <si>
    <t>42</t>
  </si>
  <si>
    <t>13890201</t>
  </si>
  <si>
    <t>Přirážka za pozinkování ocelových výrobků do 50 kg</t>
  </si>
  <si>
    <t>44</t>
  </si>
  <si>
    <t>23</t>
  </si>
  <si>
    <t>767590120R00</t>
  </si>
  <si>
    <t>Montáž podlahových roštů</t>
  </si>
  <si>
    <t>46</t>
  </si>
  <si>
    <t>55347124</t>
  </si>
  <si>
    <t>Pororošt podlahový 1000x1000 mm žárově zinkovaný</t>
  </si>
  <si>
    <t>48</t>
  </si>
  <si>
    <t>25</t>
  </si>
  <si>
    <t>767995200VD</t>
  </si>
  <si>
    <t>50</t>
  </si>
  <si>
    <t>52</t>
  </si>
  <si>
    <t>27</t>
  </si>
  <si>
    <t>54</t>
  </si>
  <si>
    <t>56</t>
  </si>
  <si>
    <t>58</t>
  </si>
  <si>
    <t>60</t>
  </si>
  <si>
    <t>31</t>
  </si>
  <si>
    <t>64</t>
  </si>
  <si>
    <t>66</t>
  </si>
  <si>
    <t>68</t>
  </si>
  <si>
    <t>70</t>
  </si>
  <si>
    <t>783</t>
  </si>
  <si>
    <t>Nátěry</t>
  </si>
  <si>
    <t>783110011VD</t>
  </si>
  <si>
    <t>72</t>
  </si>
  <si>
    <t>37</t>
  </si>
  <si>
    <t>783851225RT5</t>
  </si>
  <si>
    <t>74</t>
  </si>
  <si>
    <t>93</t>
  </si>
  <si>
    <t>Různé dokončovací konstrukce a práce inženýrských staveb</t>
  </si>
  <si>
    <t>938902123R00</t>
  </si>
  <si>
    <t>Čištění ploch betonových konstrukcí ocel. kartáči</t>
  </si>
  <si>
    <t>76</t>
  </si>
  <si>
    <t>39</t>
  </si>
  <si>
    <t>938903112R00</t>
  </si>
  <si>
    <t>78</t>
  </si>
  <si>
    <t>599141111R00</t>
  </si>
  <si>
    <t>80</t>
  </si>
  <si>
    <t>96</t>
  </si>
  <si>
    <t>Bourání konstrukcí</t>
  </si>
  <si>
    <t>41</t>
  </si>
  <si>
    <t>965042121R00</t>
  </si>
  <si>
    <t>82</t>
  </si>
  <si>
    <t>965042141RT2</t>
  </si>
  <si>
    <t>Bourání mazanin betonových tl. 10 cm, nad 4 m2</t>
  </si>
  <si>
    <t>84</t>
  </si>
  <si>
    <t>43</t>
  </si>
  <si>
    <t>965081702R00</t>
  </si>
  <si>
    <t>86</t>
  </si>
  <si>
    <t>97</t>
  </si>
  <si>
    <t>Prorážení otvorů a ostatní bourací práce</t>
  </si>
  <si>
    <t>979054442R00</t>
  </si>
  <si>
    <t>Očištění vybouraných dlaždic</t>
  </si>
  <si>
    <t>88</t>
  </si>
  <si>
    <t>45</t>
  </si>
  <si>
    <t>978015291R00</t>
  </si>
  <si>
    <t>Otlučení omítek vnějších MVC v složit.1-4 do 100 %</t>
  </si>
  <si>
    <t>90</t>
  </si>
  <si>
    <t>H99</t>
  </si>
  <si>
    <t>Ostatní přesuny hmot</t>
  </si>
  <si>
    <t>999281105R00</t>
  </si>
  <si>
    <t>Přesun hmot pro opravy a údržbu do výšky 6 m</t>
  </si>
  <si>
    <t>t</t>
  </si>
  <si>
    <t>92</t>
  </si>
  <si>
    <t>VV</t>
  </si>
  <si>
    <t>27,8002</t>
  </si>
  <si>
    <t>Součet</t>
  </si>
  <si>
    <t>S</t>
  </si>
  <si>
    <t>Přesuny sutí</t>
  </si>
  <si>
    <t>47</t>
  </si>
  <si>
    <t>979082111R00</t>
  </si>
  <si>
    <t>Vnitrostaveništní doprava suti do 10 m</t>
  </si>
  <si>
    <t>94</t>
  </si>
  <si>
    <t>18,57265</t>
  </si>
  <si>
    <t>979082121R00</t>
  </si>
  <si>
    <t>Příplatek k vnitrost. dopravě suti za dalších 5 m</t>
  </si>
  <si>
    <t>49</t>
  </si>
  <si>
    <t>979086213R00</t>
  </si>
  <si>
    <t>Nakládání vybouraných hmot na dopravní prostředek</t>
  </si>
  <si>
    <t>98</t>
  </si>
  <si>
    <t>979081111R00</t>
  </si>
  <si>
    <t>Odvoz suti a vybour. hmot na skládku do 1 km</t>
  </si>
  <si>
    <t>100</t>
  </si>
  <si>
    <t>51</t>
  </si>
  <si>
    <t>979081121R00</t>
  </si>
  <si>
    <t>Příplatek k odvozu za každý další 1 km</t>
  </si>
  <si>
    <t>102</t>
  </si>
  <si>
    <t>979990101R00</t>
  </si>
  <si>
    <t>Poplatek za uložení směsi betonu a cihel skupina 170101 a 170102</t>
  </si>
  <si>
    <t>104</t>
  </si>
  <si>
    <t>14,6932</t>
  </si>
  <si>
    <t>53</t>
  </si>
  <si>
    <t>106</t>
  </si>
  <si>
    <t>0,30256</t>
  </si>
  <si>
    <t>979990111R00</t>
  </si>
  <si>
    <t>Poplatek za uložení suti - stavební keramika, skupina odpadu 170103</t>
  </si>
  <si>
    <t>108</t>
  </si>
  <si>
    <t>0,87408</t>
  </si>
  <si>
    <t>55</t>
  </si>
  <si>
    <t>979990122R00</t>
  </si>
  <si>
    <t>Poplatek za uložení suti - PVC střešní krytina, skupina odpadu 170203</t>
  </si>
  <si>
    <t>110</t>
  </si>
  <si>
    <t>3,572</t>
  </si>
  <si>
    <t>979990182R00</t>
  </si>
  <si>
    <t>Poplatek za uložení suti - koberce, skupina odpadu 200307</t>
  </si>
  <si>
    <t>112</t>
  </si>
  <si>
    <t>0,00081</t>
  </si>
  <si>
    <t>VRN</t>
  </si>
  <si>
    <t>Vedlejší rozpočtové náklady</t>
  </si>
  <si>
    <t>VRN3</t>
  </si>
  <si>
    <t>57</t>
  </si>
  <si>
    <t>03000100R</t>
  </si>
  <si>
    <t>…</t>
  </si>
  <si>
    <t>1024</t>
  </si>
  <si>
    <t>574106454</t>
  </si>
  <si>
    <t>721 - Vnitřní kanalizace</t>
  </si>
  <si>
    <t>762 - Konstrukce tesařské</t>
  </si>
  <si>
    <t>95 - Různé dokončovací konstrukce a práce na pozemních stavbách</t>
  </si>
  <si>
    <t>721</t>
  </si>
  <si>
    <t>Vnitřní kanalizace</t>
  </si>
  <si>
    <t>762</t>
  </si>
  <si>
    <t>Konstrukce tesařské</t>
  </si>
  <si>
    <t>783900030RAB</t>
  </si>
  <si>
    <t>Odstranění nátěrů z truhlářských výrobků opálením s obroušením</t>
  </si>
  <si>
    <t>783615930R00</t>
  </si>
  <si>
    <t>783901111VD</t>
  </si>
  <si>
    <t>783901111VD.1</t>
  </si>
  <si>
    <t>95</t>
  </si>
  <si>
    <t>Různé dokončovací konstrukce a práce na pozemních stavbách</t>
  </si>
  <si>
    <t>999281111R00</t>
  </si>
  <si>
    <t>Přesun hmot pro opravy a údržbu do výšky 25 m</t>
  </si>
  <si>
    <t>979990162R00</t>
  </si>
  <si>
    <t>Poplatek za uložení suti - dřevo+sklo, skupina odpadu 170904</t>
  </si>
  <si>
    <t>114</t>
  </si>
  <si>
    <t>31 - Zdi podpěrné a volné</t>
  </si>
  <si>
    <t>34 - Stěny a příčky</t>
  </si>
  <si>
    <t>94 - Lešení a stavební výtahy</t>
  </si>
  <si>
    <t>Zdi podpěrné a volné</t>
  </si>
  <si>
    <t>Stěny a příčky</t>
  </si>
  <si>
    <t>kompl</t>
  </si>
  <si>
    <t>Lešení a stavební výtahy</t>
  </si>
  <si>
    <t>0 - Všeobecné konstrukce a práce</t>
  </si>
  <si>
    <t>13 - Hloubené vykopávky</t>
  </si>
  <si>
    <t>16 - Přemístění výkopku</t>
  </si>
  <si>
    <t>17 - Konstrukce ze zemin</t>
  </si>
  <si>
    <t>42 - Vodorovné nosné konstrukce</t>
  </si>
  <si>
    <t>45 - Podkladní a vedlejší konstrukce (kromě vozovek a železničního svršku)</t>
  </si>
  <si>
    <t>56 - Podkladní vrstvy komunikací, letišť a ploch</t>
  </si>
  <si>
    <t>59 - Kryty pozemních komunikací, letišť a ploch dlážděných (předlažby)</t>
  </si>
  <si>
    <t>61 - Úprava povrchů vnitřní</t>
  </si>
  <si>
    <t>87 - Potrubí z trub plastických, skleněných a čedičových</t>
  </si>
  <si>
    <t>89 - Ostatní konstrukce a práce na trubním vedení</t>
  </si>
  <si>
    <t>968 - Bourací práce</t>
  </si>
  <si>
    <t>M21 - Elektromontáže</t>
  </si>
  <si>
    <t>Všeobecné konstrukce a práce</t>
  </si>
  <si>
    <t>001111111VD</t>
  </si>
  <si>
    <t>Vytýčení a vyznačení sítí včetně dozoru správců sítí</t>
  </si>
  <si>
    <t>001111134VD</t>
  </si>
  <si>
    <t>Geodetické práce - nová ležatá dešťová kanalizace</t>
  </si>
  <si>
    <t>113106030RA0</t>
  </si>
  <si>
    <t>Hloubené vykopávky</t>
  </si>
  <si>
    <t>139600013RA0</t>
  </si>
  <si>
    <t>Ruční výkop v hornině 4</t>
  </si>
  <si>
    <t>Přemístění výkopku</t>
  </si>
  <si>
    <t>167101101R00</t>
  </si>
  <si>
    <t>Nakládání výkopku z hor.1-4 v množství do 100 m3</t>
  </si>
  <si>
    <t>162301102R00</t>
  </si>
  <si>
    <t>Vodorovné přemístění výkopku z hor.1-4 do 1000 m</t>
  </si>
  <si>
    <t>162701109R00</t>
  </si>
  <si>
    <t>Příplatek k vod. přemístění hor.1-4 za další 1 km</t>
  </si>
  <si>
    <t>Konstrukce ze zemin</t>
  </si>
  <si>
    <t>175100020RAD</t>
  </si>
  <si>
    <t>Obsyp potrubí štěrkopískem</t>
  </si>
  <si>
    <t>174101101R00</t>
  </si>
  <si>
    <t>Zásyp jam, rýh, šachet se zhutněním</t>
  </si>
  <si>
    <t>171201201R00</t>
  </si>
  <si>
    <t>Uložení sypaniny na skládku včetně poplatku</t>
  </si>
  <si>
    <t>310238211R00</t>
  </si>
  <si>
    <t>Zazdívka otvorů plochy do 1 m2 cihlami na MVC</t>
  </si>
  <si>
    <t>340235211R00</t>
  </si>
  <si>
    <t>Zazdívka otvorů 0,0225 m2 cihlami, tl.zdi do 10cm</t>
  </si>
  <si>
    <t>349234841R00</t>
  </si>
  <si>
    <t>Doplnění zdiva říms</t>
  </si>
  <si>
    <t>Vodorovné nosné konstrukce</t>
  </si>
  <si>
    <t>423321112R00</t>
  </si>
  <si>
    <t>Zabetonování spádu římsy</t>
  </si>
  <si>
    <t>Podkladní a vedlejší konstrukce (kromě vozovek a železničního svršku)</t>
  </si>
  <si>
    <t>451573111R00</t>
  </si>
  <si>
    <t>Lože pod potrubí z písku</t>
  </si>
  <si>
    <t>Podkladní vrstvy komunikací, letišť a ploch</t>
  </si>
  <si>
    <t>564851111RT2</t>
  </si>
  <si>
    <t>Podklad ze štěrkodrti po zhutnění tloušťky 15 cm</t>
  </si>
  <si>
    <t>564861111R00</t>
  </si>
  <si>
    <t>Podklad ze štěrkodrti po zhutnění tloušťky 20 cm</t>
  </si>
  <si>
    <t>59</t>
  </si>
  <si>
    <t>Kryty pozemních komunikací, letišť a ploch dlážděných (předlažby)</t>
  </si>
  <si>
    <t>596215040R00</t>
  </si>
  <si>
    <t>Kladení zámkové dlažby tl. 8 cm do drtě tl. 4 cm</t>
  </si>
  <si>
    <t>597103112RT1</t>
  </si>
  <si>
    <t>Montáž vpusti</t>
  </si>
  <si>
    <t>28348103</t>
  </si>
  <si>
    <t>Vpust střešní svislá s PVC manžetou TW 125 PVC S</t>
  </si>
  <si>
    <t>61</t>
  </si>
  <si>
    <t>Úprava povrchů vnitřní</t>
  </si>
  <si>
    <t>612421221R00</t>
  </si>
  <si>
    <t>Oprava vápen.omítek stěn do 10 % pl. - hladkých</t>
  </si>
  <si>
    <t>611101100VD</t>
  </si>
  <si>
    <t>Oprava vnitřního ostění oken věžičky včetně výmalby</t>
  </si>
  <si>
    <t>622901110R00</t>
  </si>
  <si>
    <t>Očištění po opravách,spárovaných ploch</t>
  </si>
  <si>
    <t>622904117R00</t>
  </si>
  <si>
    <t>Očištění fasád tlakovou vodou složitost 6 - 7 - Komíny</t>
  </si>
  <si>
    <t>622471321R00</t>
  </si>
  <si>
    <t>Nátěr nebo nástřik stěn vnějších, složitost 7, 1x penetrace podkladu a 2x nátěr - Komíny</t>
  </si>
  <si>
    <t>622421148R00</t>
  </si>
  <si>
    <t>Omítka vnější stěn, MVC, složitost 7 - Komíny včetně penetrace</t>
  </si>
  <si>
    <t>627452641RT4</t>
  </si>
  <si>
    <t>Oprava spárování komínového zdiva</t>
  </si>
  <si>
    <t>622112216VD</t>
  </si>
  <si>
    <t>Oprava krycí hlavice komínu</t>
  </si>
  <si>
    <t>622904117R00.1</t>
  </si>
  <si>
    <t>721242110R00</t>
  </si>
  <si>
    <t>Lapač střešních splavenin PP HL600, kloub</t>
  </si>
  <si>
    <t>721300942R00</t>
  </si>
  <si>
    <t>Pročistění lapačů střešních splavenin</t>
  </si>
  <si>
    <t>762191912R00</t>
  </si>
  <si>
    <t>762134811R00</t>
  </si>
  <si>
    <t>Demontáž bednění</t>
  </si>
  <si>
    <t>762111121VD</t>
  </si>
  <si>
    <t>764239913R00</t>
  </si>
  <si>
    <t>764339812R00</t>
  </si>
  <si>
    <t>Demontáž lemov. komínů v ploše, vln. kryt. nad 45°</t>
  </si>
  <si>
    <t>764900040RAC</t>
  </si>
  <si>
    <t>16+3+18+4+14+3+3+4+15+3+0,5+3+2,5+15+2+5</t>
  </si>
  <si>
    <t>;S1-S16;</t>
  </si>
  <si>
    <t>764991111VD</t>
  </si>
  <si>
    <t>Uložení dešťových svodů na zabezpečené místo k následnému osazení zpět</t>
  </si>
  <si>
    <t>764554291R00</t>
  </si>
  <si>
    <t>764554010RAC</t>
  </si>
  <si>
    <t>764554292R00</t>
  </si>
  <si>
    <t>553448304</t>
  </si>
  <si>
    <t>764556712R00</t>
  </si>
  <si>
    <t>Oprava kruhové zděře D 120 mm</t>
  </si>
  <si>
    <t>764255201R00</t>
  </si>
  <si>
    <t>764991112VD</t>
  </si>
  <si>
    <t>Osazení střešní vpusti včetně úpravy kce pro napojení svodu</t>
  </si>
  <si>
    <t>764510010RAB</t>
  </si>
  <si>
    <t>Demontáž oplechování říms, rš 500 mm, do 30°</t>
  </si>
  <si>
    <t>764221220R00</t>
  </si>
  <si>
    <t>764991113VD</t>
  </si>
  <si>
    <t>Mechanické očištění nečistot stávajících klempířských prvků</t>
  </si>
  <si>
    <t>767995202VD</t>
  </si>
  <si>
    <t>Sejmutí mříží, zpětné osazení s kotvením</t>
  </si>
  <si>
    <t>767995203VD</t>
  </si>
  <si>
    <t>Sejmutí větracích mřížek a průvětrníků, nové osazení včetně dodávky</t>
  </si>
  <si>
    <t>116</t>
  </si>
  <si>
    <t>767995204VD</t>
  </si>
  <si>
    <t>Sejmutí zvonkového tabla, infotabulky, světel, zpětné osazení s kotvením a připojením</t>
  </si>
  <si>
    <t>118</t>
  </si>
  <si>
    <t>Nátěrový systém mříží vč. odstranění nátěru, přebroušení</t>
  </si>
  <si>
    <t>120</t>
  </si>
  <si>
    <t>Příplatek za pracnost odstranění nátěrů a nové nátěry</t>
  </si>
  <si>
    <t>122</t>
  </si>
  <si>
    <t>124</t>
  </si>
  <si>
    <t>Údržba, nátěr olej.truhl.výrobků 2x+2x email+2x tm</t>
  </si>
  <si>
    <t>126</t>
  </si>
  <si>
    <t>128</t>
  </si>
  <si>
    <t>783612200R00</t>
  </si>
  <si>
    <t>Nátěr olejový truhlářských výrobků 2x + 1x tmelení - obklad stěn nový</t>
  </si>
  <si>
    <t>130</t>
  </si>
  <si>
    <t>Příplatek za pracnost nových nátěrů obložení stěn</t>
  </si>
  <si>
    <t>132</t>
  </si>
  <si>
    <t>87</t>
  </si>
  <si>
    <t>Potrubí z trub plastických, skleněných a čedičových</t>
  </si>
  <si>
    <t>871311111R00</t>
  </si>
  <si>
    <t>Montáž trubek z PP ve výkopu d 160 mm</t>
  </si>
  <si>
    <t>134</t>
  </si>
  <si>
    <t>28614230</t>
  </si>
  <si>
    <t>Trubka kanalizač. ULTRA-RIB 2 SN 16 125x2000 mm</t>
  </si>
  <si>
    <t>136</t>
  </si>
  <si>
    <t>89</t>
  </si>
  <si>
    <t>Ostatní konstrukce a práce na trubním vedení</t>
  </si>
  <si>
    <t>892571111R00</t>
  </si>
  <si>
    <t>Zkouška těsnosti kanalizace DN do 200, vodou</t>
  </si>
  <si>
    <t>138</t>
  </si>
  <si>
    <t>941941042R00</t>
  </si>
  <si>
    <t>Montáž lešení leh.řad.s podlahami,š.1,2 m, H 30 m</t>
  </si>
  <si>
    <t>140</t>
  </si>
  <si>
    <t>941941111R00</t>
  </si>
  <si>
    <t>Pronájem lešení za den</t>
  </si>
  <si>
    <t>142</t>
  </si>
  <si>
    <t>941941842R00</t>
  </si>
  <si>
    <t>Demontáž lešení leh.řad.s podlahami,š.1,2 m,H 30 m</t>
  </si>
  <si>
    <t>144</t>
  </si>
  <si>
    <t>944944011R00</t>
  </si>
  <si>
    <t>Montáž ochranné sítě z umělých vláken</t>
  </si>
  <si>
    <t>146</t>
  </si>
  <si>
    <t>944944031R00</t>
  </si>
  <si>
    <t>Příplatek za každý měsíc použití sítí k pol. 4011</t>
  </si>
  <si>
    <t>148</t>
  </si>
  <si>
    <t>944943101R00</t>
  </si>
  <si>
    <t>Záchytné lešení na nosné konstrukci se zábradlím</t>
  </si>
  <si>
    <t>150</t>
  </si>
  <si>
    <t>944945012R00</t>
  </si>
  <si>
    <t>Montáž záchytné stříšky H 4,5 m, šířky do 2 m</t>
  </si>
  <si>
    <t>152</t>
  </si>
  <si>
    <t>944945192R00</t>
  </si>
  <si>
    <t>Příplatek za každý měsíc použ.stříšky, k pol. 5012</t>
  </si>
  <si>
    <t>154</t>
  </si>
  <si>
    <t>949110022VD</t>
  </si>
  <si>
    <t>Zakrytí střechy plechové pro následnou konstrukci lešení</t>
  </si>
  <si>
    <t>156</t>
  </si>
  <si>
    <t>953945111R00</t>
  </si>
  <si>
    <t>Pás proti ptákům hrotový, lepením, z lešení</t>
  </si>
  <si>
    <t>158</t>
  </si>
  <si>
    <t>952904111R00</t>
  </si>
  <si>
    <t>Čištění střešních žlabů a svodů</t>
  </si>
  <si>
    <t>160</t>
  </si>
  <si>
    <t>968</t>
  </si>
  <si>
    <t>Bourací práce</t>
  </si>
  <si>
    <t>968221100VD</t>
  </si>
  <si>
    <t>Odstranění hrotových zábran proti ptactvu</t>
  </si>
  <si>
    <t>162</t>
  </si>
  <si>
    <t>968221101VD</t>
  </si>
  <si>
    <t>164</t>
  </si>
  <si>
    <t>978015391R00</t>
  </si>
  <si>
    <t>Otlučení omítek vnějších MVC a nátěrů v složit.5-7 do 100 % - Komíny</t>
  </si>
  <si>
    <t>166</t>
  </si>
  <si>
    <t>978023471R00</t>
  </si>
  <si>
    <t>Vysekání a úprava spár zdiva cihelného komínového</t>
  </si>
  <si>
    <t>168</t>
  </si>
  <si>
    <t>970051160R00</t>
  </si>
  <si>
    <t>Vrtání jádrové do ŽB do D 160 mm</t>
  </si>
  <si>
    <t>170</t>
  </si>
  <si>
    <t>978015341R00</t>
  </si>
  <si>
    <t>Otlučení omítek vnějších MVC v složit.5-7 do 30 % - fasáda</t>
  </si>
  <si>
    <t>172</t>
  </si>
  <si>
    <t>174</t>
  </si>
  <si>
    <t>342,19715</t>
  </si>
  <si>
    <t>M21</t>
  </si>
  <si>
    <t>Elektromontáže</t>
  </si>
  <si>
    <t>210200020RA0</t>
  </si>
  <si>
    <t>Hromosvod - demontáž, nový rozvod, revize</t>
  </si>
  <si>
    <t>176</t>
  </si>
  <si>
    <t>979011311R00</t>
  </si>
  <si>
    <t>Svislá doprava suti a vybouraných hmot shozem</t>
  </si>
  <si>
    <t>178</t>
  </si>
  <si>
    <t>79,53161</t>
  </si>
  <si>
    <t>979011321R00</t>
  </si>
  <si>
    <t>Montáž a demontáž shozu za 2.NP</t>
  </si>
  <si>
    <t>180</t>
  </si>
  <si>
    <t>979011329R00</t>
  </si>
  <si>
    <t>182</t>
  </si>
  <si>
    <t>186</t>
  </si>
  <si>
    <t>188</t>
  </si>
  <si>
    <t>190</t>
  </si>
  <si>
    <t>192</t>
  </si>
  <si>
    <t>194</t>
  </si>
  <si>
    <t>74,47867</t>
  </si>
  <si>
    <t>196</t>
  </si>
  <si>
    <t>1,63904</t>
  </si>
  <si>
    <t>200</t>
  </si>
  <si>
    <t>3,35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</si>
  <si>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</si>
  <si>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</si>
  <si>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</si>
  <si>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</si>
  <si>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</si>
  <si>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</si>
  <si>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</si>
  <si>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</si>
  <si>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</si>
  <si>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</si>
  <si>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</si>
  <si>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</si>
  <si>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</si>
  <si>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</si>
  <si>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</si>
  <si>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</si>
  <si>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</si>
  <si>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</si>
  <si>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</si>
  <si>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</si>
  <si>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</si>
  <si>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</si>
  <si>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</si>
  <si>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</si>
  <si>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</si>
  <si>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</si>
  <si>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</si>
  <si>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</si>
  <si>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</si>
  <si>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</si>
  <si>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</si>
  <si>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</si>
  <si>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</si>
  <si>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</si>
  <si>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</si>
  <si>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</si>
  <si>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</si>
  <si>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</si>
  <si>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</si>
  <si>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</si>
  <si>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</si>
  <si>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</si>
  <si>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</si>
  <si>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</si>
  <si>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</si>
  <si>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</si>
  <si>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</si>
  <si>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</si>
  <si>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</si>
  <si>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</si>
  <si>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</si>
  <si>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</si>
  <si>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</si>
  <si>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</si>
  <si>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</si>
  <si>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</si>
  <si>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</si>
  <si>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</si>
  <si>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</si>
  <si>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</si>
  <si>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</si>
  <si>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</si>
  <si>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</si>
  <si>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</si>
  <si>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</si>
  <si>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</si>
  <si>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</si>
  <si>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</si>
  <si>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</si>
  <si>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</si>
  <si>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</si>
  <si>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</si>
  <si>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</si>
  <si>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</si>
  <si>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</si>
  <si>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</si>
  <si>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</si>
  <si>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</si>
  <si>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</si>
  <si>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</si>
  <si>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</si>
  <si>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</si>
  <si>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</si>
  <si>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</si>
  <si>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</si>
  <si>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</si>
  <si>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</si>
  <si>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</si>
  <si>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</si>
  <si>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</si>
  <si>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</si>
  <si>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</si>
  <si>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</si>
  <si>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</si>
  <si>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</si>
  <si>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</si>
  <si>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</si>
  <si>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</si>
  <si>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</si>
  <si>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</si>
  <si>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</si>
  <si>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</si>
  <si>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</si>
  <si>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</si>
  <si>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</si>
  <si>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</si>
  <si>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</si>
  <si>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</si>
  <si>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</si>
  <si>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</si>
  <si>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</si>
  <si>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</si>
  <si>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</si>
  <si>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</si>
  <si>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</si>
  <si>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</si>
  <si>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</si>
  <si>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</si>
  <si>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</si>
  <si>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</si>
  <si>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</si>
  <si>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</si>
  <si>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</si>
  <si>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</si>
  <si>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</si>
  <si>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</si>
  <si>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</si>
  <si>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</si>
  <si>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</si>
  <si>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</si>
  <si>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</si>
  <si>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</si>
  <si>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</si>
  <si>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</si>
  <si>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</si>
  <si>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</si>
  <si>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</si>
  <si>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</si>
  <si>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</si>
  <si>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</si>
  <si>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</si>
  <si>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</si>
  <si>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</si>
  <si>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</si>
  <si>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</si>
  <si>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</si>
  <si>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</si>
  <si>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</si>
  <si>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</si>
  <si>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</si>
  <si>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</si>
  <si>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</si>
  <si>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</si>
  <si>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</si>
  <si>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</si>
  <si>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</si>
  <si>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</si>
  <si>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</si>
  <si>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</si>
  <si>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</si>
  <si>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</si>
  <si>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</si>
  <si>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</si>
  <si>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</si>
  <si>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</si>
  <si>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</si>
  <si>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</si>
  <si>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</si>
  <si>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</si>
  <si>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</si>
  <si>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</si>
  <si>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</si>
  <si>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</si>
  <si>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</si>
  <si>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</si>
  <si>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</si>
  <si>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</si>
  <si>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</si>
  <si>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</si>
  <si>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</si>
  <si>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</si>
  <si>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</si>
  <si>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</si>
  <si>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</si>
  <si>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</si>
  <si>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</si>
  <si>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   VRN3 - Provoz investora</t>
  </si>
  <si>
    <t>Provoz investora</t>
  </si>
  <si>
    <t>Vedlejší rozpočtové náklady - provoz investora</t>
  </si>
  <si>
    <t>622412353R00</t>
  </si>
  <si>
    <t>Nakládka, dovoz a uložení šrotu do areálu Radošov</t>
  </si>
  <si>
    <t>979951111R00</t>
  </si>
  <si>
    <t>622421763R00</t>
  </si>
  <si>
    <t>Oprava vněj.om.vápenné štuk.stěn,sl.VI,do 30%</t>
  </si>
  <si>
    <t xml:space="preserve">   </t>
  </si>
  <si>
    <t>Příloha č.2</t>
  </si>
  <si>
    <t>CENOVÁ NABÍDKA - REKAPITULACE STAVBY</t>
  </si>
  <si>
    <t>N006/22/V00008561</t>
  </si>
  <si>
    <t>Kladení zámkové dlažby</t>
  </si>
  <si>
    <t>Dlažba zámková tl 60mm barevnost a tvar co nejvíce přizpůsobit původní dlažbě</t>
  </si>
  <si>
    <t>Mont.povlakové krytiny svislých ploch do 30°fólií kotvením</t>
  </si>
  <si>
    <t>Lemová lišta VIPLANYL RŠ 250 mm</t>
  </si>
  <si>
    <t>Lemování z TiZn plechu zdí, rš 660 mm</t>
  </si>
  <si>
    <t>132212112</t>
  </si>
  <si>
    <t>Hloubení rýh ručně v zemině třída těžitelnosti 3</t>
  </si>
  <si>
    <t>174101101</t>
  </si>
  <si>
    <t>Zásyp jam, šachet rýh nebo kolem objektů sypaninou se zhutněním</t>
  </si>
  <si>
    <t>Zemní práce</t>
  </si>
  <si>
    <t>Dodatečné injektáže zdiva silikonovou mikroemulzí</t>
  </si>
  <si>
    <t>mb</t>
  </si>
  <si>
    <t>Drenáže</t>
  </si>
  <si>
    <t>vybudování vsakovacých jímek, každá o min objemu 2m3 s výplní kamenivem</t>
  </si>
  <si>
    <t>Dodávka a montáž drenážního dvodnění včetně napojení do drenážní jímky</t>
  </si>
  <si>
    <t>kpl</t>
  </si>
  <si>
    <t xml:space="preserve"> Část 2 - Oprava fasády</t>
  </si>
  <si>
    <t>Zábrany, oddělení stavby, zajištění vstupů</t>
  </si>
  <si>
    <t>Praha Kbely</t>
  </si>
  <si>
    <t>Výměna zdegradovaných prvků konstrukce zábradlí v rozsahu 100%</t>
  </si>
  <si>
    <t xml:space="preserve">m </t>
  </si>
  <si>
    <t>Izolace  (živičné krytiny)</t>
  </si>
  <si>
    <t xml:space="preserve">Vyčištění spár hl.70 mm </t>
  </si>
  <si>
    <t>Vyplnění spár mezi žlabovkami  zálivkou</t>
  </si>
  <si>
    <t xml:space="preserve">Bourání mazanin betonových tl. 10 cm, pl. 1 m2 - zdegradované části </t>
  </si>
  <si>
    <t xml:space="preserve">Bourání soklíků </t>
  </si>
  <si>
    <t>Nátěr stěn vněj. ve 2 vrstvách barvou silikonovou, slož.3-4, včetně penetrace</t>
  </si>
  <si>
    <t>Očištění fasád tlakovou vodou složitost 3-4</t>
  </si>
  <si>
    <t>Zabednění vstupů pro neomezený provoz včetně rozebrání a likvidace po ukončení prací</t>
  </si>
  <si>
    <t>Revize dřevěné konstrukce krovu a bednění v místechumístění nového termického a fotovoltalického systému</t>
  </si>
  <si>
    <t>Oprava lemov.komínůlakovaný Al plech tl 0,63m v ploše- oprava v rozsahu 30%</t>
  </si>
  <si>
    <t>Demontáž odpadních trub z plechu  pro zpětnou montáž</t>
  </si>
  <si>
    <t>Montáž trub  odpadních kruhových</t>
  </si>
  <si>
    <t>Odpadní trouby z plechu kruhové průměru 120 mm</t>
  </si>
  <si>
    <t>Montáž zděře  kruhové</t>
  </si>
  <si>
    <t>Objímka 125 mm  tl. 0,8 mm trn 100 mm</t>
  </si>
  <si>
    <t>Žlaby z  plechu , rš 330 mm</t>
  </si>
  <si>
    <t>Oplechování parapetů z  plechu rš330mm</t>
  </si>
  <si>
    <t>Oplechování říms, rš 330 mm</t>
  </si>
  <si>
    <t>Vyříznutí otvoru  pro zaústění svodu S17</t>
  </si>
  <si>
    <t>Přípl. k mont.a dem. shozu za kd</t>
  </si>
  <si>
    <t>Část 1 - Sanace spodní stavby</t>
  </si>
  <si>
    <t>Část 2 - Oprava fasády, fotovoltaika, termika</t>
  </si>
  <si>
    <t xml:space="preserve">Jitka Dvorščáková, </t>
  </si>
  <si>
    <t>RTS II / 2022</t>
  </si>
  <si>
    <t>Část 1 -Sanace spodní stavba - dvůr</t>
  </si>
  <si>
    <r>
      <t xml:space="preserve">Sanace, oprava fasády Lidový dům Kbely                                                                                                 </t>
    </r>
    <r>
      <rPr>
        <sz val="11"/>
        <rFont val="Arial CE"/>
        <charset val="238"/>
      </rPr>
      <t>Počet listů: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</si>
</sst>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  <font>
      <sz val="11"/>
      <name val="Arial CE"/>
      <family val="2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3" xfId="0" applyNumberFormat="1" applyFont="1" applyBorder="1" applyAlignment="1"/>
    <xf numFmtId="166" fontId="29" fillId="0" borderId="14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166" fontId="20" fillId="0" borderId="21" xfId="0" applyNumberFormat="1" applyFont="1" applyBorder="1" applyAlignment="1">
      <alignment vertical="center"/>
    </xf>
    <xf numFmtId="166" fontId="20" fillId="0" borderId="22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1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5" fillId="0" borderId="1" xfId="0" applyFont="1" applyBorder="1" applyAlignment="1">
      <alignment vertical="top"/>
    </xf>
    <xf numFmtId="49" fontId="3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8" fillId="0" borderId="29" xfId="0" applyFont="1" applyBorder="1" applyAlignment="1"/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1" xfId="0" applyFont="1" applyBorder="1" applyAlignment="1">
      <alignment vertical="top"/>
    </xf>
    <xf numFmtId="0" fontId="20" fillId="0" borderId="1" xfId="0" applyFont="1" applyBorder="1" applyAlignment="1">
      <alignment horizontal="center" vertical="center"/>
    </xf>
    <xf numFmtId="166" fontId="20" fillId="0" borderId="1" xfId="0" applyNumberFormat="1" applyFont="1" applyBorder="1" applyAlignment="1">
      <alignment vertical="center"/>
    </xf>
    <xf numFmtId="0" fontId="43" fillId="0" borderId="0" xfId="0" applyFont="1"/>
    <xf numFmtId="0" fontId="0" fillId="0" borderId="0" xfId="0"/>
    <xf numFmtId="0" fontId="0" fillId="0" borderId="32" xfId="0" applyBorder="1" applyProtection="1"/>
    <xf numFmtId="0" fontId="0" fillId="0" borderId="33" xfId="0" applyBorder="1"/>
    <xf numFmtId="0" fontId="0" fillId="0" borderId="34" xfId="0" applyBorder="1"/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0" fillId="0" borderId="3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4" fontId="2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right" vertical="center"/>
    </xf>
    <xf numFmtId="0" fontId="28" fillId="0" borderId="1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4" fontId="21" fillId="0" borderId="1" xfId="0" applyNumberFormat="1" applyFont="1" applyBorder="1" applyAlignment="1"/>
    <xf numFmtId="4" fontId="30" fillId="0" borderId="1" xfId="0" applyNumberFormat="1" applyFont="1" applyBorder="1" applyAlignment="1">
      <alignment vertical="center"/>
    </xf>
    <xf numFmtId="0" fontId="8" fillId="0" borderId="34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/>
    <xf numFmtId="166" fontId="8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49" fontId="35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opLeftCell="A22" workbookViewId="0">
      <selection activeCell="AB15" sqref="AB1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45" t="s">
        <v>6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7" t="s">
        <v>7</v>
      </c>
      <c r="BT2" s="17" t="s">
        <v>8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s="1" customFormat="1" ht="24.95" customHeight="1">
      <c r="B4" s="20"/>
      <c r="D4" s="21" t="s">
        <v>753</v>
      </c>
      <c r="AI4" s="1" t="s">
        <v>751</v>
      </c>
      <c r="AN4" s="255" t="s">
        <v>752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338" t="s">
        <v>13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R5" s="20"/>
      <c r="BS5" s="17" t="s">
        <v>7</v>
      </c>
    </row>
    <row r="6" spans="1:74" s="1" customFormat="1" ht="36.950000000000003" customHeight="1">
      <c r="B6" s="20"/>
      <c r="D6" s="25" t="s">
        <v>14</v>
      </c>
      <c r="K6" s="340" t="s">
        <v>801</v>
      </c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R6" s="20"/>
      <c r="BS6" s="17" t="s">
        <v>7</v>
      </c>
    </row>
    <row r="7" spans="1:74" s="1" customFormat="1" ht="12" customHeight="1">
      <c r="B7" s="20"/>
      <c r="D7" s="26" t="s">
        <v>15</v>
      </c>
      <c r="K7" s="24" t="s">
        <v>3</v>
      </c>
      <c r="AK7" s="26" t="s">
        <v>16</v>
      </c>
      <c r="AN7" s="24" t="s">
        <v>3</v>
      </c>
      <c r="AR7" s="20"/>
      <c r="BS7" s="17" t="s">
        <v>7</v>
      </c>
    </row>
    <row r="8" spans="1:74" s="1" customFormat="1" ht="12" customHeight="1">
      <c r="B8" s="20"/>
      <c r="D8" s="26" t="s">
        <v>17</v>
      </c>
      <c r="K8" s="24" t="s">
        <v>773</v>
      </c>
      <c r="AK8" s="26" t="s">
        <v>18</v>
      </c>
      <c r="AN8" s="24"/>
      <c r="AR8" s="20"/>
      <c r="BS8" s="17" t="s">
        <v>7</v>
      </c>
    </row>
    <row r="9" spans="1:74" s="1" customFormat="1" ht="14.45" customHeight="1">
      <c r="B9" s="20"/>
      <c r="AR9" s="20"/>
      <c r="BS9" s="17" t="s">
        <v>7</v>
      </c>
    </row>
    <row r="10" spans="1:74" s="1" customFormat="1" ht="12" customHeight="1">
      <c r="B10" s="20"/>
      <c r="D10" s="26" t="s">
        <v>19</v>
      </c>
      <c r="M10" s="256" t="s">
        <v>754</v>
      </c>
      <c r="AK10" s="26" t="s">
        <v>20</v>
      </c>
      <c r="AN10" s="24" t="s">
        <v>3</v>
      </c>
      <c r="AR10" s="20"/>
      <c r="BS10" s="17" t="s">
        <v>7</v>
      </c>
    </row>
    <row r="11" spans="1:74" s="1" customFormat="1" ht="18.399999999999999" customHeight="1">
      <c r="B11" s="20"/>
      <c r="E11" s="24" t="s">
        <v>21</v>
      </c>
      <c r="AK11" s="26" t="s">
        <v>22</v>
      </c>
      <c r="AN11" s="24" t="s">
        <v>3</v>
      </c>
      <c r="AR11" s="20"/>
      <c r="BS11" s="17" t="s">
        <v>7</v>
      </c>
    </row>
    <row r="12" spans="1:74" s="1" customFormat="1" ht="6.95" customHeight="1">
      <c r="B12" s="20"/>
      <c r="AR12" s="20"/>
      <c r="BS12" s="17" t="s">
        <v>7</v>
      </c>
    </row>
    <row r="13" spans="1:74" s="1" customFormat="1" ht="12" customHeight="1">
      <c r="B13" s="20"/>
      <c r="D13" s="26" t="s">
        <v>23</v>
      </c>
      <c r="AK13" s="26" t="s">
        <v>20</v>
      </c>
      <c r="AN13" s="24" t="s">
        <v>3</v>
      </c>
      <c r="AR13" s="20"/>
      <c r="BS13" s="17" t="s">
        <v>7</v>
      </c>
    </row>
    <row r="14" spans="1:74" ht="12.75">
      <c r="B14" s="20"/>
      <c r="E14" s="24" t="s">
        <v>21</v>
      </c>
      <c r="AK14" s="26" t="s">
        <v>22</v>
      </c>
      <c r="AN14" s="24" t="s">
        <v>3</v>
      </c>
      <c r="AR14" s="20"/>
      <c r="BS14" s="17" t="s">
        <v>7</v>
      </c>
    </row>
    <row r="15" spans="1:74" s="1" customFormat="1" ht="6.95" customHeight="1">
      <c r="B15" s="20"/>
      <c r="AR15" s="20"/>
      <c r="BS15" s="17" t="s">
        <v>4</v>
      </c>
    </row>
    <row r="16" spans="1:74" s="1" customFormat="1" ht="12" customHeight="1">
      <c r="B16" s="20"/>
      <c r="D16" s="26" t="s">
        <v>24</v>
      </c>
      <c r="AK16" s="26" t="s">
        <v>20</v>
      </c>
      <c r="AN16" s="24"/>
      <c r="AR16" s="20"/>
      <c r="BS16" s="17" t="s">
        <v>4</v>
      </c>
    </row>
    <row r="17" spans="1:71" s="1" customFormat="1" ht="18.399999999999999" customHeight="1">
      <c r="B17" s="20"/>
      <c r="E17" s="24" t="s">
        <v>25</v>
      </c>
      <c r="AK17" s="26" t="s">
        <v>22</v>
      </c>
      <c r="AN17" s="24" t="s">
        <v>3</v>
      </c>
      <c r="AR17" s="20"/>
      <c r="BS17" s="17" t="s">
        <v>26</v>
      </c>
    </row>
    <row r="18" spans="1:71" s="1" customFormat="1" ht="6.95" customHeight="1">
      <c r="B18" s="20"/>
      <c r="AR18" s="20"/>
      <c r="BS18" s="17" t="s">
        <v>7</v>
      </c>
    </row>
    <row r="19" spans="1:71" s="1" customFormat="1" ht="12" customHeight="1">
      <c r="B19" s="20"/>
      <c r="D19" s="26" t="s">
        <v>27</v>
      </c>
      <c r="AK19" s="26" t="s">
        <v>20</v>
      </c>
      <c r="AN19" s="24"/>
      <c r="AR19" s="20"/>
      <c r="BS19" s="17" t="s">
        <v>7</v>
      </c>
    </row>
    <row r="20" spans="1:71" s="1" customFormat="1" ht="18.399999999999999" customHeight="1">
      <c r="B20" s="20"/>
      <c r="E20" s="24" t="s">
        <v>798</v>
      </c>
      <c r="AK20" s="26" t="s">
        <v>22</v>
      </c>
      <c r="AN20" s="24" t="s">
        <v>3</v>
      </c>
      <c r="AR20" s="20"/>
      <c r="BS20" s="17" t="s">
        <v>4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28</v>
      </c>
      <c r="AR22" s="20"/>
    </row>
    <row r="23" spans="1:71" s="1" customFormat="1" ht="47.25" customHeight="1">
      <c r="B23" s="20"/>
      <c r="E23" s="341" t="s">
        <v>29</v>
      </c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42">
        <f>ROUND(AG54,2)</f>
        <v>0</v>
      </c>
      <c r="AL26" s="343"/>
      <c r="AM26" s="343"/>
      <c r="AN26" s="343"/>
      <c r="AO26" s="343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44" t="s">
        <v>31</v>
      </c>
      <c r="M28" s="344"/>
      <c r="N28" s="344"/>
      <c r="O28" s="344"/>
      <c r="P28" s="344"/>
      <c r="Q28" s="29"/>
      <c r="R28" s="29"/>
      <c r="S28" s="29"/>
      <c r="T28" s="29"/>
      <c r="U28" s="29"/>
      <c r="V28" s="29"/>
      <c r="W28" s="344" t="s">
        <v>32</v>
      </c>
      <c r="X28" s="344"/>
      <c r="Y28" s="344"/>
      <c r="Z28" s="344"/>
      <c r="AA28" s="344"/>
      <c r="AB28" s="344"/>
      <c r="AC28" s="344"/>
      <c r="AD28" s="344"/>
      <c r="AE28" s="344"/>
      <c r="AF28" s="29"/>
      <c r="AG28" s="29"/>
      <c r="AH28" s="29"/>
      <c r="AI28" s="29"/>
      <c r="AJ28" s="29"/>
      <c r="AK28" s="344" t="s">
        <v>33</v>
      </c>
      <c r="AL28" s="344"/>
      <c r="AM28" s="344"/>
      <c r="AN28" s="344"/>
      <c r="AO28" s="344"/>
      <c r="AP28" s="29"/>
      <c r="AQ28" s="29"/>
      <c r="AR28" s="30"/>
      <c r="BE28" s="29"/>
    </row>
    <row r="29" spans="1:71" s="3" customFormat="1" ht="14.45" customHeight="1">
      <c r="B29" s="34"/>
      <c r="D29" s="26" t="s">
        <v>34</v>
      </c>
      <c r="F29" s="26" t="s">
        <v>35</v>
      </c>
      <c r="L29" s="335">
        <v>0.21</v>
      </c>
      <c r="M29" s="336"/>
      <c r="N29" s="336"/>
      <c r="O29" s="336"/>
      <c r="P29" s="336"/>
      <c r="W29" s="337">
        <f>ROUND(AZ54, 2)</f>
        <v>0</v>
      </c>
      <c r="X29" s="336"/>
      <c r="Y29" s="336"/>
      <c r="Z29" s="336"/>
      <c r="AA29" s="336"/>
      <c r="AB29" s="336"/>
      <c r="AC29" s="336"/>
      <c r="AD29" s="336"/>
      <c r="AE29" s="336"/>
      <c r="AK29" s="337">
        <f>ROUND(AV54, 2)</f>
        <v>0</v>
      </c>
      <c r="AL29" s="336"/>
      <c r="AM29" s="336"/>
      <c r="AN29" s="336"/>
      <c r="AO29" s="336"/>
      <c r="AR29" s="34"/>
    </row>
    <row r="30" spans="1:71" s="3" customFormat="1" ht="14.45" customHeight="1">
      <c r="B30" s="34"/>
      <c r="F30" s="26" t="s">
        <v>36</v>
      </c>
      <c r="L30" s="335">
        <v>0.15</v>
      </c>
      <c r="M30" s="336"/>
      <c r="N30" s="336"/>
      <c r="O30" s="336"/>
      <c r="P30" s="336"/>
      <c r="W30" s="337">
        <f>ROUND(BA54, 2)</f>
        <v>0</v>
      </c>
      <c r="X30" s="336"/>
      <c r="Y30" s="336"/>
      <c r="Z30" s="336"/>
      <c r="AA30" s="336"/>
      <c r="AB30" s="336"/>
      <c r="AC30" s="336"/>
      <c r="AD30" s="336"/>
      <c r="AE30" s="336"/>
      <c r="AK30" s="337">
        <f>ROUND(AW54, 2)</f>
        <v>0</v>
      </c>
      <c r="AL30" s="336"/>
      <c r="AM30" s="336"/>
      <c r="AN30" s="336"/>
      <c r="AO30" s="336"/>
      <c r="AR30" s="34"/>
    </row>
    <row r="31" spans="1:71" s="3" customFormat="1" ht="14.45" hidden="1" customHeight="1">
      <c r="B31" s="34"/>
      <c r="F31" s="26" t="s">
        <v>37</v>
      </c>
      <c r="L31" s="335">
        <v>0.21</v>
      </c>
      <c r="M31" s="336"/>
      <c r="N31" s="336"/>
      <c r="O31" s="336"/>
      <c r="P31" s="336"/>
      <c r="W31" s="337">
        <f>ROUND(BB54, 2)</f>
        <v>0</v>
      </c>
      <c r="X31" s="336"/>
      <c r="Y31" s="336"/>
      <c r="Z31" s="336"/>
      <c r="AA31" s="336"/>
      <c r="AB31" s="336"/>
      <c r="AC31" s="336"/>
      <c r="AD31" s="336"/>
      <c r="AE31" s="336"/>
      <c r="AK31" s="337">
        <v>0</v>
      </c>
      <c r="AL31" s="336"/>
      <c r="AM31" s="336"/>
      <c r="AN31" s="336"/>
      <c r="AO31" s="336"/>
      <c r="AR31" s="34"/>
    </row>
    <row r="32" spans="1:71" s="3" customFormat="1" ht="14.45" hidden="1" customHeight="1">
      <c r="B32" s="34"/>
      <c r="F32" s="26" t="s">
        <v>38</v>
      </c>
      <c r="L32" s="335">
        <v>0.15</v>
      </c>
      <c r="M32" s="336"/>
      <c r="N32" s="336"/>
      <c r="O32" s="336"/>
      <c r="P32" s="336"/>
      <c r="W32" s="337">
        <f>ROUND(BC54, 2)</f>
        <v>0</v>
      </c>
      <c r="X32" s="336"/>
      <c r="Y32" s="336"/>
      <c r="Z32" s="336"/>
      <c r="AA32" s="336"/>
      <c r="AB32" s="336"/>
      <c r="AC32" s="336"/>
      <c r="AD32" s="336"/>
      <c r="AE32" s="336"/>
      <c r="AK32" s="337">
        <v>0</v>
      </c>
      <c r="AL32" s="336"/>
      <c r="AM32" s="336"/>
      <c r="AN32" s="336"/>
      <c r="AO32" s="336"/>
      <c r="AR32" s="34"/>
    </row>
    <row r="33" spans="1:57" s="3" customFormat="1" ht="14.45" hidden="1" customHeight="1">
      <c r="B33" s="34"/>
      <c r="F33" s="26" t="s">
        <v>39</v>
      </c>
      <c r="L33" s="335">
        <v>0</v>
      </c>
      <c r="M33" s="336"/>
      <c r="N33" s="336"/>
      <c r="O33" s="336"/>
      <c r="P33" s="336"/>
      <c r="W33" s="337">
        <f>ROUND(BD54, 2)</f>
        <v>0</v>
      </c>
      <c r="X33" s="336"/>
      <c r="Y33" s="336"/>
      <c r="Z33" s="336"/>
      <c r="AA33" s="336"/>
      <c r="AB33" s="336"/>
      <c r="AC33" s="336"/>
      <c r="AD33" s="336"/>
      <c r="AE33" s="336"/>
      <c r="AK33" s="337">
        <v>0</v>
      </c>
      <c r="AL33" s="336"/>
      <c r="AM33" s="336"/>
      <c r="AN33" s="336"/>
      <c r="AO33" s="336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349" t="s">
        <v>42</v>
      </c>
      <c r="Y35" s="347"/>
      <c r="Z35" s="347"/>
      <c r="AA35" s="347"/>
      <c r="AB35" s="347"/>
      <c r="AC35" s="37"/>
      <c r="AD35" s="37"/>
      <c r="AE35" s="37"/>
      <c r="AF35" s="37"/>
      <c r="AG35" s="37"/>
      <c r="AH35" s="37"/>
      <c r="AI35" s="37"/>
      <c r="AJ35" s="37"/>
      <c r="AK35" s="346">
        <f>SUM(AK26:AK33)</f>
        <v>0</v>
      </c>
      <c r="AL35" s="347"/>
      <c r="AM35" s="347"/>
      <c r="AN35" s="347"/>
      <c r="AO35" s="34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6.95" customHeight="1">
      <c r="A37" s="2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  <c r="BE37" s="29"/>
    </row>
    <row r="41" spans="1:57" s="2" customFormat="1" ht="6.95" customHeight="1">
      <c r="A41" s="2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  <c r="BE41" s="29"/>
    </row>
    <row r="42" spans="1:57" s="2" customFormat="1" ht="24.95" customHeight="1">
      <c r="A42" s="29"/>
      <c r="B42" s="30"/>
      <c r="C42" s="21" t="s">
        <v>43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E42" s="29"/>
    </row>
    <row r="43" spans="1:57" s="2" customFormat="1" ht="6.95" customHeight="1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BE43" s="29"/>
    </row>
    <row r="44" spans="1:57" s="4" customFormat="1" ht="12" customHeight="1">
      <c r="B44" s="43"/>
      <c r="C44" s="26" t="s">
        <v>12</v>
      </c>
      <c r="L44" s="4" t="str">
        <f>K5</f>
        <v>1020</v>
      </c>
      <c r="AR44" s="43"/>
    </row>
    <row r="45" spans="1:57" s="5" customFormat="1" ht="36.950000000000003" customHeight="1">
      <c r="B45" s="44"/>
      <c r="C45" s="45" t="s">
        <v>14</v>
      </c>
      <c r="L45" s="317" t="str">
        <f>K6</f>
        <v>Sanace, oprava fasády Lidový dům Kbely                                                                                                 Počet listů: 19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R45" s="44"/>
    </row>
    <row r="46" spans="1:57" s="2" customFormat="1" ht="6.95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BE46" s="29"/>
    </row>
    <row r="47" spans="1:57" s="2" customFormat="1" ht="12" customHeight="1">
      <c r="A47" s="29"/>
      <c r="B47" s="30"/>
      <c r="C47" s="26" t="s">
        <v>17</v>
      </c>
      <c r="D47" s="29"/>
      <c r="E47" s="29"/>
      <c r="F47" s="29"/>
      <c r="G47" s="29"/>
      <c r="H47" s="29"/>
      <c r="I47" s="29"/>
      <c r="J47" s="29"/>
      <c r="K47" s="29"/>
      <c r="L47" s="46" t="str">
        <f>IF(K8="","",K8)</f>
        <v>Praha Kbely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6" t="s">
        <v>18</v>
      </c>
      <c r="AJ47" s="29"/>
      <c r="AK47" s="29"/>
      <c r="AL47" s="29"/>
      <c r="AM47" s="319" t="str">
        <f>IF(AN8= "","",AN8)</f>
        <v/>
      </c>
      <c r="AN47" s="319"/>
      <c r="AO47" s="29"/>
      <c r="AP47" s="29"/>
      <c r="AQ47" s="29"/>
      <c r="AR47" s="30"/>
      <c r="BE47" s="29"/>
    </row>
    <row r="48" spans="1:57" s="2" customFormat="1" ht="6.95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BE48" s="29"/>
    </row>
    <row r="49" spans="1:91" s="2" customFormat="1" ht="15.2" customHeight="1">
      <c r="A49" s="29"/>
      <c r="B49" s="30"/>
      <c r="C49" s="26" t="s">
        <v>19</v>
      </c>
      <c r="D49" s="29"/>
      <c r="E49" s="29"/>
      <c r="F49" s="29"/>
      <c r="G49" s="29"/>
      <c r="H49" s="29"/>
      <c r="I49" s="29"/>
      <c r="J49" s="29"/>
      <c r="K49" s="29"/>
      <c r="L49" s="4" t="str">
        <f>IF(E11= "","",E11)</f>
        <v xml:space="preserve"> 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6" t="s">
        <v>24</v>
      </c>
      <c r="AJ49" s="29"/>
      <c r="AK49" s="29"/>
      <c r="AL49" s="29"/>
      <c r="AM49" s="320" t="str">
        <f>IF(E17="","",E17)</f>
        <v>Kamila Možná</v>
      </c>
      <c r="AN49" s="321"/>
      <c r="AO49" s="321"/>
      <c r="AP49" s="321"/>
      <c r="AQ49" s="29"/>
      <c r="AR49" s="30"/>
      <c r="AS49" s="322" t="s">
        <v>44</v>
      </c>
      <c r="AT49" s="323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29"/>
    </row>
    <row r="50" spans="1:91" s="2" customFormat="1" ht="25.7" customHeight="1">
      <c r="A50" s="29"/>
      <c r="B50" s="30"/>
      <c r="C50" s="26" t="s">
        <v>23</v>
      </c>
      <c r="D50" s="29"/>
      <c r="E50" s="29"/>
      <c r="F50" s="29"/>
      <c r="G50" s="29"/>
      <c r="H50" s="29"/>
      <c r="I50" s="29"/>
      <c r="J50" s="29"/>
      <c r="K50" s="29"/>
      <c r="L50" s="4" t="str">
        <f>IF(E14="","",E14)</f>
        <v xml:space="preserve"> 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6" t="s">
        <v>27</v>
      </c>
      <c r="AJ50" s="29"/>
      <c r="AK50" s="29"/>
      <c r="AL50" s="29"/>
      <c r="AM50" s="320" t="str">
        <f>IF(E20="","",E20)</f>
        <v xml:space="preserve">Jitka Dvorščáková, </v>
      </c>
      <c r="AN50" s="321"/>
      <c r="AO50" s="321"/>
      <c r="AP50" s="321"/>
      <c r="AQ50" s="29"/>
      <c r="AR50" s="30"/>
      <c r="AS50" s="324"/>
      <c r="AT50" s="325"/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29"/>
    </row>
    <row r="51" spans="1:91" s="2" customFormat="1" ht="10.9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324"/>
      <c r="AT51" s="325"/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29"/>
    </row>
    <row r="52" spans="1:91" s="2" customFormat="1" ht="29.25" customHeight="1">
      <c r="A52" s="29"/>
      <c r="B52" s="30"/>
      <c r="C52" s="326" t="s">
        <v>45</v>
      </c>
      <c r="D52" s="327"/>
      <c r="E52" s="327"/>
      <c r="F52" s="327"/>
      <c r="G52" s="327"/>
      <c r="H52" s="52"/>
      <c r="I52" s="328" t="s">
        <v>46</v>
      </c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9" t="s">
        <v>47</v>
      </c>
      <c r="AH52" s="327"/>
      <c r="AI52" s="327"/>
      <c r="AJ52" s="327"/>
      <c r="AK52" s="327"/>
      <c r="AL52" s="327"/>
      <c r="AM52" s="327"/>
      <c r="AN52" s="328" t="s">
        <v>48</v>
      </c>
      <c r="AO52" s="327"/>
      <c r="AP52" s="327"/>
      <c r="AQ52" s="53" t="s">
        <v>49</v>
      </c>
      <c r="AR52" s="30"/>
      <c r="AS52" s="54" t="s">
        <v>50</v>
      </c>
      <c r="AT52" s="55" t="s">
        <v>51</v>
      </c>
      <c r="AU52" s="55" t="s">
        <v>52</v>
      </c>
      <c r="AV52" s="55" t="s">
        <v>53</v>
      </c>
      <c r="AW52" s="55" t="s">
        <v>54</v>
      </c>
      <c r="AX52" s="55" t="s">
        <v>55</v>
      </c>
      <c r="AY52" s="55" t="s">
        <v>56</v>
      </c>
      <c r="AZ52" s="55" t="s">
        <v>57</v>
      </c>
      <c r="BA52" s="55" t="s">
        <v>58</v>
      </c>
      <c r="BB52" s="55" t="s">
        <v>59</v>
      </c>
      <c r="BC52" s="55" t="s">
        <v>60</v>
      </c>
      <c r="BD52" s="56" t="s">
        <v>61</v>
      </c>
      <c r="BE52" s="29"/>
    </row>
    <row r="53" spans="1:91" s="2" customFormat="1" ht="10.9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7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  <c r="BE53" s="29"/>
    </row>
    <row r="54" spans="1:91" s="6" customFormat="1" ht="32.450000000000003" customHeight="1">
      <c r="B54" s="60"/>
      <c r="C54" s="61" t="s">
        <v>62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333">
        <f>ROUND(SUM(AG55:AG56),2)</f>
        <v>0</v>
      </c>
      <c r="AH54" s="333"/>
      <c r="AI54" s="333"/>
      <c r="AJ54" s="333"/>
      <c r="AK54" s="333"/>
      <c r="AL54" s="333"/>
      <c r="AM54" s="333"/>
      <c r="AN54" s="334">
        <f>SUM(AG54,AT54)</f>
        <v>0</v>
      </c>
      <c r="AO54" s="334"/>
      <c r="AP54" s="334"/>
      <c r="AQ54" s="64" t="s">
        <v>3</v>
      </c>
      <c r="AR54" s="60"/>
      <c r="AS54" s="65">
        <f>ROUND(SUM(AS55:AS56),2)</f>
        <v>0</v>
      </c>
      <c r="AT54" s="66">
        <f>ROUND(SUM(AV54:AW54),2)</f>
        <v>0</v>
      </c>
      <c r="AU54" s="67" t="e">
        <f>ROUND(SUM(AU55:AU56),5)</f>
        <v>#REF!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ROUND(SUM(AZ55:AZ56),2)</f>
        <v>0</v>
      </c>
      <c r="BA54" s="66">
        <f>ROUND(SUM(BA55:BA56),2)</f>
        <v>0</v>
      </c>
      <c r="BB54" s="66">
        <f>ROUND(SUM(BB55:BB56),2)</f>
        <v>0</v>
      </c>
      <c r="BC54" s="66">
        <f>ROUND(SUM(BC55:BC56),2)</f>
        <v>0</v>
      </c>
      <c r="BD54" s="68">
        <f>ROUND(SUM(BD55:BD56),2)</f>
        <v>0</v>
      </c>
      <c r="BS54" s="69" t="s">
        <v>63</v>
      </c>
      <c r="BT54" s="69" t="s">
        <v>64</v>
      </c>
      <c r="BU54" s="70" t="s">
        <v>65</v>
      </c>
      <c r="BV54" s="69" t="s">
        <v>66</v>
      </c>
      <c r="BW54" s="69" t="s">
        <v>5</v>
      </c>
      <c r="BX54" s="69" t="s">
        <v>67</v>
      </c>
      <c r="CL54" s="69" t="s">
        <v>3</v>
      </c>
    </row>
    <row r="55" spans="1:91" s="7" customFormat="1" ht="25.5" customHeight="1">
      <c r="A55" s="71" t="s">
        <v>68</v>
      </c>
      <c r="B55" s="72"/>
      <c r="C55" s="73"/>
      <c r="D55" s="332"/>
      <c r="E55" s="332"/>
      <c r="F55" s="332"/>
      <c r="G55" s="332"/>
      <c r="H55" s="332"/>
      <c r="I55" s="74"/>
      <c r="J55" s="332" t="s">
        <v>796</v>
      </c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0">
        <f>+'Část 1 -Sanace spodní stavby'!J95</f>
        <v>0</v>
      </c>
      <c r="AH55" s="331"/>
      <c r="AI55" s="331"/>
      <c r="AJ55" s="331"/>
      <c r="AK55" s="331"/>
      <c r="AL55" s="331"/>
      <c r="AM55" s="331"/>
      <c r="AN55" s="330">
        <f>SUM(AG55,AT55)</f>
        <v>0</v>
      </c>
      <c r="AO55" s="331"/>
      <c r="AP55" s="331"/>
      <c r="AQ55" s="75" t="s">
        <v>69</v>
      </c>
      <c r="AR55" s="72"/>
      <c r="AS55" s="76">
        <v>0</v>
      </c>
      <c r="AT55" s="77">
        <f>ROUND(SUM(AV55:AW55),2)</f>
        <v>0</v>
      </c>
      <c r="AU55" s="78" t="e">
        <f>'Část 1 -Sanace spodní stavby'!P95</f>
        <v>#REF!</v>
      </c>
      <c r="AV55" s="77">
        <f>'Část 1 -Sanace spodní stavby'!J33</f>
        <v>0</v>
      </c>
      <c r="AW55" s="77">
        <f>'Část 1 -Sanace spodní stavby'!J34</f>
        <v>0</v>
      </c>
      <c r="AX55" s="77">
        <f>'Část 1 -Sanace spodní stavby'!J35</f>
        <v>0</v>
      </c>
      <c r="AY55" s="77">
        <f>'Část 1 -Sanace spodní stavby'!J36</f>
        <v>0</v>
      </c>
      <c r="AZ55" s="77">
        <f>'Část 1 -Sanace spodní stavby'!F33</f>
        <v>0</v>
      </c>
      <c r="BA55" s="77">
        <f>'Část 1 -Sanace spodní stavby'!F34</f>
        <v>0</v>
      </c>
      <c r="BB55" s="77">
        <f>'Část 1 -Sanace spodní stavby'!F35</f>
        <v>0</v>
      </c>
      <c r="BC55" s="77">
        <f>'Část 1 -Sanace spodní stavby'!F36</f>
        <v>0</v>
      </c>
      <c r="BD55" s="79">
        <f>'Část 1 -Sanace spodní stavby'!F37</f>
        <v>0</v>
      </c>
      <c r="BT55" s="80" t="s">
        <v>70</v>
      </c>
      <c r="BV55" s="80" t="s">
        <v>66</v>
      </c>
      <c r="BW55" s="80" t="s">
        <v>71</v>
      </c>
      <c r="BX55" s="80" t="s">
        <v>5</v>
      </c>
      <c r="CL55" s="80" t="s">
        <v>3</v>
      </c>
      <c r="CM55" s="80" t="s">
        <v>72</v>
      </c>
    </row>
    <row r="56" spans="1:91" s="7" customFormat="1" ht="37.5" customHeight="1">
      <c r="A56" s="71" t="s">
        <v>68</v>
      </c>
      <c r="B56" s="72"/>
      <c r="C56" s="73"/>
      <c r="D56" s="332"/>
      <c r="E56" s="332"/>
      <c r="F56" s="332"/>
      <c r="G56" s="332"/>
      <c r="H56" s="332"/>
      <c r="I56" s="74"/>
      <c r="J56" s="332" t="s">
        <v>797</v>
      </c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0">
        <f>'Část 2 - Oprava fasády'!J30</f>
        <v>0</v>
      </c>
      <c r="AH56" s="331"/>
      <c r="AI56" s="331"/>
      <c r="AJ56" s="331"/>
      <c r="AK56" s="331"/>
      <c r="AL56" s="331"/>
      <c r="AM56" s="331"/>
      <c r="AN56" s="330">
        <f>SUM(AG56,AT56)</f>
        <v>0</v>
      </c>
      <c r="AO56" s="331"/>
      <c r="AP56" s="331"/>
      <c r="AQ56" s="75" t="s">
        <v>69</v>
      </c>
      <c r="AR56" s="72"/>
      <c r="AS56" s="81">
        <v>0</v>
      </c>
      <c r="AT56" s="82">
        <f>ROUND(SUM(AV56:AW56),2)</f>
        <v>0</v>
      </c>
      <c r="AU56" s="83" t="e">
        <f>'Část 2 - Oprava fasády'!P106</f>
        <v>#REF!</v>
      </c>
      <c r="AV56" s="82">
        <f>'Část 2 - Oprava fasády'!J33</f>
        <v>0</v>
      </c>
      <c r="AW56" s="82">
        <f>'Část 2 - Oprava fasády'!J34</f>
        <v>0</v>
      </c>
      <c r="AX56" s="82">
        <f>'Část 2 - Oprava fasády'!J35</f>
        <v>0</v>
      </c>
      <c r="AY56" s="82">
        <f>'Část 2 - Oprava fasády'!J36</f>
        <v>0</v>
      </c>
      <c r="AZ56" s="82">
        <f>'Část 2 - Oprava fasády'!F33</f>
        <v>0</v>
      </c>
      <c r="BA56" s="82">
        <f>'Část 2 - Oprava fasády'!F34</f>
        <v>0</v>
      </c>
      <c r="BB56" s="82">
        <f>'Část 2 - Oprava fasády'!F35</f>
        <v>0</v>
      </c>
      <c r="BC56" s="82">
        <f>'Část 2 - Oprava fasády'!F36</f>
        <v>0</v>
      </c>
      <c r="BD56" s="84">
        <f>'Část 2 - Oprava fasády'!F37</f>
        <v>0</v>
      </c>
      <c r="BT56" s="80" t="s">
        <v>70</v>
      </c>
      <c r="BV56" s="80" t="s">
        <v>66</v>
      </c>
      <c r="BW56" s="80" t="s">
        <v>73</v>
      </c>
      <c r="BX56" s="80" t="s">
        <v>5</v>
      </c>
      <c r="CL56" s="80" t="s">
        <v>3</v>
      </c>
      <c r="CM56" s="80" t="s">
        <v>72</v>
      </c>
    </row>
    <row r="57" spans="1:91" s="2" customFormat="1" ht="30" customHeight="1">
      <c r="A57" s="29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30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91" s="2" customFormat="1" ht="6.95" customHeight="1">
      <c r="A58" s="2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30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</sheetData>
  <mergeCells count="44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56:AP56"/>
    <mergeCell ref="AG56:AM56"/>
    <mergeCell ref="J56:AF56"/>
    <mergeCell ref="D56:H56"/>
    <mergeCell ref="AG54:AM54"/>
    <mergeCell ref="AN54:AP54"/>
    <mergeCell ref="C52:G52"/>
    <mergeCell ref="AN52:AP52"/>
    <mergeCell ref="AG52:AM52"/>
    <mergeCell ref="I52:AF52"/>
    <mergeCell ref="AN55:AP55"/>
    <mergeCell ref="D55:H55"/>
    <mergeCell ref="AG55:AM55"/>
    <mergeCell ref="J55:AF55"/>
    <mergeCell ref="L45:AO45"/>
    <mergeCell ref="AM47:AN47"/>
    <mergeCell ref="AM49:AP49"/>
    <mergeCell ref="AS49:AT51"/>
    <mergeCell ref="AM50:AP50"/>
  </mergeCells>
  <hyperlinks>
    <hyperlink ref="A55" location="'Objekt0 - Stavební rozpočet'!C2" display="/"/>
    <hyperlink ref="A56" location="'Oprava objektu LD Ch - Čá...'!C2" display="/"/>
  </hyperlinks>
  <pageMargins left="0.39374999999999999" right="0.39374999999999999" top="0.39374999999999999" bottom="0.39374999999999999" header="0" footer="0"/>
  <pageSetup paperSize="9" scale="6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9"/>
  <sheetViews>
    <sheetView showGridLines="0" topLeftCell="A7" workbookViewId="0">
      <selection activeCell="V100" sqref="V10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5"/>
    </row>
    <row r="2" spans="1:46" s="1" customFormat="1" ht="36.950000000000003" customHeight="1">
      <c r="L2" s="345" t="s">
        <v>6</v>
      </c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71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5" customHeight="1">
      <c r="B4" s="20"/>
      <c r="D4" s="21" t="s">
        <v>74</v>
      </c>
      <c r="L4" s="20"/>
      <c r="M4" s="8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351" t="str">
        <f>'Rekapitulace stavby'!K6</f>
        <v>Sanace, oprava fasády Lidový dům Kbely                                                                                                 Počet listů: 19</v>
      </c>
      <c r="F7" s="352"/>
      <c r="G7" s="352"/>
      <c r="H7" s="352"/>
      <c r="L7" s="20"/>
    </row>
    <row r="8" spans="1:46" s="2" customFormat="1" ht="12" customHeight="1">
      <c r="A8" s="29"/>
      <c r="B8" s="30"/>
      <c r="C8" s="29"/>
      <c r="D8" s="26" t="s">
        <v>75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317" t="s">
        <v>800</v>
      </c>
      <c r="F9" s="350"/>
      <c r="G9" s="350"/>
      <c r="H9" s="350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3</v>
      </c>
      <c r="G11" s="29"/>
      <c r="H11" s="29"/>
      <c r="I11" s="26" t="s">
        <v>16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21</v>
      </c>
      <c r="G12" s="29"/>
      <c r="H12" s="29"/>
      <c r="I12" s="26" t="s">
        <v>18</v>
      </c>
      <c r="J12" s="47"/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19</v>
      </c>
      <c r="E14" s="29"/>
      <c r="F14" s="29"/>
      <c r="G14" s="29"/>
      <c r="H14" s="29"/>
      <c r="I14" s="26" t="s">
        <v>20</v>
      </c>
      <c r="J14" s="24" t="str">
        <f>IF('Rekapitulace stavby'!AN10="","",'Rekapitulace stavby'!AN10)</f>
        <v/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22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20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338" t="str">
        <f>'Rekapitulace stavby'!E14</f>
        <v xml:space="preserve"> </v>
      </c>
      <c r="F18" s="338"/>
      <c r="G18" s="338"/>
      <c r="H18" s="338"/>
      <c r="I18" s="26" t="s">
        <v>22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24</v>
      </c>
      <c r="E20" s="29"/>
      <c r="F20" s="29"/>
      <c r="G20" s="29"/>
      <c r="H20" s="29"/>
      <c r="I20" s="26" t="s">
        <v>20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>Kamila Možná</v>
      </c>
      <c r="F21" s="29"/>
      <c r="G21" s="29"/>
      <c r="H21" s="29"/>
      <c r="I21" s="26" t="s">
        <v>22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27</v>
      </c>
      <c r="E23" s="29"/>
      <c r="F23" s="29"/>
      <c r="G23" s="29"/>
      <c r="H23" s="29"/>
      <c r="I23" s="26" t="s">
        <v>20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Jitka Dvorščáková, </v>
      </c>
      <c r="F24" s="29"/>
      <c r="G24" s="29"/>
      <c r="H24" s="29"/>
      <c r="I24" s="26" t="s">
        <v>22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28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341" t="s">
        <v>3</v>
      </c>
      <c r="F27" s="341"/>
      <c r="G27" s="341"/>
      <c r="H27" s="341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1" t="s">
        <v>30</v>
      </c>
      <c r="E30" s="29"/>
      <c r="F30" s="29"/>
      <c r="G30" s="29"/>
      <c r="H30" s="29"/>
      <c r="I30" s="29"/>
      <c r="J30" s="63">
        <f>ROUND(J95, 2)</f>
        <v>0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33" t="s">
        <v>31</v>
      </c>
      <c r="J32" s="33" t="s">
        <v>33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2" t="s">
        <v>34</v>
      </c>
      <c r="E33" s="26" t="s">
        <v>35</v>
      </c>
      <c r="F33" s="93">
        <f>ROUND((SUM(BE95:BE178)),  2)</f>
        <v>0</v>
      </c>
      <c r="G33" s="29"/>
      <c r="H33" s="29"/>
      <c r="I33" s="94">
        <v>0.21</v>
      </c>
      <c r="J33" s="93">
        <f>ROUND(((SUM(BE95:BE178))*I33),  2)</f>
        <v>0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36</v>
      </c>
      <c r="F34" s="93">
        <f>ROUND((SUM(BF95:BF178)),  2)</f>
        <v>0</v>
      </c>
      <c r="G34" s="29"/>
      <c r="H34" s="29"/>
      <c r="I34" s="94">
        <v>0.15</v>
      </c>
      <c r="J34" s="93">
        <f>ROUND(((SUM(BF95:BF178))*I34),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37</v>
      </c>
      <c r="F35" s="93">
        <f>ROUND((SUM(BG95:BG178)),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6" t="s">
        <v>38</v>
      </c>
      <c r="F36" s="93">
        <f>ROUND((SUM(BH95:BH178)),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39</v>
      </c>
      <c r="F37" s="93">
        <f>ROUND((SUM(BI95:BI178)),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5"/>
      <c r="D39" s="96" t="s">
        <v>40</v>
      </c>
      <c r="E39" s="52"/>
      <c r="F39" s="52"/>
      <c r="G39" s="97" t="s">
        <v>41</v>
      </c>
      <c r="H39" s="98" t="s">
        <v>42</v>
      </c>
      <c r="I39" s="52"/>
      <c r="J39" s="99">
        <f>SUM(J30:J37)</f>
        <v>0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6.95" customHeight="1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4.95" customHeight="1">
      <c r="A45" s="29"/>
      <c r="B45" s="30"/>
      <c r="C45" s="21" t="s">
        <v>76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6.95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14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351" t="str">
        <f>E7</f>
        <v>Sanace, oprava fasády Lidový dům Kbely                                                                                                 Počet listů: 19</v>
      </c>
      <c r="F48" s="352"/>
      <c r="G48" s="352"/>
      <c r="H48" s="352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>
      <c r="A49" s="29"/>
      <c r="B49" s="30"/>
      <c r="C49" s="26" t="s">
        <v>75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>
      <c r="A50" s="29"/>
      <c r="B50" s="30"/>
      <c r="C50" s="29"/>
      <c r="D50" s="29"/>
      <c r="E50" s="317" t="str">
        <f>E9</f>
        <v>Část 1 -Sanace spodní stavba - dvůr</v>
      </c>
      <c r="F50" s="350"/>
      <c r="G50" s="350"/>
      <c r="H50" s="350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6.95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>
      <c r="A52" s="29"/>
      <c r="B52" s="30"/>
      <c r="C52" s="26" t="s">
        <v>17</v>
      </c>
      <c r="D52" s="29"/>
      <c r="E52" s="29"/>
      <c r="F52" s="24" t="str">
        <f>F12</f>
        <v xml:space="preserve"> </v>
      </c>
      <c r="G52" s="29"/>
      <c r="H52" s="29"/>
      <c r="I52" s="26" t="s">
        <v>18</v>
      </c>
      <c r="J52" s="47" t="str">
        <f>IF(J12="","",J12)</f>
        <v/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6.95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2" customHeight="1">
      <c r="A54" s="29"/>
      <c r="B54" s="30"/>
      <c r="C54" s="26" t="s">
        <v>19</v>
      </c>
      <c r="D54" s="29"/>
      <c r="E54" s="29"/>
      <c r="F54" s="24" t="str">
        <f>E15</f>
        <v xml:space="preserve"> </v>
      </c>
      <c r="G54" s="29"/>
      <c r="H54" s="29"/>
      <c r="I54" s="26" t="s">
        <v>24</v>
      </c>
      <c r="J54" s="27" t="str">
        <f>E21</f>
        <v>Kamila Možná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40.15" customHeight="1">
      <c r="A55" s="29"/>
      <c r="B55" s="30"/>
      <c r="C55" s="26" t="s">
        <v>23</v>
      </c>
      <c r="D55" s="29"/>
      <c r="E55" s="29"/>
      <c r="F55" s="24" t="str">
        <f>IF(E18="","",E18)</f>
        <v xml:space="preserve"> </v>
      </c>
      <c r="G55" s="29"/>
      <c r="H55" s="29"/>
      <c r="I55" s="26" t="s">
        <v>27</v>
      </c>
      <c r="J55" s="27" t="str">
        <f>E24</f>
        <v xml:space="preserve">Jitka Dvorščáková,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35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>
      <c r="A57" s="29"/>
      <c r="B57" s="30"/>
      <c r="C57" s="101" t="s">
        <v>77</v>
      </c>
      <c r="D57" s="95"/>
      <c r="E57" s="95"/>
      <c r="F57" s="95"/>
      <c r="G57" s="95"/>
      <c r="H57" s="95"/>
      <c r="I57" s="95"/>
      <c r="J57" s="102" t="s">
        <v>78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35" customHeight="1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" customHeight="1">
      <c r="A59" s="29"/>
      <c r="B59" s="30"/>
      <c r="C59" s="103" t="s">
        <v>62</v>
      </c>
      <c r="D59" s="29"/>
      <c r="E59" s="29"/>
      <c r="F59" s="29"/>
      <c r="G59" s="29"/>
      <c r="H59" s="29"/>
      <c r="I59" s="29"/>
      <c r="J59" s="63">
        <f>J95</f>
        <v>0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79</v>
      </c>
    </row>
    <row r="60" spans="1:47" s="9" customFormat="1" ht="24.95" customHeight="1">
      <c r="B60" s="104"/>
      <c r="D60" s="105" t="s">
        <v>80</v>
      </c>
      <c r="E60" s="106"/>
      <c r="F60" s="106"/>
      <c r="G60" s="106"/>
      <c r="H60" s="106"/>
      <c r="I60" s="106"/>
      <c r="J60" s="107">
        <f>J96</f>
        <v>0</v>
      </c>
      <c r="L60" s="104"/>
    </row>
    <row r="61" spans="1:47" s="9" customFormat="1" ht="24.95" customHeight="1">
      <c r="B61" s="104"/>
      <c r="D61" s="105" t="s">
        <v>81</v>
      </c>
      <c r="E61" s="106"/>
      <c r="F61" s="106"/>
      <c r="G61" s="106"/>
      <c r="H61" s="106"/>
      <c r="I61" s="106"/>
      <c r="J61" s="107">
        <f>J98</f>
        <v>0</v>
      </c>
      <c r="L61" s="104"/>
    </row>
    <row r="62" spans="1:47" s="9" customFormat="1" ht="24.95" customHeight="1">
      <c r="B62" s="104"/>
      <c r="D62" s="105" t="s">
        <v>82</v>
      </c>
      <c r="E62" s="106"/>
      <c r="F62" s="106"/>
      <c r="G62" s="106"/>
      <c r="H62" s="106"/>
      <c r="I62" s="106"/>
      <c r="J62" s="107">
        <f>J100</f>
        <v>0</v>
      </c>
      <c r="L62" s="104"/>
    </row>
    <row r="63" spans="1:47" s="9" customFormat="1" ht="24.95" customHeight="1">
      <c r="B63" s="104"/>
      <c r="D63" s="105" t="s">
        <v>83</v>
      </c>
      <c r="E63" s="106"/>
      <c r="F63" s="106"/>
      <c r="G63" s="106"/>
      <c r="H63" s="106"/>
      <c r="I63" s="106"/>
      <c r="J63" s="107">
        <f>J105</f>
        <v>0</v>
      </c>
      <c r="L63" s="104"/>
    </row>
    <row r="64" spans="1:47" s="9" customFormat="1" ht="24.95" customHeight="1">
      <c r="B64" s="104"/>
      <c r="D64" s="105" t="s">
        <v>84</v>
      </c>
      <c r="E64" s="106"/>
      <c r="F64" s="106"/>
      <c r="G64" s="106"/>
      <c r="H64" s="106"/>
      <c r="I64" s="106"/>
      <c r="J64" s="107">
        <f>J110</f>
        <v>0</v>
      </c>
      <c r="L64" s="104"/>
    </row>
    <row r="65" spans="1:31" s="9" customFormat="1" ht="24.95" customHeight="1">
      <c r="B65" s="104"/>
      <c r="D65" s="105" t="s">
        <v>85</v>
      </c>
      <c r="E65" s="106"/>
      <c r="F65" s="106"/>
      <c r="G65" s="106"/>
      <c r="H65" s="106"/>
      <c r="I65" s="106"/>
      <c r="J65" s="107">
        <f>J115</f>
        <v>0</v>
      </c>
      <c r="L65" s="104"/>
    </row>
    <row r="66" spans="1:31" s="9" customFormat="1" ht="24.95" customHeight="1">
      <c r="B66" s="104"/>
      <c r="D66" s="105" t="s">
        <v>86</v>
      </c>
      <c r="E66" s="106"/>
      <c r="F66" s="106"/>
      <c r="G66" s="106"/>
      <c r="H66" s="106"/>
      <c r="I66" s="106"/>
      <c r="J66" s="107">
        <f>J119</f>
        <v>0</v>
      </c>
      <c r="L66" s="104"/>
    </row>
    <row r="67" spans="1:31" s="9" customFormat="1" ht="24.95" customHeight="1">
      <c r="B67" s="104"/>
      <c r="D67" s="105" t="s">
        <v>87</v>
      </c>
      <c r="E67" s="106"/>
      <c r="F67" s="106"/>
      <c r="G67" s="106"/>
      <c r="H67" s="106"/>
      <c r="I67" s="106"/>
      <c r="J67" s="107">
        <f>J128</f>
        <v>0</v>
      </c>
      <c r="L67" s="104"/>
    </row>
    <row r="68" spans="1:31" s="9" customFormat="1" ht="24.95" customHeight="1">
      <c r="B68" s="104"/>
      <c r="D68" s="105" t="s">
        <v>88</v>
      </c>
      <c r="E68" s="106"/>
      <c r="F68" s="106"/>
      <c r="G68" s="106"/>
      <c r="H68" s="106"/>
      <c r="I68" s="106"/>
      <c r="J68" s="107">
        <f>J131</f>
        <v>0</v>
      </c>
      <c r="L68" s="104"/>
    </row>
    <row r="69" spans="1:31" s="9" customFormat="1" ht="24.95" customHeight="1">
      <c r="B69" s="104"/>
      <c r="D69" s="105" t="s">
        <v>89</v>
      </c>
      <c r="E69" s="106"/>
      <c r="F69" s="106"/>
      <c r="G69" s="106"/>
      <c r="H69" s="106"/>
      <c r="I69" s="106"/>
      <c r="J69" s="107">
        <f>J134</f>
        <v>0</v>
      </c>
      <c r="L69" s="104"/>
    </row>
    <row r="70" spans="1:31" s="9" customFormat="1" ht="24.95" customHeight="1">
      <c r="B70" s="104"/>
      <c r="D70" s="105" t="s">
        <v>90</v>
      </c>
      <c r="E70" s="106"/>
      <c r="F70" s="106"/>
      <c r="G70" s="106"/>
      <c r="H70" s="106"/>
      <c r="I70" s="106"/>
      <c r="J70" s="107">
        <f>J138</f>
        <v>0</v>
      </c>
      <c r="L70" s="104"/>
    </row>
    <row r="71" spans="1:31" s="9" customFormat="1" ht="24.95" customHeight="1">
      <c r="B71" s="104"/>
      <c r="D71" s="105" t="s">
        <v>91</v>
      </c>
      <c r="E71" s="106"/>
      <c r="F71" s="106"/>
      <c r="G71" s="106"/>
      <c r="H71" s="106"/>
      <c r="I71" s="106"/>
      <c r="J71" s="107">
        <f>J142</f>
        <v>0</v>
      </c>
      <c r="L71" s="104"/>
    </row>
    <row r="72" spans="1:31" s="9" customFormat="1" ht="24.95" customHeight="1">
      <c r="B72" s="104"/>
      <c r="D72" s="105" t="s">
        <v>92</v>
      </c>
      <c r="E72" s="106"/>
      <c r="F72" s="106"/>
      <c r="G72" s="106"/>
      <c r="H72" s="106"/>
      <c r="I72" s="106"/>
      <c r="J72" s="107">
        <f>J145</f>
        <v>0</v>
      </c>
      <c r="L72" s="104"/>
    </row>
    <row r="73" spans="1:31" s="9" customFormat="1" ht="24.95" customHeight="1">
      <c r="B73" s="104"/>
      <c r="D73" s="105" t="s">
        <v>93</v>
      </c>
      <c r="E73" s="106"/>
      <c r="F73" s="106"/>
      <c r="G73" s="106"/>
      <c r="H73" s="106"/>
      <c r="I73" s="106"/>
      <c r="J73" s="107">
        <f>J149</f>
        <v>0</v>
      </c>
      <c r="L73" s="104"/>
    </row>
    <row r="74" spans="1:31" s="9" customFormat="1" ht="24.95" customHeight="1">
      <c r="B74" s="104"/>
      <c r="D74" s="105" t="s">
        <v>94</v>
      </c>
      <c r="E74" s="106"/>
      <c r="F74" s="106"/>
      <c r="G74" s="106"/>
      <c r="H74" s="106"/>
      <c r="I74" s="106"/>
      <c r="J74" s="107">
        <f>J176</f>
        <v>0</v>
      </c>
      <c r="L74" s="104"/>
    </row>
    <row r="75" spans="1:31" s="10" customFormat="1" ht="19.899999999999999" customHeight="1">
      <c r="B75" s="108"/>
      <c r="D75" s="109" t="s">
        <v>743</v>
      </c>
      <c r="E75" s="110"/>
      <c r="F75" s="110"/>
      <c r="G75" s="110"/>
      <c r="H75" s="110"/>
      <c r="I75" s="110"/>
      <c r="J75" s="111">
        <f>J177</f>
        <v>0</v>
      </c>
      <c r="L75" s="108"/>
    </row>
    <row r="76" spans="1:31" s="2" customFormat="1" ht="21.75" customHeigh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6.95" customHeight="1">
      <c r="A77" s="29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63" s="2" customFormat="1" ht="6.95" customHeight="1">
      <c r="A81" s="29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3" s="2" customFormat="1" ht="24.95" customHeight="1">
      <c r="A82" s="29"/>
      <c r="B82" s="30"/>
      <c r="C82" s="21" t="s">
        <v>95</v>
      </c>
      <c r="D82" s="29"/>
      <c r="E82" s="29"/>
      <c r="F82" s="29"/>
      <c r="G82" s="29"/>
      <c r="H82" s="29"/>
      <c r="I82" s="29"/>
      <c r="J82" s="29"/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63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87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63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8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63" s="2" customFormat="1" ht="16.5" customHeight="1">
      <c r="A85" s="29"/>
      <c r="B85" s="30"/>
      <c r="C85" s="29"/>
      <c r="D85" s="29"/>
      <c r="E85" s="351" t="str">
        <f>E7</f>
        <v>Sanace, oprava fasády Lidový dům Kbely                                                                                                 Počet listů: 19</v>
      </c>
      <c r="F85" s="352"/>
      <c r="G85" s="352"/>
      <c r="H85" s="352"/>
      <c r="I85" s="29"/>
      <c r="J85" s="29"/>
      <c r="K85" s="29"/>
      <c r="L85" s="8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63" s="2" customFormat="1" ht="12" customHeight="1">
      <c r="A86" s="29"/>
      <c r="B86" s="30"/>
      <c r="C86" s="26" t="s">
        <v>75</v>
      </c>
      <c r="D86" s="29"/>
      <c r="E86" s="29"/>
      <c r="F86" s="29"/>
      <c r="G86" s="29"/>
      <c r="H86" s="29"/>
      <c r="I86" s="29"/>
      <c r="J86" s="29"/>
      <c r="K86" s="29"/>
      <c r="L86" s="8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63" s="2" customFormat="1" ht="16.5" customHeight="1">
      <c r="A87" s="29"/>
      <c r="B87" s="30"/>
      <c r="C87" s="29"/>
      <c r="D87" s="29"/>
      <c r="E87" s="317" t="str">
        <f>E9</f>
        <v>Část 1 -Sanace spodní stavba - dvůr</v>
      </c>
      <c r="F87" s="350"/>
      <c r="G87" s="350"/>
      <c r="H87" s="350"/>
      <c r="I87" s="29"/>
      <c r="J87" s="29"/>
      <c r="K87" s="29"/>
      <c r="L87" s="8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63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8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63" s="2" customFormat="1" ht="12" customHeight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18</v>
      </c>
      <c r="J89" s="47" t="str">
        <f>IF(J12="","",J12)</f>
        <v/>
      </c>
      <c r="K89" s="29"/>
      <c r="L89" s="87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63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8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63" s="2" customFormat="1" ht="15.2" customHeight="1">
      <c r="A91" s="29"/>
      <c r="B91" s="30"/>
      <c r="C91" s="26" t="s">
        <v>19</v>
      </c>
      <c r="D91" s="29"/>
      <c r="E91" s="29"/>
      <c r="F91" s="24" t="str">
        <f>E15</f>
        <v xml:space="preserve"> </v>
      </c>
      <c r="G91" s="29"/>
      <c r="H91" s="29"/>
      <c r="I91" s="26" t="s">
        <v>24</v>
      </c>
      <c r="J91" s="27" t="str">
        <f>E21</f>
        <v>Kamila Možná</v>
      </c>
      <c r="K91" s="29"/>
      <c r="L91" s="87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63" s="2" customFormat="1" ht="40.15" customHeight="1">
      <c r="A92" s="29"/>
      <c r="B92" s="30"/>
      <c r="C92" s="26" t="s">
        <v>23</v>
      </c>
      <c r="D92" s="29"/>
      <c r="E92" s="29"/>
      <c r="F92" s="24" t="str">
        <f>IF(E18="","",E18)</f>
        <v xml:space="preserve"> </v>
      </c>
      <c r="G92" s="29"/>
      <c r="H92" s="29"/>
      <c r="I92" s="26" t="s">
        <v>27</v>
      </c>
      <c r="J92" s="27" t="str">
        <f>E24</f>
        <v xml:space="preserve">Jitka Dvorščáková, </v>
      </c>
      <c r="K92" s="29"/>
      <c r="L92" s="87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63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87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63" s="11" customFormat="1" ht="29.25" customHeight="1">
      <c r="A94" s="112"/>
      <c r="B94" s="113"/>
      <c r="C94" s="114" t="s">
        <v>96</v>
      </c>
      <c r="D94" s="115" t="s">
        <v>49</v>
      </c>
      <c r="E94" s="115" t="s">
        <v>45</v>
      </c>
      <c r="F94" s="115" t="s">
        <v>46</v>
      </c>
      <c r="G94" s="115" t="s">
        <v>97</v>
      </c>
      <c r="H94" s="115" t="s">
        <v>98</v>
      </c>
      <c r="I94" s="115" t="s">
        <v>99</v>
      </c>
      <c r="J94" s="115" t="s">
        <v>78</v>
      </c>
      <c r="K94" s="116" t="s">
        <v>100</v>
      </c>
      <c r="L94" s="117"/>
      <c r="M94" s="54" t="s">
        <v>3</v>
      </c>
      <c r="N94" s="55" t="s">
        <v>34</v>
      </c>
      <c r="O94" s="55" t="s">
        <v>101</v>
      </c>
      <c r="P94" s="55" t="s">
        <v>102</v>
      </c>
      <c r="Q94" s="55" t="s">
        <v>103</v>
      </c>
      <c r="R94" s="55" t="s">
        <v>104</v>
      </c>
      <c r="S94" s="55" t="s">
        <v>105</v>
      </c>
      <c r="T94" s="56" t="s">
        <v>106</v>
      </c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</row>
    <row r="95" spans="1:63" s="2" customFormat="1" ht="22.9" customHeight="1">
      <c r="A95" s="29"/>
      <c r="B95" s="30"/>
      <c r="C95" s="61" t="s">
        <v>107</v>
      </c>
      <c r="D95" s="29"/>
      <c r="E95" s="29"/>
      <c r="F95" s="29"/>
      <c r="G95" s="29"/>
      <c r="H95" s="29"/>
      <c r="I95" s="29"/>
      <c r="J95" s="118">
        <f>+J96+J98+J100+J105+J110+J115+J119+J128+J131+J134+J138+J142+J145+J149+J176</f>
        <v>0</v>
      </c>
      <c r="K95" s="29"/>
      <c r="L95" s="30"/>
      <c r="M95" s="57"/>
      <c r="N95" s="48"/>
      <c r="O95" s="58"/>
      <c r="P95" s="119" t="e">
        <f>P96+P98+P100+P105+P110+P115+P119+P128+#REF!+P131+P134+P138+P142+P145+P149+P176</f>
        <v>#REF!</v>
      </c>
      <c r="Q95" s="58"/>
      <c r="R95" s="119" t="e">
        <f>R96+R98+R100+R105+R110+R115+R119+R128+#REF!+R131+R134+R138+R142+R145+R149+R176</f>
        <v>#REF!</v>
      </c>
      <c r="S95" s="58"/>
      <c r="T95" s="120" t="e">
        <f>T96+T98+T100+T105+T110+T115+T119+T128+#REF!+T131+T134+T138+T142+T145+T149+T176</f>
        <v>#REF!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T95" s="17" t="s">
        <v>63</v>
      </c>
      <c r="AU95" s="17" t="s">
        <v>79</v>
      </c>
      <c r="BK95" s="121" t="e">
        <f>BK96+BK98+BK100+BK105+BK110+BK115+BK119+BK128+#REF!+BK131+BK134+BK138+BK142+BK145+BK149+BK176</f>
        <v>#REF!</v>
      </c>
    </row>
    <row r="96" spans="1:63" s="12" customFormat="1" ht="25.9" customHeight="1">
      <c r="B96" s="122"/>
      <c r="D96" s="123" t="s">
        <v>63</v>
      </c>
      <c r="E96" s="124" t="s">
        <v>108</v>
      </c>
      <c r="F96" s="124" t="s">
        <v>109</v>
      </c>
      <c r="J96" s="125">
        <f>BK96</f>
        <v>0</v>
      </c>
      <c r="L96" s="122"/>
      <c r="M96" s="126"/>
      <c r="N96" s="127"/>
      <c r="O96" s="127"/>
      <c r="P96" s="128">
        <f>P97</f>
        <v>0</v>
      </c>
      <c r="Q96" s="127"/>
      <c r="R96" s="128">
        <f>R97</f>
        <v>5.2440000000000007</v>
      </c>
      <c r="S96" s="127"/>
      <c r="T96" s="129">
        <f>T97</f>
        <v>0</v>
      </c>
      <c r="AR96" s="123" t="s">
        <v>70</v>
      </c>
      <c r="AT96" s="130" t="s">
        <v>63</v>
      </c>
      <c r="AU96" s="130" t="s">
        <v>64</v>
      </c>
      <c r="AY96" s="123" t="s">
        <v>110</v>
      </c>
      <c r="BK96" s="131">
        <f>BK97</f>
        <v>0</v>
      </c>
    </row>
    <row r="97" spans="1:65" s="2" customFormat="1" ht="16.5" customHeight="1">
      <c r="A97" s="29"/>
      <c r="B97" s="132"/>
      <c r="C97" s="133" t="s">
        <v>70</v>
      </c>
      <c r="D97" s="133" t="s">
        <v>111</v>
      </c>
      <c r="E97" s="134" t="s">
        <v>112</v>
      </c>
      <c r="F97" s="135" t="s">
        <v>113</v>
      </c>
      <c r="G97" s="136" t="s">
        <v>114</v>
      </c>
      <c r="H97" s="137">
        <v>38</v>
      </c>
      <c r="I97" s="138"/>
      <c r="J97" s="138">
        <f>ROUND(I97*H97,2)</f>
        <v>0</v>
      </c>
      <c r="K97" s="135" t="s">
        <v>799</v>
      </c>
      <c r="L97" s="30"/>
      <c r="M97" s="139" t="s">
        <v>3</v>
      </c>
      <c r="N97" s="140" t="s">
        <v>35</v>
      </c>
      <c r="O97" s="141">
        <v>0</v>
      </c>
      <c r="P97" s="141">
        <f>O97*H97</f>
        <v>0</v>
      </c>
      <c r="Q97" s="141">
        <v>0.13800000000000001</v>
      </c>
      <c r="R97" s="141">
        <f>Q97*H97</f>
        <v>5.2440000000000007</v>
      </c>
      <c r="S97" s="141">
        <v>0</v>
      </c>
      <c r="T97" s="142">
        <f>S97*H97</f>
        <v>0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R97" s="143" t="s">
        <v>116</v>
      </c>
      <c r="AT97" s="143" t="s">
        <v>111</v>
      </c>
      <c r="AU97" s="143" t="s">
        <v>70</v>
      </c>
      <c r="AY97" s="17" t="s">
        <v>110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7" t="s">
        <v>70</v>
      </c>
      <c r="BK97" s="144">
        <f>ROUND(I97*H97,2)</f>
        <v>0</v>
      </c>
      <c r="BL97" s="17" t="s">
        <v>116</v>
      </c>
      <c r="BM97" s="143" t="s">
        <v>72</v>
      </c>
    </row>
    <row r="98" spans="1:65" s="12" customFormat="1" ht="25.9" customHeight="1">
      <c r="B98" s="122"/>
      <c r="D98" s="123" t="s">
        <v>63</v>
      </c>
      <c r="E98" s="124" t="s">
        <v>8</v>
      </c>
      <c r="F98" s="124" t="s">
        <v>117</v>
      </c>
      <c r="J98" s="125">
        <f>BK98</f>
        <v>0</v>
      </c>
      <c r="L98" s="122"/>
      <c r="M98" s="126"/>
      <c r="N98" s="127"/>
      <c r="O98" s="127"/>
      <c r="P98" s="128">
        <f>P99</f>
        <v>0</v>
      </c>
      <c r="Q98" s="127"/>
      <c r="R98" s="128">
        <f>R99</f>
        <v>3.1589</v>
      </c>
      <c r="S98" s="127"/>
      <c r="T98" s="129">
        <f>T99</f>
        <v>0</v>
      </c>
      <c r="AR98" s="123" t="s">
        <v>70</v>
      </c>
      <c r="AT98" s="130" t="s">
        <v>63</v>
      </c>
      <c r="AU98" s="130" t="s">
        <v>64</v>
      </c>
      <c r="AY98" s="123" t="s">
        <v>110</v>
      </c>
      <c r="BK98" s="131">
        <f>BK99</f>
        <v>0</v>
      </c>
    </row>
    <row r="99" spans="1:65" s="2" customFormat="1" ht="16.5" customHeight="1">
      <c r="A99" s="29"/>
      <c r="B99" s="132"/>
      <c r="C99" s="133" t="s">
        <v>72</v>
      </c>
      <c r="D99" s="133" t="s">
        <v>111</v>
      </c>
      <c r="E99" s="134" t="s">
        <v>118</v>
      </c>
      <c r="F99" s="135" t="s">
        <v>765</v>
      </c>
      <c r="G99" s="136" t="s">
        <v>766</v>
      </c>
      <c r="H99" s="137">
        <v>62</v>
      </c>
      <c r="I99" s="138"/>
      <c r="J99" s="138">
        <f>ROUND(I99*H99,2)</f>
        <v>0</v>
      </c>
      <c r="K99" s="135" t="s">
        <v>799</v>
      </c>
      <c r="L99" s="30"/>
      <c r="M99" s="139" t="s">
        <v>3</v>
      </c>
      <c r="N99" s="140" t="s">
        <v>35</v>
      </c>
      <c r="O99" s="141">
        <v>0</v>
      </c>
      <c r="P99" s="141">
        <f>O99*H99</f>
        <v>0</v>
      </c>
      <c r="Q99" s="141">
        <v>5.0950000000000002E-2</v>
      </c>
      <c r="R99" s="141">
        <f>Q99*H99</f>
        <v>3.1589</v>
      </c>
      <c r="S99" s="141">
        <v>0</v>
      </c>
      <c r="T99" s="142">
        <f>S99*H99</f>
        <v>0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R99" s="143" t="s">
        <v>116</v>
      </c>
      <c r="AT99" s="143" t="s">
        <v>111</v>
      </c>
      <c r="AU99" s="143" t="s">
        <v>70</v>
      </c>
      <c r="AY99" s="17" t="s">
        <v>110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7" t="s">
        <v>70</v>
      </c>
      <c r="BK99" s="144">
        <f>ROUND(I99*H99,2)</f>
        <v>0</v>
      </c>
      <c r="BL99" s="17" t="s">
        <v>116</v>
      </c>
      <c r="BM99" s="143" t="s">
        <v>116</v>
      </c>
    </row>
    <row r="100" spans="1:65" s="12" customFormat="1" ht="25.9" customHeight="1">
      <c r="B100" s="122"/>
      <c r="D100" s="123" t="s">
        <v>63</v>
      </c>
      <c r="E100" s="124" t="s">
        <v>119</v>
      </c>
      <c r="F100" s="124" t="s">
        <v>120</v>
      </c>
      <c r="J100" s="125">
        <f>BK100</f>
        <v>0</v>
      </c>
      <c r="L100" s="122"/>
      <c r="M100" s="126"/>
      <c r="N100" s="127"/>
      <c r="O100" s="127"/>
      <c r="P100" s="128">
        <f>SUM(P101:P104)</f>
        <v>0</v>
      </c>
      <c r="Q100" s="127"/>
      <c r="R100" s="128">
        <f>SUM(R101:R104)</f>
        <v>2.6160792499999999</v>
      </c>
      <c r="S100" s="127"/>
      <c r="T100" s="129">
        <f>SUM(T101:T104)</f>
        <v>0</v>
      </c>
      <c r="AR100" s="123" t="s">
        <v>70</v>
      </c>
      <c r="AT100" s="130" t="s">
        <v>63</v>
      </c>
      <c r="AU100" s="130" t="s">
        <v>64</v>
      </c>
      <c r="AY100" s="123" t="s">
        <v>110</v>
      </c>
      <c r="BK100" s="131">
        <f>SUM(BK101:BK104)</f>
        <v>0</v>
      </c>
    </row>
    <row r="101" spans="1:65" s="2" customFormat="1" ht="21.75" customHeight="1">
      <c r="A101" s="29"/>
      <c r="B101" s="132"/>
      <c r="C101" s="133" t="s">
        <v>121</v>
      </c>
      <c r="D101" s="133" t="s">
        <v>111</v>
      </c>
      <c r="E101" s="134" t="s">
        <v>122</v>
      </c>
      <c r="F101" s="135" t="s">
        <v>123</v>
      </c>
      <c r="G101" s="136" t="s">
        <v>114</v>
      </c>
      <c r="H101" s="137">
        <v>34.625</v>
      </c>
      <c r="I101" s="138"/>
      <c r="J101" s="138">
        <f>ROUND(I101*H101,2)</f>
        <v>0</v>
      </c>
      <c r="K101" s="135" t="s">
        <v>799</v>
      </c>
      <c r="L101" s="30"/>
      <c r="M101" s="139" t="s">
        <v>3</v>
      </c>
      <c r="N101" s="140" t="s">
        <v>35</v>
      </c>
      <c r="O101" s="141">
        <v>0</v>
      </c>
      <c r="P101" s="141">
        <f>O101*H101</f>
        <v>0</v>
      </c>
      <c r="Q101" s="141">
        <v>1.9429999999999999E-2</v>
      </c>
      <c r="R101" s="141">
        <f>Q101*H101</f>
        <v>0.67276374999999999</v>
      </c>
      <c r="S101" s="141">
        <v>0</v>
      </c>
      <c r="T101" s="142">
        <f>S101*H101</f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3" t="s">
        <v>116</v>
      </c>
      <c r="AT101" s="143" t="s">
        <v>111</v>
      </c>
      <c r="AU101" s="143" t="s">
        <v>70</v>
      </c>
      <c r="AY101" s="17" t="s">
        <v>110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70</v>
      </c>
      <c r="BK101" s="144">
        <f>ROUND(I101*H101,2)</f>
        <v>0</v>
      </c>
      <c r="BL101" s="17" t="s">
        <v>116</v>
      </c>
      <c r="BM101" s="143" t="s">
        <v>124</v>
      </c>
    </row>
    <row r="102" spans="1:65" s="2" customFormat="1" ht="16.5" customHeight="1">
      <c r="A102" s="29"/>
      <c r="B102" s="132"/>
      <c r="C102" s="133" t="s">
        <v>116</v>
      </c>
      <c r="D102" s="133" t="s">
        <v>111</v>
      </c>
      <c r="E102" s="134" t="s">
        <v>125</v>
      </c>
      <c r="F102" s="135" t="s">
        <v>126</v>
      </c>
      <c r="G102" s="136" t="s">
        <v>114</v>
      </c>
      <c r="H102" s="137">
        <v>86.875</v>
      </c>
      <c r="I102" s="138"/>
      <c r="J102" s="138">
        <f>ROUND(I102*H102,2)</f>
        <v>0</v>
      </c>
      <c r="K102" s="135" t="s">
        <v>799</v>
      </c>
      <c r="L102" s="30"/>
      <c r="M102" s="139" t="s">
        <v>3</v>
      </c>
      <c r="N102" s="140" t="s">
        <v>35</v>
      </c>
      <c r="O102" s="141">
        <v>0</v>
      </c>
      <c r="P102" s="141">
        <f>O102*H102</f>
        <v>0</v>
      </c>
      <c r="Q102" s="141">
        <v>4.2000000000000002E-4</v>
      </c>
      <c r="R102" s="141">
        <f>Q102*H102</f>
        <v>3.6487499999999999E-2</v>
      </c>
      <c r="S102" s="141">
        <v>0</v>
      </c>
      <c r="T102" s="142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43" t="s">
        <v>116</v>
      </c>
      <c r="AT102" s="143" t="s">
        <v>111</v>
      </c>
      <c r="AU102" s="143" t="s">
        <v>70</v>
      </c>
      <c r="AY102" s="17" t="s">
        <v>110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7" t="s">
        <v>70</v>
      </c>
      <c r="BK102" s="144">
        <f>ROUND(I102*H102,2)</f>
        <v>0</v>
      </c>
      <c r="BL102" s="17" t="s">
        <v>116</v>
      </c>
      <c r="BM102" s="143" t="s">
        <v>127</v>
      </c>
    </row>
    <row r="103" spans="1:65" s="2" customFormat="1" ht="21.75" customHeight="1">
      <c r="A103" s="29"/>
      <c r="B103" s="132"/>
      <c r="C103" s="133" t="s">
        <v>128</v>
      </c>
      <c r="D103" s="133" t="s">
        <v>111</v>
      </c>
      <c r="E103" s="134" t="s">
        <v>129</v>
      </c>
      <c r="F103" s="135" t="s">
        <v>130</v>
      </c>
      <c r="G103" s="136" t="s">
        <v>114</v>
      </c>
      <c r="H103" s="137">
        <v>30.8</v>
      </c>
      <c r="I103" s="138"/>
      <c r="J103" s="138">
        <f>ROUND(I103*H103,2)</f>
        <v>0</v>
      </c>
      <c r="K103" s="135" t="s">
        <v>799</v>
      </c>
      <c r="L103" s="30"/>
      <c r="M103" s="139" t="s">
        <v>3</v>
      </c>
      <c r="N103" s="140" t="s">
        <v>35</v>
      </c>
      <c r="O103" s="141">
        <v>0</v>
      </c>
      <c r="P103" s="141">
        <f>O103*H103</f>
        <v>0</v>
      </c>
      <c r="Q103" s="141">
        <v>6.1890000000000001E-2</v>
      </c>
      <c r="R103" s="141">
        <f>Q103*H103</f>
        <v>1.906212</v>
      </c>
      <c r="S103" s="141">
        <v>0</v>
      </c>
      <c r="T103" s="142">
        <f>S103*H103</f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3" t="s">
        <v>116</v>
      </c>
      <c r="AT103" s="143" t="s">
        <v>111</v>
      </c>
      <c r="AU103" s="143" t="s">
        <v>70</v>
      </c>
      <c r="AY103" s="17" t="s">
        <v>110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7" t="s">
        <v>70</v>
      </c>
      <c r="BK103" s="144">
        <f>ROUND(I103*H103,2)</f>
        <v>0</v>
      </c>
      <c r="BL103" s="17" t="s">
        <v>116</v>
      </c>
      <c r="BM103" s="143" t="s">
        <v>131</v>
      </c>
    </row>
    <row r="104" spans="1:65" s="2" customFormat="1" ht="16.5" customHeight="1">
      <c r="A104" s="29"/>
      <c r="B104" s="132"/>
      <c r="C104" s="133" t="s">
        <v>124</v>
      </c>
      <c r="D104" s="133" t="s">
        <v>111</v>
      </c>
      <c r="E104" s="134" t="s">
        <v>132</v>
      </c>
      <c r="F104" s="135" t="s">
        <v>133</v>
      </c>
      <c r="G104" s="136" t="s">
        <v>114</v>
      </c>
      <c r="H104" s="137">
        <v>30.8</v>
      </c>
      <c r="I104" s="138"/>
      <c r="J104" s="138">
        <f>ROUND(I104*H104,2)</f>
        <v>0</v>
      </c>
      <c r="K104" s="135" t="s">
        <v>799</v>
      </c>
      <c r="L104" s="30"/>
      <c r="M104" s="139" t="s">
        <v>3</v>
      </c>
      <c r="N104" s="140" t="s">
        <v>35</v>
      </c>
      <c r="O104" s="141">
        <v>0</v>
      </c>
      <c r="P104" s="141">
        <f>O104*H104</f>
        <v>0</v>
      </c>
      <c r="Q104" s="141">
        <v>2.0000000000000002E-5</v>
      </c>
      <c r="R104" s="141">
        <f>Q104*H104</f>
        <v>6.1600000000000001E-4</v>
      </c>
      <c r="S104" s="141">
        <v>0</v>
      </c>
      <c r="T104" s="142">
        <f>S104*H104</f>
        <v>0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43" t="s">
        <v>116</v>
      </c>
      <c r="AT104" s="143" t="s">
        <v>111</v>
      </c>
      <c r="AU104" s="143" t="s">
        <v>70</v>
      </c>
      <c r="AY104" s="17" t="s">
        <v>110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70</v>
      </c>
      <c r="BK104" s="144">
        <f>ROUND(I104*H104,2)</f>
        <v>0</v>
      </c>
      <c r="BL104" s="17" t="s">
        <v>116</v>
      </c>
      <c r="BM104" s="143" t="s">
        <v>134</v>
      </c>
    </row>
    <row r="105" spans="1:65" s="12" customFormat="1" ht="25.9" customHeight="1">
      <c r="B105" s="122"/>
      <c r="D105" s="123" t="s">
        <v>63</v>
      </c>
      <c r="E105" s="124" t="s">
        <v>135</v>
      </c>
      <c r="F105" s="124" t="s">
        <v>136</v>
      </c>
      <c r="J105" s="125">
        <f>BK105</f>
        <v>0</v>
      </c>
      <c r="L105" s="122"/>
      <c r="M105" s="126"/>
      <c r="N105" s="127"/>
      <c r="O105" s="127"/>
      <c r="P105" s="128">
        <f>SUM(P106:P109)</f>
        <v>0</v>
      </c>
      <c r="Q105" s="127"/>
      <c r="R105" s="128">
        <f>SUM(R106:R109)</f>
        <v>17.962499999999999</v>
      </c>
      <c r="S105" s="127"/>
      <c r="T105" s="129">
        <f>SUM(T106:T109)</f>
        <v>0</v>
      </c>
      <c r="AR105" s="123" t="s">
        <v>70</v>
      </c>
      <c r="AT105" s="130" t="s">
        <v>63</v>
      </c>
      <c r="AU105" s="130" t="s">
        <v>64</v>
      </c>
      <c r="AY105" s="123" t="s">
        <v>110</v>
      </c>
      <c r="BK105" s="131">
        <f>SUM(BK106:BK109)</f>
        <v>0</v>
      </c>
    </row>
    <row r="106" spans="1:65" s="2" customFormat="1" ht="16.5" customHeight="1">
      <c r="A106" s="29"/>
      <c r="B106" s="132"/>
      <c r="C106" s="133" t="s">
        <v>137</v>
      </c>
      <c r="D106" s="133" t="s">
        <v>111</v>
      </c>
      <c r="E106" s="134" t="s">
        <v>138</v>
      </c>
      <c r="F106" s="135" t="s">
        <v>755</v>
      </c>
      <c r="G106" s="136" t="s">
        <v>114</v>
      </c>
      <c r="H106" s="137">
        <v>38</v>
      </c>
      <c r="I106" s="138"/>
      <c r="J106" s="138">
        <f>ROUND(I106*H106,2)</f>
        <v>0</v>
      </c>
      <c r="K106" s="135" t="s">
        <v>799</v>
      </c>
      <c r="L106" s="30"/>
      <c r="M106" s="139" t="s">
        <v>3</v>
      </c>
      <c r="N106" s="140" t="s">
        <v>35</v>
      </c>
      <c r="O106" s="141">
        <v>0</v>
      </c>
      <c r="P106" s="141">
        <f>O106*H106</f>
        <v>0</v>
      </c>
      <c r="Q106" s="141">
        <v>5.5000000000000003E-4</v>
      </c>
      <c r="R106" s="141">
        <f>Q106*H106</f>
        <v>2.0900000000000002E-2</v>
      </c>
      <c r="S106" s="141">
        <v>0</v>
      </c>
      <c r="T106" s="142">
        <f>S106*H106</f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43" t="s">
        <v>116</v>
      </c>
      <c r="AT106" s="143" t="s">
        <v>111</v>
      </c>
      <c r="AU106" s="143" t="s">
        <v>70</v>
      </c>
      <c r="AY106" s="17" t="s">
        <v>110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7" t="s">
        <v>70</v>
      </c>
      <c r="BK106" s="144">
        <f>ROUND(I106*H106,2)</f>
        <v>0</v>
      </c>
      <c r="BL106" s="17" t="s">
        <v>116</v>
      </c>
      <c r="BM106" s="143" t="s">
        <v>139</v>
      </c>
    </row>
    <row r="107" spans="1:65" s="2" customFormat="1" ht="16.5" customHeight="1">
      <c r="A107" s="29"/>
      <c r="B107" s="132"/>
      <c r="C107" s="133" t="s">
        <v>127</v>
      </c>
      <c r="D107" s="133" t="s">
        <v>111</v>
      </c>
      <c r="E107" s="134" t="s">
        <v>140</v>
      </c>
      <c r="F107" s="135" t="s">
        <v>756</v>
      </c>
      <c r="G107" s="136" t="s">
        <v>141</v>
      </c>
      <c r="H107" s="137">
        <v>15</v>
      </c>
      <c r="I107" s="138"/>
      <c r="J107" s="138">
        <f>ROUND(I107*H107,2)</f>
        <v>0</v>
      </c>
      <c r="K107" s="135" t="s">
        <v>799</v>
      </c>
      <c r="L107" s="30"/>
      <c r="M107" s="139" t="s">
        <v>3</v>
      </c>
      <c r="N107" s="140" t="s">
        <v>35</v>
      </c>
      <c r="O107" s="141">
        <v>0</v>
      </c>
      <c r="P107" s="141">
        <f>O107*H107</f>
        <v>0</v>
      </c>
      <c r="Q107" s="141">
        <v>7.4400000000000004E-3</v>
      </c>
      <c r="R107" s="141">
        <f>Q107*H107</f>
        <v>0.1116</v>
      </c>
      <c r="S107" s="141">
        <v>0</v>
      </c>
      <c r="T107" s="142">
        <f>S107*H107</f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R107" s="143" t="s">
        <v>116</v>
      </c>
      <c r="AT107" s="143" t="s">
        <v>111</v>
      </c>
      <c r="AU107" s="143" t="s">
        <v>70</v>
      </c>
      <c r="AY107" s="17" t="s">
        <v>110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70</v>
      </c>
      <c r="BK107" s="144">
        <f>ROUND(I107*H107,2)</f>
        <v>0</v>
      </c>
      <c r="BL107" s="17" t="s">
        <v>116</v>
      </c>
      <c r="BM107" s="143" t="s">
        <v>142</v>
      </c>
    </row>
    <row r="108" spans="1:65" s="2" customFormat="1" ht="16.5" customHeight="1">
      <c r="A108" s="29"/>
      <c r="B108" s="132"/>
      <c r="C108" s="133" t="s">
        <v>143</v>
      </c>
      <c r="D108" s="133" t="s">
        <v>111</v>
      </c>
      <c r="E108" s="134" t="s">
        <v>144</v>
      </c>
      <c r="F108" s="135" t="s">
        <v>145</v>
      </c>
      <c r="G108" s="136" t="s">
        <v>146</v>
      </c>
      <c r="H108" s="137">
        <v>4.3</v>
      </c>
      <c r="I108" s="138"/>
      <c r="J108" s="138">
        <f>ROUND(I108*H108,2)</f>
        <v>0</v>
      </c>
      <c r="K108" s="135" t="s">
        <v>799</v>
      </c>
      <c r="L108" s="30"/>
      <c r="M108" s="139" t="s">
        <v>3</v>
      </c>
      <c r="N108" s="140" t="s">
        <v>35</v>
      </c>
      <c r="O108" s="141">
        <v>0</v>
      </c>
      <c r="P108" s="141">
        <f>O108*H108</f>
        <v>0</v>
      </c>
      <c r="Q108" s="141">
        <v>2.5249999999999999</v>
      </c>
      <c r="R108" s="141">
        <f>Q108*H108</f>
        <v>10.8575</v>
      </c>
      <c r="S108" s="141">
        <v>0</v>
      </c>
      <c r="T108" s="142">
        <f>S108*H108</f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3" t="s">
        <v>116</v>
      </c>
      <c r="AT108" s="143" t="s">
        <v>111</v>
      </c>
      <c r="AU108" s="143" t="s">
        <v>70</v>
      </c>
      <c r="AY108" s="17" t="s">
        <v>110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70</v>
      </c>
      <c r="BK108" s="144">
        <f>ROUND(I108*H108,2)</f>
        <v>0</v>
      </c>
      <c r="BL108" s="17" t="s">
        <v>116</v>
      </c>
      <c r="BM108" s="143" t="s">
        <v>147</v>
      </c>
    </row>
    <row r="109" spans="1:65" s="2" customFormat="1" ht="16.5" customHeight="1">
      <c r="A109" s="29"/>
      <c r="B109" s="132"/>
      <c r="C109" s="133" t="s">
        <v>131</v>
      </c>
      <c r="D109" s="133" t="s">
        <v>111</v>
      </c>
      <c r="E109" s="134" t="s">
        <v>148</v>
      </c>
      <c r="F109" s="135" t="s">
        <v>149</v>
      </c>
      <c r="G109" s="136" t="s">
        <v>114</v>
      </c>
      <c r="H109" s="137">
        <v>10</v>
      </c>
      <c r="I109" s="138"/>
      <c r="J109" s="138">
        <f>ROUND(I109*H109,2)</f>
        <v>0</v>
      </c>
      <c r="K109" s="135" t="s">
        <v>799</v>
      </c>
      <c r="L109" s="30"/>
      <c r="M109" s="139" t="s">
        <v>3</v>
      </c>
      <c r="N109" s="140" t="s">
        <v>35</v>
      </c>
      <c r="O109" s="141">
        <v>0</v>
      </c>
      <c r="P109" s="141">
        <f>O109*H109</f>
        <v>0</v>
      </c>
      <c r="Q109" s="141">
        <v>0.69725000000000004</v>
      </c>
      <c r="R109" s="141">
        <f>Q109*H109</f>
        <v>6.9725000000000001</v>
      </c>
      <c r="S109" s="141">
        <v>0</v>
      </c>
      <c r="T109" s="142">
        <f>S109*H109</f>
        <v>0</v>
      </c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R109" s="143" t="s">
        <v>116</v>
      </c>
      <c r="AT109" s="143" t="s">
        <v>111</v>
      </c>
      <c r="AU109" s="143" t="s">
        <v>70</v>
      </c>
      <c r="AY109" s="17" t="s">
        <v>110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7" t="s">
        <v>70</v>
      </c>
      <c r="BK109" s="144">
        <f>ROUND(I109*H109,2)</f>
        <v>0</v>
      </c>
      <c r="BL109" s="17" t="s">
        <v>116</v>
      </c>
      <c r="BM109" s="143" t="s">
        <v>150</v>
      </c>
    </row>
    <row r="110" spans="1:65" s="12" customFormat="1" ht="25.9" customHeight="1">
      <c r="B110" s="122"/>
      <c r="D110" s="123" t="s">
        <v>63</v>
      </c>
      <c r="E110" s="124" t="s">
        <v>151</v>
      </c>
      <c r="F110" s="124" t="s">
        <v>776</v>
      </c>
      <c r="J110" s="125">
        <f>BK110</f>
        <v>0</v>
      </c>
      <c r="L110" s="122"/>
      <c r="M110" s="126"/>
      <c r="N110" s="127"/>
      <c r="O110" s="127"/>
      <c r="P110" s="128">
        <f>SUM(P111:P114)</f>
        <v>0</v>
      </c>
      <c r="Q110" s="127"/>
      <c r="R110" s="128">
        <f>SUM(R111:R114)</f>
        <v>3.6746300000000001</v>
      </c>
      <c r="S110" s="127"/>
      <c r="T110" s="129">
        <f>SUM(T111:T114)</f>
        <v>0</v>
      </c>
      <c r="AR110" s="123" t="s">
        <v>72</v>
      </c>
      <c r="AT110" s="130" t="s">
        <v>63</v>
      </c>
      <c r="AU110" s="130" t="s">
        <v>64</v>
      </c>
      <c r="AY110" s="123" t="s">
        <v>110</v>
      </c>
      <c r="BK110" s="131">
        <f>SUM(BK111:BK114)</f>
        <v>0</v>
      </c>
    </row>
    <row r="111" spans="1:65" s="2" customFormat="1" ht="16.5" customHeight="1">
      <c r="A111" s="29"/>
      <c r="B111" s="132"/>
      <c r="C111" s="133" t="s">
        <v>108</v>
      </c>
      <c r="D111" s="133" t="s">
        <v>111</v>
      </c>
      <c r="E111" s="134" t="s">
        <v>152</v>
      </c>
      <c r="F111" s="135" t="s">
        <v>153</v>
      </c>
      <c r="G111" s="136" t="s">
        <v>114</v>
      </c>
      <c r="H111" s="137">
        <v>38</v>
      </c>
      <c r="I111" s="138"/>
      <c r="J111" s="138">
        <f>ROUND(I111*H111,2)</f>
        <v>0</v>
      </c>
      <c r="K111" s="135" t="s">
        <v>799</v>
      </c>
      <c r="L111" s="30"/>
      <c r="M111" s="139" t="s">
        <v>3</v>
      </c>
      <c r="N111" s="140" t="s">
        <v>35</v>
      </c>
      <c r="O111" s="141">
        <v>0</v>
      </c>
      <c r="P111" s="141">
        <f>O111*H111</f>
        <v>0</v>
      </c>
      <c r="Q111" s="141">
        <v>9.4E-2</v>
      </c>
      <c r="R111" s="141">
        <f>Q111*H111</f>
        <v>3.5720000000000001</v>
      </c>
      <c r="S111" s="141">
        <v>0</v>
      </c>
      <c r="T111" s="142">
        <f>S111*H111</f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43" t="s">
        <v>142</v>
      </c>
      <c r="AT111" s="143" t="s">
        <v>111</v>
      </c>
      <c r="AU111" s="143" t="s">
        <v>70</v>
      </c>
      <c r="AY111" s="17" t="s">
        <v>110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7" t="s">
        <v>70</v>
      </c>
      <c r="BK111" s="144">
        <f>ROUND(I111*H111,2)</f>
        <v>0</v>
      </c>
      <c r="BL111" s="17" t="s">
        <v>142</v>
      </c>
      <c r="BM111" s="143" t="s">
        <v>154</v>
      </c>
    </row>
    <row r="112" spans="1:65" s="2" customFormat="1" ht="16.5" customHeight="1">
      <c r="A112" s="29"/>
      <c r="B112" s="132"/>
      <c r="C112" s="133" t="s">
        <v>134</v>
      </c>
      <c r="D112" s="133" t="s">
        <v>111</v>
      </c>
      <c r="E112" s="134" t="s">
        <v>155</v>
      </c>
      <c r="F112" s="135" t="s">
        <v>757</v>
      </c>
      <c r="G112" s="136" t="s">
        <v>114</v>
      </c>
      <c r="H112" s="137">
        <v>38</v>
      </c>
      <c r="I112" s="138"/>
      <c r="J112" s="138">
        <f>ROUND(I112*H112,2)</f>
        <v>0</v>
      </c>
      <c r="K112" s="135" t="s">
        <v>799</v>
      </c>
      <c r="L112" s="30"/>
      <c r="M112" s="139" t="s">
        <v>3</v>
      </c>
      <c r="N112" s="140" t="s">
        <v>35</v>
      </c>
      <c r="O112" s="141">
        <v>0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43" t="s">
        <v>142</v>
      </c>
      <c r="AT112" s="143" t="s">
        <v>111</v>
      </c>
      <c r="AU112" s="143" t="s">
        <v>70</v>
      </c>
      <c r="AY112" s="17" t="s">
        <v>110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7" t="s">
        <v>70</v>
      </c>
      <c r="BK112" s="144">
        <f>ROUND(I112*H112,2)</f>
        <v>0</v>
      </c>
      <c r="BL112" s="17" t="s">
        <v>142</v>
      </c>
      <c r="BM112" s="143" t="s">
        <v>156</v>
      </c>
    </row>
    <row r="113" spans="1:65" s="2" customFormat="1" ht="24.2" customHeight="1">
      <c r="A113" s="29"/>
      <c r="B113" s="132"/>
      <c r="C113" s="133" t="s">
        <v>157</v>
      </c>
      <c r="D113" s="133" t="s">
        <v>111</v>
      </c>
      <c r="E113" s="134" t="s">
        <v>158</v>
      </c>
      <c r="F113" s="135" t="s">
        <v>159</v>
      </c>
      <c r="G113" s="136" t="s">
        <v>114</v>
      </c>
      <c r="H113" s="137">
        <v>41.8</v>
      </c>
      <c r="I113" s="138"/>
      <c r="J113" s="138">
        <f>ROUND(I113*H113,2)</f>
        <v>0</v>
      </c>
      <c r="K113" s="135" t="s">
        <v>799</v>
      </c>
      <c r="L113" s="30"/>
      <c r="M113" s="139" t="s">
        <v>3</v>
      </c>
      <c r="N113" s="140" t="s">
        <v>35</v>
      </c>
      <c r="O113" s="141">
        <v>0</v>
      </c>
      <c r="P113" s="141">
        <f>O113*H113</f>
        <v>0</v>
      </c>
      <c r="Q113" s="141">
        <v>1.8500000000000001E-3</v>
      </c>
      <c r="R113" s="141">
        <f>Q113*H113</f>
        <v>7.7329999999999996E-2</v>
      </c>
      <c r="S113" s="141">
        <v>0</v>
      </c>
      <c r="T113" s="142">
        <f>S113*H113</f>
        <v>0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R113" s="143" t="s">
        <v>142</v>
      </c>
      <c r="AT113" s="143" t="s">
        <v>111</v>
      </c>
      <c r="AU113" s="143" t="s">
        <v>70</v>
      </c>
      <c r="AY113" s="17" t="s">
        <v>110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7" t="s">
        <v>70</v>
      </c>
      <c r="BK113" s="144">
        <f>ROUND(I113*H113,2)</f>
        <v>0</v>
      </c>
      <c r="BL113" s="17" t="s">
        <v>142</v>
      </c>
      <c r="BM113" s="143" t="s">
        <v>160</v>
      </c>
    </row>
    <row r="114" spans="1:65" s="2" customFormat="1" ht="16.5" customHeight="1">
      <c r="A114" s="29"/>
      <c r="B114" s="132"/>
      <c r="C114" s="133" t="s">
        <v>139</v>
      </c>
      <c r="D114" s="133" t="s">
        <v>111</v>
      </c>
      <c r="E114" s="134" t="s">
        <v>161</v>
      </c>
      <c r="F114" s="135" t="s">
        <v>758</v>
      </c>
      <c r="G114" s="136" t="s">
        <v>162</v>
      </c>
      <c r="H114" s="137">
        <v>13.75</v>
      </c>
      <c r="I114" s="138"/>
      <c r="J114" s="138">
        <f>ROUND(I114*H114,2)</f>
        <v>0</v>
      </c>
      <c r="K114" s="135" t="s">
        <v>799</v>
      </c>
      <c r="L114" s="30"/>
      <c r="M114" s="139" t="s">
        <v>3</v>
      </c>
      <c r="N114" s="140" t="s">
        <v>35</v>
      </c>
      <c r="O114" s="141">
        <v>0</v>
      </c>
      <c r="P114" s="141">
        <f>O114*H114</f>
        <v>0</v>
      </c>
      <c r="Q114" s="141">
        <v>1.8400000000000001E-3</v>
      </c>
      <c r="R114" s="141">
        <f>Q114*H114</f>
        <v>2.53E-2</v>
      </c>
      <c r="S114" s="141">
        <v>0</v>
      </c>
      <c r="T114" s="142">
        <f>S114*H114</f>
        <v>0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R114" s="143" t="s">
        <v>142</v>
      </c>
      <c r="AT114" s="143" t="s">
        <v>111</v>
      </c>
      <c r="AU114" s="143" t="s">
        <v>70</v>
      </c>
      <c r="AY114" s="17" t="s">
        <v>110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7" t="s">
        <v>70</v>
      </c>
      <c r="BK114" s="144">
        <f>ROUND(I114*H114,2)</f>
        <v>0</v>
      </c>
      <c r="BL114" s="17" t="s">
        <v>142</v>
      </c>
      <c r="BM114" s="143" t="s">
        <v>163</v>
      </c>
    </row>
    <row r="115" spans="1:65" s="12" customFormat="1" ht="25.9" customHeight="1">
      <c r="B115" s="122"/>
      <c r="D115" s="123" t="s">
        <v>63</v>
      </c>
      <c r="E115" s="124" t="s">
        <v>164</v>
      </c>
      <c r="F115" s="124" t="s">
        <v>165</v>
      </c>
      <c r="J115" s="125">
        <f>BK115</f>
        <v>0</v>
      </c>
      <c r="L115" s="122"/>
      <c r="M115" s="126"/>
      <c r="N115" s="127"/>
      <c r="O115" s="127"/>
      <c r="P115" s="128">
        <f>SUM(P116:P118)</f>
        <v>0</v>
      </c>
      <c r="Q115" s="127"/>
      <c r="R115" s="128">
        <f>SUM(R116:R118)</f>
        <v>0.20257500000000001</v>
      </c>
      <c r="S115" s="127"/>
      <c r="T115" s="129">
        <f>SUM(T116:T118)</f>
        <v>0</v>
      </c>
      <c r="AR115" s="123" t="s">
        <v>72</v>
      </c>
      <c r="AT115" s="130" t="s">
        <v>63</v>
      </c>
      <c r="AU115" s="130" t="s">
        <v>64</v>
      </c>
      <c r="AY115" s="123" t="s">
        <v>110</v>
      </c>
      <c r="BK115" s="131">
        <f>SUM(BK116:BK118)</f>
        <v>0</v>
      </c>
    </row>
    <row r="116" spans="1:65" s="2" customFormat="1" ht="21.75" customHeight="1">
      <c r="A116" s="29"/>
      <c r="B116" s="132"/>
      <c r="C116" s="133" t="s">
        <v>9</v>
      </c>
      <c r="D116" s="133" t="s">
        <v>111</v>
      </c>
      <c r="E116" s="134" t="s">
        <v>166</v>
      </c>
      <c r="F116" s="135" t="s">
        <v>167</v>
      </c>
      <c r="G116" s="136" t="s">
        <v>162</v>
      </c>
      <c r="H116" s="137">
        <v>21</v>
      </c>
      <c r="I116" s="138"/>
      <c r="J116" s="138">
        <f>ROUND(I116*H116,2)</f>
        <v>0</v>
      </c>
      <c r="K116" s="135" t="s">
        <v>799</v>
      </c>
      <c r="L116" s="30"/>
      <c r="M116" s="139" t="s">
        <v>3</v>
      </c>
      <c r="N116" s="140" t="s">
        <v>35</v>
      </c>
      <c r="O116" s="141">
        <v>0</v>
      </c>
      <c r="P116" s="141">
        <f>O116*H116</f>
        <v>0</v>
      </c>
      <c r="Q116" s="141">
        <v>3.79E-3</v>
      </c>
      <c r="R116" s="141">
        <f>Q116*H116</f>
        <v>7.9589999999999994E-2</v>
      </c>
      <c r="S116" s="141">
        <v>0</v>
      </c>
      <c r="T116" s="142">
        <f>S116*H116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43" t="s">
        <v>142</v>
      </c>
      <c r="AT116" s="143" t="s">
        <v>111</v>
      </c>
      <c r="AU116" s="143" t="s">
        <v>70</v>
      </c>
      <c r="AY116" s="17" t="s">
        <v>110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7" t="s">
        <v>70</v>
      </c>
      <c r="BK116" s="144">
        <f>ROUND(I116*H116,2)</f>
        <v>0</v>
      </c>
      <c r="BL116" s="17" t="s">
        <v>142</v>
      </c>
      <c r="BM116" s="143" t="s">
        <v>168</v>
      </c>
    </row>
    <row r="117" spans="1:65" s="2" customFormat="1" ht="16.5" customHeight="1">
      <c r="A117" s="29"/>
      <c r="B117" s="132"/>
      <c r="C117" s="133" t="s">
        <v>142</v>
      </c>
      <c r="D117" s="133" t="s">
        <v>111</v>
      </c>
      <c r="E117" s="134" t="s">
        <v>169</v>
      </c>
      <c r="F117" s="135" t="s">
        <v>759</v>
      </c>
      <c r="G117" s="136" t="s">
        <v>162</v>
      </c>
      <c r="H117" s="137">
        <v>23.1</v>
      </c>
      <c r="I117" s="138"/>
      <c r="J117" s="138">
        <f>ROUND(I117*H117,2)</f>
        <v>0</v>
      </c>
      <c r="K117" s="135" t="s">
        <v>799</v>
      </c>
      <c r="L117" s="30"/>
      <c r="M117" s="139" t="s">
        <v>3</v>
      </c>
      <c r="N117" s="140" t="s">
        <v>35</v>
      </c>
      <c r="O117" s="141">
        <v>0</v>
      </c>
      <c r="P117" s="141">
        <f>O117*H117</f>
        <v>0</v>
      </c>
      <c r="Q117" s="141">
        <v>4.0699999999999998E-3</v>
      </c>
      <c r="R117" s="141">
        <f>Q117*H117</f>
        <v>9.4017000000000003E-2</v>
      </c>
      <c r="S117" s="141">
        <v>0</v>
      </c>
      <c r="T117" s="142">
        <f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43" t="s">
        <v>142</v>
      </c>
      <c r="AT117" s="143" t="s">
        <v>111</v>
      </c>
      <c r="AU117" s="143" t="s">
        <v>70</v>
      </c>
      <c r="AY117" s="17" t="s">
        <v>110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7" t="s">
        <v>70</v>
      </c>
      <c r="BK117" s="144">
        <f>ROUND(I117*H117,2)</f>
        <v>0</v>
      </c>
      <c r="BL117" s="17" t="s">
        <v>142</v>
      </c>
      <c r="BM117" s="143" t="s">
        <v>170</v>
      </c>
    </row>
    <row r="118" spans="1:65" s="2" customFormat="1" ht="16.5" customHeight="1">
      <c r="A118" s="29"/>
      <c r="B118" s="132"/>
      <c r="C118" s="133" t="s">
        <v>171</v>
      </c>
      <c r="D118" s="133" t="s">
        <v>111</v>
      </c>
      <c r="E118" s="134" t="s">
        <v>172</v>
      </c>
      <c r="F118" s="135" t="s">
        <v>173</v>
      </c>
      <c r="G118" s="136" t="s">
        <v>162</v>
      </c>
      <c r="H118" s="137">
        <v>6.8</v>
      </c>
      <c r="I118" s="138"/>
      <c r="J118" s="138">
        <f>ROUND(I118*H118,2)</f>
        <v>0</v>
      </c>
      <c r="K118" s="135" t="s">
        <v>799</v>
      </c>
      <c r="L118" s="30"/>
      <c r="M118" s="139" t="s">
        <v>3</v>
      </c>
      <c r="N118" s="140" t="s">
        <v>35</v>
      </c>
      <c r="O118" s="141">
        <v>0</v>
      </c>
      <c r="P118" s="141">
        <f>O118*H118</f>
        <v>0</v>
      </c>
      <c r="Q118" s="141">
        <v>4.2599999999999999E-3</v>
      </c>
      <c r="R118" s="141">
        <f>Q118*H118</f>
        <v>2.8967999999999997E-2</v>
      </c>
      <c r="S118" s="141">
        <v>0</v>
      </c>
      <c r="T118" s="142">
        <f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3" t="s">
        <v>142</v>
      </c>
      <c r="AT118" s="143" t="s">
        <v>111</v>
      </c>
      <c r="AU118" s="143" t="s">
        <v>70</v>
      </c>
      <c r="AY118" s="17" t="s">
        <v>110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7" t="s">
        <v>70</v>
      </c>
      <c r="BK118" s="144">
        <f>ROUND(I118*H118,2)</f>
        <v>0</v>
      </c>
      <c r="BL118" s="17" t="s">
        <v>142</v>
      </c>
      <c r="BM118" s="143" t="s">
        <v>174</v>
      </c>
    </row>
    <row r="119" spans="1:65" s="12" customFormat="1" ht="25.9" customHeight="1">
      <c r="B119" s="122"/>
      <c r="D119" s="123" t="s">
        <v>63</v>
      </c>
      <c r="E119" s="124" t="s">
        <v>175</v>
      </c>
      <c r="F119" s="124" t="s">
        <v>176</v>
      </c>
      <c r="J119" s="125">
        <f>BK119</f>
        <v>0</v>
      </c>
      <c r="L119" s="122"/>
      <c r="M119" s="126"/>
      <c r="N119" s="127"/>
      <c r="O119" s="127"/>
      <c r="P119" s="128">
        <f>SUM(P120:P127)</f>
        <v>0</v>
      </c>
      <c r="Q119" s="127"/>
      <c r="R119" s="128">
        <f>SUM(R120:R127)</f>
        <v>0.86642957999999992</v>
      </c>
      <c r="S119" s="127"/>
      <c r="T119" s="129">
        <f>SUM(T120:T127)</f>
        <v>0</v>
      </c>
      <c r="AR119" s="123" t="s">
        <v>72</v>
      </c>
      <c r="AT119" s="130" t="s">
        <v>63</v>
      </c>
      <c r="AU119" s="130" t="s">
        <v>64</v>
      </c>
      <c r="AY119" s="123" t="s">
        <v>110</v>
      </c>
      <c r="BK119" s="131">
        <f>SUM(BK120:BK127)</f>
        <v>0</v>
      </c>
    </row>
    <row r="120" spans="1:65" s="2" customFormat="1" ht="16.5" customHeight="1">
      <c r="A120" s="29"/>
      <c r="B120" s="132"/>
      <c r="C120" s="133" t="s">
        <v>147</v>
      </c>
      <c r="D120" s="133" t="s">
        <v>111</v>
      </c>
      <c r="E120" s="134" t="s">
        <v>177</v>
      </c>
      <c r="F120" s="135" t="s">
        <v>178</v>
      </c>
      <c r="G120" s="136" t="s">
        <v>114</v>
      </c>
      <c r="H120" s="137">
        <v>19.399999999999999</v>
      </c>
      <c r="I120" s="138"/>
      <c r="J120" s="138">
        <f t="shared" ref="J120:J127" si="0">ROUND(I120*H120,2)</f>
        <v>0</v>
      </c>
      <c r="K120" s="135" t="s">
        <v>799</v>
      </c>
      <c r="L120" s="30"/>
      <c r="M120" s="139" t="s">
        <v>3</v>
      </c>
      <c r="N120" s="140" t="s">
        <v>35</v>
      </c>
      <c r="O120" s="141">
        <v>0</v>
      </c>
      <c r="P120" s="141">
        <f t="shared" ref="P120:P127" si="1">O120*H120</f>
        <v>0</v>
      </c>
      <c r="Q120" s="141">
        <v>0.01</v>
      </c>
      <c r="R120" s="141">
        <f t="shared" ref="R120:R127" si="2">Q120*H120</f>
        <v>0.19399999999999998</v>
      </c>
      <c r="S120" s="141">
        <v>0</v>
      </c>
      <c r="T120" s="142">
        <f t="shared" ref="T120:T127" si="3"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3" t="s">
        <v>142</v>
      </c>
      <c r="AT120" s="143" t="s">
        <v>111</v>
      </c>
      <c r="AU120" s="143" t="s">
        <v>70</v>
      </c>
      <c r="AY120" s="17" t="s">
        <v>110</v>
      </c>
      <c r="BE120" s="144">
        <f t="shared" ref="BE120:BE127" si="4">IF(N120="základní",J120,0)</f>
        <v>0</v>
      </c>
      <c r="BF120" s="144">
        <f t="shared" ref="BF120:BF127" si="5">IF(N120="snížená",J120,0)</f>
        <v>0</v>
      </c>
      <c r="BG120" s="144">
        <f t="shared" ref="BG120:BG127" si="6">IF(N120="zákl. přenesená",J120,0)</f>
        <v>0</v>
      </c>
      <c r="BH120" s="144">
        <f t="shared" ref="BH120:BH127" si="7">IF(N120="sníž. přenesená",J120,0)</f>
        <v>0</v>
      </c>
      <c r="BI120" s="144">
        <f t="shared" ref="BI120:BI127" si="8">IF(N120="nulová",J120,0)</f>
        <v>0</v>
      </c>
      <c r="BJ120" s="17" t="s">
        <v>70</v>
      </c>
      <c r="BK120" s="144">
        <f t="shared" ref="BK120:BK127" si="9">ROUND(I120*H120,2)</f>
        <v>0</v>
      </c>
      <c r="BL120" s="17" t="s">
        <v>142</v>
      </c>
      <c r="BM120" s="143" t="s">
        <v>179</v>
      </c>
    </row>
    <row r="121" spans="1:65" s="2" customFormat="1" ht="16.5" customHeight="1">
      <c r="A121" s="29"/>
      <c r="B121" s="132"/>
      <c r="C121" s="133" t="s">
        <v>180</v>
      </c>
      <c r="D121" s="133" t="s">
        <v>111</v>
      </c>
      <c r="E121" s="134" t="s">
        <v>181</v>
      </c>
      <c r="F121" s="135" t="s">
        <v>182</v>
      </c>
      <c r="G121" s="136" t="s">
        <v>183</v>
      </c>
      <c r="H121" s="137">
        <v>193.77799999999999</v>
      </c>
      <c r="I121" s="138"/>
      <c r="J121" s="138">
        <f t="shared" si="0"/>
        <v>0</v>
      </c>
      <c r="K121" s="135" t="s">
        <v>799</v>
      </c>
      <c r="L121" s="30"/>
      <c r="M121" s="139" t="s">
        <v>3</v>
      </c>
      <c r="N121" s="140" t="s">
        <v>35</v>
      </c>
      <c r="O121" s="141">
        <v>0</v>
      </c>
      <c r="P121" s="141">
        <f t="shared" si="1"/>
        <v>0</v>
      </c>
      <c r="Q121" s="141">
        <v>1.0499999999999999E-3</v>
      </c>
      <c r="R121" s="141">
        <f t="shared" si="2"/>
        <v>0.20346689999999998</v>
      </c>
      <c r="S121" s="141">
        <v>0</v>
      </c>
      <c r="T121" s="142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3" t="s">
        <v>142</v>
      </c>
      <c r="AT121" s="143" t="s">
        <v>111</v>
      </c>
      <c r="AU121" s="143" t="s">
        <v>70</v>
      </c>
      <c r="AY121" s="17" t="s">
        <v>110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7" t="s">
        <v>70</v>
      </c>
      <c r="BK121" s="144">
        <f t="shared" si="9"/>
        <v>0</v>
      </c>
      <c r="BL121" s="17" t="s">
        <v>142</v>
      </c>
      <c r="BM121" s="143" t="s">
        <v>184</v>
      </c>
    </row>
    <row r="122" spans="1:65" s="2" customFormat="1" ht="16.5" customHeight="1">
      <c r="A122" s="29"/>
      <c r="B122" s="132"/>
      <c r="C122" s="133" t="s">
        <v>150</v>
      </c>
      <c r="D122" s="133" t="s">
        <v>111</v>
      </c>
      <c r="E122" s="134" t="s">
        <v>185</v>
      </c>
      <c r="F122" s="135" t="s">
        <v>186</v>
      </c>
      <c r="G122" s="136" t="s">
        <v>183</v>
      </c>
      <c r="H122" s="137">
        <v>193.77799999999999</v>
      </c>
      <c r="I122" s="138"/>
      <c r="J122" s="138">
        <f t="shared" si="0"/>
        <v>0</v>
      </c>
      <c r="K122" s="135" t="s">
        <v>799</v>
      </c>
      <c r="L122" s="30"/>
      <c r="M122" s="139" t="s">
        <v>3</v>
      </c>
      <c r="N122" s="140" t="s">
        <v>35</v>
      </c>
      <c r="O122" s="141">
        <v>0</v>
      </c>
      <c r="P122" s="141">
        <f t="shared" si="1"/>
        <v>0</v>
      </c>
      <c r="Q122" s="141">
        <v>1.06E-3</v>
      </c>
      <c r="R122" s="141">
        <f t="shared" si="2"/>
        <v>0.20540467999999998</v>
      </c>
      <c r="S122" s="141">
        <v>0</v>
      </c>
      <c r="T122" s="142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3" t="s">
        <v>142</v>
      </c>
      <c r="AT122" s="143" t="s">
        <v>111</v>
      </c>
      <c r="AU122" s="143" t="s">
        <v>70</v>
      </c>
      <c r="AY122" s="17" t="s">
        <v>110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7" t="s">
        <v>70</v>
      </c>
      <c r="BK122" s="144">
        <f t="shared" si="9"/>
        <v>0</v>
      </c>
      <c r="BL122" s="17" t="s">
        <v>142</v>
      </c>
      <c r="BM122" s="143" t="s">
        <v>187</v>
      </c>
    </row>
    <row r="123" spans="1:65" s="2" customFormat="1" ht="21.75" customHeight="1">
      <c r="A123" s="29"/>
      <c r="B123" s="132"/>
      <c r="C123" s="133" t="s">
        <v>8</v>
      </c>
      <c r="D123" s="133" t="s">
        <v>111</v>
      </c>
      <c r="E123" s="134" t="s">
        <v>188</v>
      </c>
      <c r="F123" s="135" t="s">
        <v>189</v>
      </c>
      <c r="G123" s="136" t="s">
        <v>183</v>
      </c>
      <c r="H123" s="137">
        <v>193.77799999999999</v>
      </c>
      <c r="I123" s="138"/>
      <c r="J123" s="138">
        <f t="shared" si="0"/>
        <v>0</v>
      </c>
      <c r="K123" s="135" t="s">
        <v>799</v>
      </c>
      <c r="L123" s="30"/>
      <c r="M123" s="139" t="s">
        <v>3</v>
      </c>
      <c r="N123" s="140" t="s">
        <v>35</v>
      </c>
      <c r="O123" s="141">
        <v>0</v>
      </c>
      <c r="P123" s="141">
        <f t="shared" si="1"/>
        <v>0</v>
      </c>
      <c r="Q123" s="141">
        <v>1E-3</v>
      </c>
      <c r="R123" s="141">
        <f t="shared" si="2"/>
        <v>0.19377800000000001</v>
      </c>
      <c r="S123" s="141">
        <v>0</v>
      </c>
      <c r="T123" s="142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3" t="s">
        <v>142</v>
      </c>
      <c r="AT123" s="143" t="s">
        <v>111</v>
      </c>
      <c r="AU123" s="143" t="s">
        <v>70</v>
      </c>
      <c r="AY123" s="17" t="s">
        <v>110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7" t="s">
        <v>70</v>
      </c>
      <c r="BK123" s="144">
        <f t="shared" si="9"/>
        <v>0</v>
      </c>
      <c r="BL123" s="17" t="s">
        <v>142</v>
      </c>
      <c r="BM123" s="143" t="s">
        <v>190</v>
      </c>
    </row>
    <row r="124" spans="1:65" s="2" customFormat="1" ht="21.75" customHeight="1">
      <c r="A124" s="29"/>
      <c r="B124" s="132"/>
      <c r="C124" s="133" t="s">
        <v>154</v>
      </c>
      <c r="D124" s="133" t="s">
        <v>111</v>
      </c>
      <c r="E124" s="134" t="s">
        <v>191</v>
      </c>
      <c r="F124" s="135" t="s">
        <v>192</v>
      </c>
      <c r="G124" s="136" t="s">
        <v>183</v>
      </c>
      <c r="H124" s="137">
        <v>21.866</v>
      </c>
      <c r="I124" s="138"/>
      <c r="J124" s="138">
        <f t="shared" si="0"/>
        <v>0</v>
      </c>
      <c r="K124" s="135" t="s">
        <v>799</v>
      </c>
      <c r="L124" s="30"/>
      <c r="M124" s="139" t="s">
        <v>3</v>
      </c>
      <c r="N124" s="140" t="s">
        <v>35</v>
      </c>
      <c r="O124" s="141">
        <v>0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3" t="s">
        <v>142</v>
      </c>
      <c r="AT124" s="143" t="s">
        <v>111</v>
      </c>
      <c r="AU124" s="143" t="s">
        <v>70</v>
      </c>
      <c r="AY124" s="17" t="s">
        <v>110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7" t="s">
        <v>70</v>
      </c>
      <c r="BK124" s="144">
        <f t="shared" si="9"/>
        <v>0</v>
      </c>
      <c r="BL124" s="17" t="s">
        <v>142</v>
      </c>
      <c r="BM124" s="143" t="s">
        <v>193</v>
      </c>
    </row>
    <row r="125" spans="1:65" s="2" customFormat="1" ht="16.5" customHeight="1">
      <c r="A125" s="29"/>
      <c r="B125" s="132"/>
      <c r="C125" s="133" t="s">
        <v>194</v>
      </c>
      <c r="D125" s="133" t="s">
        <v>111</v>
      </c>
      <c r="E125" s="134" t="s">
        <v>195</v>
      </c>
      <c r="F125" s="135" t="s">
        <v>196</v>
      </c>
      <c r="G125" s="136" t="s">
        <v>183</v>
      </c>
      <c r="H125" s="137">
        <v>194</v>
      </c>
      <c r="I125" s="138"/>
      <c r="J125" s="138">
        <f t="shared" si="0"/>
        <v>0</v>
      </c>
      <c r="K125" s="135" t="s">
        <v>799</v>
      </c>
      <c r="L125" s="30"/>
      <c r="M125" s="139" t="s">
        <v>3</v>
      </c>
      <c r="N125" s="140" t="s">
        <v>35</v>
      </c>
      <c r="O125" s="141">
        <v>0</v>
      </c>
      <c r="P125" s="141">
        <f t="shared" si="1"/>
        <v>0</v>
      </c>
      <c r="Q125" s="141">
        <v>6.0000000000000002E-5</v>
      </c>
      <c r="R125" s="141">
        <f t="shared" si="2"/>
        <v>1.1640000000000001E-2</v>
      </c>
      <c r="S125" s="141">
        <v>0</v>
      </c>
      <c r="T125" s="142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3" t="s">
        <v>142</v>
      </c>
      <c r="AT125" s="143" t="s">
        <v>111</v>
      </c>
      <c r="AU125" s="143" t="s">
        <v>70</v>
      </c>
      <c r="AY125" s="17" t="s">
        <v>110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7" t="s">
        <v>70</v>
      </c>
      <c r="BK125" s="144">
        <f t="shared" si="9"/>
        <v>0</v>
      </c>
      <c r="BL125" s="17" t="s">
        <v>142</v>
      </c>
      <c r="BM125" s="143" t="s">
        <v>197</v>
      </c>
    </row>
    <row r="126" spans="1:65" s="2" customFormat="1" ht="21.75" customHeight="1">
      <c r="A126" s="29"/>
      <c r="B126" s="132"/>
      <c r="C126" s="133" t="s">
        <v>156</v>
      </c>
      <c r="D126" s="133" t="s">
        <v>111</v>
      </c>
      <c r="E126" s="134" t="s">
        <v>198</v>
      </c>
      <c r="F126" s="135" t="s">
        <v>199</v>
      </c>
      <c r="G126" s="136" t="s">
        <v>141</v>
      </c>
      <c r="H126" s="137">
        <v>1.8</v>
      </c>
      <c r="I126" s="138"/>
      <c r="J126" s="138">
        <f t="shared" si="0"/>
        <v>0</v>
      </c>
      <c r="K126" s="135" t="s">
        <v>799</v>
      </c>
      <c r="L126" s="30"/>
      <c r="M126" s="139" t="s">
        <v>3</v>
      </c>
      <c r="N126" s="140" t="s">
        <v>35</v>
      </c>
      <c r="O126" s="141">
        <v>0</v>
      </c>
      <c r="P126" s="141">
        <f t="shared" si="1"/>
        <v>0</v>
      </c>
      <c r="Q126" s="141">
        <v>3.2300000000000002E-2</v>
      </c>
      <c r="R126" s="141">
        <f t="shared" si="2"/>
        <v>5.8140000000000004E-2</v>
      </c>
      <c r="S126" s="141">
        <v>0</v>
      </c>
      <c r="T126" s="14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3" t="s">
        <v>142</v>
      </c>
      <c r="AT126" s="143" t="s">
        <v>111</v>
      </c>
      <c r="AU126" s="143" t="s">
        <v>70</v>
      </c>
      <c r="AY126" s="17" t="s">
        <v>110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7" t="s">
        <v>70</v>
      </c>
      <c r="BK126" s="144">
        <f t="shared" si="9"/>
        <v>0</v>
      </c>
      <c r="BL126" s="17" t="s">
        <v>142</v>
      </c>
      <c r="BM126" s="143" t="s">
        <v>200</v>
      </c>
    </row>
    <row r="127" spans="1:65" s="2" customFormat="1" ht="24.2" customHeight="1">
      <c r="A127" s="29"/>
      <c r="B127" s="132"/>
      <c r="C127" s="133" t="s">
        <v>201</v>
      </c>
      <c r="D127" s="133" t="s">
        <v>111</v>
      </c>
      <c r="E127" s="134" t="s">
        <v>202</v>
      </c>
      <c r="F127" s="135" t="s">
        <v>774</v>
      </c>
      <c r="G127" s="136" t="s">
        <v>775</v>
      </c>
      <c r="H127" s="137">
        <v>12.9</v>
      </c>
      <c r="I127" s="138"/>
      <c r="J127" s="138">
        <f t="shared" si="0"/>
        <v>0</v>
      </c>
      <c r="K127" s="135" t="s">
        <v>799</v>
      </c>
      <c r="L127" s="30"/>
      <c r="M127" s="139" t="s">
        <v>3</v>
      </c>
      <c r="N127" s="140" t="s">
        <v>35</v>
      </c>
      <c r="O127" s="141">
        <v>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3" t="s">
        <v>142</v>
      </c>
      <c r="AT127" s="143" t="s">
        <v>111</v>
      </c>
      <c r="AU127" s="143" t="s">
        <v>70</v>
      </c>
      <c r="AY127" s="17" t="s">
        <v>110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7" t="s">
        <v>70</v>
      </c>
      <c r="BK127" s="144">
        <f t="shared" si="9"/>
        <v>0</v>
      </c>
      <c r="BL127" s="17" t="s">
        <v>142</v>
      </c>
      <c r="BM127" s="143" t="s">
        <v>203</v>
      </c>
    </row>
    <row r="128" spans="1:65" s="12" customFormat="1" ht="25.9" customHeight="1">
      <c r="B128" s="122"/>
      <c r="D128" s="123" t="s">
        <v>63</v>
      </c>
      <c r="E128" s="124" t="s">
        <v>119</v>
      </c>
      <c r="F128" s="124" t="s">
        <v>764</v>
      </c>
      <c r="J128" s="125">
        <f>BK128</f>
        <v>0</v>
      </c>
      <c r="L128" s="122"/>
      <c r="M128" s="126"/>
      <c r="N128" s="127"/>
      <c r="O128" s="127"/>
      <c r="P128" s="128">
        <f>SUM(P129:P130)</f>
        <v>0</v>
      </c>
      <c r="Q128" s="127"/>
      <c r="R128" s="128">
        <f>SUM(R129:R130)</f>
        <v>0.14993999999999999</v>
      </c>
      <c r="S128" s="127"/>
      <c r="T128" s="129">
        <f>SUM(T129:T130)</f>
        <v>0</v>
      </c>
      <c r="AR128" s="123" t="s">
        <v>72</v>
      </c>
      <c r="AT128" s="130" t="s">
        <v>63</v>
      </c>
      <c r="AU128" s="130" t="s">
        <v>64</v>
      </c>
      <c r="AY128" s="123" t="s">
        <v>110</v>
      </c>
      <c r="BK128" s="131">
        <f>SUM(BK129:BK130)</f>
        <v>0</v>
      </c>
    </row>
    <row r="129" spans="1:65" s="2" customFormat="1" ht="24.2" customHeight="1">
      <c r="A129" s="29"/>
      <c r="B129" s="132"/>
      <c r="C129" s="133" t="s">
        <v>70</v>
      </c>
      <c r="D129" s="133" t="s">
        <v>111</v>
      </c>
      <c r="E129" s="134" t="s">
        <v>760</v>
      </c>
      <c r="F129" s="135" t="s">
        <v>761</v>
      </c>
      <c r="G129" s="136" t="s">
        <v>146</v>
      </c>
      <c r="H129" s="137">
        <v>14.7</v>
      </c>
      <c r="I129" s="138"/>
      <c r="J129" s="138">
        <f>ROUND(I129*H129,2)</f>
        <v>0</v>
      </c>
      <c r="K129" s="135" t="s">
        <v>799</v>
      </c>
      <c r="L129" s="30"/>
      <c r="M129" s="139" t="s">
        <v>3</v>
      </c>
      <c r="N129" s="140" t="s">
        <v>35</v>
      </c>
      <c r="O129" s="141">
        <v>0</v>
      </c>
      <c r="P129" s="141">
        <f t="shared" ref="P129:P130" si="10">O129*H129</f>
        <v>0</v>
      </c>
      <c r="Q129" s="141">
        <v>1.0200000000000001E-2</v>
      </c>
      <c r="R129" s="141">
        <f t="shared" ref="R129:R130" si="11">Q129*H129</f>
        <v>0.14993999999999999</v>
      </c>
      <c r="S129" s="141">
        <v>0</v>
      </c>
      <c r="T129" s="142">
        <f t="shared" ref="T129:T130" si="12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3" t="s">
        <v>142</v>
      </c>
      <c r="AT129" s="143" t="s">
        <v>111</v>
      </c>
      <c r="AU129" s="143" t="s">
        <v>70</v>
      </c>
      <c r="AY129" s="17" t="s">
        <v>110</v>
      </c>
      <c r="BE129" s="144">
        <f t="shared" ref="BE129:BE130" si="13">IF(N129="základní",J129,0)</f>
        <v>0</v>
      </c>
      <c r="BF129" s="144">
        <f t="shared" ref="BF129:BF130" si="14">IF(N129="snížená",J129,0)</f>
        <v>0</v>
      </c>
      <c r="BG129" s="144">
        <f t="shared" ref="BG129:BG130" si="15">IF(N129="zákl. přenesená",J129,0)</f>
        <v>0</v>
      </c>
      <c r="BH129" s="144">
        <f t="shared" ref="BH129:BH130" si="16">IF(N129="sníž. přenesená",J129,0)</f>
        <v>0</v>
      </c>
      <c r="BI129" s="144">
        <f t="shared" ref="BI129:BI130" si="17">IF(N129="nulová",J129,0)</f>
        <v>0</v>
      </c>
      <c r="BJ129" s="17" t="s">
        <v>70</v>
      </c>
      <c r="BK129" s="144">
        <f t="shared" ref="BK129:BK130" si="18">ROUND(I129*H129,2)</f>
        <v>0</v>
      </c>
      <c r="BL129" s="17" t="s">
        <v>142</v>
      </c>
      <c r="BM129" s="143" t="s">
        <v>204</v>
      </c>
    </row>
    <row r="130" spans="1:65" s="2" customFormat="1" ht="16.5" customHeight="1">
      <c r="A130" s="29"/>
      <c r="B130" s="132"/>
      <c r="C130" s="133" t="s">
        <v>72</v>
      </c>
      <c r="D130" s="133" t="s">
        <v>111</v>
      </c>
      <c r="E130" s="134" t="s">
        <v>762</v>
      </c>
      <c r="F130" s="135" t="s">
        <v>763</v>
      </c>
      <c r="G130" s="136" t="s">
        <v>146</v>
      </c>
      <c r="H130" s="137">
        <v>14.7</v>
      </c>
      <c r="I130" s="138"/>
      <c r="J130" s="138">
        <f>ROUND(I130*H130,2)</f>
        <v>0</v>
      </c>
      <c r="K130" s="135" t="s">
        <v>799</v>
      </c>
      <c r="L130" s="30"/>
      <c r="M130" s="139" t="s">
        <v>3</v>
      </c>
      <c r="N130" s="140" t="s">
        <v>35</v>
      </c>
      <c r="O130" s="141">
        <v>0</v>
      </c>
      <c r="P130" s="141">
        <f t="shared" si="10"/>
        <v>0</v>
      </c>
      <c r="Q130" s="141">
        <v>0</v>
      </c>
      <c r="R130" s="141">
        <f t="shared" si="11"/>
        <v>0</v>
      </c>
      <c r="S130" s="141">
        <v>0</v>
      </c>
      <c r="T130" s="142">
        <f t="shared" si="12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3" t="s">
        <v>142</v>
      </c>
      <c r="AT130" s="143" t="s">
        <v>111</v>
      </c>
      <c r="AU130" s="143" t="s">
        <v>70</v>
      </c>
      <c r="AY130" s="17" t="s">
        <v>110</v>
      </c>
      <c r="BE130" s="144">
        <f t="shared" si="13"/>
        <v>0</v>
      </c>
      <c r="BF130" s="144">
        <f t="shared" si="14"/>
        <v>0</v>
      </c>
      <c r="BG130" s="144">
        <f t="shared" si="15"/>
        <v>0</v>
      </c>
      <c r="BH130" s="144">
        <f t="shared" si="16"/>
        <v>0</v>
      </c>
      <c r="BI130" s="144">
        <f t="shared" si="17"/>
        <v>0</v>
      </c>
      <c r="BJ130" s="17" t="s">
        <v>70</v>
      </c>
      <c r="BK130" s="144">
        <f t="shared" si="18"/>
        <v>0</v>
      </c>
      <c r="BL130" s="17" t="s">
        <v>142</v>
      </c>
      <c r="BM130" s="143" t="s">
        <v>206</v>
      </c>
    </row>
    <row r="131" spans="1:65" s="12" customFormat="1" ht="25.9" customHeight="1">
      <c r="B131" s="122"/>
      <c r="D131" s="123" t="s">
        <v>63</v>
      </c>
      <c r="E131" s="124" t="s">
        <v>215</v>
      </c>
      <c r="F131" s="124" t="s">
        <v>767</v>
      </c>
      <c r="J131" s="125">
        <f>BK131</f>
        <v>0</v>
      </c>
      <c r="L131" s="122"/>
      <c r="M131" s="126"/>
      <c r="N131" s="127"/>
      <c r="O131" s="127"/>
      <c r="P131" s="128">
        <f>SUM(P132:P133)</f>
        <v>0</v>
      </c>
      <c r="Q131" s="127"/>
      <c r="R131" s="128">
        <f>SUM(R132:R133)</f>
        <v>3.3500000000000002E-2</v>
      </c>
      <c r="S131" s="127"/>
      <c r="T131" s="129">
        <f>SUM(T132:T133)</f>
        <v>0</v>
      </c>
      <c r="AR131" s="123" t="s">
        <v>72</v>
      </c>
      <c r="AT131" s="130" t="s">
        <v>63</v>
      </c>
      <c r="AU131" s="130" t="s">
        <v>64</v>
      </c>
      <c r="AY131" s="123" t="s">
        <v>110</v>
      </c>
      <c r="BK131" s="131">
        <f>SUM(BK132:BK133)</f>
        <v>0</v>
      </c>
    </row>
    <row r="132" spans="1:65" s="2" customFormat="1" ht="24.2" customHeight="1">
      <c r="A132" s="29"/>
      <c r="B132" s="132"/>
      <c r="C132" s="133" t="s">
        <v>179</v>
      </c>
      <c r="D132" s="133" t="s">
        <v>111</v>
      </c>
      <c r="E132" s="134" t="s">
        <v>217</v>
      </c>
      <c r="F132" s="135" t="s">
        <v>769</v>
      </c>
      <c r="G132" s="136" t="s">
        <v>766</v>
      </c>
      <c r="H132" s="137">
        <v>66</v>
      </c>
      <c r="I132" s="138"/>
      <c r="J132" s="138">
        <f>ROUND(I132*H132,2)</f>
        <v>0</v>
      </c>
      <c r="K132" s="135" t="s">
        <v>799</v>
      </c>
      <c r="L132" s="30"/>
      <c r="M132" s="139" t="s">
        <v>3</v>
      </c>
      <c r="N132" s="140" t="s">
        <v>35</v>
      </c>
      <c r="O132" s="141">
        <v>0</v>
      </c>
      <c r="P132" s="141">
        <f>O132*H132</f>
        <v>0</v>
      </c>
      <c r="Q132" s="141">
        <v>5.0000000000000001E-4</v>
      </c>
      <c r="R132" s="141">
        <f>Q132*H132</f>
        <v>3.3000000000000002E-2</v>
      </c>
      <c r="S132" s="141">
        <v>0</v>
      </c>
      <c r="T132" s="14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3" t="s">
        <v>142</v>
      </c>
      <c r="AT132" s="143" t="s">
        <v>111</v>
      </c>
      <c r="AU132" s="143" t="s">
        <v>70</v>
      </c>
      <c r="AY132" s="17" t="s">
        <v>110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70</v>
      </c>
      <c r="BK132" s="144">
        <f>ROUND(I132*H132,2)</f>
        <v>0</v>
      </c>
      <c r="BL132" s="17" t="s">
        <v>142</v>
      </c>
      <c r="BM132" s="143" t="s">
        <v>218</v>
      </c>
    </row>
    <row r="133" spans="1:65" s="2" customFormat="1" ht="16.5" customHeight="1">
      <c r="A133" s="29"/>
      <c r="B133" s="132"/>
      <c r="C133" s="133" t="s">
        <v>219</v>
      </c>
      <c r="D133" s="133" t="s">
        <v>111</v>
      </c>
      <c r="E133" s="134" t="s">
        <v>220</v>
      </c>
      <c r="F133" s="135" t="s">
        <v>768</v>
      </c>
      <c r="G133" s="136" t="s">
        <v>770</v>
      </c>
      <c r="H133" s="137">
        <v>2</v>
      </c>
      <c r="I133" s="138"/>
      <c r="J133" s="138">
        <f>ROUND(I133*H133,2)</f>
        <v>0</v>
      </c>
      <c r="K133" s="135" t="s">
        <v>799</v>
      </c>
      <c r="L133" s="30"/>
      <c r="M133" s="139" t="s">
        <v>3</v>
      </c>
      <c r="N133" s="140" t="s">
        <v>35</v>
      </c>
      <c r="O133" s="141">
        <v>0</v>
      </c>
      <c r="P133" s="141">
        <f>O133*H133</f>
        <v>0</v>
      </c>
      <c r="Q133" s="141">
        <v>2.5000000000000001E-4</v>
      </c>
      <c r="R133" s="141">
        <f>Q133*H133</f>
        <v>5.0000000000000001E-4</v>
      </c>
      <c r="S133" s="141">
        <v>0</v>
      </c>
      <c r="T133" s="14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3" t="s">
        <v>142</v>
      </c>
      <c r="AT133" s="143" t="s">
        <v>111</v>
      </c>
      <c r="AU133" s="143" t="s">
        <v>70</v>
      </c>
      <c r="AY133" s="17" t="s">
        <v>110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70</v>
      </c>
      <c r="BK133" s="144">
        <f>ROUND(I133*H133,2)</f>
        <v>0</v>
      </c>
      <c r="BL133" s="17" t="s">
        <v>142</v>
      </c>
      <c r="BM133" s="143" t="s">
        <v>221</v>
      </c>
    </row>
    <row r="134" spans="1:65" s="12" customFormat="1" ht="25.9" customHeight="1">
      <c r="B134" s="122"/>
      <c r="D134" s="123" t="s">
        <v>63</v>
      </c>
      <c r="E134" s="124" t="s">
        <v>222</v>
      </c>
      <c r="F134" s="124" t="s">
        <v>223</v>
      </c>
      <c r="J134" s="125">
        <f>BK134</f>
        <v>0</v>
      </c>
      <c r="L134" s="122"/>
      <c r="M134" s="126"/>
      <c r="N134" s="127"/>
      <c r="O134" s="127"/>
      <c r="P134" s="128">
        <f>SUM(P135:P137)</f>
        <v>0</v>
      </c>
      <c r="Q134" s="127"/>
      <c r="R134" s="128">
        <f>SUM(R135:R137)</f>
        <v>0.88680000000000003</v>
      </c>
      <c r="S134" s="127"/>
      <c r="T134" s="129">
        <f>SUM(T135:T137)</f>
        <v>0</v>
      </c>
      <c r="AR134" s="123" t="s">
        <v>70</v>
      </c>
      <c r="AT134" s="130" t="s">
        <v>63</v>
      </c>
      <c r="AU134" s="130" t="s">
        <v>64</v>
      </c>
      <c r="AY134" s="123" t="s">
        <v>110</v>
      </c>
      <c r="BK134" s="131">
        <f>SUM(BK135:BK137)</f>
        <v>0</v>
      </c>
    </row>
    <row r="135" spans="1:65" s="2" customFormat="1" ht="16.5" customHeight="1">
      <c r="A135" s="29"/>
      <c r="B135" s="132"/>
      <c r="C135" s="133" t="s">
        <v>184</v>
      </c>
      <c r="D135" s="133" t="s">
        <v>111</v>
      </c>
      <c r="E135" s="134" t="s">
        <v>224</v>
      </c>
      <c r="F135" s="135" t="s">
        <v>225</v>
      </c>
      <c r="G135" s="136" t="s">
        <v>114</v>
      </c>
      <c r="H135" s="137">
        <v>42</v>
      </c>
      <c r="I135" s="138"/>
      <c r="J135" s="138">
        <f>ROUND(I135*H135,2)</f>
        <v>0</v>
      </c>
      <c r="K135" s="135" t="s">
        <v>799</v>
      </c>
      <c r="L135" s="30"/>
      <c r="M135" s="139" t="s">
        <v>3</v>
      </c>
      <c r="N135" s="140" t="s">
        <v>35</v>
      </c>
      <c r="O135" s="141">
        <v>0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3" t="s">
        <v>116</v>
      </c>
      <c r="AT135" s="143" t="s">
        <v>111</v>
      </c>
      <c r="AU135" s="143" t="s">
        <v>70</v>
      </c>
      <c r="AY135" s="17" t="s">
        <v>110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70</v>
      </c>
      <c r="BK135" s="144">
        <f>ROUND(I135*H135,2)</f>
        <v>0</v>
      </c>
      <c r="BL135" s="17" t="s">
        <v>116</v>
      </c>
      <c r="BM135" s="143" t="s">
        <v>226</v>
      </c>
    </row>
    <row r="136" spans="1:65" s="2" customFormat="1" ht="16.5" customHeight="1">
      <c r="A136" s="29"/>
      <c r="B136" s="132"/>
      <c r="C136" s="133" t="s">
        <v>227</v>
      </c>
      <c r="D136" s="133" t="s">
        <v>111</v>
      </c>
      <c r="E136" s="134" t="s">
        <v>228</v>
      </c>
      <c r="F136" s="135" t="s">
        <v>777</v>
      </c>
      <c r="G136" s="136" t="s">
        <v>114</v>
      </c>
      <c r="H136" s="137">
        <v>42</v>
      </c>
      <c r="I136" s="138"/>
      <c r="J136" s="138">
        <f>ROUND(I136*H136,2)</f>
        <v>0</v>
      </c>
      <c r="K136" s="135" t="s">
        <v>799</v>
      </c>
      <c r="L136" s="30"/>
      <c r="M136" s="139" t="s">
        <v>3</v>
      </c>
      <c r="N136" s="140" t="s">
        <v>35</v>
      </c>
      <c r="O136" s="141">
        <v>0</v>
      </c>
      <c r="P136" s="141">
        <f>O136*H136</f>
        <v>0</v>
      </c>
      <c r="Q136" s="141">
        <v>1.0999999999999999E-2</v>
      </c>
      <c r="R136" s="141">
        <f>Q136*H136</f>
        <v>0.46199999999999997</v>
      </c>
      <c r="S136" s="141">
        <v>0</v>
      </c>
      <c r="T136" s="14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3" t="s">
        <v>116</v>
      </c>
      <c r="AT136" s="143" t="s">
        <v>111</v>
      </c>
      <c r="AU136" s="143" t="s">
        <v>70</v>
      </c>
      <c r="AY136" s="17" t="s">
        <v>110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70</v>
      </c>
      <c r="BK136" s="144">
        <f>ROUND(I136*H136,2)</f>
        <v>0</v>
      </c>
      <c r="BL136" s="17" t="s">
        <v>116</v>
      </c>
      <c r="BM136" s="143" t="s">
        <v>229</v>
      </c>
    </row>
    <row r="137" spans="1:65" s="2" customFormat="1" ht="16.5" customHeight="1">
      <c r="A137" s="29"/>
      <c r="B137" s="132"/>
      <c r="C137" s="133" t="s">
        <v>187</v>
      </c>
      <c r="D137" s="133" t="s">
        <v>111</v>
      </c>
      <c r="E137" s="134" t="s">
        <v>230</v>
      </c>
      <c r="F137" s="135" t="s">
        <v>778</v>
      </c>
      <c r="G137" s="136" t="s">
        <v>162</v>
      </c>
      <c r="H137" s="137">
        <v>118</v>
      </c>
      <c r="I137" s="138"/>
      <c r="J137" s="138">
        <f>ROUND(I137*H137,2)</f>
        <v>0</v>
      </c>
      <c r="K137" s="135" t="s">
        <v>799</v>
      </c>
      <c r="L137" s="30"/>
      <c r="M137" s="139" t="s">
        <v>3</v>
      </c>
      <c r="N137" s="140" t="s">
        <v>35</v>
      </c>
      <c r="O137" s="141">
        <v>0</v>
      </c>
      <c r="P137" s="141">
        <f>O137*H137</f>
        <v>0</v>
      </c>
      <c r="Q137" s="141">
        <v>3.5999999999999999E-3</v>
      </c>
      <c r="R137" s="141">
        <f>Q137*H137</f>
        <v>0.42480000000000001</v>
      </c>
      <c r="S137" s="141">
        <v>0</v>
      </c>
      <c r="T137" s="14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3" t="s">
        <v>116</v>
      </c>
      <c r="AT137" s="143" t="s">
        <v>111</v>
      </c>
      <c r="AU137" s="143" t="s">
        <v>70</v>
      </c>
      <c r="AY137" s="17" t="s">
        <v>110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7" t="s">
        <v>70</v>
      </c>
      <c r="BK137" s="144">
        <f>ROUND(I137*H137,2)</f>
        <v>0</v>
      </c>
      <c r="BL137" s="17" t="s">
        <v>116</v>
      </c>
      <c r="BM137" s="143" t="s">
        <v>231</v>
      </c>
    </row>
    <row r="138" spans="1:65" s="12" customFormat="1" ht="25.9" customHeight="1">
      <c r="B138" s="122"/>
      <c r="D138" s="123" t="s">
        <v>63</v>
      </c>
      <c r="E138" s="124" t="s">
        <v>232</v>
      </c>
      <c r="F138" s="124" t="s">
        <v>233</v>
      </c>
      <c r="J138" s="125">
        <f>BK138</f>
        <v>0</v>
      </c>
      <c r="L138" s="122"/>
      <c r="M138" s="126"/>
      <c r="N138" s="127"/>
      <c r="O138" s="127"/>
      <c r="P138" s="128">
        <f>SUM(P139:P141)</f>
        <v>0</v>
      </c>
      <c r="Q138" s="127"/>
      <c r="R138" s="128">
        <f>SUM(R139:R141)</f>
        <v>8.4542799999999989</v>
      </c>
      <c r="S138" s="127"/>
      <c r="T138" s="129">
        <f>SUM(T139:T141)</f>
        <v>0</v>
      </c>
      <c r="AR138" s="123" t="s">
        <v>70</v>
      </c>
      <c r="AT138" s="130" t="s">
        <v>63</v>
      </c>
      <c r="AU138" s="130" t="s">
        <v>64</v>
      </c>
      <c r="AY138" s="123" t="s">
        <v>110</v>
      </c>
      <c r="BK138" s="131">
        <f>SUM(BK139:BK141)</f>
        <v>0</v>
      </c>
    </row>
    <row r="139" spans="1:65" s="2" customFormat="1" ht="24.2" customHeight="1">
      <c r="A139" s="29"/>
      <c r="B139" s="132"/>
      <c r="C139" s="133" t="s">
        <v>234</v>
      </c>
      <c r="D139" s="133" t="s">
        <v>111</v>
      </c>
      <c r="E139" s="134" t="s">
        <v>235</v>
      </c>
      <c r="F139" s="135" t="s">
        <v>779</v>
      </c>
      <c r="G139" s="136" t="s">
        <v>146</v>
      </c>
      <c r="H139" s="137">
        <v>4.1000000000000002E-2</v>
      </c>
      <c r="I139" s="138"/>
      <c r="J139" s="138">
        <f>ROUND(I139*H139,2)</f>
        <v>0</v>
      </c>
      <c r="K139" s="135" t="s">
        <v>799</v>
      </c>
      <c r="L139" s="30"/>
      <c r="M139" s="139" t="s">
        <v>3</v>
      </c>
      <c r="N139" s="140" t="s">
        <v>35</v>
      </c>
      <c r="O139" s="141">
        <v>0</v>
      </c>
      <c r="P139" s="141">
        <f>O139*H139</f>
        <v>0</v>
      </c>
      <c r="Q139" s="141">
        <v>2.2000000000000002</v>
      </c>
      <c r="R139" s="141">
        <f>Q139*H139</f>
        <v>9.0200000000000016E-2</v>
      </c>
      <c r="S139" s="141">
        <v>0</v>
      </c>
      <c r="T139" s="14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3" t="s">
        <v>116</v>
      </c>
      <c r="AT139" s="143" t="s">
        <v>111</v>
      </c>
      <c r="AU139" s="143" t="s">
        <v>70</v>
      </c>
      <c r="AY139" s="17" t="s">
        <v>110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70</v>
      </c>
      <c r="BK139" s="144">
        <f>ROUND(I139*H139,2)</f>
        <v>0</v>
      </c>
      <c r="BL139" s="17" t="s">
        <v>116</v>
      </c>
      <c r="BM139" s="143" t="s">
        <v>236</v>
      </c>
    </row>
    <row r="140" spans="1:65" s="2" customFormat="1" ht="21.75" customHeight="1">
      <c r="A140" s="29"/>
      <c r="B140" s="132"/>
      <c r="C140" s="133" t="s">
        <v>190</v>
      </c>
      <c r="D140" s="133" t="s">
        <v>111</v>
      </c>
      <c r="E140" s="134" t="s">
        <v>237</v>
      </c>
      <c r="F140" s="135" t="s">
        <v>238</v>
      </c>
      <c r="G140" s="136" t="s">
        <v>146</v>
      </c>
      <c r="H140" s="137">
        <v>3.8</v>
      </c>
      <c r="I140" s="138"/>
      <c r="J140" s="138">
        <f>ROUND(I140*H140,2)</f>
        <v>0</v>
      </c>
      <c r="K140" s="135" t="s">
        <v>799</v>
      </c>
      <c r="L140" s="30"/>
      <c r="M140" s="139" t="s">
        <v>3</v>
      </c>
      <c r="N140" s="140" t="s">
        <v>35</v>
      </c>
      <c r="O140" s="141">
        <v>0</v>
      </c>
      <c r="P140" s="141">
        <f>O140*H140</f>
        <v>0</v>
      </c>
      <c r="Q140" s="141">
        <v>2.2000000000000002</v>
      </c>
      <c r="R140" s="141">
        <f>Q140*H140</f>
        <v>8.36</v>
      </c>
      <c r="S140" s="141">
        <v>0</v>
      </c>
      <c r="T140" s="14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3" t="s">
        <v>116</v>
      </c>
      <c r="AT140" s="143" t="s">
        <v>111</v>
      </c>
      <c r="AU140" s="143" t="s">
        <v>70</v>
      </c>
      <c r="AY140" s="17" t="s">
        <v>110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7" t="s">
        <v>70</v>
      </c>
      <c r="BK140" s="144">
        <f>ROUND(I140*H140,2)</f>
        <v>0</v>
      </c>
      <c r="BL140" s="17" t="s">
        <v>116</v>
      </c>
      <c r="BM140" s="143" t="s">
        <v>239</v>
      </c>
    </row>
    <row r="141" spans="1:65" s="2" customFormat="1" ht="16.5" customHeight="1">
      <c r="A141" s="29"/>
      <c r="B141" s="132"/>
      <c r="C141" s="133" t="s">
        <v>240</v>
      </c>
      <c r="D141" s="133" t="s">
        <v>111</v>
      </c>
      <c r="E141" s="134" t="s">
        <v>241</v>
      </c>
      <c r="F141" s="135" t="s">
        <v>780</v>
      </c>
      <c r="G141" s="136" t="s">
        <v>162</v>
      </c>
      <c r="H141" s="137">
        <v>10.199999999999999</v>
      </c>
      <c r="I141" s="138"/>
      <c r="J141" s="138">
        <f>ROUND(I141*H141,2)</f>
        <v>0</v>
      </c>
      <c r="K141" s="135" t="s">
        <v>799</v>
      </c>
      <c r="L141" s="30"/>
      <c r="M141" s="139" t="s">
        <v>3</v>
      </c>
      <c r="N141" s="140" t="s">
        <v>35</v>
      </c>
      <c r="O141" s="141">
        <v>0</v>
      </c>
      <c r="P141" s="141">
        <f>O141*H141</f>
        <v>0</v>
      </c>
      <c r="Q141" s="141">
        <v>4.0000000000000002E-4</v>
      </c>
      <c r="R141" s="141">
        <f>Q141*H141</f>
        <v>4.0800000000000003E-3</v>
      </c>
      <c r="S141" s="141">
        <v>0</v>
      </c>
      <c r="T141" s="14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3" t="s">
        <v>116</v>
      </c>
      <c r="AT141" s="143" t="s">
        <v>111</v>
      </c>
      <c r="AU141" s="143" t="s">
        <v>70</v>
      </c>
      <c r="AY141" s="17" t="s">
        <v>110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70</v>
      </c>
      <c r="BK141" s="144">
        <f>ROUND(I141*H141,2)</f>
        <v>0</v>
      </c>
      <c r="BL141" s="17" t="s">
        <v>116</v>
      </c>
      <c r="BM141" s="143" t="s">
        <v>242</v>
      </c>
    </row>
    <row r="142" spans="1:65" s="12" customFormat="1" ht="25.9" customHeight="1">
      <c r="B142" s="122"/>
      <c r="D142" s="123" t="s">
        <v>63</v>
      </c>
      <c r="E142" s="124" t="s">
        <v>243</v>
      </c>
      <c r="F142" s="124" t="s">
        <v>244</v>
      </c>
      <c r="J142" s="125">
        <f>BK142</f>
        <v>0</v>
      </c>
      <c r="L142" s="122"/>
      <c r="M142" s="126"/>
      <c r="N142" s="127"/>
      <c r="O142" s="127"/>
      <c r="P142" s="128">
        <f>SUM(P143:P144)</f>
        <v>0</v>
      </c>
      <c r="Q142" s="127"/>
      <c r="R142" s="128">
        <f>SUM(R143:R144)</f>
        <v>1.8171999999999999</v>
      </c>
      <c r="S142" s="127"/>
      <c r="T142" s="129">
        <f>SUM(T143:T144)</f>
        <v>0</v>
      </c>
      <c r="AR142" s="123" t="s">
        <v>70</v>
      </c>
      <c r="AT142" s="130" t="s">
        <v>63</v>
      </c>
      <c r="AU142" s="130" t="s">
        <v>64</v>
      </c>
      <c r="AY142" s="123" t="s">
        <v>110</v>
      </c>
      <c r="BK142" s="131">
        <f>SUM(BK143:BK144)</f>
        <v>0</v>
      </c>
    </row>
    <row r="143" spans="1:65" s="2" customFormat="1" ht="16.5" customHeight="1">
      <c r="A143" s="29"/>
      <c r="B143" s="132"/>
      <c r="C143" s="133" t="s">
        <v>193</v>
      </c>
      <c r="D143" s="133" t="s">
        <v>111</v>
      </c>
      <c r="E143" s="134" t="s">
        <v>245</v>
      </c>
      <c r="F143" s="135" t="s">
        <v>246</v>
      </c>
      <c r="G143" s="136" t="s">
        <v>114</v>
      </c>
      <c r="H143" s="137">
        <v>38</v>
      </c>
      <c r="I143" s="138"/>
      <c r="J143" s="138">
        <f>ROUND(I143*H143,2)</f>
        <v>0</v>
      </c>
      <c r="K143" s="135" t="s">
        <v>799</v>
      </c>
      <c r="L143" s="30"/>
      <c r="M143" s="139" t="s">
        <v>3</v>
      </c>
      <c r="N143" s="140" t="s">
        <v>35</v>
      </c>
      <c r="O143" s="141">
        <v>0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3" t="s">
        <v>116</v>
      </c>
      <c r="AT143" s="143" t="s">
        <v>111</v>
      </c>
      <c r="AU143" s="143" t="s">
        <v>70</v>
      </c>
      <c r="AY143" s="17" t="s">
        <v>110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70</v>
      </c>
      <c r="BK143" s="144">
        <f>ROUND(I143*H143,2)</f>
        <v>0</v>
      </c>
      <c r="BL143" s="17" t="s">
        <v>116</v>
      </c>
      <c r="BM143" s="143" t="s">
        <v>247</v>
      </c>
    </row>
    <row r="144" spans="1:65" s="2" customFormat="1" ht="21.75" customHeight="1">
      <c r="A144" s="29"/>
      <c r="B144" s="132"/>
      <c r="C144" s="133" t="s">
        <v>248</v>
      </c>
      <c r="D144" s="133" t="s">
        <v>111</v>
      </c>
      <c r="E144" s="134" t="s">
        <v>249</v>
      </c>
      <c r="F144" s="135" t="s">
        <v>250</v>
      </c>
      <c r="G144" s="136" t="s">
        <v>114</v>
      </c>
      <c r="H144" s="137">
        <v>30.8</v>
      </c>
      <c r="I144" s="138"/>
      <c r="J144" s="138">
        <f>ROUND(I144*H144,2)</f>
        <v>0</v>
      </c>
      <c r="K144" s="135" t="s">
        <v>799</v>
      </c>
      <c r="L144" s="30"/>
      <c r="M144" s="139" t="s">
        <v>3</v>
      </c>
      <c r="N144" s="140" t="s">
        <v>35</v>
      </c>
      <c r="O144" s="141">
        <v>0</v>
      </c>
      <c r="P144" s="141">
        <f>O144*H144</f>
        <v>0</v>
      </c>
      <c r="Q144" s="141">
        <v>5.8999999999999997E-2</v>
      </c>
      <c r="R144" s="141">
        <f>Q144*H144</f>
        <v>1.8171999999999999</v>
      </c>
      <c r="S144" s="141">
        <v>0</v>
      </c>
      <c r="T144" s="14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3" t="s">
        <v>116</v>
      </c>
      <c r="AT144" s="143" t="s">
        <v>111</v>
      </c>
      <c r="AU144" s="143" t="s">
        <v>70</v>
      </c>
      <c r="AY144" s="17" t="s">
        <v>110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7" t="s">
        <v>70</v>
      </c>
      <c r="BK144" s="144">
        <f>ROUND(I144*H144,2)</f>
        <v>0</v>
      </c>
      <c r="BL144" s="17" t="s">
        <v>116</v>
      </c>
      <c r="BM144" s="143" t="s">
        <v>251</v>
      </c>
    </row>
    <row r="145" spans="1:65" s="12" customFormat="1" ht="25.9" customHeight="1">
      <c r="B145" s="122"/>
      <c r="D145" s="123" t="s">
        <v>63</v>
      </c>
      <c r="E145" s="124" t="s">
        <v>252</v>
      </c>
      <c r="F145" s="124" t="s">
        <v>253</v>
      </c>
      <c r="J145" s="125">
        <f>BK145</f>
        <v>0</v>
      </c>
      <c r="L145" s="122"/>
      <c r="M145" s="126"/>
      <c r="N145" s="127"/>
      <c r="O145" s="127"/>
      <c r="P145" s="128">
        <f>SUM(P146:P148)</f>
        <v>0</v>
      </c>
      <c r="Q145" s="127"/>
      <c r="R145" s="128">
        <f>SUM(R146:R148)</f>
        <v>0</v>
      </c>
      <c r="S145" s="127"/>
      <c r="T145" s="129">
        <f>SUM(T146:T148)</f>
        <v>0</v>
      </c>
      <c r="AR145" s="123" t="s">
        <v>70</v>
      </c>
      <c r="AT145" s="130" t="s">
        <v>63</v>
      </c>
      <c r="AU145" s="130" t="s">
        <v>64</v>
      </c>
      <c r="AY145" s="123" t="s">
        <v>110</v>
      </c>
      <c r="BK145" s="131">
        <f>SUM(BK146:BK148)</f>
        <v>0</v>
      </c>
    </row>
    <row r="146" spans="1:65" s="2" customFormat="1" ht="21.75" customHeight="1">
      <c r="A146" s="29"/>
      <c r="B146" s="132"/>
      <c r="C146" s="133" t="s">
        <v>197</v>
      </c>
      <c r="D146" s="133" t="s">
        <v>111</v>
      </c>
      <c r="E146" s="134" t="s">
        <v>254</v>
      </c>
      <c r="F146" s="135" t="s">
        <v>255</v>
      </c>
      <c r="G146" s="136" t="s">
        <v>256</v>
      </c>
      <c r="H146" s="137">
        <v>27.8</v>
      </c>
      <c r="I146" s="138"/>
      <c r="J146" s="138">
        <f>ROUND(I146*H146,2)</f>
        <v>0</v>
      </c>
      <c r="K146" s="135" t="s">
        <v>799</v>
      </c>
      <c r="L146" s="30"/>
      <c r="M146" s="139" t="s">
        <v>3</v>
      </c>
      <c r="N146" s="140" t="s">
        <v>35</v>
      </c>
      <c r="O146" s="141">
        <v>0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3" t="s">
        <v>116</v>
      </c>
      <c r="AT146" s="143" t="s">
        <v>111</v>
      </c>
      <c r="AU146" s="143" t="s">
        <v>70</v>
      </c>
      <c r="AY146" s="17" t="s">
        <v>110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70</v>
      </c>
      <c r="BK146" s="144">
        <f>ROUND(I146*H146,2)</f>
        <v>0</v>
      </c>
      <c r="BL146" s="17" t="s">
        <v>116</v>
      </c>
      <c r="BM146" s="143" t="s">
        <v>257</v>
      </c>
    </row>
    <row r="147" spans="1:65" s="13" customFormat="1">
      <c r="B147" s="145"/>
      <c r="D147" s="146" t="s">
        <v>258</v>
      </c>
      <c r="E147" s="147" t="s">
        <v>3</v>
      </c>
      <c r="F147" s="148" t="s">
        <v>259</v>
      </c>
      <c r="H147" s="149">
        <v>27.8</v>
      </c>
      <c r="L147" s="145"/>
      <c r="M147" s="150"/>
      <c r="N147" s="151"/>
      <c r="O147" s="151"/>
      <c r="P147" s="151"/>
      <c r="Q147" s="151"/>
      <c r="R147" s="151"/>
      <c r="S147" s="151"/>
      <c r="T147" s="152"/>
      <c r="AT147" s="147" t="s">
        <v>258</v>
      </c>
      <c r="AU147" s="147" t="s">
        <v>70</v>
      </c>
      <c r="AV147" s="13" t="s">
        <v>72</v>
      </c>
      <c r="AW147" s="13" t="s">
        <v>26</v>
      </c>
      <c r="AX147" s="13" t="s">
        <v>64</v>
      </c>
      <c r="AY147" s="147" t="s">
        <v>110</v>
      </c>
    </row>
    <row r="148" spans="1:65" s="14" customFormat="1">
      <c r="B148" s="153"/>
      <c r="D148" s="146" t="s">
        <v>258</v>
      </c>
      <c r="E148" s="154" t="s">
        <v>3</v>
      </c>
      <c r="F148" s="155" t="s">
        <v>260</v>
      </c>
      <c r="H148" s="156">
        <v>27.8</v>
      </c>
      <c r="L148" s="153"/>
      <c r="M148" s="157"/>
      <c r="N148" s="158"/>
      <c r="O148" s="158"/>
      <c r="P148" s="158"/>
      <c r="Q148" s="158"/>
      <c r="R148" s="158"/>
      <c r="S148" s="158"/>
      <c r="T148" s="159"/>
      <c r="AT148" s="154" t="s">
        <v>258</v>
      </c>
      <c r="AU148" s="154" t="s">
        <v>70</v>
      </c>
      <c r="AV148" s="14" t="s">
        <v>116</v>
      </c>
      <c r="AW148" s="14" t="s">
        <v>26</v>
      </c>
      <c r="AX148" s="14" t="s">
        <v>70</v>
      </c>
      <c r="AY148" s="154" t="s">
        <v>110</v>
      </c>
    </row>
    <row r="149" spans="1:65" s="12" customFormat="1" ht="25.9" customHeight="1">
      <c r="B149" s="122"/>
      <c r="D149" s="123" t="s">
        <v>63</v>
      </c>
      <c r="E149" s="124" t="s">
        <v>261</v>
      </c>
      <c r="F149" s="124" t="s">
        <v>262</v>
      </c>
      <c r="J149" s="125">
        <f>BK149</f>
        <v>0</v>
      </c>
      <c r="L149" s="122"/>
      <c r="M149" s="126"/>
      <c r="N149" s="127"/>
      <c r="O149" s="127"/>
      <c r="P149" s="128">
        <f>SUM(P150:P175)</f>
        <v>0</v>
      </c>
      <c r="Q149" s="127"/>
      <c r="R149" s="128">
        <f>SUM(R150:R175)</f>
        <v>0</v>
      </c>
      <c r="S149" s="127"/>
      <c r="T149" s="129">
        <f>SUM(T150:T175)</f>
        <v>0</v>
      </c>
      <c r="AR149" s="123" t="s">
        <v>70</v>
      </c>
      <c r="AT149" s="130" t="s">
        <v>63</v>
      </c>
      <c r="AU149" s="130" t="s">
        <v>64</v>
      </c>
      <c r="AY149" s="123" t="s">
        <v>110</v>
      </c>
      <c r="BK149" s="131">
        <f>SUM(BK150:BK175)</f>
        <v>0</v>
      </c>
    </row>
    <row r="150" spans="1:65" s="2" customFormat="1" ht="16.5" customHeight="1">
      <c r="A150" s="29"/>
      <c r="B150" s="132"/>
      <c r="C150" s="133" t="s">
        <v>263</v>
      </c>
      <c r="D150" s="133" t="s">
        <v>111</v>
      </c>
      <c r="E150" s="134" t="s">
        <v>264</v>
      </c>
      <c r="F150" s="135" t="s">
        <v>265</v>
      </c>
      <c r="G150" s="136" t="s">
        <v>256</v>
      </c>
      <c r="H150" s="137">
        <v>18.573</v>
      </c>
      <c r="I150" s="138"/>
      <c r="J150" s="138">
        <f>ROUND(I150*H150,2)</f>
        <v>0</v>
      </c>
      <c r="K150" s="135" t="s">
        <v>799</v>
      </c>
      <c r="L150" s="30"/>
      <c r="M150" s="139" t="s">
        <v>3</v>
      </c>
      <c r="N150" s="140" t="s">
        <v>35</v>
      </c>
      <c r="O150" s="141">
        <v>0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3" t="s">
        <v>116</v>
      </c>
      <c r="AT150" s="143" t="s">
        <v>111</v>
      </c>
      <c r="AU150" s="143" t="s">
        <v>70</v>
      </c>
      <c r="AY150" s="17" t="s">
        <v>110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70</v>
      </c>
      <c r="BK150" s="144">
        <f>ROUND(I150*H150,2)</f>
        <v>0</v>
      </c>
      <c r="BL150" s="17" t="s">
        <v>116</v>
      </c>
      <c r="BM150" s="143" t="s">
        <v>266</v>
      </c>
    </row>
    <row r="151" spans="1:65" s="13" customFormat="1">
      <c r="B151" s="145"/>
      <c r="D151" s="146" t="s">
        <v>258</v>
      </c>
      <c r="E151" s="147" t="s">
        <v>3</v>
      </c>
      <c r="F151" s="148" t="s">
        <v>267</v>
      </c>
      <c r="H151" s="149">
        <v>18.573</v>
      </c>
      <c r="L151" s="145"/>
      <c r="M151" s="150"/>
      <c r="N151" s="151"/>
      <c r="O151" s="151"/>
      <c r="P151" s="151"/>
      <c r="Q151" s="151"/>
      <c r="R151" s="151"/>
      <c r="S151" s="151"/>
      <c r="T151" s="152"/>
      <c r="AT151" s="147" t="s">
        <v>258</v>
      </c>
      <c r="AU151" s="147" t="s">
        <v>70</v>
      </c>
      <c r="AV151" s="13" t="s">
        <v>72</v>
      </c>
      <c r="AW151" s="13" t="s">
        <v>26</v>
      </c>
      <c r="AX151" s="13" t="s">
        <v>64</v>
      </c>
      <c r="AY151" s="147" t="s">
        <v>110</v>
      </c>
    </row>
    <row r="152" spans="1:65" s="14" customFormat="1">
      <c r="B152" s="153"/>
      <c r="D152" s="146" t="s">
        <v>258</v>
      </c>
      <c r="E152" s="154" t="s">
        <v>3</v>
      </c>
      <c r="F152" s="155" t="s">
        <v>260</v>
      </c>
      <c r="H152" s="156">
        <v>18.573</v>
      </c>
      <c r="L152" s="153"/>
      <c r="M152" s="157"/>
      <c r="N152" s="158"/>
      <c r="O152" s="158"/>
      <c r="P152" s="158"/>
      <c r="Q152" s="158"/>
      <c r="R152" s="158"/>
      <c r="S152" s="158"/>
      <c r="T152" s="159"/>
      <c r="AT152" s="154" t="s">
        <v>258</v>
      </c>
      <c r="AU152" s="154" t="s">
        <v>70</v>
      </c>
      <c r="AV152" s="14" t="s">
        <v>116</v>
      </c>
      <c r="AW152" s="14" t="s">
        <v>26</v>
      </c>
      <c r="AX152" s="14" t="s">
        <v>70</v>
      </c>
      <c r="AY152" s="154" t="s">
        <v>110</v>
      </c>
    </row>
    <row r="153" spans="1:65" s="2" customFormat="1" ht="16.5" customHeight="1">
      <c r="A153" s="29"/>
      <c r="B153" s="132"/>
      <c r="C153" s="133" t="s">
        <v>200</v>
      </c>
      <c r="D153" s="133" t="s">
        <v>111</v>
      </c>
      <c r="E153" s="134" t="s">
        <v>268</v>
      </c>
      <c r="F153" s="135" t="s">
        <v>269</v>
      </c>
      <c r="G153" s="136" t="s">
        <v>256</v>
      </c>
      <c r="H153" s="137">
        <v>111.43600000000001</v>
      </c>
      <c r="I153" s="138"/>
      <c r="J153" s="138">
        <f>ROUND(I153*H153,2)</f>
        <v>0</v>
      </c>
      <c r="K153" s="135" t="s">
        <v>799</v>
      </c>
      <c r="L153" s="30"/>
      <c r="M153" s="139" t="s">
        <v>3</v>
      </c>
      <c r="N153" s="140" t="s">
        <v>35</v>
      </c>
      <c r="O153" s="141">
        <v>0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3" t="s">
        <v>116</v>
      </c>
      <c r="AT153" s="143" t="s">
        <v>111</v>
      </c>
      <c r="AU153" s="143" t="s">
        <v>70</v>
      </c>
      <c r="AY153" s="17" t="s">
        <v>110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70</v>
      </c>
      <c r="BK153" s="144">
        <f>ROUND(I153*H153,2)</f>
        <v>0</v>
      </c>
      <c r="BL153" s="17" t="s">
        <v>116</v>
      </c>
      <c r="BM153" s="143" t="s">
        <v>232</v>
      </c>
    </row>
    <row r="154" spans="1:65" s="2" customFormat="1" ht="21.75" customHeight="1">
      <c r="A154" s="29"/>
      <c r="B154" s="132"/>
      <c r="C154" s="133" t="s">
        <v>270</v>
      </c>
      <c r="D154" s="133" t="s">
        <v>111</v>
      </c>
      <c r="E154" s="134" t="s">
        <v>271</v>
      </c>
      <c r="F154" s="135" t="s">
        <v>272</v>
      </c>
      <c r="G154" s="136" t="s">
        <v>256</v>
      </c>
      <c r="H154" s="137">
        <v>18.573</v>
      </c>
      <c r="I154" s="138"/>
      <c r="J154" s="138">
        <f>ROUND(I154*H154,2)</f>
        <v>0</v>
      </c>
      <c r="K154" s="135" t="s">
        <v>799</v>
      </c>
      <c r="L154" s="30"/>
      <c r="M154" s="139" t="s">
        <v>3</v>
      </c>
      <c r="N154" s="140" t="s">
        <v>35</v>
      </c>
      <c r="O154" s="141">
        <v>0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3" t="s">
        <v>116</v>
      </c>
      <c r="AT154" s="143" t="s">
        <v>111</v>
      </c>
      <c r="AU154" s="143" t="s">
        <v>70</v>
      </c>
      <c r="AY154" s="17" t="s">
        <v>110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7" t="s">
        <v>70</v>
      </c>
      <c r="BK154" s="144">
        <f>ROUND(I154*H154,2)</f>
        <v>0</v>
      </c>
      <c r="BL154" s="17" t="s">
        <v>116</v>
      </c>
      <c r="BM154" s="143" t="s">
        <v>273</v>
      </c>
    </row>
    <row r="155" spans="1:65" s="13" customFormat="1">
      <c r="B155" s="145"/>
      <c r="D155" s="146" t="s">
        <v>258</v>
      </c>
      <c r="E155" s="147" t="s">
        <v>3</v>
      </c>
      <c r="F155" s="148" t="s">
        <v>267</v>
      </c>
      <c r="H155" s="149">
        <v>18.573</v>
      </c>
      <c r="L155" s="145"/>
      <c r="M155" s="150"/>
      <c r="N155" s="151"/>
      <c r="O155" s="151"/>
      <c r="P155" s="151"/>
      <c r="Q155" s="151"/>
      <c r="R155" s="151"/>
      <c r="S155" s="151"/>
      <c r="T155" s="152"/>
      <c r="AT155" s="147" t="s">
        <v>258</v>
      </c>
      <c r="AU155" s="147" t="s">
        <v>70</v>
      </c>
      <c r="AV155" s="13" t="s">
        <v>72</v>
      </c>
      <c r="AW155" s="13" t="s">
        <v>26</v>
      </c>
      <c r="AX155" s="13" t="s">
        <v>64</v>
      </c>
      <c r="AY155" s="147" t="s">
        <v>110</v>
      </c>
    </row>
    <row r="156" spans="1:65" s="14" customFormat="1">
      <c r="B156" s="153"/>
      <c r="D156" s="146" t="s">
        <v>258</v>
      </c>
      <c r="E156" s="154" t="s">
        <v>3</v>
      </c>
      <c r="F156" s="155" t="s">
        <v>260</v>
      </c>
      <c r="H156" s="156">
        <v>18.573</v>
      </c>
      <c r="L156" s="153"/>
      <c r="M156" s="157"/>
      <c r="N156" s="158"/>
      <c r="O156" s="158"/>
      <c r="P156" s="158"/>
      <c r="Q156" s="158"/>
      <c r="R156" s="158"/>
      <c r="S156" s="158"/>
      <c r="T156" s="159"/>
      <c r="AT156" s="154" t="s">
        <v>258</v>
      </c>
      <c r="AU156" s="154" t="s">
        <v>70</v>
      </c>
      <c r="AV156" s="14" t="s">
        <v>116</v>
      </c>
      <c r="AW156" s="14" t="s">
        <v>26</v>
      </c>
      <c r="AX156" s="14" t="s">
        <v>70</v>
      </c>
      <c r="AY156" s="154" t="s">
        <v>110</v>
      </c>
    </row>
    <row r="157" spans="1:65" s="2" customFormat="1" ht="21.75" customHeight="1">
      <c r="A157" s="29"/>
      <c r="B157" s="132"/>
      <c r="C157" s="133" t="s">
        <v>203</v>
      </c>
      <c r="D157" s="133" t="s">
        <v>111</v>
      </c>
      <c r="E157" s="134" t="s">
        <v>274</v>
      </c>
      <c r="F157" s="135" t="s">
        <v>275</v>
      </c>
      <c r="G157" s="136" t="s">
        <v>256</v>
      </c>
      <c r="H157" s="137">
        <v>18.573</v>
      </c>
      <c r="I157" s="138"/>
      <c r="J157" s="138">
        <f>ROUND(I157*H157,2)</f>
        <v>0</v>
      </c>
      <c r="K157" s="135" t="s">
        <v>799</v>
      </c>
      <c r="L157" s="30"/>
      <c r="M157" s="139" t="s">
        <v>3</v>
      </c>
      <c r="N157" s="140" t="s">
        <v>35</v>
      </c>
      <c r="O157" s="141">
        <v>0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3" t="s">
        <v>116</v>
      </c>
      <c r="AT157" s="143" t="s">
        <v>111</v>
      </c>
      <c r="AU157" s="143" t="s">
        <v>70</v>
      </c>
      <c r="AY157" s="17" t="s">
        <v>110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70</v>
      </c>
      <c r="BK157" s="144">
        <f>ROUND(I157*H157,2)</f>
        <v>0</v>
      </c>
      <c r="BL157" s="17" t="s">
        <v>116</v>
      </c>
      <c r="BM157" s="143" t="s">
        <v>276</v>
      </c>
    </row>
    <row r="158" spans="1:65" s="13" customFormat="1">
      <c r="B158" s="145"/>
      <c r="D158" s="146" t="s">
        <v>258</v>
      </c>
      <c r="E158" s="147" t="s">
        <v>3</v>
      </c>
      <c r="F158" s="148" t="s">
        <v>267</v>
      </c>
      <c r="H158" s="149">
        <v>18.573</v>
      </c>
      <c r="L158" s="145"/>
      <c r="M158" s="150"/>
      <c r="N158" s="151"/>
      <c r="O158" s="151"/>
      <c r="P158" s="151"/>
      <c r="Q158" s="151"/>
      <c r="R158" s="151"/>
      <c r="S158" s="151"/>
      <c r="T158" s="152"/>
      <c r="AT158" s="147" t="s">
        <v>258</v>
      </c>
      <c r="AU158" s="147" t="s">
        <v>70</v>
      </c>
      <c r="AV158" s="13" t="s">
        <v>72</v>
      </c>
      <c r="AW158" s="13" t="s">
        <v>26</v>
      </c>
      <c r="AX158" s="13" t="s">
        <v>64</v>
      </c>
      <c r="AY158" s="147" t="s">
        <v>110</v>
      </c>
    </row>
    <row r="159" spans="1:65" s="14" customFormat="1">
      <c r="B159" s="153"/>
      <c r="D159" s="146" t="s">
        <v>258</v>
      </c>
      <c r="E159" s="154" t="s">
        <v>3</v>
      </c>
      <c r="F159" s="155" t="s">
        <v>260</v>
      </c>
      <c r="H159" s="156">
        <v>18.573</v>
      </c>
      <c r="L159" s="153"/>
      <c r="M159" s="157"/>
      <c r="N159" s="158"/>
      <c r="O159" s="158"/>
      <c r="P159" s="158"/>
      <c r="Q159" s="158"/>
      <c r="R159" s="158"/>
      <c r="S159" s="158"/>
      <c r="T159" s="159"/>
      <c r="AT159" s="154" t="s">
        <v>258</v>
      </c>
      <c r="AU159" s="154" t="s">
        <v>70</v>
      </c>
      <c r="AV159" s="14" t="s">
        <v>116</v>
      </c>
      <c r="AW159" s="14" t="s">
        <v>26</v>
      </c>
      <c r="AX159" s="14" t="s">
        <v>70</v>
      </c>
      <c r="AY159" s="154" t="s">
        <v>110</v>
      </c>
    </row>
    <row r="160" spans="1:65" s="2" customFormat="1" ht="16.5" customHeight="1">
      <c r="A160" s="29"/>
      <c r="B160" s="132"/>
      <c r="C160" s="133" t="s">
        <v>277</v>
      </c>
      <c r="D160" s="133" t="s">
        <v>111</v>
      </c>
      <c r="E160" s="134" t="s">
        <v>278</v>
      </c>
      <c r="F160" s="135" t="s">
        <v>279</v>
      </c>
      <c r="G160" s="136" t="s">
        <v>256</v>
      </c>
      <c r="H160" s="137">
        <v>352.88</v>
      </c>
      <c r="I160" s="138"/>
      <c r="J160" s="138">
        <f>ROUND(I160*H160,2)</f>
        <v>0</v>
      </c>
      <c r="K160" s="135" t="s">
        <v>799</v>
      </c>
      <c r="L160" s="30"/>
      <c r="M160" s="139" t="s">
        <v>3</v>
      </c>
      <c r="N160" s="140" t="s">
        <v>35</v>
      </c>
      <c r="O160" s="141">
        <v>0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3" t="s">
        <v>116</v>
      </c>
      <c r="AT160" s="143" t="s">
        <v>111</v>
      </c>
      <c r="AU160" s="143" t="s">
        <v>70</v>
      </c>
      <c r="AY160" s="17" t="s">
        <v>110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7" t="s">
        <v>70</v>
      </c>
      <c r="BK160" s="144">
        <f>ROUND(I160*H160,2)</f>
        <v>0</v>
      </c>
      <c r="BL160" s="17" t="s">
        <v>116</v>
      </c>
      <c r="BM160" s="143" t="s">
        <v>280</v>
      </c>
    </row>
    <row r="161" spans="1:65" s="2" customFormat="1" ht="24.2" customHeight="1">
      <c r="A161" s="29"/>
      <c r="B161" s="132"/>
      <c r="C161" s="133" t="s">
        <v>204</v>
      </c>
      <c r="D161" s="133" t="s">
        <v>111</v>
      </c>
      <c r="E161" s="134" t="s">
        <v>281</v>
      </c>
      <c r="F161" s="135" t="s">
        <v>282</v>
      </c>
      <c r="G161" s="136" t="s">
        <v>256</v>
      </c>
      <c r="H161" s="137">
        <v>14.693</v>
      </c>
      <c r="I161" s="138"/>
      <c r="J161" s="138">
        <f>ROUND(I161*H161,2)</f>
        <v>0</v>
      </c>
      <c r="K161" s="135" t="s">
        <v>799</v>
      </c>
      <c r="L161" s="30"/>
      <c r="M161" s="139" t="s">
        <v>3</v>
      </c>
      <c r="N161" s="140" t="s">
        <v>35</v>
      </c>
      <c r="O161" s="141">
        <v>0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3" t="s">
        <v>116</v>
      </c>
      <c r="AT161" s="143" t="s">
        <v>111</v>
      </c>
      <c r="AU161" s="143" t="s">
        <v>70</v>
      </c>
      <c r="AY161" s="17" t="s">
        <v>110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70</v>
      </c>
      <c r="BK161" s="144">
        <f>ROUND(I161*H161,2)</f>
        <v>0</v>
      </c>
      <c r="BL161" s="17" t="s">
        <v>116</v>
      </c>
      <c r="BM161" s="143" t="s">
        <v>283</v>
      </c>
    </row>
    <row r="162" spans="1:65" s="13" customFormat="1">
      <c r="B162" s="145"/>
      <c r="D162" s="146" t="s">
        <v>258</v>
      </c>
      <c r="E162" s="147" t="s">
        <v>3</v>
      </c>
      <c r="F162" s="148" t="s">
        <v>284</v>
      </c>
      <c r="H162" s="149">
        <v>14.693</v>
      </c>
      <c r="L162" s="145"/>
      <c r="M162" s="150"/>
      <c r="N162" s="151"/>
      <c r="O162" s="151"/>
      <c r="P162" s="151"/>
      <c r="Q162" s="151"/>
      <c r="R162" s="151"/>
      <c r="S162" s="151"/>
      <c r="T162" s="152"/>
      <c r="AT162" s="147" t="s">
        <v>258</v>
      </c>
      <c r="AU162" s="147" t="s">
        <v>70</v>
      </c>
      <c r="AV162" s="13" t="s">
        <v>72</v>
      </c>
      <c r="AW162" s="13" t="s">
        <v>26</v>
      </c>
      <c r="AX162" s="13" t="s">
        <v>64</v>
      </c>
      <c r="AY162" s="147" t="s">
        <v>110</v>
      </c>
    </row>
    <row r="163" spans="1:65" s="14" customFormat="1">
      <c r="B163" s="153"/>
      <c r="D163" s="146" t="s">
        <v>258</v>
      </c>
      <c r="E163" s="154" t="s">
        <v>3</v>
      </c>
      <c r="F163" s="155" t="s">
        <v>260</v>
      </c>
      <c r="H163" s="156">
        <v>14.693</v>
      </c>
      <c r="L163" s="153"/>
      <c r="M163" s="157"/>
      <c r="N163" s="158"/>
      <c r="O163" s="158"/>
      <c r="P163" s="158"/>
      <c r="Q163" s="158"/>
      <c r="R163" s="158"/>
      <c r="S163" s="158"/>
      <c r="T163" s="159"/>
      <c r="AT163" s="154" t="s">
        <v>258</v>
      </c>
      <c r="AU163" s="154" t="s">
        <v>70</v>
      </c>
      <c r="AV163" s="14" t="s">
        <v>116</v>
      </c>
      <c r="AW163" s="14" t="s">
        <v>26</v>
      </c>
      <c r="AX163" s="14" t="s">
        <v>70</v>
      </c>
      <c r="AY163" s="154" t="s">
        <v>110</v>
      </c>
    </row>
    <row r="164" spans="1:65" s="2" customFormat="1" ht="16.5" customHeight="1">
      <c r="A164" s="29"/>
      <c r="B164" s="132"/>
      <c r="C164" s="133" t="s">
        <v>285</v>
      </c>
      <c r="D164" s="133" t="s">
        <v>111</v>
      </c>
      <c r="E164" s="134" t="s">
        <v>748</v>
      </c>
      <c r="F164" s="135" t="s">
        <v>747</v>
      </c>
      <c r="G164" s="136" t="s">
        <v>256</v>
      </c>
      <c r="H164" s="137">
        <v>0.30299999999999999</v>
      </c>
      <c r="I164" s="138"/>
      <c r="J164" s="138">
        <f>ROUND(I164*H164,2)</f>
        <v>0</v>
      </c>
      <c r="K164" s="135" t="s">
        <v>799</v>
      </c>
      <c r="L164" s="30"/>
      <c r="M164" s="139" t="s">
        <v>3</v>
      </c>
      <c r="N164" s="140" t="s">
        <v>35</v>
      </c>
      <c r="O164" s="141">
        <v>0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3" t="s">
        <v>116</v>
      </c>
      <c r="AT164" s="143" t="s">
        <v>111</v>
      </c>
      <c r="AU164" s="143" t="s">
        <v>70</v>
      </c>
      <c r="AY164" s="17" t="s">
        <v>110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7" t="s">
        <v>70</v>
      </c>
      <c r="BK164" s="144">
        <f>ROUND(I164*H164,2)</f>
        <v>0</v>
      </c>
      <c r="BL164" s="17" t="s">
        <v>116</v>
      </c>
      <c r="BM164" s="143" t="s">
        <v>286</v>
      </c>
    </row>
    <row r="165" spans="1:65" s="13" customFormat="1">
      <c r="B165" s="145"/>
      <c r="D165" s="146" t="s">
        <v>258</v>
      </c>
      <c r="E165" s="147" t="s">
        <v>3</v>
      </c>
      <c r="F165" s="148" t="s">
        <v>287</v>
      </c>
      <c r="H165" s="149">
        <v>0.30299999999999999</v>
      </c>
      <c r="L165" s="145"/>
      <c r="M165" s="150"/>
      <c r="N165" s="151"/>
      <c r="O165" s="151"/>
      <c r="P165" s="151"/>
      <c r="Q165" s="151"/>
      <c r="R165" s="151"/>
      <c r="S165" s="151"/>
      <c r="T165" s="152"/>
      <c r="AT165" s="147" t="s">
        <v>258</v>
      </c>
      <c r="AU165" s="147" t="s">
        <v>70</v>
      </c>
      <c r="AV165" s="13" t="s">
        <v>72</v>
      </c>
      <c r="AW165" s="13" t="s">
        <v>26</v>
      </c>
      <c r="AX165" s="13" t="s">
        <v>64</v>
      </c>
      <c r="AY165" s="147" t="s">
        <v>110</v>
      </c>
    </row>
    <row r="166" spans="1:65" s="14" customFormat="1">
      <c r="B166" s="153"/>
      <c r="D166" s="146" t="s">
        <v>258</v>
      </c>
      <c r="E166" s="154" t="s">
        <v>3</v>
      </c>
      <c r="F166" s="155" t="s">
        <v>260</v>
      </c>
      <c r="H166" s="156">
        <v>0.30299999999999999</v>
      </c>
      <c r="L166" s="153"/>
      <c r="M166" s="157"/>
      <c r="N166" s="158"/>
      <c r="O166" s="158"/>
      <c r="P166" s="158"/>
      <c r="Q166" s="158"/>
      <c r="R166" s="158"/>
      <c r="S166" s="158"/>
      <c r="T166" s="159"/>
      <c r="AT166" s="154" t="s">
        <v>258</v>
      </c>
      <c r="AU166" s="154" t="s">
        <v>70</v>
      </c>
      <c r="AV166" s="14" t="s">
        <v>116</v>
      </c>
      <c r="AW166" s="14" t="s">
        <v>26</v>
      </c>
      <c r="AX166" s="14" t="s">
        <v>70</v>
      </c>
      <c r="AY166" s="154" t="s">
        <v>110</v>
      </c>
    </row>
    <row r="167" spans="1:65" s="2" customFormat="1" ht="24.2" customHeight="1">
      <c r="A167" s="29"/>
      <c r="B167" s="132"/>
      <c r="C167" s="133" t="s">
        <v>206</v>
      </c>
      <c r="D167" s="133" t="s">
        <v>111</v>
      </c>
      <c r="E167" s="134" t="s">
        <v>288</v>
      </c>
      <c r="F167" s="135" t="s">
        <v>289</v>
      </c>
      <c r="G167" s="136" t="s">
        <v>256</v>
      </c>
      <c r="H167" s="137">
        <v>0.874</v>
      </c>
      <c r="I167" s="138"/>
      <c r="J167" s="138">
        <f>ROUND(I167*H167,2)</f>
        <v>0</v>
      </c>
      <c r="K167" s="135" t="s">
        <v>799</v>
      </c>
      <c r="L167" s="30"/>
      <c r="M167" s="139" t="s">
        <v>3</v>
      </c>
      <c r="N167" s="140" t="s">
        <v>35</v>
      </c>
      <c r="O167" s="141">
        <v>0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3" t="s">
        <v>116</v>
      </c>
      <c r="AT167" s="143" t="s">
        <v>111</v>
      </c>
      <c r="AU167" s="143" t="s">
        <v>70</v>
      </c>
      <c r="AY167" s="17" t="s">
        <v>110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70</v>
      </c>
      <c r="BK167" s="144">
        <f>ROUND(I167*H167,2)</f>
        <v>0</v>
      </c>
      <c r="BL167" s="17" t="s">
        <v>116</v>
      </c>
      <c r="BM167" s="143" t="s">
        <v>290</v>
      </c>
    </row>
    <row r="168" spans="1:65" s="13" customFormat="1">
      <c r="B168" s="145"/>
      <c r="D168" s="146" t="s">
        <v>258</v>
      </c>
      <c r="E168" s="147" t="s">
        <v>3</v>
      </c>
      <c r="F168" s="148" t="s">
        <v>291</v>
      </c>
      <c r="H168" s="149">
        <v>0.874</v>
      </c>
      <c r="L168" s="145"/>
      <c r="M168" s="150"/>
      <c r="N168" s="151"/>
      <c r="O168" s="151"/>
      <c r="P168" s="151"/>
      <c r="Q168" s="151"/>
      <c r="R168" s="151"/>
      <c r="S168" s="151"/>
      <c r="T168" s="152"/>
      <c r="AT168" s="147" t="s">
        <v>258</v>
      </c>
      <c r="AU168" s="147" t="s">
        <v>70</v>
      </c>
      <c r="AV168" s="13" t="s">
        <v>72</v>
      </c>
      <c r="AW168" s="13" t="s">
        <v>26</v>
      </c>
      <c r="AX168" s="13" t="s">
        <v>64</v>
      </c>
      <c r="AY168" s="147" t="s">
        <v>110</v>
      </c>
    </row>
    <row r="169" spans="1:65" s="14" customFormat="1">
      <c r="B169" s="153"/>
      <c r="D169" s="146" t="s">
        <v>258</v>
      </c>
      <c r="E169" s="154" t="s">
        <v>3</v>
      </c>
      <c r="F169" s="155" t="s">
        <v>260</v>
      </c>
      <c r="H169" s="156">
        <v>0.874</v>
      </c>
      <c r="L169" s="153"/>
      <c r="M169" s="157"/>
      <c r="N169" s="158"/>
      <c r="O169" s="158"/>
      <c r="P169" s="158"/>
      <c r="Q169" s="158"/>
      <c r="R169" s="158"/>
      <c r="S169" s="158"/>
      <c r="T169" s="159"/>
      <c r="AT169" s="154" t="s">
        <v>258</v>
      </c>
      <c r="AU169" s="154" t="s">
        <v>70</v>
      </c>
      <c r="AV169" s="14" t="s">
        <v>116</v>
      </c>
      <c r="AW169" s="14" t="s">
        <v>26</v>
      </c>
      <c r="AX169" s="14" t="s">
        <v>70</v>
      </c>
      <c r="AY169" s="154" t="s">
        <v>110</v>
      </c>
    </row>
    <row r="170" spans="1:65" s="2" customFormat="1" ht="24.2" customHeight="1">
      <c r="A170" s="29"/>
      <c r="B170" s="132"/>
      <c r="C170" s="133" t="s">
        <v>292</v>
      </c>
      <c r="D170" s="133" t="s">
        <v>111</v>
      </c>
      <c r="E170" s="134" t="s">
        <v>293</v>
      </c>
      <c r="F170" s="135" t="s">
        <v>294</v>
      </c>
      <c r="G170" s="136" t="s">
        <v>256</v>
      </c>
      <c r="H170" s="137">
        <v>3.5720000000000001</v>
      </c>
      <c r="I170" s="138"/>
      <c r="J170" s="138">
        <f>ROUND(I170*H170,2)</f>
        <v>0</v>
      </c>
      <c r="K170" s="135" t="s">
        <v>799</v>
      </c>
      <c r="L170" s="30"/>
      <c r="M170" s="139" t="s">
        <v>3</v>
      </c>
      <c r="N170" s="140" t="s">
        <v>35</v>
      </c>
      <c r="O170" s="141">
        <v>0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3" t="s">
        <v>116</v>
      </c>
      <c r="AT170" s="143" t="s">
        <v>111</v>
      </c>
      <c r="AU170" s="143" t="s">
        <v>70</v>
      </c>
      <c r="AY170" s="17" t="s">
        <v>110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7" t="s">
        <v>70</v>
      </c>
      <c r="BK170" s="144">
        <f>ROUND(I170*H170,2)</f>
        <v>0</v>
      </c>
      <c r="BL170" s="17" t="s">
        <v>116</v>
      </c>
      <c r="BM170" s="143" t="s">
        <v>295</v>
      </c>
    </row>
    <row r="171" spans="1:65" s="13" customFormat="1">
      <c r="B171" s="145"/>
      <c r="D171" s="146" t="s">
        <v>258</v>
      </c>
      <c r="E171" s="147" t="s">
        <v>3</v>
      </c>
      <c r="F171" s="148" t="s">
        <v>296</v>
      </c>
      <c r="H171" s="149">
        <v>3.5720000000000001</v>
      </c>
      <c r="L171" s="145"/>
      <c r="M171" s="150"/>
      <c r="N171" s="151"/>
      <c r="O171" s="151"/>
      <c r="P171" s="151"/>
      <c r="Q171" s="151"/>
      <c r="R171" s="151"/>
      <c r="S171" s="151"/>
      <c r="T171" s="152"/>
      <c r="AT171" s="147" t="s">
        <v>258</v>
      </c>
      <c r="AU171" s="147" t="s">
        <v>70</v>
      </c>
      <c r="AV171" s="13" t="s">
        <v>72</v>
      </c>
      <c r="AW171" s="13" t="s">
        <v>26</v>
      </c>
      <c r="AX171" s="13" t="s">
        <v>64</v>
      </c>
      <c r="AY171" s="147" t="s">
        <v>110</v>
      </c>
    </row>
    <row r="172" spans="1:65" s="14" customFormat="1">
      <c r="B172" s="153"/>
      <c r="D172" s="146" t="s">
        <v>258</v>
      </c>
      <c r="E172" s="154" t="s">
        <v>3</v>
      </c>
      <c r="F172" s="155" t="s">
        <v>260</v>
      </c>
      <c r="H172" s="156">
        <v>3.5720000000000001</v>
      </c>
      <c r="L172" s="153"/>
      <c r="M172" s="157"/>
      <c r="N172" s="158"/>
      <c r="O172" s="158"/>
      <c r="P172" s="158"/>
      <c r="Q172" s="158"/>
      <c r="R172" s="158"/>
      <c r="S172" s="158"/>
      <c r="T172" s="159"/>
      <c r="AT172" s="154" t="s">
        <v>258</v>
      </c>
      <c r="AU172" s="154" t="s">
        <v>70</v>
      </c>
      <c r="AV172" s="14" t="s">
        <v>116</v>
      </c>
      <c r="AW172" s="14" t="s">
        <v>26</v>
      </c>
      <c r="AX172" s="14" t="s">
        <v>70</v>
      </c>
      <c r="AY172" s="154" t="s">
        <v>110</v>
      </c>
    </row>
    <row r="173" spans="1:65" s="2" customFormat="1" ht="24.2" customHeight="1">
      <c r="A173" s="29"/>
      <c r="B173" s="132"/>
      <c r="C173" s="133" t="s">
        <v>207</v>
      </c>
      <c r="D173" s="133" t="s">
        <v>111</v>
      </c>
      <c r="E173" s="134" t="s">
        <v>297</v>
      </c>
      <c r="F173" s="135" t="s">
        <v>298</v>
      </c>
      <c r="G173" s="136" t="s">
        <v>256</v>
      </c>
      <c r="H173" s="137">
        <v>1E-3</v>
      </c>
      <c r="I173" s="138"/>
      <c r="J173" s="138">
        <f>ROUND(I173*H173,2)</f>
        <v>0</v>
      </c>
      <c r="K173" s="135" t="s">
        <v>799</v>
      </c>
      <c r="L173" s="30"/>
      <c r="M173" s="139" t="s">
        <v>3</v>
      </c>
      <c r="N173" s="140" t="s">
        <v>35</v>
      </c>
      <c r="O173" s="141">
        <v>0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3" t="s">
        <v>116</v>
      </c>
      <c r="AT173" s="143" t="s">
        <v>111</v>
      </c>
      <c r="AU173" s="143" t="s">
        <v>70</v>
      </c>
      <c r="AY173" s="17" t="s">
        <v>110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7" t="s">
        <v>70</v>
      </c>
      <c r="BK173" s="144">
        <f>ROUND(I173*H173,2)</f>
        <v>0</v>
      </c>
      <c r="BL173" s="17" t="s">
        <v>116</v>
      </c>
      <c r="BM173" s="143" t="s">
        <v>299</v>
      </c>
    </row>
    <row r="174" spans="1:65" s="13" customFormat="1">
      <c r="B174" s="145"/>
      <c r="D174" s="146" t="s">
        <v>258</v>
      </c>
      <c r="E174" s="147" t="s">
        <v>3</v>
      </c>
      <c r="F174" s="148" t="s">
        <v>300</v>
      </c>
      <c r="H174" s="149">
        <v>1E-3</v>
      </c>
      <c r="L174" s="145"/>
      <c r="M174" s="150"/>
      <c r="N174" s="151"/>
      <c r="O174" s="151"/>
      <c r="P174" s="151"/>
      <c r="Q174" s="151"/>
      <c r="R174" s="151"/>
      <c r="S174" s="151"/>
      <c r="T174" s="152"/>
      <c r="AT174" s="147" t="s">
        <v>258</v>
      </c>
      <c r="AU174" s="147" t="s">
        <v>70</v>
      </c>
      <c r="AV174" s="13" t="s">
        <v>72</v>
      </c>
      <c r="AW174" s="13" t="s">
        <v>26</v>
      </c>
      <c r="AX174" s="13" t="s">
        <v>64</v>
      </c>
      <c r="AY174" s="147" t="s">
        <v>110</v>
      </c>
    </row>
    <row r="175" spans="1:65" s="14" customFormat="1">
      <c r="B175" s="153"/>
      <c r="D175" s="146" t="s">
        <v>258</v>
      </c>
      <c r="E175" s="154" t="s">
        <v>3</v>
      </c>
      <c r="F175" s="155" t="s">
        <v>260</v>
      </c>
      <c r="H175" s="156">
        <v>1E-3</v>
      </c>
      <c r="L175" s="153"/>
      <c r="M175" s="157"/>
      <c r="N175" s="158"/>
      <c r="O175" s="158"/>
      <c r="P175" s="158"/>
      <c r="Q175" s="158"/>
      <c r="R175" s="158"/>
      <c r="S175" s="158"/>
      <c r="T175" s="159"/>
      <c r="AT175" s="154" t="s">
        <v>258</v>
      </c>
      <c r="AU175" s="154" t="s">
        <v>70</v>
      </c>
      <c r="AV175" s="14" t="s">
        <v>116</v>
      </c>
      <c r="AW175" s="14" t="s">
        <v>26</v>
      </c>
      <c r="AX175" s="14" t="s">
        <v>70</v>
      </c>
      <c r="AY175" s="154" t="s">
        <v>110</v>
      </c>
    </row>
    <row r="176" spans="1:65" s="12" customFormat="1" ht="25.9" customHeight="1">
      <c r="B176" s="122"/>
      <c r="D176" s="123" t="s">
        <v>63</v>
      </c>
      <c r="E176" s="124" t="s">
        <v>301</v>
      </c>
      <c r="F176" s="124" t="s">
        <v>302</v>
      </c>
      <c r="J176" s="125">
        <f>BK176</f>
        <v>0</v>
      </c>
      <c r="L176" s="122"/>
      <c r="M176" s="126"/>
      <c r="N176" s="127"/>
      <c r="O176" s="127"/>
      <c r="P176" s="128">
        <f>P177</f>
        <v>0</v>
      </c>
      <c r="Q176" s="127"/>
      <c r="R176" s="128">
        <f>R177</f>
        <v>0</v>
      </c>
      <c r="S176" s="127"/>
      <c r="T176" s="129">
        <f>T177</f>
        <v>0</v>
      </c>
      <c r="AR176" s="123" t="s">
        <v>128</v>
      </c>
      <c r="AT176" s="130" t="s">
        <v>63</v>
      </c>
      <c r="AU176" s="130" t="s">
        <v>64</v>
      </c>
      <c r="AY176" s="123" t="s">
        <v>110</v>
      </c>
      <c r="BK176" s="131">
        <f>BK177</f>
        <v>0</v>
      </c>
    </row>
    <row r="177" spans="1:65" s="12" customFormat="1" ht="22.9" customHeight="1">
      <c r="B177" s="122"/>
      <c r="D177" s="123" t="s">
        <v>63</v>
      </c>
      <c r="E177" s="160" t="s">
        <v>303</v>
      </c>
      <c r="F177" s="160" t="s">
        <v>744</v>
      </c>
      <c r="J177" s="161">
        <f>BK177</f>
        <v>0</v>
      </c>
      <c r="L177" s="122"/>
      <c r="M177" s="126"/>
      <c r="N177" s="127"/>
      <c r="O177" s="127"/>
      <c r="P177" s="128">
        <f>P178</f>
        <v>0</v>
      </c>
      <c r="Q177" s="127"/>
      <c r="R177" s="128">
        <f>R178</f>
        <v>0</v>
      </c>
      <c r="S177" s="127"/>
      <c r="T177" s="129">
        <f>T178</f>
        <v>0</v>
      </c>
      <c r="AR177" s="123" t="s">
        <v>128</v>
      </c>
      <c r="AT177" s="130" t="s">
        <v>63</v>
      </c>
      <c r="AU177" s="130" t="s">
        <v>70</v>
      </c>
      <c r="AY177" s="123" t="s">
        <v>110</v>
      </c>
      <c r="BK177" s="131">
        <f>BK178</f>
        <v>0</v>
      </c>
    </row>
    <row r="178" spans="1:65" s="2" customFormat="1" ht="16.5" customHeight="1">
      <c r="A178" s="29"/>
      <c r="B178" s="132"/>
      <c r="C178" s="133" t="s">
        <v>304</v>
      </c>
      <c r="D178" s="133" t="s">
        <v>111</v>
      </c>
      <c r="E178" s="134" t="s">
        <v>305</v>
      </c>
      <c r="F178" s="135" t="s">
        <v>745</v>
      </c>
      <c r="G178" s="136" t="s">
        <v>306</v>
      </c>
      <c r="H178" s="137">
        <v>1</v>
      </c>
      <c r="I178" s="138"/>
      <c r="J178" s="138">
        <f>ROUND(I178*H178,2)</f>
        <v>0</v>
      </c>
      <c r="K178" s="135" t="s">
        <v>799</v>
      </c>
      <c r="L178" s="30"/>
      <c r="M178" s="162" t="s">
        <v>3</v>
      </c>
      <c r="N178" s="163" t="s">
        <v>35</v>
      </c>
      <c r="O178" s="164">
        <v>0</v>
      </c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3" t="s">
        <v>307</v>
      </c>
      <c r="AT178" s="143" t="s">
        <v>111</v>
      </c>
      <c r="AU178" s="143" t="s">
        <v>72</v>
      </c>
      <c r="AY178" s="17" t="s">
        <v>110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70</v>
      </c>
      <c r="BK178" s="144">
        <f>ROUND(I178*H178,2)</f>
        <v>0</v>
      </c>
      <c r="BL178" s="17" t="s">
        <v>307</v>
      </c>
      <c r="BM178" s="143" t="s">
        <v>308</v>
      </c>
    </row>
    <row r="179" spans="1:65" s="2" customFormat="1" ht="6.95" customHeight="1">
      <c r="A179" s="29"/>
      <c r="B179" s="39"/>
      <c r="C179" s="40"/>
      <c r="D179" s="40"/>
      <c r="E179" s="40"/>
      <c r="F179" s="40"/>
      <c r="G179" s="40"/>
      <c r="H179" s="40"/>
      <c r="I179" s="40"/>
      <c r="J179" s="40"/>
      <c r="K179" s="40"/>
      <c r="L179" s="30"/>
      <c r="M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</row>
  </sheetData>
  <autoFilter ref="C94:K178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7"/>
  <sheetViews>
    <sheetView showGridLines="0" tabSelected="1" topLeftCell="A239" workbookViewId="0">
      <selection activeCell="X115" sqref="X115"/>
    </sheetView>
  </sheetViews>
  <sheetFormatPr defaultRowHeight="11.25"/>
  <cols>
    <col min="1" max="1" width="8.33203125" style="259" customWidth="1"/>
    <col min="2" max="2" width="1.1640625" style="260" customWidth="1"/>
    <col min="3" max="3" width="5.6640625" style="260" customWidth="1"/>
    <col min="4" max="4" width="4.33203125" style="260" customWidth="1"/>
    <col min="5" max="5" width="17.1640625" style="260" customWidth="1"/>
    <col min="6" max="6" width="50.83203125" style="260" customWidth="1"/>
    <col min="7" max="7" width="7.5" style="260" customWidth="1"/>
    <col min="8" max="8" width="14" style="260" customWidth="1"/>
    <col min="9" max="9" width="15.83203125" style="260" customWidth="1"/>
    <col min="10" max="11" width="22.33203125" style="260" customWidth="1"/>
    <col min="12" max="12" width="9.33203125" style="260" customWidth="1"/>
    <col min="13" max="13" width="10.83203125" style="260" hidden="1" customWidth="1"/>
    <col min="14" max="14" width="9.33203125" style="260" hidden="1"/>
    <col min="15" max="20" width="14.1640625" style="260" hidden="1" customWidth="1"/>
    <col min="21" max="21" width="16.33203125" style="260" hidden="1" customWidth="1"/>
    <col min="22" max="22" width="12.33203125" style="260" customWidth="1"/>
    <col min="23" max="23" width="16.33203125" style="260" customWidth="1"/>
    <col min="24" max="24" width="12.33203125" style="260" customWidth="1"/>
    <col min="25" max="25" width="15" style="260" customWidth="1"/>
    <col min="26" max="26" width="11" style="260" customWidth="1"/>
    <col min="27" max="27" width="15" style="260" customWidth="1"/>
    <col min="28" max="28" width="16.33203125" style="260" customWidth="1"/>
    <col min="29" max="29" width="11" style="260" customWidth="1"/>
    <col min="30" max="30" width="15" style="260" customWidth="1"/>
    <col min="31" max="31" width="16.33203125" style="260" customWidth="1"/>
    <col min="32" max="43" width="9.33203125" style="260"/>
    <col min="44" max="65" width="9.33203125" style="260" hidden="1"/>
    <col min="66" max="16384" width="9.33203125" style="260"/>
  </cols>
  <sheetData>
    <row r="1" spans="1:46" s="258" customFormat="1">
      <c r="A1" s="257"/>
    </row>
    <row r="2" spans="1:46" ht="36.950000000000003" customHeight="1">
      <c r="L2" s="357" t="s">
        <v>6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61" t="s">
        <v>73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261" t="s">
        <v>72</v>
      </c>
    </row>
    <row r="4" spans="1:46" ht="24.95" customHeight="1">
      <c r="B4" s="20"/>
      <c r="D4" s="262" t="s">
        <v>74</v>
      </c>
      <c r="L4" s="20"/>
      <c r="M4" s="263" t="s">
        <v>10</v>
      </c>
      <c r="AT4" s="261" t="s">
        <v>4</v>
      </c>
    </row>
    <row r="5" spans="1:46" ht="6.95" customHeight="1">
      <c r="B5" s="20"/>
      <c r="L5" s="20"/>
    </row>
    <row r="6" spans="1:46" ht="12" customHeight="1">
      <c r="B6" s="20"/>
      <c r="D6" s="264" t="s">
        <v>14</v>
      </c>
      <c r="L6" s="20"/>
    </row>
    <row r="7" spans="1:46" ht="16.5" customHeight="1">
      <c r="B7" s="20"/>
      <c r="E7" s="355" t="str">
        <f>'Rekapitulace stavby'!K6</f>
        <v>Sanace, oprava fasády Lidový dům Kbely                                                                                                 Počet listů: 19</v>
      </c>
      <c r="F7" s="356"/>
      <c r="G7" s="356"/>
      <c r="H7" s="356"/>
      <c r="L7" s="20"/>
    </row>
    <row r="8" spans="1:46" s="267" customFormat="1" ht="12" customHeight="1">
      <c r="A8" s="265"/>
      <c r="B8" s="30"/>
      <c r="C8" s="266"/>
      <c r="D8" s="264" t="s">
        <v>75</v>
      </c>
      <c r="E8" s="266"/>
      <c r="F8" s="266"/>
      <c r="G8" s="266"/>
      <c r="H8" s="266"/>
      <c r="I8" s="266"/>
      <c r="J8" s="266"/>
      <c r="K8" s="266"/>
      <c r="L8" s="87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</row>
    <row r="9" spans="1:46" s="267" customFormat="1" ht="30" customHeight="1">
      <c r="A9" s="265"/>
      <c r="B9" s="30"/>
      <c r="C9" s="266"/>
      <c r="D9" s="266"/>
      <c r="E9" s="353" t="s">
        <v>771</v>
      </c>
      <c r="F9" s="354"/>
      <c r="G9" s="354"/>
      <c r="H9" s="354"/>
      <c r="I9" s="266"/>
      <c r="J9" s="266"/>
      <c r="K9" s="266"/>
      <c r="L9" s="87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</row>
    <row r="10" spans="1:46" s="267" customFormat="1">
      <c r="A10" s="265"/>
      <c r="B10" s="30"/>
      <c r="C10" s="266"/>
      <c r="D10" s="266"/>
      <c r="E10" s="266"/>
      <c r="F10" s="266"/>
      <c r="G10" s="266"/>
      <c r="H10" s="266"/>
      <c r="I10" s="266"/>
      <c r="J10" s="266"/>
      <c r="K10" s="266"/>
      <c r="L10" s="87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</row>
    <row r="11" spans="1:46" s="267" customFormat="1" ht="12" customHeight="1">
      <c r="A11" s="265"/>
      <c r="B11" s="30"/>
      <c r="C11" s="266"/>
      <c r="D11" s="264" t="s">
        <v>15</v>
      </c>
      <c r="E11" s="266"/>
      <c r="F11" s="268" t="s">
        <v>3</v>
      </c>
      <c r="G11" s="266"/>
      <c r="H11" s="266"/>
      <c r="I11" s="264" t="s">
        <v>16</v>
      </c>
      <c r="J11" s="268" t="s">
        <v>3</v>
      </c>
      <c r="K11" s="266"/>
      <c r="L11" s="87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</row>
    <row r="12" spans="1:46" s="267" customFormat="1" ht="12" customHeight="1">
      <c r="A12" s="265"/>
      <c r="B12" s="30"/>
      <c r="C12" s="266"/>
      <c r="D12" s="264" t="s">
        <v>17</v>
      </c>
      <c r="E12" s="266"/>
      <c r="F12" s="268" t="s">
        <v>21</v>
      </c>
      <c r="G12" s="266"/>
      <c r="H12" s="266"/>
      <c r="I12" s="264" t="s">
        <v>18</v>
      </c>
      <c r="J12" s="269"/>
      <c r="K12" s="266"/>
      <c r="L12" s="87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</row>
    <row r="13" spans="1:46" s="267" customFormat="1" ht="10.9" customHeight="1">
      <c r="A13" s="265"/>
      <c r="B13" s="30"/>
      <c r="C13" s="266"/>
      <c r="D13" s="266"/>
      <c r="E13" s="266"/>
      <c r="F13" s="266"/>
      <c r="G13" s="266"/>
      <c r="H13" s="266"/>
      <c r="I13" s="266"/>
      <c r="J13" s="266"/>
      <c r="K13" s="266"/>
      <c r="L13" s="87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</row>
    <row r="14" spans="1:46" s="267" customFormat="1" ht="12" customHeight="1">
      <c r="A14" s="265"/>
      <c r="B14" s="30"/>
      <c r="C14" s="266"/>
      <c r="D14" s="264" t="s">
        <v>19</v>
      </c>
      <c r="E14" s="266"/>
      <c r="F14" s="266"/>
      <c r="G14" s="266"/>
      <c r="H14" s="266"/>
      <c r="I14" s="264" t="s">
        <v>20</v>
      </c>
      <c r="J14" s="268" t="s">
        <v>3</v>
      </c>
      <c r="K14" s="266"/>
      <c r="L14" s="87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</row>
    <row r="15" spans="1:46" s="267" customFormat="1" ht="18" customHeight="1">
      <c r="A15" s="265"/>
      <c r="B15" s="30"/>
      <c r="C15" s="266"/>
      <c r="D15" s="266"/>
      <c r="E15" s="268"/>
      <c r="F15" s="266"/>
      <c r="G15" s="266"/>
      <c r="H15" s="266"/>
      <c r="I15" s="264" t="s">
        <v>22</v>
      </c>
      <c r="J15" s="268" t="s">
        <v>3</v>
      </c>
      <c r="K15" s="266"/>
      <c r="L15" s="87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</row>
    <row r="16" spans="1:46" s="267" customFormat="1" ht="6.95" customHeight="1">
      <c r="A16" s="265"/>
      <c r="B16" s="30"/>
      <c r="C16" s="266"/>
      <c r="D16" s="266"/>
      <c r="E16" s="266"/>
      <c r="F16" s="266"/>
      <c r="G16" s="266"/>
      <c r="H16" s="266"/>
      <c r="I16" s="266"/>
      <c r="J16" s="266"/>
      <c r="K16" s="266"/>
      <c r="L16" s="87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</row>
    <row r="17" spans="1:31" s="267" customFormat="1" ht="12" customHeight="1">
      <c r="A17" s="265"/>
      <c r="B17" s="30"/>
      <c r="C17" s="266"/>
      <c r="D17" s="264" t="s">
        <v>23</v>
      </c>
      <c r="E17" s="266"/>
      <c r="F17" s="266"/>
      <c r="G17" s="266"/>
      <c r="H17" s="266"/>
      <c r="I17" s="264" t="s">
        <v>20</v>
      </c>
      <c r="J17" s="268" t="str">
        <f>'Rekapitulace stavby'!AN13</f>
        <v/>
      </c>
      <c r="K17" s="266"/>
      <c r="L17" s="87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</row>
    <row r="18" spans="1:31" s="267" customFormat="1" ht="18" customHeight="1">
      <c r="A18" s="265"/>
      <c r="B18" s="30"/>
      <c r="C18" s="266"/>
      <c r="D18" s="266"/>
      <c r="E18" s="359" t="str">
        <f>'Rekapitulace stavby'!E14</f>
        <v xml:space="preserve"> </v>
      </c>
      <c r="F18" s="359"/>
      <c r="G18" s="359"/>
      <c r="H18" s="359"/>
      <c r="I18" s="264" t="s">
        <v>22</v>
      </c>
      <c r="J18" s="268" t="str">
        <f>'Rekapitulace stavby'!AN14</f>
        <v/>
      </c>
      <c r="K18" s="266"/>
      <c r="L18" s="87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</row>
    <row r="19" spans="1:31" s="267" customFormat="1" ht="6.95" customHeight="1">
      <c r="A19" s="265"/>
      <c r="B19" s="30"/>
      <c r="C19" s="266"/>
      <c r="D19" s="266"/>
      <c r="E19" s="266"/>
      <c r="F19" s="266"/>
      <c r="G19" s="266"/>
      <c r="H19" s="266"/>
      <c r="I19" s="266"/>
      <c r="J19" s="266"/>
      <c r="K19" s="266"/>
      <c r="L19" s="87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</row>
    <row r="20" spans="1:31" s="267" customFormat="1" ht="12" customHeight="1">
      <c r="A20" s="265"/>
      <c r="B20" s="30"/>
      <c r="C20" s="266"/>
      <c r="D20" s="264" t="s">
        <v>24</v>
      </c>
      <c r="E20" s="266"/>
      <c r="F20" s="266"/>
      <c r="G20" s="266"/>
      <c r="H20" s="266"/>
      <c r="I20" s="264" t="s">
        <v>20</v>
      </c>
      <c r="J20" s="268" t="s">
        <v>3</v>
      </c>
      <c r="K20" s="266"/>
      <c r="L20" s="87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</row>
    <row r="21" spans="1:31" s="267" customFormat="1" ht="18" customHeight="1">
      <c r="A21" s="265"/>
      <c r="B21" s="30"/>
      <c r="C21" s="266"/>
      <c r="D21" s="266"/>
      <c r="E21" s="268" t="s">
        <v>25</v>
      </c>
      <c r="F21" s="266"/>
      <c r="G21" s="266"/>
      <c r="H21" s="266"/>
      <c r="I21" s="264" t="s">
        <v>22</v>
      </c>
      <c r="J21" s="268" t="s">
        <v>3</v>
      </c>
      <c r="K21" s="266"/>
      <c r="L21" s="87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</row>
    <row r="22" spans="1:31" s="267" customFormat="1" ht="6.95" customHeight="1">
      <c r="A22" s="265"/>
      <c r="B22" s="30"/>
      <c r="C22" s="266"/>
      <c r="D22" s="266"/>
      <c r="E22" s="266"/>
      <c r="F22" s="266"/>
      <c r="G22" s="266"/>
      <c r="H22" s="266"/>
      <c r="I22" s="266"/>
      <c r="J22" s="266"/>
      <c r="K22" s="266"/>
      <c r="L22" s="87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</row>
    <row r="23" spans="1:31" s="267" customFormat="1" ht="12" customHeight="1">
      <c r="A23" s="265"/>
      <c r="B23" s="30"/>
      <c r="C23" s="266"/>
      <c r="D23" s="264" t="s">
        <v>27</v>
      </c>
      <c r="E23" s="266"/>
      <c r="F23" s="266"/>
      <c r="G23" s="266"/>
      <c r="H23" s="266"/>
      <c r="I23" s="264" t="s">
        <v>20</v>
      </c>
      <c r="J23" s="268" t="s">
        <v>3</v>
      </c>
      <c r="K23" s="266"/>
      <c r="L23" s="87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</row>
    <row r="24" spans="1:31" s="267" customFormat="1" ht="18" customHeight="1">
      <c r="A24" s="265"/>
      <c r="B24" s="30"/>
      <c r="C24" s="266"/>
      <c r="D24" s="266"/>
      <c r="E24" s="268" t="s">
        <v>25</v>
      </c>
      <c r="F24" s="266"/>
      <c r="G24" s="266"/>
      <c r="H24" s="266"/>
      <c r="I24" s="264" t="s">
        <v>22</v>
      </c>
      <c r="J24" s="268" t="s">
        <v>3</v>
      </c>
      <c r="K24" s="266"/>
      <c r="L24" s="87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</row>
    <row r="25" spans="1:31" s="267" customFormat="1" ht="6.95" customHeight="1">
      <c r="A25" s="265"/>
      <c r="B25" s="30"/>
      <c r="C25" s="266"/>
      <c r="D25" s="266"/>
      <c r="E25" s="266"/>
      <c r="F25" s="266"/>
      <c r="G25" s="266"/>
      <c r="H25" s="266"/>
      <c r="I25" s="266"/>
      <c r="J25" s="266"/>
      <c r="K25" s="266"/>
      <c r="L25" s="87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</row>
    <row r="26" spans="1:31" s="267" customFormat="1" ht="12" customHeight="1">
      <c r="A26" s="265"/>
      <c r="B26" s="30"/>
      <c r="C26" s="266"/>
      <c r="D26" s="264" t="s">
        <v>28</v>
      </c>
      <c r="E26" s="266"/>
      <c r="F26" s="266"/>
      <c r="G26" s="266"/>
      <c r="H26" s="266"/>
      <c r="I26" s="266"/>
      <c r="J26" s="266"/>
      <c r="K26" s="266"/>
      <c r="L26" s="87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</row>
    <row r="27" spans="1:31" s="272" customFormat="1" ht="16.5" customHeight="1">
      <c r="A27" s="270"/>
      <c r="B27" s="89"/>
      <c r="C27" s="271"/>
      <c r="D27" s="271"/>
      <c r="E27" s="360" t="s">
        <v>3</v>
      </c>
      <c r="F27" s="360"/>
      <c r="G27" s="360"/>
      <c r="H27" s="360"/>
      <c r="I27" s="271"/>
      <c r="J27" s="271"/>
      <c r="K27" s="271"/>
      <c r="L27" s="90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</row>
    <row r="28" spans="1:31" s="267" customFormat="1" ht="6.95" customHeight="1">
      <c r="A28" s="265"/>
      <c r="B28" s="30"/>
      <c r="C28" s="266"/>
      <c r="D28" s="266"/>
      <c r="E28" s="266"/>
      <c r="F28" s="266"/>
      <c r="G28" s="266"/>
      <c r="H28" s="266"/>
      <c r="I28" s="266"/>
      <c r="J28" s="266"/>
      <c r="K28" s="266"/>
      <c r="L28" s="87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</row>
    <row r="29" spans="1:31" s="267" customFormat="1" ht="6.95" customHeight="1">
      <c r="A29" s="265"/>
      <c r="B29" s="30"/>
      <c r="C29" s="266"/>
      <c r="D29" s="58"/>
      <c r="E29" s="58"/>
      <c r="F29" s="58"/>
      <c r="G29" s="58"/>
      <c r="H29" s="58"/>
      <c r="I29" s="58"/>
      <c r="J29" s="58"/>
      <c r="K29" s="58"/>
      <c r="L29" s="87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</row>
    <row r="30" spans="1:31" s="267" customFormat="1" ht="25.35" customHeight="1">
      <c r="A30" s="265"/>
      <c r="B30" s="30"/>
      <c r="C30" s="266"/>
      <c r="D30" s="273" t="s">
        <v>30</v>
      </c>
      <c r="E30" s="266"/>
      <c r="F30" s="266"/>
      <c r="G30" s="266"/>
      <c r="H30" s="266"/>
      <c r="I30" s="266"/>
      <c r="J30" s="274">
        <f>ROUND(J106, 2)</f>
        <v>0</v>
      </c>
      <c r="K30" s="266"/>
      <c r="L30" s="87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</row>
    <row r="31" spans="1:31" s="267" customFormat="1" ht="6.95" customHeight="1">
      <c r="A31" s="265"/>
      <c r="B31" s="30"/>
      <c r="C31" s="266"/>
      <c r="D31" s="58"/>
      <c r="E31" s="58"/>
      <c r="F31" s="58"/>
      <c r="G31" s="58"/>
      <c r="H31" s="58"/>
      <c r="I31" s="58"/>
      <c r="J31" s="58"/>
      <c r="K31" s="58"/>
      <c r="L31" s="87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1:31" s="267" customFormat="1" ht="14.45" customHeight="1">
      <c r="A32" s="265"/>
      <c r="B32" s="30"/>
      <c r="C32" s="266"/>
      <c r="D32" s="266"/>
      <c r="E32" s="266"/>
      <c r="F32" s="275" t="s">
        <v>32</v>
      </c>
      <c r="G32" s="266"/>
      <c r="H32" s="266"/>
      <c r="I32" s="275" t="s">
        <v>31</v>
      </c>
      <c r="J32" s="275" t="s">
        <v>33</v>
      </c>
      <c r="K32" s="266"/>
      <c r="L32" s="87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1:31" s="267" customFormat="1" ht="14.45" customHeight="1">
      <c r="A33" s="265"/>
      <c r="B33" s="30"/>
      <c r="C33" s="266"/>
      <c r="D33" s="276" t="s">
        <v>34</v>
      </c>
      <c r="E33" s="264" t="s">
        <v>35</v>
      </c>
      <c r="F33" s="277">
        <f>J30</f>
        <v>0</v>
      </c>
      <c r="G33" s="266"/>
      <c r="H33" s="266"/>
      <c r="I33" s="278">
        <v>0.21</v>
      </c>
      <c r="J33" s="277">
        <f>F33*0.21</f>
        <v>0</v>
      </c>
      <c r="K33" s="266"/>
      <c r="L33" s="87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1:31" s="267" customFormat="1" ht="14.45" customHeight="1">
      <c r="A34" s="265"/>
      <c r="B34" s="30"/>
      <c r="C34" s="266"/>
      <c r="D34" s="266"/>
      <c r="E34" s="264" t="s">
        <v>36</v>
      </c>
      <c r="F34" s="277">
        <f>ROUND((SUM(BF106:BF246)),  2)</f>
        <v>0</v>
      </c>
      <c r="G34" s="266"/>
      <c r="H34" s="266"/>
      <c r="I34" s="278">
        <v>0.15</v>
      </c>
      <c r="J34" s="277">
        <f>ROUND(((SUM(BF106:BF246))*I34),  2)</f>
        <v>0</v>
      </c>
      <c r="K34" s="266"/>
      <c r="L34" s="87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1:31" s="267" customFormat="1" ht="14.45" hidden="1" customHeight="1">
      <c r="A35" s="265"/>
      <c r="B35" s="30"/>
      <c r="C35" s="266"/>
      <c r="D35" s="266"/>
      <c r="E35" s="264" t="s">
        <v>37</v>
      </c>
      <c r="F35" s="277">
        <f>ROUND((SUM(BG106:BG246)),  2)</f>
        <v>0</v>
      </c>
      <c r="G35" s="266"/>
      <c r="H35" s="266"/>
      <c r="I35" s="278">
        <v>0.21</v>
      </c>
      <c r="J35" s="277">
        <f>0</f>
        <v>0</v>
      </c>
      <c r="K35" s="266"/>
      <c r="L35" s="87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1:31" s="267" customFormat="1" ht="14.45" hidden="1" customHeight="1">
      <c r="A36" s="265"/>
      <c r="B36" s="30"/>
      <c r="C36" s="266"/>
      <c r="D36" s="266"/>
      <c r="E36" s="264" t="s">
        <v>38</v>
      </c>
      <c r="F36" s="277">
        <f>ROUND((SUM(BH106:BH246)),  2)</f>
        <v>0</v>
      </c>
      <c r="G36" s="266"/>
      <c r="H36" s="266"/>
      <c r="I36" s="278">
        <v>0.15</v>
      </c>
      <c r="J36" s="277">
        <f>0</f>
        <v>0</v>
      </c>
      <c r="K36" s="266"/>
      <c r="L36" s="87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  <row r="37" spans="1:31" s="267" customFormat="1" ht="14.45" hidden="1" customHeight="1">
      <c r="A37" s="265"/>
      <c r="B37" s="30"/>
      <c r="C37" s="266"/>
      <c r="D37" s="266"/>
      <c r="E37" s="264" t="s">
        <v>39</v>
      </c>
      <c r="F37" s="277">
        <f>ROUND((SUM(BI106:BI246)),  2)</f>
        <v>0</v>
      </c>
      <c r="G37" s="266"/>
      <c r="H37" s="266"/>
      <c r="I37" s="278">
        <v>0</v>
      </c>
      <c r="J37" s="277">
        <f>0</f>
        <v>0</v>
      </c>
      <c r="K37" s="266"/>
      <c r="L37" s="87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</row>
    <row r="38" spans="1:31" s="267" customFormat="1" ht="6.95" customHeight="1">
      <c r="A38" s="265"/>
      <c r="B38" s="30"/>
      <c r="C38" s="266"/>
      <c r="D38" s="266"/>
      <c r="E38" s="266"/>
      <c r="F38" s="266"/>
      <c r="G38" s="266"/>
      <c r="H38" s="266"/>
      <c r="I38" s="266"/>
      <c r="J38" s="266"/>
      <c r="K38" s="266"/>
      <c r="L38" s="87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</row>
    <row r="39" spans="1:31" s="267" customFormat="1" ht="25.35" customHeight="1">
      <c r="A39" s="265"/>
      <c r="B39" s="30"/>
      <c r="C39" s="279"/>
      <c r="D39" s="96" t="s">
        <v>40</v>
      </c>
      <c r="E39" s="52"/>
      <c r="F39" s="52"/>
      <c r="G39" s="97" t="s">
        <v>41</v>
      </c>
      <c r="H39" s="98" t="s">
        <v>42</v>
      </c>
      <c r="I39" s="52"/>
      <c r="J39" s="99">
        <f>SUM(J30:J37)</f>
        <v>0</v>
      </c>
      <c r="K39" s="100"/>
      <c r="L39" s="87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</row>
    <row r="40" spans="1:31" s="267" customFormat="1" ht="14.45" customHeight="1">
      <c r="A40" s="265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</row>
    <row r="44" spans="1:31" s="267" customFormat="1" ht="6.95" customHeight="1">
      <c r="A44" s="265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</row>
    <row r="45" spans="1:31" s="267" customFormat="1" ht="24.95" customHeight="1">
      <c r="A45" s="265"/>
      <c r="B45" s="30"/>
      <c r="C45" s="262" t="s">
        <v>76</v>
      </c>
      <c r="D45" s="266"/>
      <c r="E45" s="266"/>
      <c r="F45" s="266"/>
      <c r="G45" s="266"/>
      <c r="H45" s="266"/>
      <c r="I45" s="266"/>
      <c r="J45" s="266"/>
      <c r="K45" s="266"/>
      <c r="L45" s="87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</row>
    <row r="46" spans="1:31" s="267" customFormat="1" ht="6.95" customHeight="1">
      <c r="A46" s="265"/>
      <c r="B46" s="30"/>
      <c r="C46" s="266"/>
      <c r="D46" s="266"/>
      <c r="E46" s="266"/>
      <c r="F46" s="266"/>
      <c r="G46" s="266"/>
      <c r="H46" s="266"/>
      <c r="I46" s="266"/>
      <c r="J46" s="266"/>
      <c r="K46" s="266"/>
      <c r="L46" s="87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</row>
    <row r="47" spans="1:31" s="267" customFormat="1" ht="12" customHeight="1">
      <c r="A47" s="265"/>
      <c r="B47" s="30"/>
      <c r="C47" s="264" t="s">
        <v>14</v>
      </c>
      <c r="D47" s="266"/>
      <c r="E47" s="266"/>
      <c r="F47" s="266"/>
      <c r="G47" s="266"/>
      <c r="H47" s="266"/>
      <c r="I47" s="266"/>
      <c r="J47" s="266"/>
      <c r="K47" s="266"/>
      <c r="L47" s="87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</row>
    <row r="48" spans="1:31" s="267" customFormat="1" ht="16.5" customHeight="1">
      <c r="A48" s="265"/>
      <c r="B48" s="30"/>
      <c r="C48" s="266"/>
      <c r="D48" s="266"/>
      <c r="E48" s="355" t="str">
        <f>E7</f>
        <v>Sanace, oprava fasády Lidový dům Kbely                                                                                                 Počet listů: 19</v>
      </c>
      <c r="F48" s="356"/>
      <c r="G48" s="356"/>
      <c r="H48" s="356"/>
      <c r="I48" s="266"/>
      <c r="J48" s="266"/>
      <c r="K48" s="266"/>
      <c r="L48" s="87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</row>
    <row r="49" spans="1:47" s="267" customFormat="1" ht="12" customHeight="1">
      <c r="A49" s="265"/>
      <c r="B49" s="30"/>
      <c r="C49" s="264" t="s">
        <v>75</v>
      </c>
      <c r="D49" s="266"/>
      <c r="E49" s="266"/>
      <c r="F49" s="266"/>
      <c r="G49" s="266"/>
      <c r="H49" s="266"/>
      <c r="I49" s="266"/>
      <c r="J49" s="266"/>
      <c r="K49" s="266"/>
      <c r="L49" s="87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</row>
    <row r="50" spans="1:47" s="267" customFormat="1" ht="30" customHeight="1">
      <c r="A50" s="265"/>
      <c r="B50" s="30"/>
      <c r="C50" s="266"/>
      <c r="D50" s="266"/>
      <c r="E50" s="353" t="str">
        <f>E9</f>
        <v xml:space="preserve"> Část 2 - Oprava fasády</v>
      </c>
      <c r="F50" s="354"/>
      <c r="G50" s="354"/>
      <c r="H50" s="354"/>
      <c r="I50" s="266"/>
      <c r="J50" s="266"/>
      <c r="K50" s="266"/>
      <c r="L50" s="87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</row>
    <row r="51" spans="1:47" s="267" customFormat="1" ht="6.95" customHeight="1">
      <c r="A51" s="265"/>
      <c r="B51" s="30"/>
      <c r="C51" s="266"/>
      <c r="D51" s="266"/>
      <c r="E51" s="266"/>
      <c r="F51" s="266"/>
      <c r="G51" s="266"/>
      <c r="H51" s="266"/>
      <c r="I51" s="266"/>
      <c r="J51" s="266"/>
      <c r="K51" s="266"/>
      <c r="L51" s="87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</row>
    <row r="52" spans="1:47" s="267" customFormat="1" ht="12" customHeight="1">
      <c r="A52" s="265"/>
      <c r="B52" s="30"/>
      <c r="C52" s="264" t="s">
        <v>17</v>
      </c>
      <c r="D52" s="266"/>
      <c r="E52" s="266"/>
      <c r="F52" s="268" t="str">
        <f>F12</f>
        <v xml:space="preserve"> </v>
      </c>
      <c r="G52" s="266"/>
      <c r="H52" s="266"/>
      <c r="I52" s="264" t="s">
        <v>18</v>
      </c>
      <c r="J52" s="269" t="str">
        <f>IF(J12="","",J12)</f>
        <v/>
      </c>
      <c r="K52" s="266"/>
      <c r="L52" s="87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</row>
    <row r="53" spans="1:47" s="267" customFormat="1" ht="6.95" customHeight="1">
      <c r="A53" s="265"/>
      <c r="B53" s="30"/>
      <c r="C53" s="266"/>
      <c r="D53" s="266"/>
      <c r="E53" s="266"/>
      <c r="F53" s="266"/>
      <c r="G53" s="266"/>
      <c r="H53" s="266"/>
      <c r="I53" s="266"/>
      <c r="J53" s="266"/>
      <c r="K53" s="266"/>
      <c r="L53" s="87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</row>
    <row r="54" spans="1:47" s="267" customFormat="1" ht="15.2" customHeight="1">
      <c r="A54" s="265"/>
      <c r="B54" s="30"/>
      <c r="C54" s="264" t="s">
        <v>19</v>
      </c>
      <c r="D54" s="266"/>
      <c r="E54" s="266"/>
      <c r="F54" s="268">
        <f>E15</f>
        <v>0</v>
      </c>
      <c r="G54" s="266"/>
      <c r="H54" s="266"/>
      <c r="I54" s="264" t="s">
        <v>24</v>
      </c>
      <c r="J54" s="280" t="str">
        <f>E21</f>
        <v>Kamila Možná</v>
      </c>
      <c r="K54" s="266"/>
      <c r="L54" s="87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</row>
    <row r="55" spans="1:47" s="267" customFormat="1" ht="15.2" customHeight="1">
      <c r="A55" s="265"/>
      <c r="B55" s="30"/>
      <c r="C55" s="264" t="s">
        <v>23</v>
      </c>
      <c r="D55" s="266"/>
      <c r="E55" s="266"/>
      <c r="F55" s="268" t="str">
        <f>IF(E18="","",E18)</f>
        <v xml:space="preserve"> </v>
      </c>
      <c r="G55" s="266"/>
      <c r="H55" s="266"/>
      <c r="I55" s="264" t="s">
        <v>27</v>
      </c>
      <c r="J55" s="280" t="str">
        <f>E24</f>
        <v>Kamila Možná</v>
      </c>
      <c r="K55" s="266"/>
      <c r="L55" s="87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</row>
    <row r="56" spans="1:47" s="267" customFormat="1" ht="10.35" customHeight="1">
      <c r="A56" s="265"/>
      <c r="B56" s="30"/>
      <c r="C56" s="266"/>
      <c r="D56" s="266"/>
      <c r="E56" s="266"/>
      <c r="F56" s="266"/>
      <c r="G56" s="266"/>
      <c r="H56" s="266"/>
      <c r="I56" s="266"/>
      <c r="J56" s="266"/>
      <c r="K56" s="266"/>
      <c r="L56" s="87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</row>
    <row r="57" spans="1:47" s="267" customFormat="1" ht="29.25" customHeight="1">
      <c r="A57" s="265"/>
      <c r="B57" s="30"/>
      <c r="C57" s="281" t="s">
        <v>77</v>
      </c>
      <c r="D57" s="279"/>
      <c r="E57" s="279"/>
      <c r="F57" s="279"/>
      <c r="G57" s="279"/>
      <c r="H57" s="279"/>
      <c r="I57" s="279"/>
      <c r="J57" s="282" t="s">
        <v>78</v>
      </c>
      <c r="K57" s="279"/>
      <c r="L57" s="87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</row>
    <row r="58" spans="1:47" s="267" customFormat="1" ht="10.35" customHeight="1">
      <c r="A58" s="265"/>
      <c r="B58" s="30"/>
      <c r="C58" s="266"/>
      <c r="D58" s="266"/>
      <c r="E58" s="266"/>
      <c r="F58" s="266"/>
      <c r="G58" s="266"/>
      <c r="H58" s="266"/>
      <c r="I58" s="266"/>
      <c r="J58" s="266"/>
      <c r="K58" s="266"/>
      <c r="L58" s="87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</row>
    <row r="59" spans="1:47" s="267" customFormat="1" ht="22.9" customHeight="1">
      <c r="A59" s="265"/>
      <c r="B59" s="30"/>
      <c r="C59" s="283" t="s">
        <v>62</v>
      </c>
      <c r="D59" s="266"/>
      <c r="E59" s="266"/>
      <c r="F59" s="266"/>
      <c r="G59" s="266"/>
      <c r="H59" s="266"/>
      <c r="I59" s="266"/>
      <c r="J59" s="274">
        <f>J106</f>
        <v>0</v>
      </c>
      <c r="K59" s="266"/>
      <c r="L59" s="87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U59" s="261" t="s">
        <v>79</v>
      </c>
    </row>
    <row r="60" spans="1:47" s="285" customFormat="1" ht="24.95" customHeight="1">
      <c r="A60" s="284"/>
      <c r="B60" s="104"/>
      <c r="D60" s="105" t="s">
        <v>335</v>
      </c>
      <c r="E60" s="106"/>
      <c r="F60" s="106"/>
      <c r="G60" s="106"/>
      <c r="H60" s="106"/>
      <c r="I60" s="106"/>
      <c r="J60" s="107">
        <f>J107</f>
        <v>0</v>
      </c>
      <c r="L60" s="104"/>
    </row>
    <row r="61" spans="1:47" s="285" customFormat="1" ht="24.95" customHeight="1">
      <c r="A61" s="284"/>
      <c r="B61" s="104"/>
      <c r="D61" s="105" t="s">
        <v>80</v>
      </c>
      <c r="E61" s="106"/>
      <c r="F61" s="106"/>
      <c r="G61" s="106"/>
      <c r="H61" s="106"/>
      <c r="I61" s="106"/>
      <c r="J61" s="107">
        <f>J110</f>
        <v>0</v>
      </c>
      <c r="L61" s="104"/>
    </row>
    <row r="62" spans="1:47" s="285" customFormat="1" ht="24.95" customHeight="1">
      <c r="A62" s="284"/>
      <c r="B62" s="104"/>
      <c r="D62" s="105" t="s">
        <v>336</v>
      </c>
      <c r="E62" s="106"/>
      <c r="F62" s="106"/>
      <c r="G62" s="106"/>
      <c r="H62" s="106"/>
      <c r="I62" s="106"/>
      <c r="J62" s="107">
        <f>J112</f>
        <v>0</v>
      </c>
      <c r="L62" s="104"/>
    </row>
    <row r="63" spans="1:47" s="285" customFormat="1" ht="24.95" customHeight="1">
      <c r="A63" s="284"/>
      <c r="B63" s="104"/>
      <c r="D63" s="105" t="s">
        <v>337</v>
      </c>
      <c r="E63" s="106"/>
      <c r="F63" s="106"/>
      <c r="G63" s="106"/>
      <c r="H63" s="106"/>
      <c r="I63" s="106"/>
      <c r="J63" s="107">
        <f>J114</f>
        <v>0</v>
      </c>
      <c r="L63" s="104"/>
    </row>
    <row r="64" spans="1:47" s="285" customFormat="1" ht="24.95" customHeight="1">
      <c r="A64" s="284"/>
      <c r="B64" s="104"/>
      <c r="D64" s="105" t="s">
        <v>338</v>
      </c>
      <c r="E64" s="106"/>
      <c r="F64" s="106"/>
      <c r="G64" s="106"/>
      <c r="H64" s="106"/>
      <c r="I64" s="106"/>
      <c r="J64" s="107">
        <f>J118</f>
        <v>0</v>
      </c>
      <c r="L64" s="104"/>
    </row>
    <row r="65" spans="1:12" s="285" customFormat="1" ht="24.95" customHeight="1">
      <c r="B65" s="104"/>
      <c r="D65" s="105" t="s">
        <v>328</v>
      </c>
      <c r="E65" s="106"/>
      <c r="F65" s="106"/>
      <c r="G65" s="106"/>
      <c r="H65" s="106"/>
      <c r="I65" s="106"/>
      <c r="J65" s="107">
        <f>J122</f>
        <v>0</v>
      </c>
      <c r="L65" s="104"/>
    </row>
    <row r="66" spans="1:12" s="285" customFormat="1" ht="24.95" customHeight="1">
      <c r="B66" s="104"/>
      <c r="D66" s="105" t="s">
        <v>329</v>
      </c>
      <c r="E66" s="106"/>
      <c r="F66" s="106"/>
      <c r="G66" s="106"/>
      <c r="H66" s="106"/>
      <c r="I66" s="106"/>
      <c r="J66" s="107">
        <f>J124</f>
        <v>0</v>
      </c>
      <c r="L66" s="104"/>
    </row>
    <row r="67" spans="1:12" s="285" customFormat="1" ht="24.95" customHeight="1">
      <c r="B67" s="104"/>
      <c r="D67" s="105" t="s">
        <v>339</v>
      </c>
      <c r="E67" s="106"/>
      <c r="F67" s="106"/>
      <c r="G67" s="106"/>
      <c r="H67" s="106"/>
      <c r="I67" s="106"/>
      <c r="J67" s="107">
        <f>J127</f>
        <v>0</v>
      </c>
      <c r="L67" s="104"/>
    </row>
    <row r="68" spans="1:12" s="285" customFormat="1" ht="24.95" customHeight="1">
      <c r="B68" s="104"/>
      <c r="D68" s="105" t="s">
        <v>340</v>
      </c>
      <c r="E68" s="106"/>
      <c r="F68" s="106"/>
      <c r="G68" s="106"/>
      <c r="H68" s="106"/>
      <c r="I68" s="106"/>
      <c r="J68" s="107">
        <f>J129</f>
        <v>0</v>
      </c>
      <c r="L68" s="104"/>
    </row>
    <row r="69" spans="1:12" s="285" customFormat="1" ht="24.95" customHeight="1">
      <c r="B69" s="104"/>
      <c r="D69" s="105" t="s">
        <v>341</v>
      </c>
      <c r="E69" s="106"/>
      <c r="F69" s="106"/>
      <c r="G69" s="106"/>
      <c r="H69" s="106"/>
      <c r="I69" s="106"/>
      <c r="J69" s="107">
        <f>J131</f>
        <v>0</v>
      </c>
      <c r="L69" s="104"/>
    </row>
    <row r="70" spans="1:12" s="285" customFormat="1" ht="24.95" customHeight="1">
      <c r="B70" s="104"/>
      <c r="D70" s="105" t="s">
        <v>342</v>
      </c>
      <c r="E70" s="106"/>
      <c r="F70" s="106"/>
      <c r="G70" s="106"/>
      <c r="H70" s="106"/>
      <c r="I70" s="106"/>
      <c r="J70" s="107">
        <f>J134</f>
        <v>0</v>
      </c>
      <c r="L70" s="104"/>
    </row>
    <row r="71" spans="1:12" s="285" customFormat="1" ht="24.95" customHeight="1">
      <c r="B71" s="104"/>
      <c r="D71" s="105" t="s">
        <v>343</v>
      </c>
      <c r="E71" s="106"/>
      <c r="F71" s="106"/>
      <c r="G71" s="106"/>
      <c r="H71" s="106"/>
      <c r="I71" s="106"/>
      <c r="J71" s="107">
        <f>J138</f>
        <v>0</v>
      </c>
      <c r="L71" s="104"/>
    </row>
    <row r="72" spans="1:12" s="285" customFormat="1" ht="24.95" customHeight="1">
      <c r="B72" s="104"/>
      <c r="D72" s="105" t="s">
        <v>82</v>
      </c>
      <c r="E72" s="106"/>
      <c r="F72" s="106"/>
      <c r="G72" s="106"/>
      <c r="H72" s="106"/>
      <c r="I72" s="106"/>
      <c r="J72" s="107">
        <f>J141</f>
        <v>0</v>
      </c>
      <c r="L72" s="104"/>
    </row>
    <row r="73" spans="1:12" s="285" customFormat="1" ht="24.95" customHeight="1">
      <c r="B73" s="104"/>
      <c r="D73" s="105" t="s">
        <v>309</v>
      </c>
      <c r="E73" s="106"/>
      <c r="F73" s="106"/>
      <c r="G73" s="106"/>
      <c r="H73" s="106"/>
      <c r="I73" s="106"/>
      <c r="J73" s="107">
        <f>J151</f>
        <v>0</v>
      </c>
      <c r="L73" s="104"/>
    </row>
    <row r="74" spans="1:12" s="285" customFormat="1" ht="24.95" customHeight="1">
      <c r="B74" s="104"/>
      <c r="D74" s="105" t="s">
        <v>310</v>
      </c>
      <c r="E74" s="106"/>
      <c r="F74" s="106"/>
      <c r="G74" s="106"/>
      <c r="H74" s="106"/>
      <c r="I74" s="106"/>
      <c r="J74" s="107">
        <f>J154</f>
        <v>0</v>
      </c>
      <c r="L74" s="104"/>
    </row>
    <row r="75" spans="1:12" s="285" customFormat="1" ht="24.95" customHeight="1">
      <c r="B75" s="104"/>
      <c r="D75" s="105" t="s">
        <v>85</v>
      </c>
      <c r="E75" s="106"/>
      <c r="F75" s="106"/>
      <c r="G75" s="106"/>
      <c r="H75" s="106"/>
      <c r="I75" s="106"/>
      <c r="J75" s="107">
        <f>J158</f>
        <v>0</v>
      </c>
      <c r="L75" s="104"/>
    </row>
    <row r="76" spans="1:12" s="285" customFormat="1" ht="24.95" customHeight="1">
      <c r="B76" s="104"/>
      <c r="D76" s="105" t="s">
        <v>86</v>
      </c>
      <c r="E76" s="106"/>
      <c r="F76" s="106"/>
      <c r="G76" s="106"/>
      <c r="H76" s="106"/>
      <c r="I76" s="106"/>
      <c r="J76" s="107">
        <f>J177</f>
        <v>0</v>
      </c>
      <c r="L76" s="104"/>
    </row>
    <row r="77" spans="1:12" s="285" customFormat="1" ht="24.95" customHeight="1">
      <c r="B77" s="104"/>
      <c r="D77" s="105" t="s">
        <v>88</v>
      </c>
      <c r="E77" s="106"/>
      <c r="F77" s="106"/>
      <c r="G77" s="106"/>
      <c r="H77" s="106"/>
      <c r="I77" s="106"/>
      <c r="J77" s="107">
        <f>J181</f>
        <v>0</v>
      </c>
      <c r="L77" s="104"/>
    </row>
    <row r="78" spans="1:12" s="285" customFormat="1" ht="24.95" customHeight="1">
      <c r="B78" s="104"/>
      <c r="D78" s="105" t="s">
        <v>344</v>
      </c>
      <c r="E78" s="106"/>
      <c r="F78" s="106"/>
      <c r="G78" s="106"/>
      <c r="H78" s="106"/>
      <c r="I78" s="106"/>
      <c r="J78" s="107">
        <f>J189</f>
        <v>0</v>
      </c>
      <c r="L78" s="104"/>
    </row>
    <row r="79" spans="1:12" s="285" customFormat="1" ht="24.95" customHeight="1">
      <c r="A79" s="284"/>
      <c r="B79" s="104"/>
      <c r="D79" s="105" t="s">
        <v>345</v>
      </c>
      <c r="E79" s="106"/>
      <c r="F79" s="106"/>
      <c r="G79" s="106"/>
      <c r="H79" s="106"/>
      <c r="I79" s="106"/>
      <c r="J79" s="107">
        <f>J192</f>
        <v>0</v>
      </c>
      <c r="L79" s="104"/>
    </row>
    <row r="80" spans="1:12" s="285" customFormat="1" ht="24.95" customHeight="1">
      <c r="A80" s="284"/>
      <c r="B80" s="104"/>
      <c r="D80" s="105" t="s">
        <v>330</v>
      </c>
      <c r="E80" s="106"/>
      <c r="F80" s="106"/>
      <c r="G80" s="106"/>
      <c r="H80" s="106"/>
      <c r="I80" s="106"/>
      <c r="J80" s="107">
        <f>J194</f>
        <v>0</v>
      </c>
      <c r="L80" s="104"/>
    </row>
    <row r="81" spans="1:31" s="285" customFormat="1" ht="24.95" customHeight="1">
      <c r="A81" s="284"/>
      <c r="B81" s="104"/>
      <c r="D81" s="105" t="s">
        <v>311</v>
      </c>
      <c r="E81" s="106"/>
      <c r="F81" s="106"/>
      <c r="G81" s="106"/>
      <c r="H81" s="106"/>
      <c r="I81" s="106"/>
      <c r="J81" s="107">
        <f>J204</f>
        <v>0</v>
      </c>
      <c r="L81" s="104"/>
    </row>
    <row r="82" spans="1:31" s="285" customFormat="1" ht="24.95" customHeight="1">
      <c r="A82" s="284"/>
      <c r="B82" s="104"/>
      <c r="D82" s="105" t="s">
        <v>346</v>
      </c>
      <c r="E82" s="106"/>
      <c r="F82" s="106"/>
      <c r="G82" s="106"/>
      <c r="H82" s="106"/>
      <c r="I82" s="106"/>
      <c r="J82" s="107">
        <f>J207</f>
        <v>0</v>
      </c>
      <c r="L82" s="104"/>
    </row>
    <row r="83" spans="1:31" s="285" customFormat="1" ht="24.95" customHeight="1">
      <c r="A83" s="284"/>
      <c r="B83" s="104"/>
      <c r="D83" s="105" t="s">
        <v>91</v>
      </c>
      <c r="E83" s="106"/>
      <c r="F83" s="106"/>
      <c r="G83" s="106"/>
      <c r="H83" s="106"/>
      <c r="I83" s="106"/>
      <c r="J83" s="107">
        <f>J210</f>
        <v>0</v>
      </c>
      <c r="L83" s="104"/>
    </row>
    <row r="84" spans="1:31" s="285" customFormat="1" ht="24.95" customHeight="1">
      <c r="A84" s="284"/>
      <c r="B84" s="104"/>
      <c r="D84" s="105" t="s">
        <v>92</v>
      </c>
      <c r="E84" s="106"/>
      <c r="F84" s="106"/>
      <c r="G84" s="106"/>
      <c r="H84" s="106"/>
      <c r="I84" s="106"/>
      <c r="J84" s="107">
        <f>J215</f>
        <v>0</v>
      </c>
      <c r="L84" s="104"/>
    </row>
    <row r="85" spans="1:31" s="285" customFormat="1" ht="24.95" customHeight="1">
      <c r="A85" s="284"/>
      <c r="B85" s="104"/>
      <c r="D85" s="105" t="s">
        <v>347</v>
      </c>
      <c r="E85" s="106"/>
      <c r="F85" s="106"/>
      <c r="G85" s="106"/>
      <c r="H85" s="106"/>
      <c r="I85" s="106"/>
      <c r="J85" s="107">
        <f>J219</f>
        <v>0</v>
      </c>
      <c r="L85" s="104"/>
    </row>
    <row r="86" spans="1:31" s="285" customFormat="1" ht="24.95" customHeight="1">
      <c r="A86" s="284"/>
      <c r="B86" s="104"/>
      <c r="D86" s="105" t="s">
        <v>93</v>
      </c>
      <c r="E86" s="106"/>
      <c r="F86" s="106"/>
      <c r="G86" s="106"/>
      <c r="H86" s="106"/>
      <c r="I86" s="106"/>
      <c r="J86" s="107">
        <f>J221</f>
        <v>0</v>
      </c>
      <c r="L86" s="104"/>
    </row>
    <row r="87" spans="1:31" s="267" customFormat="1" ht="21.75" customHeight="1">
      <c r="A87" s="265"/>
      <c r="B87" s="30"/>
      <c r="C87" s="266"/>
      <c r="D87" s="266"/>
      <c r="E87" s="266"/>
      <c r="F87" s="266"/>
      <c r="G87" s="266"/>
      <c r="H87" s="266"/>
      <c r="I87" s="266"/>
      <c r="J87" s="266"/>
      <c r="K87" s="266"/>
      <c r="L87" s="87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</row>
    <row r="88" spans="1:31" s="267" customFormat="1" ht="6.95" customHeight="1">
      <c r="A88" s="265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87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</row>
    <row r="92" spans="1:31" s="267" customFormat="1" ht="6.95" customHeight="1">
      <c r="A92" s="265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87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</row>
    <row r="93" spans="1:31" s="267" customFormat="1" ht="24.95" customHeight="1">
      <c r="A93" s="265"/>
      <c r="B93" s="30"/>
      <c r="C93" s="262" t="s">
        <v>95</v>
      </c>
      <c r="D93" s="266"/>
      <c r="E93" s="266"/>
      <c r="F93" s="266"/>
      <c r="G93" s="266"/>
      <c r="H93" s="266"/>
      <c r="I93" s="266"/>
      <c r="J93" s="266"/>
      <c r="K93" s="266"/>
      <c r="L93" s="87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</row>
    <row r="94" spans="1:31" s="267" customFormat="1" ht="6.95" customHeight="1">
      <c r="A94" s="265"/>
      <c r="B94" s="30"/>
      <c r="C94" s="266"/>
      <c r="D94" s="266"/>
      <c r="E94" s="266"/>
      <c r="F94" s="266"/>
      <c r="G94" s="266"/>
      <c r="H94" s="266"/>
      <c r="I94" s="266"/>
      <c r="J94" s="266"/>
      <c r="K94" s="266"/>
      <c r="L94" s="87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</row>
    <row r="95" spans="1:31" s="267" customFormat="1" ht="12" customHeight="1">
      <c r="A95" s="265"/>
      <c r="B95" s="30"/>
      <c r="C95" s="264" t="s">
        <v>14</v>
      </c>
      <c r="D95" s="266"/>
      <c r="E95" s="266"/>
      <c r="F95" s="266"/>
      <c r="G95" s="266"/>
      <c r="H95" s="266"/>
      <c r="I95" s="266"/>
      <c r="J95" s="266"/>
      <c r="K95" s="266"/>
      <c r="L95" s="87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</row>
    <row r="96" spans="1:31" s="267" customFormat="1" ht="16.5" customHeight="1">
      <c r="A96" s="265"/>
      <c r="B96" s="30"/>
      <c r="C96" s="266"/>
      <c r="D96" s="266"/>
      <c r="E96" s="355" t="str">
        <f>E7</f>
        <v>Sanace, oprava fasády Lidový dům Kbely                                                                                                 Počet listů: 19</v>
      </c>
      <c r="F96" s="356"/>
      <c r="G96" s="356"/>
      <c r="H96" s="356"/>
      <c r="I96" s="266"/>
      <c r="J96" s="266"/>
      <c r="K96" s="266"/>
      <c r="L96" s="87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</row>
    <row r="97" spans="1:65" s="267" customFormat="1" ht="12" customHeight="1">
      <c r="A97" s="265"/>
      <c r="B97" s="30"/>
      <c r="C97" s="264" t="s">
        <v>75</v>
      </c>
      <c r="D97" s="266"/>
      <c r="E97" s="266"/>
      <c r="F97" s="266"/>
      <c r="G97" s="266"/>
      <c r="H97" s="266"/>
      <c r="I97" s="266"/>
      <c r="J97" s="266"/>
      <c r="K97" s="266"/>
      <c r="L97" s="87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</row>
    <row r="98" spans="1:65" s="267" customFormat="1" ht="30" customHeight="1">
      <c r="A98" s="265"/>
      <c r="B98" s="30"/>
      <c r="C98" s="266"/>
      <c r="D98" s="266"/>
      <c r="E98" s="353" t="str">
        <f>E9</f>
        <v xml:space="preserve"> Část 2 - Oprava fasády</v>
      </c>
      <c r="F98" s="354"/>
      <c r="G98" s="354"/>
      <c r="H98" s="354"/>
      <c r="I98" s="266"/>
      <c r="J98" s="266"/>
      <c r="K98" s="266"/>
      <c r="L98" s="87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</row>
    <row r="99" spans="1:65" s="267" customFormat="1" ht="6.95" customHeight="1">
      <c r="A99" s="265"/>
      <c r="B99" s="30"/>
      <c r="C99" s="266"/>
      <c r="D99" s="266"/>
      <c r="E99" s="266"/>
      <c r="F99" s="266"/>
      <c r="G99" s="266"/>
      <c r="H99" s="266"/>
      <c r="I99" s="266"/>
      <c r="J99" s="266"/>
      <c r="K99" s="266"/>
      <c r="L99" s="87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</row>
    <row r="100" spans="1:65" s="267" customFormat="1" ht="12" customHeight="1">
      <c r="A100" s="265"/>
      <c r="B100" s="30"/>
      <c r="C100" s="264" t="s">
        <v>17</v>
      </c>
      <c r="D100" s="266"/>
      <c r="E100" s="266"/>
      <c r="F100" s="268" t="str">
        <f>F12</f>
        <v xml:space="preserve"> </v>
      </c>
      <c r="G100" s="266"/>
      <c r="H100" s="266"/>
      <c r="I100" s="264" t="s">
        <v>18</v>
      </c>
      <c r="J100" s="269" t="str">
        <f>IF(J12="","",J12)</f>
        <v/>
      </c>
      <c r="K100" s="266"/>
      <c r="L100" s="87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</row>
    <row r="101" spans="1:65" s="267" customFormat="1" ht="6.95" customHeight="1">
      <c r="A101" s="265"/>
      <c r="B101" s="30"/>
      <c r="C101" s="266"/>
      <c r="D101" s="266"/>
      <c r="E101" s="266"/>
      <c r="F101" s="266"/>
      <c r="G101" s="266"/>
      <c r="H101" s="266"/>
      <c r="I101" s="266"/>
      <c r="J101" s="266"/>
      <c r="K101" s="266"/>
      <c r="L101" s="87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</row>
    <row r="102" spans="1:65" s="267" customFormat="1" ht="15.2" customHeight="1">
      <c r="A102" s="265"/>
      <c r="B102" s="30"/>
      <c r="C102" s="264" t="s">
        <v>19</v>
      </c>
      <c r="D102" s="266"/>
      <c r="E102" s="266"/>
      <c r="F102" s="268"/>
      <c r="G102" s="266"/>
      <c r="H102" s="266"/>
      <c r="I102" s="264" t="s">
        <v>24</v>
      </c>
      <c r="J102" s="280" t="str">
        <f>E21</f>
        <v>Kamila Možná</v>
      </c>
      <c r="K102" s="266"/>
      <c r="L102" s="87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</row>
    <row r="103" spans="1:65" s="267" customFormat="1" ht="15.2" customHeight="1">
      <c r="A103" s="265"/>
      <c r="B103" s="30"/>
      <c r="C103" s="264" t="s">
        <v>23</v>
      </c>
      <c r="D103" s="266"/>
      <c r="E103" s="266"/>
      <c r="F103" s="268" t="str">
        <f>IF(E18="","",E18)</f>
        <v xml:space="preserve"> </v>
      </c>
      <c r="G103" s="266"/>
      <c r="H103" s="266"/>
      <c r="I103" s="264" t="s">
        <v>27</v>
      </c>
      <c r="J103" s="280" t="str">
        <f>E24</f>
        <v>Kamila Možná</v>
      </c>
      <c r="K103" s="266"/>
      <c r="L103" s="87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</row>
    <row r="104" spans="1:65" s="267" customFormat="1" ht="10.35" customHeight="1">
      <c r="A104" s="265"/>
      <c r="B104" s="30"/>
      <c r="C104" s="266"/>
      <c r="D104" s="266"/>
      <c r="E104" s="266"/>
      <c r="F104" s="266"/>
      <c r="G104" s="266"/>
      <c r="H104" s="266"/>
      <c r="I104" s="266"/>
      <c r="J104" s="266"/>
      <c r="K104" s="266"/>
      <c r="L104" s="87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</row>
    <row r="105" spans="1:65" s="288" customFormat="1" ht="29.25" customHeight="1">
      <c r="A105" s="286"/>
      <c r="B105" s="113"/>
      <c r="C105" s="114" t="s">
        <v>96</v>
      </c>
      <c r="D105" s="115" t="s">
        <v>49</v>
      </c>
      <c r="E105" s="115" t="s">
        <v>45</v>
      </c>
      <c r="F105" s="115" t="s">
        <v>46</v>
      </c>
      <c r="G105" s="115" t="s">
        <v>97</v>
      </c>
      <c r="H105" s="115" t="s">
        <v>98</v>
      </c>
      <c r="I105" s="115" t="s">
        <v>99</v>
      </c>
      <c r="J105" s="115" t="s">
        <v>78</v>
      </c>
      <c r="K105" s="116" t="s">
        <v>100</v>
      </c>
      <c r="L105" s="117"/>
      <c r="M105" s="54" t="s">
        <v>3</v>
      </c>
      <c r="N105" s="55" t="s">
        <v>34</v>
      </c>
      <c r="O105" s="55" t="s">
        <v>101</v>
      </c>
      <c r="P105" s="55" t="s">
        <v>102</v>
      </c>
      <c r="Q105" s="55" t="s">
        <v>103</v>
      </c>
      <c r="R105" s="55" t="s">
        <v>104</v>
      </c>
      <c r="S105" s="55" t="s">
        <v>105</v>
      </c>
      <c r="T105" s="56" t="s">
        <v>106</v>
      </c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</row>
    <row r="106" spans="1:65" s="267" customFormat="1" ht="22.9" customHeight="1">
      <c r="A106" s="265"/>
      <c r="B106" s="30"/>
      <c r="C106" s="289" t="s">
        <v>107</v>
      </c>
      <c r="D106" s="266"/>
      <c r="E106" s="266"/>
      <c r="F106" s="266"/>
      <c r="G106" s="266"/>
      <c r="H106" s="266"/>
      <c r="I106" s="266"/>
      <c r="J106" s="290">
        <f>+J107+J110+J112+J114+J118+J122+J124+J127+J129+J131+J134+J138+J141+J151+J154+J158+J177+J181+J189+J192+J194+J204+J207+J210+J215+J219+J221</f>
        <v>0</v>
      </c>
      <c r="K106" s="266"/>
      <c r="L106" s="30"/>
      <c r="M106" s="57"/>
      <c r="N106" s="48"/>
      <c r="O106" s="58"/>
      <c r="P106" s="119" t="e">
        <f>P107+P110+P112+P114+P118+P122+P124+P127+P129+P131+P134+P138+P141+P151+P154+P158+#REF!+#REF!+P177+P181+P189+P192+P194+P204+P207+P210+P215+P219+P221</f>
        <v>#REF!</v>
      </c>
      <c r="Q106" s="58"/>
      <c r="R106" s="119" t="e">
        <f>R107+R110+R112+R114+R118+R122+R124+R127+R129+R131+R134+R138+R141+R151+R154+R158+#REF!+#REF!+R177+R181+R189+R192+R194+R204+R207+R210+R215+R219+R221</f>
        <v>#REF!</v>
      </c>
      <c r="S106" s="58"/>
      <c r="T106" s="120" t="e">
        <f>T107+T110+T112+T114+T118+T122+T124+T127+T129+T131+T134+T138+T141+T151+T154+T158+#REF!+#REF!+T177+T181+T189+T192+T194+T204+T207+T210+T215+T219+T221</f>
        <v>#REF!</v>
      </c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T106" s="261" t="s">
        <v>63</v>
      </c>
      <c r="AU106" s="261" t="s">
        <v>79</v>
      </c>
      <c r="BK106" s="291" t="e">
        <f>BK107+BK110+BK112+BK114+BK118+BK122+BK124+BK127+BK129+BK131+BK134+BK138+BK141+BK151+BK154+BK158+#REF!+#REF!+BK177+BK181+BK189+BK192+BK194+BK204+BK207+BK210+BK215+BK219+BK221</f>
        <v>#REF!</v>
      </c>
    </row>
    <row r="107" spans="1:65" s="293" customFormat="1" ht="25.9" customHeight="1">
      <c r="A107" s="292"/>
      <c r="B107" s="122"/>
      <c r="D107" s="294" t="s">
        <v>63</v>
      </c>
      <c r="E107" s="295" t="s">
        <v>64</v>
      </c>
      <c r="F107" s="295" t="s">
        <v>348</v>
      </c>
      <c r="J107" s="296">
        <f>BK107</f>
        <v>0</v>
      </c>
      <c r="L107" s="122"/>
      <c r="M107" s="126"/>
      <c r="P107" s="297">
        <f>SUM(P108:P109)</f>
        <v>0</v>
      </c>
      <c r="R107" s="297">
        <f>SUM(R108:R109)</f>
        <v>0</v>
      </c>
      <c r="T107" s="129">
        <f>SUM(T108:T109)</f>
        <v>0</v>
      </c>
      <c r="AR107" s="294" t="s">
        <v>70</v>
      </c>
      <c r="AT107" s="298" t="s">
        <v>63</v>
      </c>
      <c r="AU107" s="298" t="s">
        <v>64</v>
      </c>
      <c r="AY107" s="294" t="s">
        <v>110</v>
      </c>
      <c r="BK107" s="299">
        <f>SUM(BK108:BK109)</f>
        <v>0</v>
      </c>
    </row>
    <row r="108" spans="1:65" s="267" customFormat="1" ht="21.75" customHeight="1">
      <c r="A108" s="265"/>
      <c r="B108" s="132"/>
      <c r="C108" s="133" t="s">
        <v>70</v>
      </c>
      <c r="D108" s="133" t="s">
        <v>111</v>
      </c>
      <c r="E108" s="134" t="s">
        <v>349</v>
      </c>
      <c r="F108" s="135" t="s">
        <v>350</v>
      </c>
      <c r="G108" s="136" t="s">
        <v>333</v>
      </c>
      <c r="H108" s="137">
        <v>1</v>
      </c>
      <c r="I108" s="138"/>
      <c r="J108" s="138">
        <f>ROUND(I108*H108,2)</f>
        <v>0</v>
      </c>
      <c r="K108" s="135" t="s">
        <v>799</v>
      </c>
      <c r="L108" s="30"/>
      <c r="M108" s="139" t="s">
        <v>3</v>
      </c>
      <c r="N108" s="253" t="s">
        <v>35</v>
      </c>
      <c r="O108" s="254">
        <v>0</v>
      </c>
      <c r="P108" s="254">
        <f>O108*H108</f>
        <v>0</v>
      </c>
      <c r="Q108" s="254">
        <v>0</v>
      </c>
      <c r="R108" s="254">
        <f>Q108*H108</f>
        <v>0</v>
      </c>
      <c r="S108" s="254">
        <v>0</v>
      </c>
      <c r="T108" s="142">
        <f>S108*H108</f>
        <v>0</v>
      </c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R108" s="300" t="s">
        <v>116</v>
      </c>
      <c r="AT108" s="300" t="s">
        <v>111</v>
      </c>
      <c r="AU108" s="300" t="s">
        <v>70</v>
      </c>
      <c r="AY108" s="261" t="s">
        <v>110</v>
      </c>
      <c r="BE108" s="301">
        <f>IF(N108="základní",J108,0)</f>
        <v>0</v>
      </c>
      <c r="BF108" s="301">
        <f>IF(N108="snížená",J108,0)</f>
        <v>0</v>
      </c>
      <c r="BG108" s="301">
        <f>IF(N108="zákl. přenesená",J108,0)</f>
        <v>0</v>
      </c>
      <c r="BH108" s="301">
        <f>IF(N108="sníž. přenesená",J108,0)</f>
        <v>0</v>
      </c>
      <c r="BI108" s="301">
        <f>IF(N108="nulová",J108,0)</f>
        <v>0</v>
      </c>
      <c r="BJ108" s="261" t="s">
        <v>70</v>
      </c>
      <c r="BK108" s="301">
        <f>ROUND(I108*H108,2)</f>
        <v>0</v>
      </c>
      <c r="BL108" s="261" t="s">
        <v>116</v>
      </c>
      <c r="BM108" s="300" t="s">
        <v>72</v>
      </c>
    </row>
    <row r="109" spans="1:65" s="267" customFormat="1" ht="21.75" customHeight="1">
      <c r="A109" s="265"/>
      <c r="B109" s="132"/>
      <c r="C109" s="133" t="s">
        <v>72</v>
      </c>
      <c r="D109" s="133" t="s">
        <v>111</v>
      </c>
      <c r="E109" s="134" t="s">
        <v>351</v>
      </c>
      <c r="F109" s="135" t="s">
        <v>352</v>
      </c>
      <c r="G109" s="136" t="s">
        <v>333</v>
      </c>
      <c r="H109" s="137">
        <v>1</v>
      </c>
      <c r="I109" s="138"/>
      <c r="J109" s="138">
        <f>ROUND(I109*H109,2)</f>
        <v>0</v>
      </c>
      <c r="K109" s="135" t="s">
        <v>799</v>
      </c>
      <c r="L109" s="30"/>
      <c r="M109" s="139" t="s">
        <v>3</v>
      </c>
      <c r="N109" s="253" t="s">
        <v>35</v>
      </c>
      <c r="O109" s="254">
        <v>0</v>
      </c>
      <c r="P109" s="254">
        <f>O109*H109</f>
        <v>0</v>
      </c>
      <c r="Q109" s="254">
        <v>0</v>
      </c>
      <c r="R109" s="254">
        <f>Q109*H109</f>
        <v>0</v>
      </c>
      <c r="S109" s="254">
        <v>0</v>
      </c>
      <c r="T109" s="142">
        <f>S109*H109</f>
        <v>0</v>
      </c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R109" s="300" t="s">
        <v>116</v>
      </c>
      <c r="AT109" s="300" t="s">
        <v>111</v>
      </c>
      <c r="AU109" s="300" t="s">
        <v>70</v>
      </c>
      <c r="AY109" s="261" t="s">
        <v>110</v>
      </c>
      <c r="BE109" s="301">
        <f>IF(N109="základní",J109,0)</f>
        <v>0</v>
      </c>
      <c r="BF109" s="301">
        <f>IF(N109="snížená",J109,0)</f>
        <v>0</v>
      </c>
      <c r="BG109" s="301">
        <f>IF(N109="zákl. přenesená",J109,0)</f>
        <v>0</v>
      </c>
      <c r="BH109" s="301">
        <f>IF(N109="sníž. přenesená",J109,0)</f>
        <v>0</v>
      </c>
      <c r="BI109" s="301">
        <f>IF(N109="nulová",J109,0)</f>
        <v>0</v>
      </c>
      <c r="BJ109" s="261" t="s">
        <v>70</v>
      </c>
      <c r="BK109" s="301">
        <f>ROUND(I109*H109,2)</f>
        <v>0</v>
      </c>
      <c r="BL109" s="261" t="s">
        <v>116</v>
      </c>
      <c r="BM109" s="300" t="s">
        <v>116</v>
      </c>
    </row>
    <row r="110" spans="1:65" s="293" customFormat="1" ht="25.9" customHeight="1">
      <c r="A110" s="292"/>
      <c r="B110" s="122"/>
      <c r="D110" s="294" t="s">
        <v>63</v>
      </c>
      <c r="E110" s="295" t="s">
        <v>108</v>
      </c>
      <c r="F110" s="295" t="s">
        <v>109</v>
      </c>
      <c r="J110" s="296">
        <f>BK110</f>
        <v>0</v>
      </c>
      <c r="L110" s="122"/>
      <c r="M110" s="126"/>
      <c r="P110" s="297">
        <f>P111</f>
        <v>0</v>
      </c>
      <c r="R110" s="297">
        <f>R111</f>
        <v>1.105</v>
      </c>
      <c r="T110" s="129">
        <f>T111</f>
        <v>0</v>
      </c>
      <c r="AR110" s="294" t="s">
        <v>70</v>
      </c>
      <c r="AT110" s="298" t="s">
        <v>63</v>
      </c>
      <c r="AU110" s="298" t="s">
        <v>64</v>
      </c>
      <c r="AY110" s="294" t="s">
        <v>110</v>
      </c>
      <c r="BK110" s="299">
        <f>BK111</f>
        <v>0</v>
      </c>
    </row>
    <row r="111" spans="1:65" s="267" customFormat="1" ht="24.2" customHeight="1">
      <c r="A111" s="265"/>
      <c r="B111" s="132"/>
      <c r="C111" s="133" t="s">
        <v>121</v>
      </c>
      <c r="D111" s="133" t="s">
        <v>111</v>
      </c>
      <c r="E111" s="134" t="s">
        <v>353</v>
      </c>
      <c r="F111" s="135" t="s">
        <v>772</v>
      </c>
      <c r="G111" s="136" t="s">
        <v>333</v>
      </c>
      <c r="H111" s="137">
        <v>1</v>
      </c>
      <c r="I111" s="138"/>
      <c r="J111" s="138">
        <f>ROUND(I111*H111,2)</f>
        <v>0</v>
      </c>
      <c r="K111" s="135" t="s">
        <v>799</v>
      </c>
      <c r="L111" s="30"/>
      <c r="M111" s="139" t="s">
        <v>3</v>
      </c>
      <c r="N111" s="253" t="s">
        <v>35</v>
      </c>
      <c r="O111" s="254">
        <v>0</v>
      </c>
      <c r="P111" s="254">
        <f>O111*H111</f>
        <v>0</v>
      </c>
      <c r="Q111" s="254">
        <v>1.105</v>
      </c>
      <c r="R111" s="254">
        <f>Q111*H111</f>
        <v>1.105</v>
      </c>
      <c r="S111" s="254">
        <v>0</v>
      </c>
      <c r="T111" s="142">
        <f>S111*H111</f>
        <v>0</v>
      </c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R111" s="300" t="s">
        <v>116</v>
      </c>
      <c r="AT111" s="300" t="s">
        <v>111</v>
      </c>
      <c r="AU111" s="300" t="s">
        <v>70</v>
      </c>
      <c r="AY111" s="261" t="s">
        <v>110</v>
      </c>
      <c r="BE111" s="301">
        <f>IF(N111="základní",J111,0)</f>
        <v>0</v>
      </c>
      <c r="BF111" s="301">
        <f>IF(N111="snížená",J111,0)</f>
        <v>0</v>
      </c>
      <c r="BG111" s="301">
        <f>IF(N111="zákl. přenesená",J111,0)</f>
        <v>0</v>
      </c>
      <c r="BH111" s="301">
        <f>IF(N111="sníž. přenesená",J111,0)</f>
        <v>0</v>
      </c>
      <c r="BI111" s="301">
        <f>IF(N111="nulová",J111,0)</f>
        <v>0</v>
      </c>
      <c r="BJ111" s="261" t="s">
        <v>70</v>
      </c>
      <c r="BK111" s="301">
        <f>ROUND(I111*H111,2)</f>
        <v>0</v>
      </c>
      <c r="BL111" s="261" t="s">
        <v>116</v>
      </c>
      <c r="BM111" s="300" t="s">
        <v>124</v>
      </c>
    </row>
    <row r="112" spans="1:65" s="293" customFormat="1" ht="25.9" customHeight="1">
      <c r="A112" s="292"/>
      <c r="B112" s="122"/>
      <c r="D112" s="294" t="s">
        <v>63</v>
      </c>
      <c r="E112" s="295" t="s">
        <v>157</v>
      </c>
      <c r="F112" s="295" t="s">
        <v>354</v>
      </c>
      <c r="J112" s="296">
        <f>BK112</f>
        <v>0</v>
      </c>
      <c r="L112" s="122"/>
      <c r="M112" s="126"/>
      <c r="P112" s="297">
        <f>P113</f>
        <v>0</v>
      </c>
      <c r="R112" s="297">
        <f>R113</f>
        <v>0</v>
      </c>
      <c r="T112" s="129">
        <f>T113</f>
        <v>0</v>
      </c>
      <c r="AR112" s="294" t="s">
        <v>70</v>
      </c>
      <c r="AT112" s="298" t="s">
        <v>63</v>
      </c>
      <c r="AU112" s="298" t="s">
        <v>64</v>
      </c>
      <c r="AY112" s="294" t="s">
        <v>110</v>
      </c>
      <c r="BK112" s="299">
        <f>BK113</f>
        <v>0</v>
      </c>
    </row>
    <row r="113" spans="1:65" s="267" customFormat="1" ht="16.5" customHeight="1">
      <c r="A113" s="265"/>
      <c r="B113" s="132"/>
      <c r="C113" s="133" t="s">
        <v>116</v>
      </c>
      <c r="D113" s="133" t="s">
        <v>111</v>
      </c>
      <c r="E113" s="134" t="s">
        <v>355</v>
      </c>
      <c r="F113" s="135" t="s">
        <v>356</v>
      </c>
      <c r="G113" s="136" t="s">
        <v>146</v>
      </c>
      <c r="H113" s="137">
        <v>6.48</v>
      </c>
      <c r="I113" s="138"/>
      <c r="J113" s="138">
        <f>ROUND(I113*H113,2)</f>
        <v>0</v>
      </c>
      <c r="K113" s="135" t="s">
        <v>799</v>
      </c>
      <c r="L113" s="30"/>
      <c r="M113" s="139" t="s">
        <v>3</v>
      </c>
      <c r="N113" s="253" t="s">
        <v>35</v>
      </c>
      <c r="O113" s="254">
        <v>0</v>
      </c>
      <c r="P113" s="254">
        <f>O113*H113</f>
        <v>0</v>
      </c>
      <c r="Q113" s="254">
        <v>0</v>
      </c>
      <c r="R113" s="254">
        <f>Q113*H113</f>
        <v>0</v>
      </c>
      <c r="S113" s="254">
        <v>0</v>
      </c>
      <c r="T113" s="142">
        <f>S113*H113</f>
        <v>0</v>
      </c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R113" s="300" t="s">
        <v>116</v>
      </c>
      <c r="AT113" s="300" t="s">
        <v>111</v>
      </c>
      <c r="AU113" s="300" t="s">
        <v>70</v>
      </c>
      <c r="AY113" s="261" t="s">
        <v>110</v>
      </c>
      <c r="BE113" s="301">
        <f>IF(N113="základní",J113,0)</f>
        <v>0</v>
      </c>
      <c r="BF113" s="301">
        <f>IF(N113="snížená",J113,0)</f>
        <v>0</v>
      </c>
      <c r="BG113" s="301">
        <f>IF(N113="zákl. přenesená",J113,0)</f>
        <v>0</v>
      </c>
      <c r="BH113" s="301">
        <f>IF(N113="sníž. přenesená",J113,0)</f>
        <v>0</v>
      </c>
      <c r="BI113" s="301">
        <f>IF(N113="nulová",J113,0)</f>
        <v>0</v>
      </c>
      <c r="BJ113" s="261" t="s">
        <v>70</v>
      </c>
      <c r="BK113" s="301">
        <f>ROUND(I113*H113,2)</f>
        <v>0</v>
      </c>
      <c r="BL113" s="261" t="s">
        <v>116</v>
      </c>
      <c r="BM113" s="300" t="s">
        <v>127</v>
      </c>
    </row>
    <row r="114" spans="1:65" s="293" customFormat="1" ht="25.9" customHeight="1">
      <c r="A114" s="292"/>
      <c r="B114" s="122"/>
      <c r="D114" s="294" t="s">
        <v>63</v>
      </c>
      <c r="E114" s="295" t="s">
        <v>142</v>
      </c>
      <c r="F114" s="295" t="s">
        <v>357</v>
      </c>
      <c r="J114" s="296">
        <f>BK114</f>
        <v>0</v>
      </c>
      <c r="L114" s="122"/>
      <c r="M114" s="126"/>
      <c r="P114" s="297">
        <f>SUM(P115:P117)</f>
        <v>0</v>
      </c>
      <c r="R114" s="297">
        <f>SUM(R115:R117)</f>
        <v>0</v>
      </c>
      <c r="T114" s="129">
        <f>SUM(T115:T117)</f>
        <v>0</v>
      </c>
      <c r="AR114" s="294" t="s">
        <v>70</v>
      </c>
      <c r="AT114" s="298" t="s">
        <v>63</v>
      </c>
      <c r="AU114" s="298" t="s">
        <v>64</v>
      </c>
      <c r="AY114" s="294" t="s">
        <v>110</v>
      </c>
      <c r="BK114" s="299">
        <f>SUM(BK115:BK117)</f>
        <v>0</v>
      </c>
    </row>
    <row r="115" spans="1:65" s="267" customFormat="1" ht="21.75" customHeight="1">
      <c r="A115" s="265"/>
      <c r="B115" s="132"/>
      <c r="C115" s="133" t="s">
        <v>128</v>
      </c>
      <c r="D115" s="133" t="s">
        <v>111</v>
      </c>
      <c r="E115" s="134" t="s">
        <v>358</v>
      </c>
      <c r="F115" s="135" t="s">
        <v>359</v>
      </c>
      <c r="G115" s="136" t="s">
        <v>146</v>
      </c>
      <c r="H115" s="137">
        <v>2.835</v>
      </c>
      <c r="I115" s="138"/>
      <c r="J115" s="138">
        <f>ROUND(I115*H115,2)</f>
        <v>0</v>
      </c>
      <c r="K115" s="135" t="s">
        <v>799</v>
      </c>
      <c r="L115" s="30"/>
      <c r="M115" s="139" t="s">
        <v>3</v>
      </c>
      <c r="N115" s="253" t="s">
        <v>35</v>
      </c>
      <c r="O115" s="254">
        <v>0</v>
      </c>
      <c r="P115" s="254">
        <f>O115*H115</f>
        <v>0</v>
      </c>
      <c r="Q115" s="254">
        <v>0</v>
      </c>
      <c r="R115" s="254">
        <f>Q115*H115</f>
        <v>0</v>
      </c>
      <c r="S115" s="254">
        <v>0</v>
      </c>
      <c r="T115" s="142">
        <f>S115*H115</f>
        <v>0</v>
      </c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R115" s="300" t="s">
        <v>116</v>
      </c>
      <c r="AT115" s="300" t="s">
        <v>111</v>
      </c>
      <c r="AU115" s="300" t="s">
        <v>70</v>
      </c>
      <c r="AY115" s="261" t="s">
        <v>110</v>
      </c>
      <c r="BE115" s="301">
        <f>IF(N115="základní",J115,0)</f>
        <v>0</v>
      </c>
      <c r="BF115" s="301">
        <f>IF(N115="snížená",J115,0)</f>
        <v>0</v>
      </c>
      <c r="BG115" s="301">
        <f>IF(N115="zákl. přenesená",J115,0)</f>
        <v>0</v>
      </c>
      <c r="BH115" s="301">
        <f>IF(N115="sníž. přenesená",J115,0)</f>
        <v>0</v>
      </c>
      <c r="BI115" s="301">
        <f>IF(N115="nulová",J115,0)</f>
        <v>0</v>
      </c>
      <c r="BJ115" s="261" t="s">
        <v>70</v>
      </c>
      <c r="BK115" s="301">
        <f>ROUND(I115*H115,2)</f>
        <v>0</v>
      </c>
      <c r="BL115" s="261" t="s">
        <v>116</v>
      </c>
      <c r="BM115" s="300" t="s">
        <v>131</v>
      </c>
    </row>
    <row r="116" spans="1:65" s="267" customFormat="1" ht="21.75" customHeight="1">
      <c r="A116" s="265"/>
      <c r="B116" s="132"/>
      <c r="C116" s="133" t="s">
        <v>124</v>
      </c>
      <c r="D116" s="133" t="s">
        <v>111</v>
      </c>
      <c r="E116" s="134" t="s">
        <v>360</v>
      </c>
      <c r="F116" s="135" t="s">
        <v>361</v>
      </c>
      <c r="G116" s="136" t="s">
        <v>146</v>
      </c>
      <c r="H116" s="137">
        <v>2.835</v>
      </c>
      <c r="I116" s="138"/>
      <c r="J116" s="138">
        <f>ROUND(I116*H116,2)</f>
        <v>0</v>
      </c>
      <c r="K116" s="135" t="s">
        <v>799</v>
      </c>
      <c r="L116" s="30"/>
      <c r="M116" s="139" t="s">
        <v>3</v>
      </c>
      <c r="N116" s="253" t="s">
        <v>35</v>
      </c>
      <c r="O116" s="254">
        <v>0</v>
      </c>
      <c r="P116" s="254">
        <f>O116*H116</f>
        <v>0</v>
      </c>
      <c r="Q116" s="254">
        <v>0</v>
      </c>
      <c r="R116" s="254">
        <f>Q116*H116</f>
        <v>0</v>
      </c>
      <c r="S116" s="254">
        <v>0</v>
      </c>
      <c r="T116" s="142">
        <f>S116*H116</f>
        <v>0</v>
      </c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R116" s="300" t="s">
        <v>116</v>
      </c>
      <c r="AT116" s="300" t="s">
        <v>111</v>
      </c>
      <c r="AU116" s="300" t="s">
        <v>70</v>
      </c>
      <c r="AY116" s="261" t="s">
        <v>110</v>
      </c>
      <c r="BE116" s="301">
        <f>IF(N116="základní",J116,0)</f>
        <v>0</v>
      </c>
      <c r="BF116" s="301">
        <f>IF(N116="snížená",J116,0)</f>
        <v>0</v>
      </c>
      <c r="BG116" s="301">
        <f>IF(N116="zákl. přenesená",J116,0)</f>
        <v>0</v>
      </c>
      <c r="BH116" s="301">
        <f>IF(N116="sníž. přenesená",J116,0)</f>
        <v>0</v>
      </c>
      <c r="BI116" s="301">
        <f>IF(N116="nulová",J116,0)</f>
        <v>0</v>
      </c>
      <c r="BJ116" s="261" t="s">
        <v>70</v>
      </c>
      <c r="BK116" s="301">
        <f>ROUND(I116*H116,2)</f>
        <v>0</v>
      </c>
      <c r="BL116" s="261" t="s">
        <v>116</v>
      </c>
      <c r="BM116" s="300" t="s">
        <v>134</v>
      </c>
    </row>
    <row r="117" spans="1:65" s="267" customFormat="1" ht="21.75" customHeight="1">
      <c r="A117" s="265"/>
      <c r="B117" s="132"/>
      <c r="C117" s="133" t="s">
        <v>137</v>
      </c>
      <c r="D117" s="133" t="s">
        <v>111</v>
      </c>
      <c r="E117" s="134" t="s">
        <v>362</v>
      </c>
      <c r="F117" s="135" t="s">
        <v>363</v>
      </c>
      <c r="G117" s="136" t="s">
        <v>146</v>
      </c>
      <c r="H117" s="137">
        <v>53.865000000000002</v>
      </c>
      <c r="I117" s="138"/>
      <c r="J117" s="138">
        <f>ROUND(I117*H117,2)</f>
        <v>0</v>
      </c>
      <c r="K117" s="135" t="s">
        <v>799</v>
      </c>
      <c r="L117" s="30"/>
      <c r="M117" s="139" t="s">
        <v>3</v>
      </c>
      <c r="N117" s="253" t="s">
        <v>35</v>
      </c>
      <c r="O117" s="254">
        <v>0</v>
      </c>
      <c r="P117" s="254">
        <f>O117*H117</f>
        <v>0</v>
      </c>
      <c r="Q117" s="254">
        <v>0</v>
      </c>
      <c r="R117" s="254">
        <f>Q117*H117</f>
        <v>0</v>
      </c>
      <c r="S117" s="254">
        <v>0</v>
      </c>
      <c r="T117" s="142">
        <f>S117*H117</f>
        <v>0</v>
      </c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R117" s="300" t="s">
        <v>116</v>
      </c>
      <c r="AT117" s="300" t="s">
        <v>111</v>
      </c>
      <c r="AU117" s="300" t="s">
        <v>70</v>
      </c>
      <c r="AY117" s="261" t="s">
        <v>110</v>
      </c>
      <c r="BE117" s="301">
        <f>IF(N117="základní",J117,0)</f>
        <v>0</v>
      </c>
      <c r="BF117" s="301">
        <f>IF(N117="snížená",J117,0)</f>
        <v>0</v>
      </c>
      <c r="BG117" s="301">
        <f>IF(N117="zákl. přenesená",J117,0)</f>
        <v>0</v>
      </c>
      <c r="BH117" s="301">
        <f>IF(N117="sníž. přenesená",J117,0)</f>
        <v>0</v>
      </c>
      <c r="BI117" s="301">
        <f>IF(N117="nulová",J117,0)</f>
        <v>0</v>
      </c>
      <c r="BJ117" s="261" t="s">
        <v>70</v>
      </c>
      <c r="BK117" s="301">
        <f>ROUND(I117*H117,2)</f>
        <v>0</v>
      </c>
      <c r="BL117" s="261" t="s">
        <v>116</v>
      </c>
      <c r="BM117" s="300" t="s">
        <v>139</v>
      </c>
    </row>
    <row r="118" spans="1:65" s="293" customFormat="1" ht="25.9" customHeight="1">
      <c r="A118" s="292"/>
      <c r="B118" s="122"/>
      <c r="D118" s="294" t="s">
        <v>63</v>
      </c>
      <c r="E118" s="295" t="s">
        <v>171</v>
      </c>
      <c r="F118" s="295" t="s">
        <v>364</v>
      </c>
      <c r="J118" s="296">
        <f>BK118</f>
        <v>0</v>
      </c>
      <c r="L118" s="122"/>
      <c r="M118" s="126"/>
      <c r="P118" s="297">
        <f>SUM(P119:P121)</f>
        <v>0</v>
      </c>
      <c r="R118" s="297">
        <f>SUM(R119:R121)</f>
        <v>3.8326499999999997</v>
      </c>
      <c r="T118" s="129">
        <f>SUM(T119:T121)</f>
        <v>0</v>
      </c>
      <c r="AR118" s="294" t="s">
        <v>70</v>
      </c>
      <c r="AT118" s="298" t="s">
        <v>63</v>
      </c>
      <c r="AU118" s="298" t="s">
        <v>64</v>
      </c>
      <c r="AY118" s="294" t="s">
        <v>110</v>
      </c>
      <c r="BK118" s="299">
        <f>SUM(BK119:BK121)</f>
        <v>0</v>
      </c>
    </row>
    <row r="119" spans="1:65" s="267" customFormat="1" ht="16.5" customHeight="1">
      <c r="A119" s="265"/>
      <c r="B119" s="132"/>
      <c r="C119" s="133" t="s">
        <v>127</v>
      </c>
      <c r="D119" s="133" t="s">
        <v>111</v>
      </c>
      <c r="E119" s="134" t="s">
        <v>365</v>
      </c>
      <c r="F119" s="135" t="s">
        <v>366</v>
      </c>
      <c r="G119" s="136" t="s">
        <v>146</v>
      </c>
      <c r="H119" s="137">
        <v>2.2949999999999999</v>
      </c>
      <c r="I119" s="138"/>
      <c r="J119" s="138">
        <f>ROUND(I119*H119,2)</f>
        <v>0</v>
      </c>
      <c r="K119" s="135" t="s">
        <v>799</v>
      </c>
      <c r="L119" s="30"/>
      <c r="M119" s="139" t="s">
        <v>3</v>
      </c>
      <c r="N119" s="253" t="s">
        <v>35</v>
      </c>
      <c r="O119" s="254">
        <v>0</v>
      </c>
      <c r="P119" s="254">
        <f>O119*H119</f>
        <v>0</v>
      </c>
      <c r="Q119" s="254">
        <v>1.67</v>
      </c>
      <c r="R119" s="254">
        <f>Q119*H119</f>
        <v>3.8326499999999997</v>
      </c>
      <c r="S119" s="254">
        <v>0</v>
      </c>
      <c r="T119" s="142">
        <f>S119*H119</f>
        <v>0</v>
      </c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R119" s="300" t="s">
        <v>116</v>
      </c>
      <c r="AT119" s="300" t="s">
        <v>111</v>
      </c>
      <c r="AU119" s="300" t="s">
        <v>70</v>
      </c>
      <c r="AY119" s="261" t="s">
        <v>110</v>
      </c>
      <c r="BE119" s="301">
        <f>IF(N119="základní",J119,0)</f>
        <v>0</v>
      </c>
      <c r="BF119" s="301">
        <f>IF(N119="snížená",J119,0)</f>
        <v>0</v>
      </c>
      <c r="BG119" s="301">
        <f>IF(N119="zákl. přenesená",J119,0)</f>
        <v>0</v>
      </c>
      <c r="BH119" s="301">
        <f>IF(N119="sníž. přenesená",J119,0)</f>
        <v>0</v>
      </c>
      <c r="BI119" s="301">
        <f>IF(N119="nulová",J119,0)</f>
        <v>0</v>
      </c>
      <c r="BJ119" s="261" t="s">
        <v>70</v>
      </c>
      <c r="BK119" s="301">
        <f>ROUND(I119*H119,2)</f>
        <v>0</v>
      </c>
      <c r="BL119" s="261" t="s">
        <v>116</v>
      </c>
      <c r="BM119" s="300" t="s">
        <v>142</v>
      </c>
    </row>
    <row r="120" spans="1:65" s="267" customFormat="1" ht="16.5" customHeight="1">
      <c r="A120" s="265"/>
      <c r="B120" s="132"/>
      <c r="C120" s="133" t="s">
        <v>143</v>
      </c>
      <c r="D120" s="133" t="s">
        <v>111</v>
      </c>
      <c r="E120" s="134" t="s">
        <v>367</v>
      </c>
      <c r="F120" s="135" t="s">
        <v>368</v>
      </c>
      <c r="G120" s="136" t="s">
        <v>146</v>
      </c>
      <c r="H120" s="137">
        <v>3.645</v>
      </c>
      <c r="I120" s="138"/>
      <c r="J120" s="138">
        <f>ROUND(I120*H120,2)</f>
        <v>0</v>
      </c>
      <c r="K120" s="135" t="s">
        <v>799</v>
      </c>
      <c r="L120" s="30"/>
      <c r="M120" s="139" t="s">
        <v>3</v>
      </c>
      <c r="N120" s="253" t="s">
        <v>35</v>
      </c>
      <c r="O120" s="254">
        <v>0</v>
      </c>
      <c r="P120" s="254">
        <f>O120*H120</f>
        <v>0</v>
      </c>
      <c r="Q120" s="254">
        <v>0</v>
      </c>
      <c r="R120" s="254">
        <f>Q120*H120</f>
        <v>0</v>
      </c>
      <c r="S120" s="254">
        <v>0</v>
      </c>
      <c r="T120" s="142">
        <f>S120*H120</f>
        <v>0</v>
      </c>
      <c r="U120" s="266"/>
      <c r="V120" s="266"/>
      <c r="W120" s="266"/>
      <c r="X120" s="266"/>
      <c r="Y120" s="266"/>
      <c r="Z120" s="266"/>
      <c r="AA120" s="266"/>
      <c r="AB120" s="266"/>
      <c r="AC120" s="266"/>
      <c r="AD120" s="266"/>
      <c r="AE120" s="266"/>
      <c r="AR120" s="300" t="s">
        <v>116</v>
      </c>
      <c r="AT120" s="300" t="s">
        <v>111</v>
      </c>
      <c r="AU120" s="300" t="s">
        <v>70</v>
      </c>
      <c r="AY120" s="261" t="s">
        <v>110</v>
      </c>
      <c r="BE120" s="301">
        <f>IF(N120="základní",J120,0)</f>
        <v>0</v>
      </c>
      <c r="BF120" s="301">
        <f>IF(N120="snížená",J120,0)</f>
        <v>0</v>
      </c>
      <c r="BG120" s="301">
        <f>IF(N120="zákl. přenesená",J120,0)</f>
        <v>0</v>
      </c>
      <c r="BH120" s="301">
        <f>IF(N120="sníž. přenesená",J120,0)</f>
        <v>0</v>
      </c>
      <c r="BI120" s="301">
        <f>IF(N120="nulová",J120,0)</f>
        <v>0</v>
      </c>
      <c r="BJ120" s="261" t="s">
        <v>70</v>
      </c>
      <c r="BK120" s="301">
        <f>ROUND(I120*H120,2)</f>
        <v>0</v>
      </c>
      <c r="BL120" s="261" t="s">
        <v>116</v>
      </c>
      <c r="BM120" s="300" t="s">
        <v>147</v>
      </c>
    </row>
    <row r="121" spans="1:65" s="267" customFormat="1" ht="16.5" customHeight="1">
      <c r="A121" s="265"/>
      <c r="B121" s="132"/>
      <c r="C121" s="133" t="s">
        <v>131</v>
      </c>
      <c r="D121" s="133" t="s">
        <v>111</v>
      </c>
      <c r="E121" s="134" t="s">
        <v>369</v>
      </c>
      <c r="F121" s="135" t="s">
        <v>370</v>
      </c>
      <c r="G121" s="136" t="s">
        <v>146</v>
      </c>
      <c r="H121" s="137">
        <v>2.835</v>
      </c>
      <c r="I121" s="138"/>
      <c r="J121" s="138">
        <f>ROUND(I121*H121,2)</f>
        <v>0</v>
      </c>
      <c r="K121" s="135" t="s">
        <v>799</v>
      </c>
      <c r="L121" s="30"/>
      <c r="M121" s="139" t="s">
        <v>3</v>
      </c>
      <c r="N121" s="253" t="s">
        <v>35</v>
      </c>
      <c r="O121" s="254">
        <v>0</v>
      </c>
      <c r="P121" s="254">
        <f>O121*H121</f>
        <v>0</v>
      </c>
      <c r="Q121" s="254">
        <v>0</v>
      </c>
      <c r="R121" s="254">
        <f>Q121*H121</f>
        <v>0</v>
      </c>
      <c r="S121" s="254">
        <v>0</v>
      </c>
      <c r="T121" s="142">
        <f>S121*H121</f>
        <v>0</v>
      </c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R121" s="300" t="s">
        <v>116</v>
      </c>
      <c r="AT121" s="300" t="s">
        <v>111</v>
      </c>
      <c r="AU121" s="300" t="s">
        <v>70</v>
      </c>
      <c r="AY121" s="261" t="s">
        <v>110</v>
      </c>
      <c r="BE121" s="301">
        <f>IF(N121="základní",J121,0)</f>
        <v>0</v>
      </c>
      <c r="BF121" s="301">
        <f>IF(N121="snížená",J121,0)</f>
        <v>0</v>
      </c>
      <c r="BG121" s="301">
        <f>IF(N121="zákl. přenesená",J121,0)</f>
        <v>0</v>
      </c>
      <c r="BH121" s="301">
        <f>IF(N121="sníž. přenesená",J121,0)</f>
        <v>0</v>
      </c>
      <c r="BI121" s="301">
        <f>IF(N121="nulová",J121,0)</f>
        <v>0</v>
      </c>
      <c r="BJ121" s="261" t="s">
        <v>70</v>
      </c>
      <c r="BK121" s="301">
        <f>ROUND(I121*H121,2)</f>
        <v>0</v>
      </c>
      <c r="BL121" s="261" t="s">
        <v>116</v>
      </c>
      <c r="BM121" s="300" t="s">
        <v>150</v>
      </c>
    </row>
    <row r="122" spans="1:65" s="293" customFormat="1" ht="25.9" customHeight="1">
      <c r="A122" s="292"/>
      <c r="B122" s="122"/>
      <c r="D122" s="294" t="s">
        <v>63</v>
      </c>
      <c r="E122" s="295" t="s">
        <v>210</v>
      </c>
      <c r="F122" s="295" t="s">
        <v>331</v>
      </c>
      <c r="J122" s="296">
        <f>BK122</f>
        <v>0</v>
      </c>
      <c r="L122" s="122"/>
      <c r="M122" s="126"/>
      <c r="P122" s="297">
        <f>P123</f>
        <v>0</v>
      </c>
      <c r="R122" s="297">
        <f>R123</f>
        <v>0.55243199999999992</v>
      </c>
      <c r="T122" s="129">
        <f>T123</f>
        <v>0</v>
      </c>
      <c r="AR122" s="294" t="s">
        <v>70</v>
      </c>
      <c r="AT122" s="298" t="s">
        <v>63</v>
      </c>
      <c r="AU122" s="298" t="s">
        <v>64</v>
      </c>
      <c r="AY122" s="294" t="s">
        <v>110</v>
      </c>
      <c r="BK122" s="299">
        <f>BK123</f>
        <v>0</v>
      </c>
    </row>
    <row r="123" spans="1:65" s="267" customFormat="1" ht="21.75" customHeight="1">
      <c r="A123" s="265"/>
      <c r="B123" s="132"/>
      <c r="C123" s="133" t="s">
        <v>108</v>
      </c>
      <c r="D123" s="133" t="s">
        <v>111</v>
      </c>
      <c r="E123" s="134" t="s">
        <v>371</v>
      </c>
      <c r="F123" s="135" t="s">
        <v>372</v>
      </c>
      <c r="G123" s="136" t="s">
        <v>146</v>
      </c>
      <c r="H123" s="137">
        <v>0.3</v>
      </c>
      <c r="I123" s="138"/>
      <c r="J123" s="138">
        <f>ROUND(I123*H123,2)</f>
        <v>0</v>
      </c>
      <c r="K123" s="135" t="s">
        <v>799</v>
      </c>
      <c r="L123" s="30"/>
      <c r="M123" s="139" t="s">
        <v>3</v>
      </c>
      <c r="N123" s="253" t="s">
        <v>35</v>
      </c>
      <c r="O123" s="254">
        <v>0</v>
      </c>
      <c r="P123" s="254">
        <f>O123*H123</f>
        <v>0</v>
      </c>
      <c r="Q123" s="254">
        <v>1.84144</v>
      </c>
      <c r="R123" s="254">
        <f>Q123*H123</f>
        <v>0.55243199999999992</v>
      </c>
      <c r="S123" s="254">
        <v>0</v>
      </c>
      <c r="T123" s="142">
        <f>S123*H123</f>
        <v>0</v>
      </c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R123" s="300" t="s">
        <v>116</v>
      </c>
      <c r="AT123" s="300" t="s">
        <v>111</v>
      </c>
      <c r="AU123" s="300" t="s">
        <v>70</v>
      </c>
      <c r="AY123" s="261" t="s">
        <v>110</v>
      </c>
      <c r="BE123" s="301">
        <f>IF(N123="základní",J123,0)</f>
        <v>0</v>
      </c>
      <c r="BF123" s="301">
        <f>IF(N123="snížená",J123,0)</f>
        <v>0</v>
      </c>
      <c r="BG123" s="301">
        <f>IF(N123="zákl. přenesená",J123,0)</f>
        <v>0</v>
      </c>
      <c r="BH123" s="301">
        <f>IF(N123="sníž. přenesená",J123,0)</f>
        <v>0</v>
      </c>
      <c r="BI123" s="301">
        <f>IF(N123="nulová",J123,0)</f>
        <v>0</v>
      </c>
      <c r="BJ123" s="261" t="s">
        <v>70</v>
      </c>
      <c r="BK123" s="301">
        <f>ROUND(I123*H123,2)</f>
        <v>0</v>
      </c>
      <c r="BL123" s="261" t="s">
        <v>116</v>
      </c>
      <c r="BM123" s="300" t="s">
        <v>154</v>
      </c>
    </row>
    <row r="124" spans="1:65" s="293" customFormat="1" ht="25.9" customHeight="1">
      <c r="A124" s="292"/>
      <c r="B124" s="122"/>
      <c r="D124" s="294" t="s">
        <v>63</v>
      </c>
      <c r="E124" s="295" t="s">
        <v>174</v>
      </c>
      <c r="F124" s="295" t="s">
        <v>332</v>
      </c>
      <c r="J124" s="296">
        <f>BK124</f>
        <v>0</v>
      </c>
      <c r="L124" s="122"/>
      <c r="M124" s="126"/>
      <c r="P124" s="297">
        <f>SUM(P125:P126)</f>
        <v>0</v>
      </c>
      <c r="R124" s="297">
        <f>SUM(R125:R126)</f>
        <v>2.6816200000000001</v>
      </c>
      <c r="T124" s="129">
        <f>SUM(T125:T126)</f>
        <v>0</v>
      </c>
      <c r="AR124" s="294" t="s">
        <v>70</v>
      </c>
      <c r="AT124" s="298" t="s">
        <v>63</v>
      </c>
      <c r="AU124" s="298" t="s">
        <v>64</v>
      </c>
      <c r="AY124" s="294" t="s">
        <v>110</v>
      </c>
      <c r="BK124" s="299">
        <f>SUM(BK125:BK126)</f>
        <v>0</v>
      </c>
    </row>
    <row r="125" spans="1:65" s="267" customFormat="1" ht="21.75" customHeight="1">
      <c r="A125" s="265"/>
      <c r="B125" s="132"/>
      <c r="C125" s="133" t="s">
        <v>134</v>
      </c>
      <c r="D125" s="133" t="s">
        <v>111</v>
      </c>
      <c r="E125" s="134" t="s">
        <v>373</v>
      </c>
      <c r="F125" s="135" t="s">
        <v>374</v>
      </c>
      <c r="G125" s="136" t="s">
        <v>141</v>
      </c>
      <c r="H125" s="137">
        <v>1</v>
      </c>
      <c r="I125" s="138"/>
      <c r="J125" s="138">
        <f>ROUND(I125*H125,2)</f>
        <v>0</v>
      </c>
      <c r="K125" s="135" t="s">
        <v>799</v>
      </c>
      <c r="L125" s="30"/>
      <c r="M125" s="139" t="s">
        <v>3</v>
      </c>
      <c r="N125" s="253" t="s">
        <v>35</v>
      </c>
      <c r="O125" s="254">
        <v>0</v>
      </c>
      <c r="P125" s="254">
        <f>O125*H125</f>
        <v>0</v>
      </c>
      <c r="Q125" s="254">
        <v>3.2200000000000002E-3</v>
      </c>
      <c r="R125" s="254">
        <f>Q125*H125</f>
        <v>3.2200000000000002E-3</v>
      </c>
      <c r="S125" s="254">
        <v>0</v>
      </c>
      <c r="T125" s="142">
        <f>S125*H125</f>
        <v>0</v>
      </c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R125" s="300" t="s">
        <v>116</v>
      </c>
      <c r="AT125" s="300" t="s">
        <v>111</v>
      </c>
      <c r="AU125" s="300" t="s">
        <v>70</v>
      </c>
      <c r="AY125" s="261" t="s">
        <v>110</v>
      </c>
      <c r="BE125" s="301">
        <f>IF(N125="základní",J125,0)</f>
        <v>0</v>
      </c>
      <c r="BF125" s="301">
        <f>IF(N125="snížená",J125,0)</f>
        <v>0</v>
      </c>
      <c r="BG125" s="301">
        <f>IF(N125="zákl. přenesená",J125,0)</f>
        <v>0</v>
      </c>
      <c r="BH125" s="301">
        <f>IF(N125="sníž. přenesená",J125,0)</f>
        <v>0</v>
      </c>
      <c r="BI125" s="301">
        <f>IF(N125="nulová",J125,0)</f>
        <v>0</v>
      </c>
      <c r="BJ125" s="261" t="s">
        <v>70</v>
      </c>
      <c r="BK125" s="301">
        <f>ROUND(I125*H125,2)</f>
        <v>0</v>
      </c>
      <c r="BL125" s="261" t="s">
        <v>116</v>
      </c>
      <c r="BM125" s="300" t="s">
        <v>156</v>
      </c>
    </row>
    <row r="126" spans="1:65" s="267" customFormat="1" ht="16.5" customHeight="1">
      <c r="A126" s="265"/>
      <c r="B126" s="132"/>
      <c r="C126" s="133" t="s">
        <v>157</v>
      </c>
      <c r="D126" s="133" t="s">
        <v>111</v>
      </c>
      <c r="E126" s="134" t="s">
        <v>375</v>
      </c>
      <c r="F126" s="135" t="s">
        <v>376</v>
      </c>
      <c r="G126" s="136" t="s">
        <v>162</v>
      </c>
      <c r="H126" s="137">
        <v>31</v>
      </c>
      <c r="I126" s="138"/>
      <c r="J126" s="138">
        <f>ROUND(I126*H126,2)</f>
        <v>0</v>
      </c>
      <c r="K126" s="135" t="s">
        <v>799</v>
      </c>
      <c r="L126" s="30"/>
      <c r="M126" s="139" t="s">
        <v>3</v>
      </c>
      <c r="N126" s="253" t="s">
        <v>35</v>
      </c>
      <c r="O126" s="254">
        <v>0</v>
      </c>
      <c r="P126" s="254">
        <f>O126*H126</f>
        <v>0</v>
      </c>
      <c r="Q126" s="254">
        <v>8.6400000000000005E-2</v>
      </c>
      <c r="R126" s="254">
        <f>Q126*H126</f>
        <v>2.6784000000000003</v>
      </c>
      <c r="S126" s="254">
        <v>0</v>
      </c>
      <c r="T126" s="142">
        <f>S126*H126</f>
        <v>0</v>
      </c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R126" s="300" t="s">
        <v>116</v>
      </c>
      <c r="AT126" s="300" t="s">
        <v>111</v>
      </c>
      <c r="AU126" s="300" t="s">
        <v>70</v>
      </c>
      <c r="AY126" s="261" t="s">
        <v>110</v>
      </c>
      <c r="BE126" s="301">
        <f>IF(N126="základní",J126,0)</f>
        <v>0</v>
      </c>
      <c r="BF126" s="301">
        <f>IF(N126="snížená",J126,0)</f>
        <v>0</v>
      </c>
      <c r="BG126" s="301">
        <f>IF(N126="zákl. přenesená",J126,0)</f>
        <v>0</v>
      </c>
      <c r="BH126" s="301">
        <f>IF(N126="sníž. přenesená",J126,0)</f>
        <v>0</v>
      </c>
      <c r="BI126" s="301">
        <f>IF(N126="nulová",J126,0)</f>
        <v>0</v>
      </c>
      <c r="BJ126" s="261" t="s">
        <v>70</v>
      </c>
      <c r="BK126" s="301">
        <f>ROUND(I126*H126,2)</f>
        <v>0</v>
      </c>
      <c r="BL126" s="261" t="s">
        <v>116</v>
      </c>
      <c r="BM126" s="300" t="s">
        <v>160</v>
      </c>
    </row>
    <row r="127" spans="1:65" s="293" customFormat="1" ht="25.9" customHeight="1">
      <c r="A127" s="292"/>
      <c r="B127" s="122"/>
      <c r="D127" s="294" t="s">
        <v>63</v>
      </c>
      <c r="E127" s="295" t="s">
        <v>190</v>
      </c>
      <c r="F127" s="295" t="s">
        <v>377</v>
      </c>
      <c r="J127" s="296">
        <f>BK127</f>
        <v>0</v>
      </c>
      <c r="L127" s="122"/>
      <c r="M127" s="126"/>
      <c r="P127" s="297">
        <f>P128</f>
        <v>0</v>
      </c>
      <c r="R127" s="297">
        <f>R128</f>
        <v>1.4729374899999998</v>
      </c>
      <c r="T127" s="129">
        <f>T128</f>
        <v>0</v>
      </c>
      <c r="AR127" s="294" t="s">
        <v>70</v>
      </c>
      <c r="AT127" s="298" t="s">
        <v>63</v>
      </c>
      <c r="AU127" s="298" t="s">
        <v>64</v>
      </c>
      <c r="AY127" s="294" t="s">
        <v>110</v>
      </c>
      <c r="BK127" s="299">
        <f>BK128</f>
        <v>0</v>
      </c>
    </row>
    <row r="128" spans="1:65" s="267" customFormat="1" ht="16.5" customHeight="1">
      <c r="A128" s="265"/>
      <c r="B128" s="132"/>
      <c r="C128" s="133" t="s">
        <v>139</v>
      </c>
      <c r="D128" s="133" t="s">
        <v>111</v>
      </c>
      <c r="E128" s="134" t="s">
        <v>378</v>
      </c>
      <c r="F128" s="135" t="s">
        <v>379</v>
      </c>
      <c r="G128" s="136" t="s">
        <v>146</v>
      </c>
      <c r="H128" s="137">
        <v>0.56299999999999994</v>
      </c>
      <c r="I128" s="138"/>
      <c r="J128" s="138">
        <f>ROUND(I128*H128,2)</f>
        <v>0</v>
      </c>
      <c r="K128" s="135" t="s">
        <v>799</v>
      </c>
      <c r="L128" s="30"/>
      <c r="M128" s="139" t="s">
        <v>3</v>
      </c>
      <c r="N128" s="253" t="s">
        <v>35</v>
      </c>
      <c r="O128" s="254">
        <v>0</v>
      </c>
      <c r="P128" s="254">
        <f>O128*H128</f>
        <v>0</v>
      </c>
      <c r="Q128" s="254">
        <v>2.6162299999999998</v>
      </c>
      <c r="R128" s="254">
        <f>Q128*H128</f>
        <v>1.4729374899999998</v>
      </c>
      <c r="S128" s="254">
        <v>0</v>
      </c>
      <c r="T128" s="142">
        <f>S128*H128</f>
        <v>0</v>
      </c>
      <c r="U128" s="266"/>
      <c r="V128" s="266"/>
      <c r="W128" s="266"/>
      <c r="X128" s="266"/>
      <c r="Y128" s="266"/>
      <c r="Z128" s="266"/>
      <c r="AA128" s="266"/>
      <c r="AB128" s="266"/>
      <c r="AC128" s="266"/>
      <c r="AD128" s="266"/>
      <c r="AE128" s="266"/>
      <c r="AR128" s="300" t="s">
        <v>116</v>
      </c>
      <c r="AT128" s="300" t="s">
        <v>111</v>
      </c>
      <c r="AU128" s="300" t="s">
        <v>70</v>
      </c>
      <c r="AY128" s="261" t="s">
        <v>110</v>
      </c>
      <c r="BE128" s="301">
        <f>IF(N128="základní",J128,0)</f>
        <v>0</v>
      </c>
      <c r="BF128" s="301">
        <f>IF(N128="snížená",J128,0)</f>
        <v>0</v>
      </c>
      <c r="BG128" s="301">
        <f>IF(N128="zákl. přenesená",J128,0)</f>
        <v>0</v>
      </c>
      <c r="BH128" s="301">
        <f>IF(N128="sníž. přenesená",J128,0)</f>
        <v>0</v>
      </c>
      <c r="BI128" s="301">
        <f>IF(N128="nulová",J128,0)</f>
        <v>0</v>
      </c>
      <c r="BJ128" s="261" t="s">
        <v>70</v>
      </c>
      <c r="BK128" s="301">
        <f>ROUND(I128*H128,2)</f>
        <v>0</v>
      </c>
      <c r="BL128" s="261" t="s">
        <v>116</v>
      </c>
      <c r="BM128" s="300" t="s">
        <v>163</v>
      </c>
    </row>
    <row r="129" spans="1:65" s="293" customFormat="1" ht="25.9" customHeight="1">
      <c r="A129" s="292"/>
      <c r="B129" s="122"/>
      <c r="D129" s="294" t="s">
        <v>63</v>
      </c>
      <c r="E129" s="295" t="s">
        <v>248</v>
      </c>
      <c r="F129" s="295" t="s">
        <v>380</v>
      </c>
      <c r="J129" s="296">
        <f>BK129</f>
        <v>0</v>
      </c>
      <c r="L129" s="122"/>
      <c r="M129" s="126"/>
      <c r="P129" s="297">
        <f>P130</f>
        <v>0</v>
      </c>
      <c r="R129" s="297">
        <f>R130</f>
        <v>1.0210158</v>
      </c>
      <c r="T129" s="129">
        <f>T130</f>
        <v>0</v>
      </c>
      <c r="AR129" s="294" t="s">
        <v>70</v>
      </c>
      <c r="AT129" s="298" t="s">
        <v>63</v>
      </c>
      <c r="AU129" s="298" t="s">
        <v>64</v>
      </c>
      <c r="AY129" s="294" t="s">
        <v>110</v>
      </c>
      <c r="BK129" s="299">
        <f>BK130</f>
        <v>0</v>
      </c>
    </row>
    <row r="130" spans="1:65" s="267" customFormat="1" ht="16.5" customHeight="1">
      <c r="A130" s="265"/>
      <c r="B130" s="132"/>
      <c r="C130" s="133" t="s">
        <v>9</v>
      </c>
      <c r="D130" s="133" t="s">
        <v>111</v>
      </c>
      <c r="E130" s="134" t="s">
        <v>381</v>
      </c>
      <c r="F130" s="135" t="s">
        <v>382</v>
      </c>
      <c r="G130" s="136" t="s">
        <v>146</v>
      </c>
      <c r="H130" s="137">
        <v>0.54</v>
      </c>
      <c r="I130" s="138"/>
      <c r="J130" s="138">
        <f>ROUND(I130*H130,2)</f>
        <v>0</v>
      </c>
      <c r="K130" s="135" t="s">
        <v>799</v>
      </c>
      <c r="L130" s="30"/>
      <c r="M130" s="139" t="s">
        <v>3</v>
      </c>
      <c r="N130" s="253" t="s">
        <v>35</v>
      </c>
      <c r="O130" s="254">
        <v>0</v>
      </c>
      <c r="P130" s="254">
        <f>O130*H130</f>
        <v>0</v>
      </c>
      <c r="Q130" s="254">
        <v>1.8907700000000001</v>
      </c>
      <c r="R130" s="254">
        <f>Q130*H130</f>
        <v>1.0210158</v>
      </c>
      <c r="S130" s="254">
        <v>0</v>
      </c>
      <c r="T130" s="142">
        <f>S130*H130</f>
        <v>0</v>
      </c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R130" s="300" t="s">
        <v>116</v>
      </c>
      <c r="AT130" s="300" t="s">
        <v>111</v>
      </c>
      <c r="AU130" s="300" t="s">
        <v>70</v>
      </c>
      <c r="AY130" s="261" t="s">
        <v>110</v>
      </c>
      <c r="BE130" s="301">
        <f>IF(N130="základní",J130,0)</f>
        <v>0</v>
      </c>
      <c r="BF130" s="301">
        <f>IF(N130="snížená",J130,0)</f>
        <v>0</v>
      </c>
      <c r="BG130" s="301">
        <f>IF(N130="zákl. přenesená",J130,0)</f>
        <v>0</v>
      </c>
      <c r="BH130" s="301">
        <f>IF(N130="sníž. přenesená",J130,0)</f>
        <v>0</v>
      </c>
      <c r="BI130" s="301">
        <f>IF(N130="nulová",J130,0)</f>
        <v>0</v>
      </c>
      <c r="BJ130" s="261" t="s">
        <v>70</v>
      </c>
      <c r="BK130" s="301">
        <f>ROUND(I130*H130,2)</f>
        <v>0</v>
      </c>
      <c r="BL130" s="261" t="s">
        <v>116</v>
      </c>
      <c r="BM130" s="300" t="s">
        <v>168</v>
      </c>
    </row>
    <row r="131" spans="1:65" s="293" customFormat="1" ht="25.9" customHeight="1">
      <c r="A131" s="292"/>
      <c r="B131" s="122"/>
      <c r="D131" s="294" t="s">
        <v>63</v>
      </c>
      <c r="E131" s="295" t="s">
        <v>207</v>
      </c>
      <c r="F131" s="295" t="s">
        <v>383</v>
      </c>
      <c r="J131" s="296">
        <f>BK131</f>
        <v>0</v>
      </c>
      <c r="L131" s="122"/>
      <c r="M131" s="126"/>
      <c r="P131" s="297">
        <f>SUM(P132:P133)</f>
        <v>0</v>
      </c>
      <c r="R131" s="297">
        <f>SUM(R132:R133)</f>
        <v>8.1900000000000013</v>
      </c>
      <c r="T131" s="129">
        <f>SUM(T132:T133)</f>
        <v>0</v>
      </c>
      <c r="AR131" s="294" t="s">
        <v>70</v>
      </c>
      <c r="AT131" s="298" t="s">
        <v>63</v>
      </c>
      <c r="AU131" s="298" t="s">
        <v>64</v>
      </c>
      <c r="AY131" s="294" t="s">
        <v>110</v>
      </c>
      <c r="BK131" s="299">
        <f>SUM(BK132:BK133)</f>
        <v>0</v>
      </c>
    </row>
    <row r="132" spans="1:65" s="267" customFormat="1" ht="21.75" customHeight="1">
      <c r="A132" s="265"/>
      <c r="B132" s="132"/>
      <c r="C132" s="133" t="s">
        <v>142</v>
      </c>
      <c r="D132" s="133" t="s">
        <v>111</v>
      </c>
      <c r="E132" s="134" t="s">
        <v>384</v>
      </c>
      <c r="F132" s="135" t="s">
        <v>385</v>
      </c>
      <c r="G132" s="136" t="s">
        <v>114</v>
      </c>
      <c r="H132" s="137">
        <v>10</v>
      </c>
      <c r="I132" s="138"/>
      <c r="J132" s="138">
        <f>ROUND(I132*H132,2)</f>
        <v>0</v>
      </c>
      <c r="K132" s="135" t="s">
        <v>799</v>
      </c>
      <c r="L132" s="30"/>
      <c r="M132" s="139" t="s">
        <v>3</v>
      </c>
      <c r="N132" s="253" t="s">
        <v>35</v>
      </c>
      <c r="O132" s="254">
        <v>0</v>
      </c>
      <c r="P132" s="254">
        <f>O132*H132</f>
        <v>0</v>
      </c>
      <c r="Q132" s="254">
        <v>0.378</v>
      </c>
      <c r="R132" s="254">
        <f>Q132*H132</f>
        <v>3.7800000000000002</v>
      </c>
      <c r="S132" s="254">
        <v>0</v>
      </c>
      <c r="T132" s="142">
        <f>S132*H132</f>
        <v>0</v>
      </c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R132" s="300" t="s">
        <v>116</v>
      </c>
      <c r="AT132" s="300" t="s">
        <v>111</v>
      </c>
      <c r="AU132" s="300" t="s">
        <v>70</v>
      </c>
      <c r="AY132" s="261" t="s">
        <v>110</v>
      </c>
      <c r="BE132" s="301">
        <f>IF(N132="základní",J132,0)</f>
        <v>0</v>
      </c>
      <c r="BF132" s="301">
        <f>IF(N132="snížená",J132,0)</f>
        <v>0</v>
      </c>
      <c r="BG132" s="301">
        <f>IF(N132="zákl. přenesená",J132,0)</f>
        <v>0</v>
      </c>
      <c r="BH132" s="301">
        <f>IF(N132="sníž. přenesená",J132,0)</f>
        <v>0</v>
      </c>
      <c r="BI132" s="301">
        <f>IF(N132="nulová",J132,0)</f>
        <v>0</v>
      </c>
      <c r="BJ132" s="261" t="s">
        <v>70</v>
      </c>
      <c r="BK132" s="301">
        <f>ROUND(I132*H132,2)</f>
        <v>0</v>
      </c>
      <c r="BL132" s="261" t="s">
        <v>116</v>
      </c>
      <c r="BM132" s="300" t="s">
        <v>170</v>
      </c>
    </row>
    <row r="133" spans="1:65" s="267" customFormat="1" ht="21.75" customHeight="1">
      <c r="A133" s="265"/>
      <c r="B133" s="132"/>
      <c r="C133" s="133" t="s">
        <v>171</v>
      </c>
      <c r="D133" s="133" t="s">
        <v>111</v>
      </c>
      <c r="E133" s="134" t="s">
        <v>386</v>
      </c>
      <c r="F133" s="135" t="s">
        <v>387</v>
      </c>
      <c r="G133" s="136" t="s">
        <v>114</v>
      </c>
      <c r="H133" s="137">
        <v>10</v>
      </c>
      <c r="I133" s="138"/>
      <c r="J133" s="138">
        <f>ROUND(I133*H133,2)</f>
        <v>0</v>
      </c>
      <c r="K133" s="135" t="s">
        <v>799</v>
      </c>
      <c r="L133" s="30"/>
      <c r="M133" s="139" t="s">
        <v>3</v>
      </c>
      <c r="N133" s="253" t="s">
        <v>35</v>
      </c>
      <c r="O133" s="254">
        <v>0</v>
      </c>
      <c r="P133" s="254">
        <f>O133*H133</f>
        <v>0</v>
      </c>
      <c r="Q133" s="254">
        <v>0.441</v>
      </c>
      <c r="R133" s="254">
        <f>Q133*H133</f>
        <v>4.41</v>
      </c>
      <c r="S133" s="254">
        <v>0</v>
      </c>
      <c r="T133" s="142">
        <f>S133*H133</f>
        <v>0</v>
      </c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R133" s="300" t="s">
        <v>116</v>
      </c>
      <c r="AT133" s="300" t="s">
        <v>111</v>
      </c>
      <c r="AU133" s="300" t="s">
        <v>70</v>
      </c>
      <c r="AY133" s="261" t="s">
        <v>110</v>
      </c>
      <c r="BE133" s="301">
        <f>IF(N133="základní",J133,0)</f>
        <v>0</v>
      </c>
      <c r="BF133" s="301">
        <f>IF(N133="snížená",J133,0)</f>
        <v>0</v>
      </c>
      <c r="BG133" s="301">
        <f>IF(N133="zákl. přenesená",J133,0)</f>
        <v>0</v>
      </c>
      <c r="BH133" s="301">
        <f>IF(N133="sníž. přenesená",J133,0)</f>
        <v>0</v>
      </c>
      <c r="BI133" s="301">
        <f>IF(N133="nulová",J133,0)</f>
        <v>0</v>
      </c>
      <c r="BJ133" s="261" t="s">
        <v>70</v>
      </c>
      <c r="BK133" s="301">
        <f>ROUND(I133*H133,2)</f>
        <v>0</v>
      </c>
      <c r="BL133" s="261" t="s">
        <v>116</v>
      </c>
      <c r="BM133" s="300" t="s">
        <v>174</v>
      </c>
    </row>
    <row r="134" spans="1:65" s="293" customFormat="1" ht="25.9" customHeight="1">
      <c r="A134" s="292"/>
      <c r="B134" s="122"/>
      <c r="D134" s="294" t="s">
        <v>63</v>
      </c>
      <c r="E134" s="295" t="s">
        <v>388</v>
      </c>
      <c r="F134" s="295" t="s">
        <v>389</v>
      </c>
      <c r="J134" s="296">
        <f>BK134</f>
        <v>0</v>
      </c>
      <c r="L134" s="122"/>
      <c r="M134" s="126"/>
      <c r="P134" s="297">
        <f>SUM(P135:P137)</f>
        <v>0</v>
      </c>
      <c r="R134" s="297">
        <f>SUM(R135:R137)</f>
        <v>0.86729999999999985</v>
      </c>
      <c r="T134" s="129">
        <f>SUM(T135:T137)</f>
        <v>0</v>
      </c>
      <c r="AR134" s="294" t="s">
        <v>70</v>
      </c>
      <c r="AT134" s="298" t="s">
        <v>63</v>
      </c>
      <c r="AU134" s="298" t="s">
        <v>64</v>
      </c>
      <c r="AY134" s="294" t="s">
        <v>110</v>
      </c>
      <c r="BK134" s="299">
        <f>SUM(BK135:BK137)</f>
        <v>0</v>
      </c>
    </row>
    <row r="135" spans="1:65" s="267" customFormat="1" ht="21.75" customHeight="1">
      <c r="A135" s="265"/>
      <c r="B135" s="132"/>
      <c r="C135" s="133" t="s">
        <v>147</v>
      </c>
      <c r="D135" s="133" t="s">
        <v>111</v>
      </c>
      <c r="E135" s="134" t="s">
        <v>390</v>
      </c>
      <c r="F135" s="135" t="s">
        <v>391</v>
      </c>
      <c r="G135" s="136" t="s">
        <v>114</v>
      </c>
      <c r="H135" s="137">
        <v>10</v>
      </c>
      <c r="I135" s="138"/>
      <c r="J135" s="138">
        <f>ROUND(I135*H135,2)</f>
        <v>0</v>
      </c>
      <c r="K135" s="135" t="s">
        <v>799</v>
      </c>
      <c r="L135" s="30"/>
      <c r="M135" s="139" t="s">
        <v>3</v>
      </c>
      <c r="N135" s="253" t="s">
        <v>35</v>
      </c>
      <c r="O135" s="254">
        <v>0</v>
      </c>
      <c r="P135" s="254">
        <f>O135*H135</f>
        <v>0</v>
      </c>
      <c r="Q135" s="254">
        <v>7.3899999999999993E-2</v>
      </c>
      <c r="R135" s="254">
        <f>Q135*H135</f>
        <v>0.73899999999999988</v>
      </c>
      <c r="S135" s="254">
        <v>0</v>
      </c>
      <c r="T135" s="142">
        <f>S135*H135</f>
        <v>0</v>
      </c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R135" s="300" t="s">
        <v>116</v>
      </c>
      <c r="AT135" s="300" t="s">
        <v>111</v>
      </c>
      <c r="AU135" s="300" t="s">
        <v>70</v>
      </c>
      <c r="AY135" s="261" t="s">
        <v>110</v>
      </c>
      <c r="BE135" s="301">
        <f>IF(N135="základní",J135,0)</f>
        <v>0</v>
      </c>
      <c r="BF135" s="301">
        <f>IF(N135="snížená",J135,0)</f>
        <v>0</v>
      </c>
      <c r="BG135" s="301">
        <f>IF(N135="zákl. přenesená",J135,0)</f>
        <v>0</v>
      </c>
      <c r="BH135" s="301">
        <f>IF(N135="sníž. přenesená",J135,0)</f>
        <v>0</v>
      </c>
      <c r="BI135" s="301">
        <f>IF(N135="nulová",J135,0)</f>
        <v>0</v>
      </c>
      <c r="BJ135" s="261" t="s">
        <v>70</v>
      </c>
      <c r="BK135" s="301">
        <f>ROUND(I135*H135,2)</f>
        <v>0</v>
      </c>
      <c r="BL135" s="261" t="s">
        <v>116</v>
      </c>
      <c r="BM135" s="300" t="s">
        <v>179</v>
      </c>
    </row>
    <row r="136" spans="1:65" s="267" customFormat="1" ht="16.5" customHeight="1">
      <c r="A136" s="265"/>
      <c r="B136" s="132"/>
      <c r="C136" s="133" t="s">
        <v>180</v>
      </c>
      <c r="D136" s="133" t="s">
        <v>111</v>
      </c>
      <c r="E136" s="134" t="s">
        <v>392</v>
      </c>
      <c r="F136" s="135" t="s">
        <v>393</v>
      </c>
      <c r="G136" s="136" t="s">
        <v>141</v>
      </c>
      <c r="H136" s="137">
        <v>1</v>
      </c>
      <c r="I136" s="138"/>
      <c r="J136" s="138">
        <f>ROUND(I136*H136,2)</f>
        <v>0</v>
      </c>
      <c r="K136" s="135" t="s">
        <v>799</v>
      </c>
      <c r="L136" s="30"/>
      <c r="M136" s="139" t="s">
        <v>3</v>
      </c>
      <c r="N136" s="253" t="s">
        <v>35</v>
      </c>
      <c r="O136" s="254">
        <v>0</v>
      </c>
      <c r="P136" s="254">
        <f>O136*H136</f>
        <v>0</v>
      </c>
      <c r="Q136" s="254">
        <v>0.12723000000000001</v>
      </c>
      <c r="R136" s="254">
        <f>Q136*H136</f>
        <v>0.12723000000000001</v>
      </c>
      <c r="S136" s="254">
        <v>0</v>
      </c>
      <c r="T136" s="142">
        <f>S136*H136</f>
        <v>0</v>
      </c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R136" s="300" t="s">
        <v>116</v>
      </c>
      <c r="AT136" s="300" t="s">
        <v>111</v>
      </c>
      <c r="AU136" s="300" t="s">
        <v>70</v>
      </c>
      <c r="AY136" s="261" t="s">
        <v>110</v>
      </c>
      <c r="BE136" s="301">
        <f>IF(N136="základní",J136,0)</f>
        <v>0</v>
      </c>
      <c r="BF136" s="301">
        <f>IF(N136="snížená",J136,0)</f>
        <v>0</v>
      </c>
      <c r="BG136" s="301">
        <f>IF(N136="zákl. přenesená",J136,0)</f>
        <v>0</v>
      </c>
      <c r="BH136" s="301">
        <f>IF(N136="sníž. přenesená",J136,0)</f>
        <v>0</v>
      </c>
      <c r="BI136" s="301">
        <f>IF(N136="nulová",J136,0)</f>
        <v>0</v>
      </c>
      <c r="BJ136" s="261" t="s">
        <v>70</v>
      </c>
      <c r="BK136" s="301">
        <f>ROUND(I136*H136,2)</f>
        <v>0</v>
      </c>
      <c r="BL136" s="261" t="s">
        <v>116</v>
      </c>
      <c r="BM136" s="300" t="s">
        <v>184</v>
      </c>
    </row>
    <row r="137" spans="1:65" s="267" customFormat="1" ht="21.75" customHeight="1">
      <c r="A137" s="265"/>
      <c r="B137" s="132"/>
      <c r="C137" s="133" t="s">
        <v>150</v>
      </c>
      <c r="D137" s="133" t="s">
        <v>111</v>
      </c>
      <c r="E137" s="134" t="s">
        <v>394</v>
      </c>
      <c r="F137" s="135" t="s">
        <v>395</v>
      </c>
      <c r="G137" s="136" t="s">
        <v>141</v>
      </c>
      <c r="H137" s="137">
        <v>1</v>
      </c>
      <c r="I137" s="138"/>
      <c r="J137" s="138">
        <f>ROUND(I137*H137,2)</f>
        <v>0</v>
      </c>
      <c r="K137" s="135" t="s">
        <v>799</v>
      </c>
      <c r="L137" s="30"/>
      <c r="M137" s="139" t="s">
        <v>3</v>
      </c>
      <c r="N137" s="253" t="s">
        <v>35</v>
      </c>
      <c r="O137" s="254">
        <v>0</v>
      </c>
      <c r="P137" s="254">
        <f>O137*H137</f>
        <v>0</v>
      </c>
      <c r="Q137" s="254">
        <v>1.07E-3</v>
      </c>
      <c r="R137" s="254">
        <f>Q137*H137</f>
        <v>1.07E-3</v>
      </c>
      <c r="S137" s="254">
        <v>0</v>
      </c>
      <c r="T137" s="142">
        <f>S137*H137</f>
        <v>0</v>
      </c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R137" s="300" t="s">
        <v>116</v>
      </c>
      <c r="AT137" s="300" t="s">
        <v>111</v>
      </c>
      <c r="AU137" s="300" t="s">
        <v>70</v>
      </c>
      <c r="AY137" s="261" t="s">
        <v>110</v>
      </c>
      <c r="BE137" s="301">
        <f>IF(N137="základní",J137,0)</f>
        <v>0</v>
      </c>
      <c r="BF137" s="301">
        <f>IF(N137="snížená",J137,0)</f>
        <v>0</v>
      </c>
      <c r="BG137" s="301">
        <f>IF(N137="zákl. přenesená",J137,0)</f>
        <v>0</v>
      </c>
      <c r="BH137" s="301">
        <f>IF(N137="sníž. přenesená",J137,0)</f>
        <v>0</v>
      </c>
      <c r="BI137" s="301">
        <f>IF(N137="nulová",J137,0)</f>
        <v>0</v>
      </c>
      <c r="BJ137" s="261" t="s">
        <v>70</v>
      </c>
      <c r="BK137" s="301">
        <f>ROUND(I137*H137,2)</f>
        <v>0</v>
      </c>
      <c r="BL137" s="261" t="s">
        <v>116</v>
      </c>
      <c r="BM137" s="300" t="s">
        <v>187</v>
      </c>
    </row>
    <row r="138" spans="1:65" s="293" customFormat="1" ht="25.9" customHeight="1">
      <c r="A138" s="292"/>
      <c r="B138" s="122"/>
      <c r="D138" s="294" t="s">
        <v>63</v>
      </c>
      <c r="E138" s="295" t="s">
        <v>396</v>
      </c>
      <c r="F138" s="295" t="s">
        <v>397</v>
      </c>
      <c r="J138" s="296">
        <f>BK138</f>
        <v>0</v>
      </c>
      <c r="L138" s="122"/>
      <c r="M138" s="126"/>
      <c r="P138" s="297">
        <f>SUM(P139:P140)</f>
        <v>0</v>
      </c>
      <c r="R138" s="297">
        <f>SUM(R139:R140)</f>
        <v>5.1263999999999997E-2</v>
      </c>
      <c r="T138" s="129">
        <f>SUM(T139:T140)</f>
        <v>0</v>
      </c>
      <c r="AR138" s="294" t="s">
        <v>70</v>
      </c>
      <c r="AT138" s="298" t="s">
        <v>63</v>
      </c>
      <c r="AU138" s="298" t="s">
        <v>64</v>
      </c>
      <c r="AY138" s="294" t="s">
        <v>110</v>
      </c>
      <c r="BK138" s="299">
        <f>SUM(BK139:BK140)</f>
        <v>0</v>
      </c>
    </row>
    <row r="139" spans="1:65" s="267" customFormat="1" ht="21.75" customHeight="1">
      <c r="A139" s="265"/>
      <c r="B139" s="132"/>
      <c r="C139" s="133" t="s">
        <v>8</v>
      </c>
      <c r="D139" s="133" t="s">
        <v>111</v>
      </c>
      <c r="E139" s="134" t="s">
        <v>398</v>
      </c>
      <c r="F139" s="135" t="s">
        <v>399</v>
      </c>
      <c r="G139" s="136" t="s">
        <v>114</v>
      </c>
      <c r="H139" s="137">
        <v>9.6</v>
      </c>
      <c r="I139" s="138"/>
      <c r="J139" s="138">
        <f>ROUND(I139*H139,2)</f>
        <v>0</v>
      </c>
      <c r="K139" s="135" t="s">
        <v>799</v>
      </c>
      <c r="L139" s="30"/>
      <c r="M139" s="139" t="s">
        <v>3</v>
      </c>
      <c r="N139" s="253" t="s">
        <v>35</v>
      </c>
      <c r="O139" s="254">
        <v>0</v>
      </c>
      <c r="P139" s="254">
        <f>O139*H139</f>
        <v>0</v>
      </c>
      <c r="Q139" s="254">
        <v>5.3400000000000001E-3</v>
      </c>
      <c r="R139" s="254">
        <f>Q139*H139</f>
        <v>5.1263999999999997E-2</v>
      </c>
      <c r="S139" s="254">
        <v>0</v>
      </c>
      <c r="T139" s="142">
        <f>S139*H139</f>
        <v>0</v>
      </c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R139" s="300" t="s">
        <v>116</v>
      </c>
      <c r="AT139" s="300" t="s">
        <v>111</v>
      </c>
      <c r="AU139" s="300" t="s">
        <v>70</v>
      </c>
      <c r="AY139" s="261" t="s">
        <v>110</v>
      </c>
      <c r="BE139" s="301">
        <f>IF(N139="základní",J139,0)</f>
        <v>0</v>
      </c>
      <c r="BF139" s="301">
        <f>IF(N139="snížená",J139,0)</f>
        <v>0</v>
      </c>
      <c r="BG139" s="301">
        <f>IF(N139="zákl. přenesená",J139,0)</f>
        <v>0</v>
      </c>
      <c r="BH139" s="301">
        <f>IF(N139="sníž. přenesená",J139,0)</f>
        <v>0</v>
      </c>
      <c r="BI139" s="301">
        <f>IF(N139="nulová",J139,0)</f>
        <v>0</v>
      </c>
      <c r="BJ139" s="261" t="s">
        <v>70</v>
      </c>
      <c r="BK139" s="301">
        <f>ROUND(I139*H139,2)</f>
        <v>0</v>
      </c>
      <c r="BL139" s="261" t="s">
        <v>116</v>
      </c>
      <c r="BM139" s="300" t="s">
        <v>190</v>
      </c>
    </row>
    <row r="140" spans="1:65" s="267" customFormat="1" ht="21.75" customHeight="1">
      <c r="A140" s="265"/>
      <c r="B140" s="132"/>
      <c r="C140" s="133" t="s">
        <v>154</v>
      </c>
      <c r="D140" s="133" t="s">
        <v>111</v>
      </c>
      <c r="E140" s="134" t="s">
        <v>400</v>
      </c>
      <c r="F140" s="135" t="s">
        <v>401</v>
      </c>
      <c r="G140" s="136" t="s">
        <v>141</v>
      </c>
      <c r="H140" s="137">
        <v>19</v>
      </c>
      <c r="I140" s="138"/>
      <c r="J140" s="138">
        <f>ROUND(I140*H140,2)</f>
        <v>0</v>
      </c>
      <c r="K140" s="135" t="s">
        <v>799</v>
      </c>
      <c r="L140" s="30"/>
      <c r="M140" s="139" t="s">
        <v>3</v>
      </c>
      <c r="N140" s="253" t="s">
        <v>35</v>
      </c>
      <c r="O140" s="254">
        <v>0</v>
      </c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142">
        <f>S140*H140</f>
        <v>0</v>
      </c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R140" s="300" t="s">
        <v>116</v>
      </c>
      <c r="AT140" s="300" t="s">
        <v>111</v>
      </c>
      <c r="AU140" s="300" t="s">
        <v>70</v>
      </c>
      <c r="AY140" s="261" t="s">
        <v>110</v>
      </c>
      <c r="BE140" s="301">
        <f>IF(N140="základní",J140,0)</f>
        <v>0</v>
      </c>
      <c r="BF140" s="301">
        <f>IF(N140="snížená",J140,0)</f>
        <v>0</v>
      </c>
      <c r="BG140" s="301">
        <f>IF(N140="zákl. přenesená",J140,0)</f>
        <v>0</v>
      </c>
      <c r="BH140" s="301">
        <f>IF(N140="sníž. přenesená",J140,0)</f>
        <v>0</v>
      </c>
      <c r="BI140" s="301">
        <f>IF(N140="nulová",J140,0)</f>
        <v>0</v>
      </c>
      <c r="BJ140" s="261" t="s">
        <v>70</v>
      </c>
      <c r="BK140" s="301">
        <f>ROUND(I140*H140,2)</f>
        <v>0</v>
      </c>
      <c r="BL140" s="261" t="s">
        <v>116</v>
      </c>
      <c r="BM140" s="300" t="s">
        <v>193</v>
      </c>
    </row>
    <row r="141" spans="1:65" s="293" customFormat="1" ht="25.9" customHeight="1">
      <c r="A141" s="292"/>
      <c r="B141" s="122"/>
      <c r="D141" s="294" t="s">
        <v>63</v>
      </c>
      <c r="E141" s="295" t="s">
        <v>119</v>
      </c>
      <c r="F141" s="295" t="s">
        <v>120</v>
      </c>
      <c r="J141" s="296">
        <f>BK141</f>
        <v>0</v>
      </c>
      <c r="L141" s="122"/>
      <c r="M141" s="126"/>
      <c r="P141" s="297">
        <f>SUM(P142:P150)</f>
        <v>0</v>
      </c>
      <c r="R141" s="297">
        <f>SUM(R142:R150)</f>
        <v>13.10445</v>
      </c>
      <c r="T141" s="129">
        <f>SUM(T142:T150)</f>
        <v>0</v>
      </c>
      <c r="AR141" s="294" t="s">
        <v>70</v>
      </c>
      <c r="AT141" s="298" t="s">
        <v>63</v>
      </c>
      <c r="AU141" s="298" t="s">
        <v>64</v>
      </c>
      <c r="AY141" s="294" t="s">
        <v>110</v>
      </c>
      <c r="BK141" s="299">
        <f>SUM(BK142:BK150)</f>
        <v>0</v>
      </c>
    </row>
    <row r="142" spans="1:65" s="267" customFormat="1" ht="16.5" customHeight="1">
      <c r="A142" s="265"/>
      <c r="B142" s="132"/>
      <c r="C142" s="133" t="s">
        <v>194</v>
      </c>
      <c r="D142" s="133" t="s">
        <v>111</v>
      </c>
      <c r="E142" s="134" t="s">
        <v>402</v>
      </c>
      <c r="F142" s="135" t="s">
        <v>403</v>
      </c>
      <c r="G142" s="136" t="s">
        <v>114</v>
      </c>
      <c r="H142" s="137">
        <v>7.5</v>
      </c>
      <c r="I142" s="138"/>
      <c r="J142" s="138">
        <f t="shared" ref="J142:J150" si="0">ROUND(I142*H142,2)</f>
        <v>0</v>
      </c>
      <c r="K142" s="135" t="s">
        <v>799</v>
      </c>
      <c r="L142" s="30"/>
      <c r="M142" s="139" t="s">
        <v>3</v>
      </c>
      <c r="N142" s="253" t="s">
        <v>35</v>
      </c>
      <c r="O142" s="254">
        <v>0</v>
      </c>
      <c r="P142" s="254">
        <f t="shared" ref="P142:P150" si="1">O142*H142</f>
        <v>0</v>
      </c>
      <c r="Q142" s="254">
        <v>0</v>
      </c>
      <c r="R142" s="254">
        <f t="shared" ref="R142:R150" si="2">Q142*H142</f>
        <v>0</v>
      </c>
      <c r="S142" s="254">
        <v>0</v>
      </c>
      <c r="T142" s="142">
        <f t="shared" ref="T142:T150" si="3">S142*H142</f>
        <v>0</v>
      </c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R142" s="300" t="s">
        <v>116</v>
      </c>
      <c r="AT142" s="300" t="s">
        <v>111</v>
      </c>
      <c r="AU142" s="300" t="s">
        <v>70</v>
      </c>
      <c r="AY142" s="261" t="s">
        <v>110</v>
      </c>
      <c r="BE142" s="301">
        <f t="shared" ref="BE142:BE150" si="4">IF(N142="základní",J142,0)</f>
        <v>0</v>
      </c>
      <c r="BF142" s="301">
        <f t="shared" ref="BF142:BF150" si="5">IF(N142="snížená",J142,0)</f>
        <v>0</v>
      </c>
      <c r="BG142" s="301">
        <f t="shared" ref="BG142:BG150" si="6">IF(N142="zákl. přenesená",J142,0)</f>
        <v>0</v>
      </c>
      <c r="BH142" s="301">
        <f t="shared" ref="BH142:BH150" si="7">IF(N142="sníž. přenesená",J142,0)</f>
        <v>0</v>
      </c>
      <c r="BI142" s="301">
        <f t="shared" ref="BI142:BI150" si="8">IF(N142="nulová",J142,0)</f>
        <v>0</v>
      </c>
      <c r="BJ142" s="261" t="s">
        <v>70</v>
      </c>
      <c r="BK142" s="301">
        <f t="shared" ref="BK142:BK150" si="9">ROUND(I142*H142,2)</f>
        <v>0</v>
      </c>
      <c r="BL142" s="261" t="s">
        <v>116</v>
      </c>
      <c r="BM142" s="300" t="s">
        <v>197</v>
      </c>
    </row>
    <row r="143" spans="1:65" s="267" customFormat="1" ht="21.75" customHeight="1">
      <c r="A143" s="265"/>
      <c r="B143" s="132"/>
      <c r="C143" s="133" t="s">
        <v>156</v>
      </c>
      <c r="D143" s="133" t="s">
        <v>111</v>
      </c>
      <c r="E143" s="134" t="s">
        <v>404</v>
      </c>
      <c r="F143" s="135" t="s">
        <v>405</v>
      </c>
      <c r="G143" s="136" t="s">
        <v>114</v>
      </c>
      <c r="H143" s="137">
        <v>7.5</v>
      </c>
      <c r="I143" s="138"/>
      <c r="J143" s="138">
        <f t="shared" si="0"/>
        <v>0</v>
      </c>
      <c r="K143" s="135" t="s">
        <v>799</v>
      </c>
      <c r="L143" s="30"/>
      <c r="M143" s="139" t="s">
        <v>3</v>
      </c>
      <c r="N143" s="253" t="s">
        <v>35</v>
      </c>
      <c r="O143" s="254">
        <v>0</v>
      </c>
      <c r="P143" s="254">
        <f t="shared" si="1"/>
        <v>0</v>
      </c>
      <c r="Q143" s="254">
        <v>2.0000000000000002E-5</v>
      </c>
      <c r="R143" s="254">
        <f t="shared" si="2"/>
        <v>1.5000000000000001E-4</v>
      </c>
      <c r="S143" s="254">
        <v>0</v>
      </c>
      <c r="T143" s="142">
        <f t="shared" si="3"/>
        <v>0</v>
      </c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R143" s="300" t="s">
        <v>116</v>
      </c>
      <c r="AT143" s="300" t="s">
        <v>111</v>
      </c>
      <c r="AU143" s="300" t="s">
        <v>70</v>
      </c>
      <c r="AY143" s="261" t="s">
        <v>110</v>
      </c>
      <c r="BE143" s="301">
        <f t="shared" si="4"/>
        <v>0</v>
      </c>
      <c r="BF143" s="301">
        <f t="shared" si="5"/>
        <v>0</v>
      </c>
      <c r="BG143" s="301">
        <f t="shared" si="6"/>
        <v>0</v>
      </c>
      <c r="BH143" s="301">
        <f t="shared" si="7"/>
        <v>0</v>
      </c>
      <c r="BI143" s="301">
        <f t="shared" si="8"/>
        <v>0</v>
      </c>
      <c r="BJ143" s="261" t="s">
        <v>70</v>
      </c>
      <c r="BK143" s="301">
        <f t="shared" si="9"/>
        <v>0</v>
      </c>
      <c r="BL143" s="261" t="s">
        <v>116</v>
      </c>
      <c r="BM143" s="300" t="s">
        <v>200</v>
      </c>
    </row>
    <row r="144" spans="1:65" s="267" customFormat="1" ht="24.2" customHeight="1">
      <c r="A144" s="265"/>
      <c r="B144" s="132"/>
      <c r="C144" s="133" t="s">
        <v>201</v>
      </c>
      <c r="D144" s="133" t="s">
        <v>111</v>
      </c>
      <c r="E144" s="134" t="s">
        <v>406</v>
      </c>
      <c r="F144" s="135" t="s">
        <v>407</v>
      </c>
      <c r="G144" s="136" t="s">
        <v>114</v>
      </c>
      <c r="H144" s="137">
        <v>7.5</v>
      </c>
      <c r="I144" s="138"/>
      <c r="J144" s="138">
        <f t="shared" si="0"/>
        <v>0</v>
      </c>
      <c r="K144" s="135" t="s">
        <v>799</v>
      </c>
      <c r="L144" s="30"/>
      <c r="M144" s="139" t="s">
        <v>3</v>
      </c>
      <c r="N144" s="253" t="s">
        <v>35</v>
      </c>
      <c r="O144" s="254">
        <v>0</v>
      </c>
      <c r="P144" s="254">
        <f t="shared" si="1"/>
        <v>0</v>
      </c>
      <c r="Q144" s="254">
        <v>1.15E-3</v>
      </c>
      <c r="R144" s="254">
        <f t="shared" si="2"/>
        <v>8.6250000000000007E-3</v>
      </c>
      <c r="S144" s="254">
        <v>0</v>
      </c>
      <c r="T144" s="142">
        <f t="shared" si="3"/>
        <v>0</v>
      </c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R144" s="300" t="s">
        <v>116</v>
      </c>
      <c r="AT144" s="300" t="s">
        <v>111</v>
      </c>
      <c r="AU144" s="300" t="s">
        <v>70</v>
      </c>
      <c r="AY144" s="261" t="s">
        <v>110</v>
      </c>
      <c r="BE144" s="301">
        <f t="shared" si="4"/>
        <v>0</v>
      </c>
      <c r="BF144" s="301">
        <f t="shared" si="5"/>
        <v>0</v>
      </c>
      <c r="BG144" s="301">
        <f t="shared" si="6"/>
        <v>0</v>
      </c>
      <c r="BH144" s="301">
        <f t="shared" si="7"/>
        <v>0</v>
      </c>
      <c r="BI144" s="301">
        <f t="shared" si="8"/>
        <v>0</v>
      </c>
      <c r="BJ144" s="261" t="s">
        <v>70</v>
      </c>
      <c r="BK144" s="301">
        <f t="shared" si="9"/>
        <v>0</v>
      </c>
      <c r="BL144" s="261" t="s">
        <v>116</v>
      </c>
      <c r="BM144" s="300" t="s">
        <v>203</v>
      </c>
    </row>
    <row r="145" spans="1:65" s="267" customFormat="1" ht="24.2" customHeight="1">
      <c r="A145" s="265"/>
      <c r="B145" s="132"/>
      <c r="C145" s="133" t="s">
        <v>160</v>
      </c>
      <c r="D145" s="133" t="s">
        <v>111</v>
      </c>
      <c r="E145" s="134" t="s">
        <v>408</v>
      </c>
      <c r="F145" s="135" t="s">
        <v>409</v>
      </c>
      <c r="G145" s="136" t="s">
        <v>114</v>
      </c>
      <c r="H145" s="137">
        <v>7.5</v>
      </c>
      <c r="I145" s="138"/>
      <c r="J145" s="138">
        <f t="shared" si="0"/>
        <v>0</v>
      </c>
      <c r="K145" s="135" t="s">
        <v>799</v>
      </c>
      <c r="L145" s="30"/>
      <c r="M145" s="139" t="s">
        <v>3</v>
      </c>
      <c r="N145" s="253" t="s">
        <v>35</v>
      </c>
      <c r="O145" s="254">
        <v>0</v>
      </c>
      <c r="P145" s="254">
        <f t="shared" si="1"/>
        <v>0</v>
      </c>
      <c r="Q145" s="254">
        <v>8.7059999999999998E-2</v>
      </c>
      <c r="R145" s="254">
        <f t="shared" si="2"/>
        <v>0.65295000000000003</v>
      </c>
      <c r="S145" s="254">
        <v>0</v>
      </c>
      <c r="T145" s="142">
        <f t="shared" si="3"/>
        <v>0</v>
      </c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66"/>
      <c r="AE145" s="266"/>
      <c r="AR145" s="300" t="s">
        <v>116</v>
      </c>
      <c r="AT145" s="300" t="s">
        <v>111</v>
      </c>
      <c r="AU145" s="300" t="s">
        <v>70</v>
      </c>
      <c r="AY145" s="261" t="s">
        <v>110</v>
      </c>
      <c r="BE145" s="301">
        <f t="shared" si="4"/>
        <v>0</v>
      </c>
      <c r="BF145" s="301">
        <f t="shared" si="5"/>
        <v>0</v>
      </c>
      <c r="BG145" s="301">
        <f t="shared" si="6"/>
        <v>0</v>
      </c>
      <c r="BH145" s="301">
        <f t="shared" si="7"/>
        <v>0</v>
      </c>
      <c r="BI145" s="301">
        <f t="shared" si="8"/>
        <v>0</v>
      </c>
      <c r="BJ145" s="261" t="s">
        <v>70</v>
      </c>
      <c r="BK145" s="301">
        <f t="shared" si="9"/>
        <v>0</v>
      </c>
      <c r="BL145" s="261" t="s">
        <v>116</v>
      </c>
      <c r="BM145" s="300" t="s">
        <v>204</v>
      </c>
    </row>
    <row r="146" spans="1:65" s="267" customFormat="1" ht="16.5" customHeight="1">
      <c r="A146" s="265"/>
      <c r="B146" s="132"/>
      <c r="C146" s="133" t="s">
        <v>205</v>
      </c>
      <c r="D146" s="133" t="s">
        <v>111</v>
      </c>
      <c r="E146" s="134" t="s">
        <v>410</v>
      </c>
      <c r="F146" s="135" t="s">
        <v>411</v>
      </c>
      <c r="G146" s="136" t="s">
        <v>114</v>
      </c>
      <c r="H146" s="137">
        <v>7.5</v>
      </c>
      <c r="I146" s="138"/>
      <c r="J146" s="138">
        <f t="shared" si="0"/>
        <v>0</v>
      </c>
      <c r="K146" s="135" t="s">
        <v>799</v>
      </c>
      <c r="L146" s="30"/>
      <c r="M146" s="139" t="s">
        <v>3</v>
      </c>
      <c r="N146" s="253" t="s">
        <v>35</v>
      </c>
      <c r="O146" s="254">
        <v>0</v>
      </c>
      <c r="P146" s="254">
        <f t="shared" si="1"/>
        <v>0</v>
      </c>
      <c r="Q146" s="254">
        <v>4.0299999999999997E-3</v>
      </c>
      <c r="R146" s="254">
        <f t="shared" si="2"/>
        <v>3.0224999999999998E-2</v>
      </c>
      <c r="S146" s="254">
        <v>0</v>
      </c>
      <c r="T146" s="142">
        <f t="shared" si="3"/>
        <v>0</v>
      </c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R146" s="300" t="s">
        <v>116</v>
      </c>
      <c r="AT146" s="300" t="s">
        <v>111</v>
      </c>
      <c r="AU146" s="300" t="s">
        <v>70</v>
      </c>
      <c r="AY146" s="261" t="s">
        <v>110</v>
      </c>
      <c r="BE146" s="301">
        <f t="shared" si="4"/>
        <v>0</v>
      </c>
      <c r="BF146" s="301">
        <f t="shared" si="5"/>
        <v>0</v>
      </c>
      <c r="BG146" s="301">
        <f t="shared" si="6"/>
        <v>0</v>
      </c>
      <c r="BH146" s="301">
        <f t="shared" si="7"/>
        <v>0</v>
      </c>
      <c r="BI146" s="301">
        <f t="shared" si="8"/>
        <v>0</v>
      </c>
      <c r="BJ146" s="261" t="s">
        <v>70</v>
      </c>
      <c r="BK146" s="301">
        <f t="shared" si="9"/>
        <v>0</v>
      </c>
      <c r="BL146" s="261" t="s">
        <v>116</v>
      </c>
      <c r="BM146" s="300" t="s">
        <v>206</v>
      </c>
    </row>
    <row r="147" spans="1:65" s="267" customFormat="1" ht="16.5" customHeight="1">
      <c r="A147" s="265"/>
      <c r="B147" s="132"/>
      <c r="C147" s="133" t="s">
        <v>163</v>
      </c>
      <c r="D147" s="133" t="s">
        <v>111</v>
      </c>
      <c r="E147" s="134" t="s">
        <v>412</v>
      </c>
      <c r="F147" s="135" t="s">
        <v>413</v>
      </c>
      <c r="G147" s="136" t="s">
        <v>114</v>
      </c>
      <c r="H147" s="137">
        <v>4.05</v>
      </c>
      <c r="I147" s="138"/>
      <c r="J147" s="138">
        <f t="shared" si="0"/>
        <v>0</v>
      </c>
      <c r="K147" s="135" t="s">
        <v>799</v>
      </c>
      <c r="L147" s="30"/>
      <c r="M147" s="139" t="s">
        <v>3</v>
      </c>
      <c r="N147" s="253" t="s">
        <v>35</v>
      </c>
      <c r="O147" s="254">
        <v>0</v>
      </c>
      <c r="P147" s="254">
        <f t="shared" si="1"/>
        <v>0</v>
      </c>
      <c r="Q147" s="254">
        <v>0</v>
      </c>
      <c r="R147" s="254">
        <f t="shared" si="2"/>
        <v>0</v>
      </c>
      <c r="S147" s="254">
        <v>0</v>
      </c>
      <c r="T147" s="142">
        <f t="shared" si="3"/>
        <v>0</v>
      </c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R147" s="300" t="s">
        <v>116</v>
      </c>
      <c r="AT147" s="300" t="s">
        <v>111</v>
      </c>
      <c r="AU147" s="300" t="s">
        <v>70</v>
      </c>
      <c r="AY147" s="261" t="s">
        <v>110</v>
      </c>
      <c r="BE147" s="301">
        <f t="shared" si="4"/>
        <v>0</v>
      </c>
      <c r="BF147" s="301">
        <f t="shared" si="5"/>
        <v>0</v>
      </c>
      <c r="BG147" s="301">
        <f t="shared" si="6"/>
        <v>0</v>
      </c>
      <c r="BH147" s="301">
        <f t="shared" si="7"/>
        <v>0</v>
      </c>
      <c r="BI147" s="301">
        <f t="shared" si="8"/>
        <v>0</v>
      </c>
      <c r="BJ147" s="261" t="s">
        <v>70</v>
      </c>
      <c r="BK147" s="301">
        <f t="shared" si="9"/>
        <v>0</v>
      </c>
      <c r="BL147" s="261" t="s">
        <v>116</v>
      </c>
      <c r="BM147" s="300" t="s">
        <v>207</v>
      </c>
    </row>
    <row r="148" spans="1:65" s="267" customFormat="1" ht="23.25" customHeight="1">
      <c r="A148" s="265"/>
      <c r="B148" s="132"/>
      <c r="C148" s="133">
        <v>29</v>
      </c>
      <c r="D148" s="133" t="s">
        <v>111</v>
      </c>
      <c r="E148" s="134" t="s">
        <v>746</v>
      </c>
      <c r="F148" s="135" t="s">
        <v>781</v>
      </c>
      <c r="G148" s="136" t="s">
        <v>114</v>
      </c>
      <c r="H148" s="137">
        <v>993</v>
      </c>
      <c r="I148" s="138"/>
      <c r="J148" s="138">
        <f t="shared" si="0"/>
        <v>0</v>
      </c>
      <c r="K148" s="135" t="s">
        <v>799</v>
      </c>
      <c r="L148" s="30"/>
      <c r="M148" s="139"/>
      <c r="N148" s="253"/>
      <c r="O148" s="254"/>
      <c r="P148" s="254"/>
      <c r="Q148" s="254"/>
      <c r="R148" s="254"/>
      <c r="S148" s="254"/>
      <c r="T148" s="142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R148" s="300"/>
      <c r="AT148" s="300"/>
      <c r="AU148" s="300"/>
      <c r="AY148" s="261"/>
      <c r="BE148" s="301"/>
      <c r="BF148" s="301"/>
      <c r="BG148" s="301"/>
      <c r="BH148" s="301"/>
      <c r="BI148" s="301"/>
      <c r="BJ148" s="261"/>
      <c r="BK148" s="301">
        <f t="shared" si="9"/>
        <v>0</v>
      </c>
      <c r="BL148" s="261"/>
      <c r="BM148" s="300"/>
    </row>
    <row r="149" spans="1:65" s="267" customFormat="1" ht="16.5" customHeight="1">
      <c r="A149" s="265"/>
      <c r="B149" s="132"/>
      <c r="C149" s="133">
        <v>30</v>
      </c>
      <c r="D149" s="133" t="s">
        <v>111</v>
      </c>
      <c r="E149" s="134" t="s">
        <v>414</v>
      </c>
      <c r="F149" s="135" t="s">
        <v>782</v>
      </c>
      <c r="G149" s="136" t="s">
        <v>114</v>
      </c>
      <c r="H149" s="137">
        <v>993</v>
      </c>
      <c r="I149" s="138"/>
      <c r="J149" s="138">
        <f t="shared" si="0"/>
        <v>0</v>
      </c>
      <c r="K149" s="135" t="s">
        <v>799</v>
      </c>
      <c r="L149" s="30"/>
      <c r="M149" s="139" t="s">
        <v>3</v>
      </c>
      <c r="N149" s="253" t="s">
        <v>35</v>
      </c>
      <c r="O149" s="254">
        <v>0</v>
      </c>
      <c r="P149" s="254">
        <f t="shared" si="1"/>
        <v>0</v>
      </c>
      <c r="Q149" s="254">
        <v>2.0000000000000002E-5</v>
      </c>
      <c r="R149" s="254">
        <f t="shared" si="2"/>
        <v>1.9860000000000003E-2</v>
      </c>
      <c r="S149" s="254">
        <v>0</v>
      </c>
      <c r="T149" s="142">
        <f t="shared" si="3"/>
        <v>0</v>
      </c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R149" s="300" t="s">
        <v>116</v>
      </c>
      <c r="AT149" s="300" t="s">
        <v>111</v>
      </c>
      <c r="AU149" s="300" t="s">
        <v>70</v>
      </c>
      <c r="AY149" s="261" t="s">
        <v>110</v>
      </c>
      <c r="BE149" s="301">
        <f t="shared" si="4"/>
        <v>0</v>
      </c>
      <c r="BF149" s="301">
        <f t="shared" si="5"/>
        <v>0</v>
      </c>
      <c r="BG149" s="301">
        <f t="shared" si="6"/>
        <v>0</v>
      </c>
      <c r="BH149" s="301">
        <f t="shared" si="7"/>
        <v>0</v>
      </c>
      <c r="BI149" s="301">
        <f t="shared" si="8"/>
        <v>0</v>
      </c>
      <c r="BJ149" s="261" t="s">
        <v>70</v>
      </c>
      <c r="BK149" s="301">
        <f t="shared" si="9"/>
        <v>0</v>
      </c>
      <c r="BL149" s="261" t="s">
        <v>116</v>
      </c>
      <c r="BM149" s="300" t="s">
        <v>208</v>
      </c>
    </row>
    <row r="150" spans="1:65" s="267" customFormat="1" ht="16.5" customHeight="1">
      <c r="A150" s="265"/>
      <c r="B150" s="132"/>
      <c r="C150" s="133">
        <v>31</v>
      </c>
      <c r="D150" s="133" t="s">
        <v>111</v>
      </c>
      <c r="E150" s="134" t="s">
        <v>749</v>
      </c>
      <c r="F150" s="135" t="s">
        <v>750</v>
      </c>
      <c r="G150" s="136" t="s">
        <v>114</v>
      </c>
      <c r="H150" s="137">
        <v>993</v>
      </c>
      <c r="I150" s="138"/>
      <c r="J150" s="138">
        <f t="shared" si="0"/>
        <v>0</v>
      </c>
      <c r="K150" s="135" t="s">
        <v>799</v>
      </c>
      <c r="L150" s="30"/>
      <c r="M150" s="139" t="s">
        <v>3</v>
      </c>
      <c r="N150" s="253" t="s">
        <v>35</v>
      </c>
      <c r="O150" s="254">
        <v>0</v>
      </c>
      <c r="P150" s="254">
        <f t="shared" si="1"/>
        <v>0</v>
      </c>
      <c r="Q150" s="254">
        <v>1.248E-2</v>
      </c>
      <c r="R150" s="254">
        <f t="shared" si="2"/>
        <v>12.39264</v>
      </c>
      <c r="S150" s="254">
        <v>0</v>
      </c>
      <c r="T150" s="142">
        <f t="shared" si="3"/>
        <v>0</v>
      </c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R150" s="300" t="s">
        <v>116</v>
      </c>
      <c r="AT150" s="300" t="s">
        <v>111</v>
      </c>
      <c r="AU150" s="300" t="s">
        <v>70</v>
      </c>
      <c r="AY150" s="261" t="s">
        <v>110</v>
      </c>
      <c r="BE150" s="301">
        <f t="shared" si="4"/>
        <v>0</v>
      </c>
      <c r="BF150" s="301">
        <f t="shared" si="5"/>
        <v>0</v>
      </c>
      <c r="BG150" s="301">
        <f t="shared" si="6"/>
        <v>0</v>
      </c>
      <c r="BH150" s="301">
        <f t="shared" si="7"/>
        <v>0</v>
      </c>
      <c r="BI150" s="301">
        <f t="shared" si="8"/>
        <v>0</v>
      </c>
      <c r="BJ150" s="261" t="s">
        <v>70</v>
      </c>
      <c r="BK150" s="301">
        <f t="shared" si="9"/>
        <v>0</v>
      </c>
      <c r="BL150" s="261" t="s">
        <v>116</v>
      </c>
      <c r="BM150" s="300" t="s">
        <v>209</v>
      </c>
    </row>
    <row r="151" spans="1:65" s="293" customFormat="1" ht="25.9" customHeight="1">
      <c r="A151" s="292"/>
      <c r="B151" s="122"/>
      <c r="D151" s="294" t="s">
        <v>63</v>
      </c>
      <c r="E151" s="295" t="s">
        <v>312</v>
      </c>
      <c r="F151" s="295" t="s">
        <v>313</v>
      </c>
      <c r="J151" s="296">
        <f>BK151</f>
        <v>0</v>
      </c>
      <c r="L151" s="122"/>
      <c r="M151" s="126"/>
      <c r="P151" s="297">
        <f>SUM(P152:P153)</f>
        <v>0</v>
      </c>
      <c r="R151" s="297">
        <f>SUM(R152:R153)</f>
        <v>7.6630000000000004E-2</v>
      </c>
      <c r="T151" s="129">
        <f>SUM(T152:T153)</f>
        <v>0</v>
      </c>
      <c r="AR151" s="294" t="s">
        <v>72</v>
      </c>
      <c r="AT151" s="298" t="s">
        <v>63</v>
      </c>
      <c r="AU151" s="298" t="s">
        <v>64</v>
      </c>
      <c r="AY151" s="294" t="s">
        <v>110</v>
      </c>
      <c r="BK151" s="299">
        <f>SUM(BK152:BK153)</f>
        <v>0</v>
      </c>
    </row>
    <row r="152" spans="1:65" s="267" customFormat="1" ht="16.5" customHeight="1">
      <c r="A152" s="265"/>
      <c r="B152" s="132"/>
      <c r="C152" s="133">
        <v>32</v>
      </c>
      <c r="D152" s="133" t="s">
        <v>111</v>
      </c>
      <c r="E152" s="134" t="s">
        <v>415</v>
      </c>
      <c r="F152" s="135" t="s">
        <v>416</v>
      </c>
      <c r="G152" s="136" t="s">
        <v>141</v>
      </c>
      <c r="H152" s="137">
        <v>1</v>
      </c>
      <c r="I152" s="138"/>
      <c r="J152" s="138">
        <f>ROUND(I152*H152,2)</f>
        <v>0</v>
      </c>
      <c r="K152" s="135" t="s">
        <v>799</v>
      </c>
      <c r="L152" s="30"/>
      <c r="M152" s="139" t="s">
        <v>3</v>
      </c>
      <c r="N152" s="253" t="s">
        <v>35</v>
      </c>
      <c r="O152" s="254">
        <v>0</v>
      </c>
      <c r="P152" s="254">
        <f>O152*H152</f>
        <v>0</v>
      </c>
      <c r="Q152" s="254">
        <v>7.6630000000000004E-2</v>
      </c>
      <c r="R152" s="254">
        <f>Q152*H152</f>
        <v>7.6630000000000004E-2</v>
      </c>
      <c r="S152" s="254">
        <v>0</v>
      </c>
      <c r="T152" s="142">
        <f>S152*H152</f>
        <v>0</v>
      </c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R152" s="300" t="s">
        <v>142</v>
      </c>
      <c r="AT152" s="300" t="s">
        <v>111</v>
      </c>
      <c r="AU152" s="300" t="s">
        <v>70</v>
      </c>
      <c r="AY152" s="261" t="s">
        <v>110</v>
      </c>
      <c r="BE152" s="301">
        <f>IF(N152="základní",J152,0)</f>
        <v>0</v>
      </c>
      <c r="BF152" s="301">
        <f>IF(N152="snížená",J152,0)</f>
        <v>0</v>
      </c>
      <c r="BG152" s="301">
        <f>IF(N152="zákl. přenesená",J152,0)</f>
        <v>0</v>
      </c>
      <c r="BH152" s="301">
        <f>IF(N152="sníž. přenesená",J152,0)</f>
        <v>0</v>
      </c>
      <c r="BI152" s="301">
        <f>IF(N152="nulová",J152,0)</f>
        <v>0</v>
      </c>
      <c r="BJ152" s="261" t="s">
        <v>70</v>
      </c>
      <c r="BK152" s="301">
        <f>ROUND(I152*H152,2)</f>
        <v>0</v>
      </c>
      <c r="BL152" s="261" t="s">
        <v>142</v>
      </c>
      <c r="BM152" s="300" t="s">
        <v>119</v>
      </c>
    </row>
    <row r="153" spans="1:65" s="267" customFormat="1" ht="16.5" customHeight="1">
      <c r="A153" s="265"/>
      <c r="B153" s="132"/>
      <c r="C153" s="133">
        <v>33</v>
      </c>
      <c r="D153" s="133" t="s">
        <v>111</v>
      </c>
      <c r="E153" s="134" t="s">
        <v>417</v>
      </c>
      <c r="F153" s="135" t="s">
        <v>418</v>
      </c>
      <c r="G153" s="136" t="s">
        <v>162</v>
      </c>
      <c r="H153" s="137">
        <v>55</v>
      </c>
      <c r="I153" s="138"/>
      <c r="J153" s="138">
        <f>ROUND(I153*H153,2)</f>
        <v>0</v>
      </c>
      <c r="K153" s="135" t="s">
        <v>799</v>
      </c>
      <c r="L153" s="30"/>
      <c r="M153" s="139" t="s">
        <v>3</v>
      </c>
      <c r="N153" s="253" t="s">
        <v>35</v>
      </c>
      <c r="O153" s="254">
        <v>0</v>
      </c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142">
        <f>S153*H153</f>
        <v>0</v>
      </c>
      <c r="U153" s="266"/>
      <c r="V153" s="266"/>
      <c r="W153" s="266"/>
      <c r="X153" s="266"/>
      <c r="Y153" s="266"/>
      <c r="Z153" s="266"/>
      <c r="AA153" s="266"/>
      <c r="AB153" s="266"/>
      <c r="AC153" s="266"/>
      <c r="AD153" s="266"/>
      <c r="AE153" s="266"/>
      <c r="AR153" s="300" t="s">
        <v>142</v>
      </c>
      <c r="AT153" s="300" t="s">
        <v>111</v>
      </c>
      <c r="AU153" s="300" t="s">
        <v>70</v>
      </c>
      <c r="AY153" s="261" t="s">
        <v>110</v>
      </c>
      <c r="BE153" s="301">
        <f>IF(N153="základní",J153,0)</f>
        <v>0</v>
      </c>
      <c r="BF153" s="301">
        <f>IF(N153="snížená",J153,0)</f>
        <v>0</v>
      </c>
      <c r="BG153" s="301">
        <f>IF(N153="zákl. přenesená",J153,0)</f>
        <v>0</v>
      </c>
      <c r="BH153" s="301">
        <f>IF(N153="sníž. přenesená",J153,0)</f>
        <v>0</v>
      </c>
      <c r="BI153" s="301">
        <f>IF(N153="nulová",J153,0)</f>
        <v>0</v>
      </c>
      <c r="BJ153" s="261" t="s">
        <v>70</v>
      </c>
      <c r="BK153" s="301">
        <f>ROUND(I153*H153,2)</f>
        <v>0</v>
      </c>
      <c r="BL153" s="261" t="s">
        <v>142</v>
      </c>
      <c r="BM153" s="300" t="s">
        <v>211</v>
      </c>
    </row>
    <row r="154" spans="1:65" s="293" customFormat="1" ht="25.9" customHeight="1">
      <c r="A154" s="292"/>
      <c r="B154" s="122"/>
      <c r="D154" s="294" t="s">
        <v>63</v>
      </c>
      <c r="E154" s="295" t="s">
        <v>314</v>
      </c>
      <c r="F154" s="295" t="s">
        <v>315</v>
      </c>
      <c r="J154" s="296">
        <f>BK154</f>
        <v>0</v>
      </c>
      <c r="L154" s="122"/>
      <c r="M154" s="126"/>
      <c r="P154" s="297">
        <f>SUM(P155:P157)</f>
        <v>0</v>
      </c>
      <c r="R154" s="297">
        <f>SUM(R155:R157)</f>
        <v>0.22567999999999999</v>
      </c>
      <c r="T154" s="129">
        <f>SUM(T155:T157)</f>
        <v>0</v>
      </c>
      <c r="AR154" s="294" t="s">
        <v>72</v>
      </c>
      <c r="AT154" s="298" t="s">
        <v>63</v>
      </c>
      <c r="AU154" s="298" t="s">
        <v>64</v>
      </c>
      <c r="AY154" s="294" t="s">
        <v>110</v>
      </c>
      <c r="BK154" s="299">
        <f>SUM(BK155:BK157)</f>
        <v>0</v>
      </c>
    </row>
    <row r="155" spans="1:65" s="267" customFormat="1" ht="23.25" customHeight="1">
      <c r="A155" s="265"/>
      <c r="B155" s="132"/>
      <c r="C155" s="133">
        <v>34</v>
      </c>
      <c r="D155" s="133" t="s">
        <v>111</v>
      </c>
      <c r="E155" s="134" t="s">
        <v>419</v>
      </c>
      <c r="F155" s="135" t="s">
        <v>783</v>
      </c>
      <c r="G155" s="136" t="s">
        <v>770</v>
      </c>
      <c r="H155" s="137">
        <v>4</v>
      </c>
      <c r="I155" s="138"/>
      <c r="J155" s="138">
        <f>ROUND(I155*H155,2)</f>
        <v>0</v>
      </c>
      <c r="K155" s="135" t="s">
        <v>799</v>
      </c>
      <c r="L155" s="30"/>
      <c r="M155" s="139" t="s">
        <v>3</v>
      </c>
      <c r="N155" s="253" t="s">
        <v>35</v>
      </c>
      <c r="O155" s="254">
        <v>0</v>
      </c>
      <c r="P155" s="254">
        <f>O155*H155</f>
        <v>0</v>
      </c>
      <c r="Q155" s="254">
        <v>2.6259999999999999E-2</v>
      </c>
      <c r="R155" s="254">
        <f>Q155*H155</f>
        <v>0.10503999999999999</v>
      </c>
      <c r="S155" s="254">
        <v>0</v>
      </c>
      <c r="T155" s="142">
        <f>S155*H155</f>
        <v>0</v>
      </c>
      <c r="U155" s="266"/>
      <c r="V155" s="266"/>
      <c r="W155" s="266"/>
      <c r="X155" s="266"/>
      <c r="Y155" s="266"/>
      <c r="Z155" s="266"/>
      <c r="AA155" s="266"/>
      <c r="AB155" s="266"/>
      <c r="AC155" s="266"/>
      <c r="AD155" s="266"/>
      <c r="AE155" s="266"/>
      <c r="AR155" s="300" t="s">
        <v>142</v>
      </c>
      <c r="AT155" s="300" t="s">
        <v>111</v>
      </c>
      <c r="AU155" s="300" t="s">
        <v>70</v>
      </c>
      <c r="AY155" s="261" t="s">
        <v>110</v>
      </c>
      <c r="BE155" s="301">
        <f>IF(N155="základní",J155,0)</f>
        <v>0</v>
      </c>
      <c r="BF155" s="301">
        <f>IF(N155="snížená",J155,0)</f>
        <v>0</v>
      </c>
      <c r="BG155" s="301">
        <f>IF(N155="zákl. přenesená",J155,0)</f>
        <v>0</v>
      </c>
      <c r="BH155" s="301">
        <f>IF(N155="sníž. přenesená",J155,0)</f>
        <v>0</v>
      </c>
      <c r="BI155" s="301">
        <f>IF(N155="nulová",J155,0)</f>
        <v>0</v>
      </c>
      <c r="BJ155" s="261" t="s">
        <v>70</v>
      </c>
      <c r="BK155" s="301">
        <f>ROUND(I155*H155,2)</f>
        <v>0</v>
      </c>
      <c r="BL155" s="261" t="s">
        <v>142</v>
      </c>
      <c r="BM155" s="300" t="s">
        <v>212</v>
      </c>
    </row>
    <row r="156" spans="1:65" s="267" customFormat="1" ht="16.5" customHeight="1">
      <c r="A156" s="265"/>
      <c r="B156" s="132"/>
      <c r="C156" s="133">
        <v>35</v>
      </c>
      <c r="D156" s="133" t="s">
        <v>111</v>
      </c>
      <c r="E156" s="134" t="s">
        <v>420</v>
      </c>
      <c r="F156" s="135" t="s">
        <v>421</v>
      </c>
      <c r="G156" s="136" t="s">
        <v>114</v>
      </c>
      <c r="H156" s="137">
        <v>4</v>
      </c>
      <c r="I156" s="138"/>
      <c r="J156" s="138">
        <f>ROUND(I156*H156,2)</f>
        <v>0</v>
      </c>
      <c r="K156" s="135" t="s">
        <v>799</v>
      </c>
      <c r="L156" s="30"/>
      <c r="M156" s="139" t="s">
        <v>3</v>
      </c>
      <c r="N156" s="253" t="s">
        <v>35</v>
      </c>
      <c r="O156" s="254">
        <v>0</v>
      </c>
      <c r="P156" s="254">
        <f>O156*H156</f>
        <v>0</v>
      </c>
      <c r="Q156" s="254">
        <v>3.0159999999999999E-2</v>
      </c>
      <c r="R156" s="254">
        <f>Q156*H156</f>
        <v>0.12064</v>
      </c>
      <c r="S156" s="254">
        <v>0</v>
      </c>
      <c r="T156" s="142">
        <f>S156*H156</f>
        <v>0</v>
      </c>
      <c r="U156" s="266"/>
      <c r="V156" s="266"/>
      <c r="W156" s="266"/>
      <c r="X156" s="266"/>
      <c r="Y156" s="266"/>
      <c r="Z156" s="266"/>
      <c r="AA156" s="266"/>
      <c r="AB156" s="266"/>
      <c r="AC156" s="266"/>
      <c r="AD156" s="266"/>
      <c r="AE156" s="266"/>
      <c r="AR156" s="300" t="s">
        <v>142</v>
      </c>
      <c r="AT156" s="300" t="s">
        <v>111</v>
      </c>
      <c r="AU156" s="300" t="s">
        <v>70</v>
      </c>
      <c r="AY156" s="261" t="s">
        <v>110</v>
      </c>
      <c r="BE156" s="301">
        <f>IF(N156="základní",J156,0)</f>
        <v>0</v>
      </c>
      <c r="BF156" s="301">
        <f>IF(N156="snížená",J156,0)</f>
        <v>0</v>
      </c>
      <c r="BG156" s="301">
        <f>IF(N156="zákl. přenesená",J156,0)</f>
        <v>0</v>
      </c>
      <c r="BH156" s="301">
        <f>IF(N156="sníž. přenesená",J156,0)</f>
        <v>0</v>
      </c>
      <c r="BI156" s="301">
        <f>IF(N156="nulová",J156,0)</f>
        <v>0</v>
      </c>
      <c r="BJ156" s="261" t="s">
        <v>70</v>
      </c>
      <c r="BK156" s="301">
        <f>ROUND(I156*H156,2)</f>
        <v>0</v>
      </c>
      <c r="BL156" s="261" t="s">
        <v>142</v>
      </c>
      <c r="BM156" s="300" t="s">
        <v>213</v>
      </c>
    </row>
    <row r="157" spans="1:65" s="267" customFormat="1" ht="24.2" customHeight="1">
      <c r="A157" s="265"/>
      <c r="B157" s="132"/>
      <c r="C157" s="133">
        <v>36</v>
      </c>
      <c r="D157" s="133" t="s">
        <v>111</v>
      </c>
      <c r="E157" s="134" t="s">
        <v>422</v>
      </c>
      <c r="F157" s="135" t="s">
        <v>784</v>
      </c>
      <c r="G157" s="136" t="s">
        <v>770</v>
      </c>
      <c r="H157" s="137">
        <v>1</v>
      </c>
      <c r="I157" s="138"/>
      <c r="J157" s="138">
        <f>ROUND(I157*H157,2)</f>
        <v>0</v>
      </c>
      <c r="K157" s="135" t="s">
        <v>799</v>
      </c>
      <c r="L157" s="30"/>
      <c r="M157" s="139" t="s">
        <v>3</v>
      </c>
      <c r="N157" s="253" t="s">
        <v>35</v>
      </c>
      <c r="O157" s="254">
        <v>0</v>
      </c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142">
        <f>S157*H157</f>
        <v>0</v>
      </c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R157" s="300" t="s">
        <v>142</v>
      </c>
      <c r="AT157" s="300" t="s">
        <v>111</v>
      </c>
      <c r="AU157" s="300" t="s">
        <v>70</v>
      </c>
      <c r="AY157" s="261" t="s">
        <v>110</v>
      </c>
      <c r="BE157" s="301">
        <f>IF(N157="základní",J157,0)</f>
        <v>0</v>
      </c>
      <c r="BF157" s="301">
        <f>IF(N157="snížená",J157,0)</f>
        <v>0</v>
      </c>
      <c r="BG157" s="301">
        <f>IF(N157="zákl. přenesená",J157,0)</f>
        <v>0</v>
      </c>
      <c r="BH157" s="301">
        <f>IF(N157="sníž. přenesená",J157,0)</f>
        <v>0</v>
      </c>
      <c r="BI157" s="301">
        <f>IF(N157="nulová",J157,0)</f>
        <v>0</v>
      </c>
      <c r="BJ157" s="261" t="s">
        <v>70</v>
      </c>
      <c r="BK157" s="301">
        <f>ROUND(I157*H157,2)</f>
        <v>0</v>
      </c>
      <c r="BL157" s="261" t="s">
        <v>142</v>
      </c>
      <c r="BM157" s="300" t="s">
        <v>214</v>
      </c>
    </row>
    <row r="158" spans="1:65" s="293" customFormat="1" ht="25.9" customHeight="1">
      <c r="A158" s="292"/>
      <c r="B158" s="122"/>
      <c r="D158" s="294" t="s">
        <v>63</v>
      </c>
      <c r="E158" s="295" t="s">
        <v>164</v>
      </c>
      <c r="F158" s="295" t="s">
        <v>165</v>
      </c>
      <c r="J158" s="296">
        <f>BK158</f>
        <v>0</v>
      </c>
      <c r="L158" s="122"/>
      <c r="M158" s="126"/>
      <c r="P158" s="297">
        <f>SUM(P159:P176)</f>
        <v>0</v>
      </c>
      <c r="R158" s="297">
        <f>SUM(R159:R176)</f>
        <v>0.78911000000000009</v>
      </c>
      <c r="T158" s="129">
        <f>SUM(T159:T176)</f>
        <v>0</v>
      </c>
      <c r="AR158" s="294" t="s">
        <v>72</v>
      </c>
      <c r="AT158" s="298" t="s">
        <v>63</v>
      </c>
      <c r="AU158" s="298" t="s">
        <v>64</v>
      </c>
      <c r="AY158" s="294" t="s">
        <v>110</v>
      </c>
      <c r="BK158" s="299">
        <f>SUM(BK159:BK176)</f>
        <v>0</v>
      </c>
    </row>
    <row r="159" spans="1:65" s="267" customFormat="1" ht="24.2" customHeight="1">
      <c r="A159" s="265"/>
      <c r="B159" s="132"/>
      <c r="C159" s="133">
        <v>37</v>
      </c>
      <c r="D159" s="133" t="s">
        <v>111</v>
      </c>
      <c r="E159" s="134" t="s">
        <v>423</v>
      </c>
      <c r="F159" s="135" t="s">
        <v>785</v>
      </c>
      <c r="G159" s="136" t="s">
        <v>114</v>
      </c>
      <c r="H159" s="137">
        <v>4.8</v>
      </c>
      <c r="I159" s="138"/>
      <c r="J159" s="138">
        <f>ROUND(I159*H159,2)</f>
        <v>0</v>
      </c>
      <c r="K159" s="135" t="s">
        <v>799</v>
      </c>
      <c r="L159" s="30"/>
      <c r="M159" s="139" t="s">
        <v>3</v>
      </c>
      <c r="N159" s="253" t="s">
        <v>35</v>
      </c>
      <c r="O159" s="254">
        <v>0</v>
      </c>
      <c r="P159" s="254">
        <f>O159*H159</f>
        <v>0</v>
      </c>
      <c r="Q159" s="254">
        <v>6.0299999999999998E-3</v>
      </c>
      <c r="R159" s="254">
        <f>Q159*H159</f>
        <v>2.8943999999999998E-2</v>
      </c>
      <c r="S159" s="254">
        <v>0</v>
      </c>
      <c r="T159" s="142">
        <f>S159*H159</f>
        <v>0</v>
      </c>
      <c r="U159" s="266"/>
      <c r="V159" s="266"/>
      <c r="W159" s="266"/>
      <c r="X159" s="266"/>
      <c r="Y159" s="266"/>
      <c r="Z159" s="266"/>
      <c r="AA159" s="266"/>
      <c r="AB159" s="266"/>
      <c r="AC159" s="266"/>
      <c r="AD159" s="266"/>
      <c r="AE159" s="266"/>
      <c r="AR159" s="300" t="s">
        <v>142</v>
      </c>
      <c r="AT159" s="300" t="s">
        <v>111</v>
      </c>
      <c r="AU159" s="300" t="s">
        <v>70</v>
      </c>
      <c r="AY159" s="261" t="s">
        <v>110</v>
      </c>
      <c r="BE159" s="301">
        <f>IF(N159="základní",J159,0)</f>
        <v>0</v>
      </c>
      <c r="BF159" s="301">
        <f>IF(N159="snížená",J159,0)</f>
        <v>0</v>
      </c>
      <c r="BG159" s="301">
        <f>IF(N159="zákl. přenesená",J159,0)</f>
        <v>0</v>
      </c>
      <c r="BH159" s="301">
        <f>IF(N159="sníž. přenesená",J159,0)</f>
        <v>0</v>
      </c>
      <c r="BI159" s="301">
        <f>IF(N159="nulová",J159,0)</f>
        <v>0</v>
      </c>
      <c r="BJ159" s="261" t="s">
        <v>70</v>
      </c>
      <c r="BK159" s="301">
        <f>ROUND(I159*H159,2)</f>
        <v>0</v>
      </c>
      <c r="BL159" s="261" t="s">
        <v>142</v>
      </c>
      <c r="BM159" s="300" t="s">
        <v>218</v>
      </c>
    </row>
    <row r="160" spans="1:65" s="267" customFormat="1" ht="21.75" customHeight="1">
      <c r="A160" s="265"/>
      <c r="B160" s="132"/>
      <c r="C160" s="133">
        <v>38</v>
      </c>
      <c r="D160" s="133" t="s">
        <v>111</v>
      </c>
      <c r="E160" s="134" t="s">
        <v>424</v>
      </c>
      <c r="F160" s="135" t="s">
        <v>425</v>
      </c>
      <c r="G160" s="136" t="s">
        <v>114</v>
      </c>
      <c r="H160" s="137">
        <v>4.8</v>
      </c>
      <c r="I160" s="138"/>
      <c r="J160" s="138">
        <f>ROUND(I160*H160,2)</f>
        <v>0</v>
      </c>
      <c r="K160" s="135" t="s">
        <v>799</v>
      </c>
      <c r="L160" s="30"/>
      <c r="M160" s="139" t="s">
        <v>3</v>
      </c>
      <c r="N160" s="253" t="s">
        <v>35</v>
      </c>
      <c r="O160" s="254">
        <v>0</v>
      </c>
      <c r="P160" s="254">
        <f>O160*H160</f>
        <v>0</v>
      </c>
      <c r="Q160" s="254">
        <v>7.2100000000000003E-3</v>
      </c>
      <c r="R160" s="254">
        <f>Q160*H160</f>
        <v>3.4608E-2</v>
      </c>
      <c r="S160" s="254">
        <v>0</v>
      </c>
      <c r="T160" s="142">
        <f>S160*H160</f>
        <v>0</v>
      </c>
      <c r="U160" s="266"/>
      <c r="V160" s="266"/>
      <c r="W160" s="266"/>
      <c r="X160" s="266"/>
      <c r="Y160" s="266"/>
      <c r="Z160" s="266"/>
      <c r="AA160" s="266"/>
      <c r="AB160" s="266"/>
      <c r="AC160" s="266"/>
      <c r="AD160" s="266"/>
      <c r="AE160" s="266"/>
      <c r="AR160" s="300" t="s">
        <v>142</v>
      </c>
      <c r="AT160" s="300" t="s">
        <v>111</v>
      </c>
      <c r="AU160" s="300" t="s">
        <v>70</v>
      </c>
      <c r="AY160" s="261" t="s">
        <v>110</v>
      </c>
      <c r="BE160" s="301">
        <f>IF(N160="základní",J160,0)</f>
        <v>0</v>
      </c>
      <c r="BF160" s="301">
        <f>IF(N160="snížená",J160,0)</f>
        <v>0</v>
      </c>
      <c r="BG160" s="301">
        <f>IF(N160="zákl. přenesená",J160,0)</f>
        <v>0</v>
      </c>
      <c r="BH160" s="301">
        <f>IF(N160="sníž. přenesená",J160,0)</f>
        <v>0</v>
      </c>
      <c r="BI160" s="301">
        <f>IF(N160="nulová",J160,0)</f>
        <v>0</v>
      </c>
      <c r="BJ160" s="261" t="s">
        <v>70</v>
      </c>
      <c r="BK160" s="301">
        <f>ROUND(I160*H160,2)</f>
        <v>0</v>
      </c>
      <c r="BL160" s="261" t="s">
        <v>142</v>
      </c>
      <c r="BM160" s="300" t="s">
        <v>221</v>
      </c>
    </row>
    <row r="161" spans="1:65" s="267" customFormat="1" ht="24.2" customHeight="1">
      <c r="A161" s="265"/>
      <c r="B161" s="132"/>
      <c r="C161" s="133">
        <v>39</v>
      </c>
      <c r="D161" s="133" t="s">
        <v>111</v>
      </c>
      <c r="E161" s="134" t="s">
        <v>426</v>
      </c>
      <c r="F161" s="135" t="s">
        <v>786</v>
      </c>
      <c r="G161" s="136" t="s">
        <v>162</v>
      </c>
      <c r="H161" s="137">
        <v>111</v>
      </c>
      <c r="I161" s="138"/>
      <c r="J161" s="138">
        <f>ROUND(I161*H161,2)</f>
        <v>0</v>
      </c>
      <c r="K161" s="135" t="s">
        <v>799</v>
      </c>
      <c r="L161" s="30"/>
      <c r="M161" s="139" t="s">
        <v>3</v>
      </c>
      <c r="N161" s="253" t="s">
        <v>35</v>
      </c>
      <c r="O161" s="254">
        <v>0</v>
      </c>
      <c r="P161" s="254">
        <f>O161*H161</f>
        <v>0</v>
      </c>
      <c r="Q161" s="254">
        <v>3.3600000000000001E-3</v>
      </c>
      <c r="R161" s="254">
        <f>Q161*H161</f>
        <v>0.37296000000000001</v>
      </c>
      <c r="S161" s="254">
        <v>0</v>
      </c>
      <c r="T161" s="142">
        <f>S161*H161</f>
        <v>0</v>
      </c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R161" s="300" t="s">
        <v>142</v>
      </c>
      <c r="AT161" s="300" t="s">
        <v>111</v>
      </c>
      <c r="AU161" s="300" t="s">
        <v>70</v>
      </c>
      <c r="AY161" s="261" t="s">
        <v>110</v>
      </c>
      <c r="BE161" s="301">
        <f>IF(N161="základní",J161,0)</f>
        <v>0</v>
      </c>
      <c r="BF161" s="301">
        <f>IF(N161="snížená",J161,0)</f>
        <v>0</v>
      </c>
      <c r="BG161" s="301">
        <f>IF(N161="zákl. přenesená",J161,0)</f>
        <v>0</v>
      </c>
      <c r="BH161" s="301">
        <f>IF(N161="sníž. přenesená",J161,0)</f>
        <v>0</v>
      </c>
      <c r="BI161" s="301">
        <f>IF(N161="nulová",J161,0)</f>
        <v>0</v>
      </c>
      <c r="BJ161" s="261" t="s">
        <v>70</v>
      </c>
      <c r="BK161" s="301">
        <f>ROUND(I161*H161,2)</f>
        <v>0</v>
      </c>
      <c r="BL161" s="261" t="s">
        <v>142</v>
      </c>
      <c r="BM161" s="300" t="s">
        <v>226</v>
      </c>
    </row>
    <row r="162" spans="1:65" s="303" customFormat="1">
      <c r="A162" s="302"/>
      <c r="B162" s="145"/>
      <c r="D162" s="304" t="s">
        <v>258</v>
      </c>
      <c r="E162" s="305" t="s">
        <v>3</v>
      </c>
      <c r="F162" s="306" t="s">
        <v>427</v>
      </c>
      <c r="H162" s="307">
        <v>111</v>
      </c>
      <c r="L162" s="145"/>
      <c r="M162" s="150"/>
      <c r="T162" s="152"/>
      <c r="AT162" s="305" t="s">
        <v>258</v>
      </c>
      <c r="AU162" s="305" t="s">
        <v>70</v>
      </c>
      <c r="AV162" s="303" t="s">
        <v>72</v>
      </c>
      <c r="AW162" s="303" t="s">
        <v>26</v>
      </c>
      <c r="AX162" s="303" t="s">
        <v>64</v>
      </c>
      <c r="AY162" s="305" t="s">
        <v>110</v>
      </c>
    </row>
    <row r="163" spans="1:65" s="309" customFormat="1">
      <c r="A163" s="308"/>
      <c r="B163" s="166"/>
      <c r="D163" s="304" t="s">
        <v>258</v>
      </c>
      <c r="E163" s="310" t="s">
        <v>3</v>
      </c>
      <c r="F163" s="311" t="s">
        <v>428</v>
      </c>
      <c r="H163" s="310" t="s">
        <v>3</v>
      </c>
      <c r="L163" s="166"/>
      <c r="M163" s="167"/>
      <c r="T163" s="168"/>
      <c r="AT163" s="310" t="s">
        <v>258</v>
      </c>
      <c r="AU163" s="310" t="s">
        <v>70</v>
      </c>
      <c r="AV163" s="309" t="s">
        <v>70</v>
      </c>
      <c r="AW163" s="309" t="s">
        <v>26</v>
      </c>
      <c r="AX163" s="309" t="s">
        <v>64</v>
      </c>
      <c r="AY163" s="310" t="s">
        <v>110</v>
      </c>
    </row>
    <row r="164" spans="1:65" s="313" customFormat="1">
      <c r="A164" s="312"/>
      <c r="B164" s="153"/>
      <c r="D164" s="304" t="s">
        <v>258</v>
      </c>
      <c r="E164" s="314" t="s">
        <v>3</v>
      </c>
      <c r="F164" s="315" t="s">
        <v>260</v>
      </c>
      <c r="H164" s="316">
        <v>111</v>
      </c>
      <c r="L164" s="153"/>
      <c r="M164" s="157"/>
      <c r="T164" s="159"/>
      <c r="AT164" s="314" t="s">
        <v>258</v>
      </c>
      <c r="AU164" s="314" t="s">
        <v>70</v>
      </c>
      <c r="AV164" s="313" t="s">
        <v>116</v>
      </c>
      <c r="AW164" s="313" t="s">
        <v>26</v>
      </c>
      <c r="AX164" s="313" t="s">
        <v>70</v>
      </c>
      <c r="AY164" s="314" t="s">
        <v>110</v>
      </c>
    </row>
    <row r="165" spans="1:65" s="267" customFormat="1" ht="24.2" customHeight="1">
      <c r="A165" s="265"/>
      <c r="B165" s="132"/>
      <c r="C165" s="133">
        <v>40</v>
      </c>
      <c r="D165" s="133" t="s">
        <v>111</v>
      </c>
      <c r="E165" s="134" t="s">
        <v>429</v>
      </c>
      <c r="F165" s="135" t="s">
        <v>430</v>
      </c>
      <c r="G165" s="136" t="s">
        <v>333</v>
      </c>
      <c r="H165" s="137">
        <v>1</v>
      </c>
      <c r="I165" s="138"/>
      <c r="J165" s="138">
        <f t="shared" ref="J165:J176" si="10">ROUND(I165*H165,2)</f>
        <v>0</v>
      </c>
      <c r="K165" s="135" t="s">
        <v>799</v>
      </c>
      <c r="L165" s="30"/>
      <c r="M165" s="139" t="s">
        <v>3</v>
      </c>
      <c r="N165" s="253" t="s">
        <v>35</v>
      </c>
      <c r="O165" s="254">
        <v>0</v>
      </c>
      <c r="P165" s="254">
        <f t="shared" ref="P165:P176" si="11">O165*H165</f>
        <v>0</v>
      </c>
      <c r="Q165" s="254">
        <v>0</v>
      </c>
      <c r="R165" s="254">
        <f t="shared" ref="R165:R176" si="12">Q165*H165</f>
        <v>0</v>
      </c>
      <c r="S165" s="254">
        <v>0</v>
      </c>
      <c r="T165" s="142">
        <f t="shared" ref="T165:T176" si="13">S165*H165</f>
        <v>0</v>
      </c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R165" s="300" t="s">
        <v>142</v>
      </c>
      <c r="AT165" s="300" t="s">
        <v>111</v>
      </c>
      <c r="AU165" s="300" t="s">
        <v>70</v>
      </c>
      <c r="AY165" s="261" t="s">
        <v>110</v>
      </c>
      <c r="BE165" s="301">
        <f t="shared" ref="BE165:BE176" si="14">IF(N165="základní",J165,0)</f>
        <v>0</v>
      </c>
      <c r="BF165" s="301">
        <f t="shared" ref="BF165:BF176" si="15">IF(N165="snížená",J165,0)</f>
        <v>0</v>
      </c>
      <c r="BG165" s="301">
        <f t="shared" ref="BG165:BG176" si="16">IF(N165="zákl. přenesená",J165,0)</f>
        <v>0</v>
      </c>
      <c r="BH165" s="301">
        <f t="shared" ref="BH165:BH176" si="17">IF(N165="sníž. přenesená",J165,0)</f>
        <v>0</v>
      </c>
      <c r="BI165" s="301">
        <f t="shared" ref="BI165:BI176" si="18">IF(N165="nulová",J165,0)</f>
        <v>0</v>
      </c>
      <c r="BJ165" s="261" t="s">
        <v>70</v>
      </c>
      <c r="BK165" s="301">
        <f t="shared" ref="BK165:BK176" si="19">ROUND(I165*H165,2)</f>
        <v>0</v>
      </c>
      <c r="BL165" s="261" t="s">
        <v>142</v>
      </c>
      <c r="BM165" s="300" t="s">
        <v>229</v>
      </c>
    </row>
    <row r="166" spans="1:65" s="267" customFormat="1" ht="16.5" customHeight="1">
      <c r="A166" s="265"/>
      <c r="B166" s="132"/>
      <c r="C166" s="133">
        <v>41</v>
      </c>
      <c r="D166" s="133" t="s">
        <v>111</v>
      </c>
      <c r="E166" s="134" t="s">
        <v>431</v>
      </c>
      <c r="F166" s="135" t="s">
        <v>787</v>
      </c>
      <c r="G166" s="136" t="s">
        <v>162</v>
      </c>
      <c r="H166" s="137">
        <v>111</v>
      </c>
      <c r="I166" s="138"/>
      <c r="J166" s="138">
        <f t="shared" si="10"/>
        <v>0</v>
      </c>
      <c r="K166" s="135" t="s">
        <v>799</v>
      </c>
      <c r="L166" s="30"/>
      <c r="M166" s="139" t="s">
        <v>3</v>
      </c>
      <c r="N166" s="253" t="s">
        <v>35</v>
      </c>
      <c r="O166" s="254">
        <v>0</v>
      </c>
      <c r="P166" s="254">
        <f t="shared" si="11"/>
        <v>0</v>
      </c>
      <c r="Q166" s="254">
        <v>6.9999999999999994E-5</v>
      </c>
      <c r="R166" s="254">
        <f t="shared" si="12"/>
        <v>7.7699999999999991E-3</v>
      </c>
      <c r="S166" s="254">
        <v>0</v>
      </c>
      <c r="T166" s="142">
        <f t="shared" si="13"/>
        <v>0</v>
      </c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R166" s="300" t="s">
        <v>142</v>
      </c>
      <c r="AT166" s="300" t="s">
        <v>111</v>
      </c>
      <c r="AU166" s="300" t="s">
        <v>70</v>
      </c>
      <c r="AY166" s="261" t="s">
        <v>110</v>
      </c>
      <c r="BE166" s="301">
        <f t="shared" si="14"/>
        <v>0</v>
      </c>
      <c r="BF166" s="301">
        <f t="shared" si="15"/>
        <v>0</v>
      </c>
      <c r="BG166" s="301">
        <f t="shared" si="16"/>
        <v>0</v>
      </c>
      <c r="BH166" s="301">
        <f t="shared" si="17"/>
        <v>0</v>
      </c>
      <c r="BI166" s="301">
        <f t="shared" si="18"/>
        <v>0</v>
      </c>
      <c r="BJ166" s="261" t="s">
        <v>70</v>
      </c>
      <c r="BK166" s="301">
        <f t="shared" si="19"/>
        <v>0</v>
      </c>
      <c r="BL166" s="261" t="s">
        <v>142</v>
      </c>
      <c r="BM166" s="300" t="s">
        <v>231</v>
      </c>
    </row>
    <row r="167" spans="1:65" s="267" customFormat="1" ht="21.75" customHeight="1">
      <c r="A167" s="265"/>
      <c r="B167" s="132"/>
      <c r="C167" s="133">
        <v>42</v>
      </c>
      <c r="D167" s="133" t="s">
        <v>111</v>
      </c>
      <c r="E167" s="134" t="s">
        <v>432</v>
      </c>
      <c r="F167" s="135" t="s">
        <v>788</v>
      </c>
      <c r="G167" s="136" t="s">
        <v>162</v>
      </c>
      <c r="H167" s="137">
        <v>29</v>
      </c>
      <c r="I167" s="138"/>
      <c r="J167" s="138">
        <f t="shared" si="10"/>
        <v>0</v>
      </c>
      <c r="K167" s="135" t="s">
        <v>799</v>
      </c>
      <c r="L167" s="30"/>
      <c r="M167" s="139" t="s">
        <v>3</v>
      </c>
      <c r="N167" s="253" t="s">
        <v>35</v>
      </c>
      <c r="O167" s="254">
        <v>0</v>
      </c>
      <c r="P167" s="254">
        <f t="shared" si="11"/>
        <v>0</v>
      </c>
      <c r="Q167" s="254">
        <v>3.46E-3</v>
      </c>
      <c r="R167" s="254">
        <f t="shared" si="12"/>
        <v>0.10034</v>
      </c>
      <c r="S167" s="254">
        <v>0</v>
      </c>
      <c r="T167" s="142">
        <f t="shared" si="13"/>
        <v>0</v>
      </c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R167" s="300" t="s">
        <v>142</v>
      </c>
      <c r="AT167" s="300" t="s">
        <v>111</v>
      </c>
      <c r="AU167" s="300" t="s">
        <v>70</v>
      </c>
      <c r="AY167" s="261" t="s">
        <v>110</v>
      </c>
      <c r="BE167" s="301">
        <f t="shared" si="14"/>
        <v>0</v>
      </c>
      <c r="BF167" s="301">
        <f t="shared" si="15"/>
        <v>0</v>
      </c>
      <c r="BG167" s="301">
        <f t="shared" si="16"/>
        <v>0</v>
      </c>
      <c r="BH167" s="301">
        <f t="shared" si="17"/>
        <v>0</v>
      </c>
      <c r="BI167" s="301">
        <f t="shared" si="18"/>
        <v>0</v>
      </c>
      <c r="BJ167" s="261" t="s">
        <v>70</v>
      </c>
      <c r="BK167" s="301">
        <f t="shared" si="19"/>
        <v>0</v>
      </c>
      <c r="BL167" s="261" t="s">
        <v>142</v>
      </c>
      <c r="BM167" s="300" t="s">
        <v>236</v>
      </c>
    </row>
    <row r="168" spans="1:65" s="267" customFormat="1" ht="16.5" customHeight="1">
      <c r="A168" s="265"/>
      <c r="B168" s="132"/>
      <c r="C168" s="133">
        <v>43</v>
      </c>
      <c r="D168" s="133" t="s">
        <v>111</v>
      </c>
      <c r="E168" s="134" t="s">
        <v>433</v>
      </c>
      <c r="F168" s="135" t="s">
        <v>789</v>
      </c>
      <c r="G168" s="136" t="s">
        <v>141</v>
      </c>
      <c r="H168" s="137">
        <v>16</v>
      </c>
      <c r="I168" s="138"/>
      <c r="J168" s="138">
        <f t="shared" si="10"/>
        <v>0</v>
      </c>
      <c r="K168" s="135" t="s">
        <v>799</v>
      </c>
      <c r="L168" s="30"/>
      <c r="M168" s="139" t="s">
        <v>3</v>
      </c>
      <c r="N168" s="253" t="s">
        <v>35</v>
      </c>
      <c r="O168" s="254">
        <v>0</v>
      </c>
      <c r="P168" s="254">
        <f t="shared" si="11"/>
        <v>0</v>
      </c>
      <c r="Q168" s="254">
        <v>5.2999999999999998E-4</v>
      </c>
      <c r="R168" s="254">
        <f t="shared" si="12"/>
        <v>8.4799999999999997E-3</v>
      </c>
      <c r="S168" s="254">
        <v>0</v>
      </c>
      <c r="T168" s="142">
        <f t="shared" si="13"/>
        <v>0</v>
      </c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R168" s="300" t="s">
        <v>142</v>
      </c>
      <c r="AT168" s="300" t="s">
        <v>111</v>
      </c>
      <c r="AU168" s="300" t="s">
        <v>70</v>
      </c>
      <c r="AY168" s="261" t="s">
        <v>110</v>
      </c>
      <c r="BE168" s="301">
        <f t="shared" si="14"/>
        <v>0</v>
      </c>
      <c r="BF168" s="301">
        <f t="shared" si="15"/>
        <v>0</v>
      </c>
      <c r="BG168" s="301">
        <f t="shared" si="16"/>
        <v>0</v>
      </c>
      <c r="BH168" s="301">
        <f t="shared" si="17"/>
        <v>0</v>
      </c>
      <c r="BI168" s="301">
        <f t="shared" si="18"/>
        <v>0</v>
      </c>
      <c r="BJ168" s="261" t="s">
        <v>70</v>
      </c>
      <c r="BK168" s="301">
        <f t="shared" si="19"/>
        <v>0</v>
      </c>
      <c r="BL168" s="261" t="s">
        <v>142</v>
      </c>
      <c r="BM168" s="300" t="s">
        <v>239</v>
      </c>
    </row>
    <row r="169" spans="1:65" s="267" customFormat="1" ht="16.5" customHeight="1">
      <c r="A169" s="265"/>
      <c r="B169" s="132"/>
      <c r="C169" s="133">
        <v>44</v>
      </c>
      <c r="D169" s="133" t="s">
        <v>111</v>
      </c>
      <c r="E169" s="134" t="s">
        <v>434</v>
      </c>
      <c r="F169" s="135" t="s">
        <v>790</v>
      </c>
      <c r="G169" s="136" t="s">
        <v>141</v>
      </c>
      <c r="H169" s="137">
        <v>16</v>
      </c>
      <c r="I169" s="138"/>
      <c r="J169" s="138">
        <f t="shared" si="10"/>
        <v>0</v>
      </c>
      <c r="K169" s="135" t="s">
        <v>799</v>
      </c>
      <c r="L169" s="30"/>
      <c r="M169" s="139" t="s">
        <v>3</v>
      </c>
      <c r="N169" s="253" t="s">
        <v>35</v>
      </c>
      <c r="O169" s="254">
        <v>0</v>
      </c>
      <c r="P169" s="254">
        <f t="shared" si="11"/>
        <v>0</v>
      </c>
      <c r="Q169" s="254">
        <v>0</v>
      </c>
      <c r="R169" s="254">
        <f t="shared" si="12"/>
        <v>0</v>
      </c>
      <c r="S169" s="254">
        <v>0</v>
      </c>
      <c r="T169" s="142">
        <f t="shared" si="13"/>
        <v>0</v>
      </c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6"/>
      <c r="AR169" s="300" t="s">
        <v>142</v>
      </c>
      <c r="AT169" s="300" t="s">
        <v>111</v>
      </c>
      <c r="AU169" s="300" t="s">
        <v>70</v>
      </c>
      <c r="AY169" s="261" t="s">
        <v>110</v>
      </c>
      <c r="BE169" s="301">
        <f t="shared" si="14"/>
        <v>0</v>
      </c>
      <c r="BF169" s="301">
        <f t="shared" si="15"/>
        <v>0</v>
      </c>
      <c r="BG169" s="301">
        <f t="shared" si="16"/>
        <v>0</v>
      </c>
      <c r="BH169" s="301">
        <f t="shared" si="17"/>
        <v>0</v>
      </c>
      <c r="BI169" s="301">
        <f t="shared" si="18"/>
        <v>0</v>
      </c>
      <c r="BJ169" s="261" t="s">
        <v>70</v>
      </c>
      <c r="BK169" s="301">
        <f t="shared" si="19"/>
        <v>0</v>
      </c>
      <c r="BL169" s="261" t="s">
        <v>142</v>
      </c>
      <c r="BM169" s="300" t="s">
        <v>242</v>
      </c>
    </row>
    <row r="170" spans="1:65" s="267" customFormat="1" ht="16.5" customHeight="1">
      <c r="A170" s="265"/>
      <c r="B170" s="132"/>
      <c r="C170" s="133">
        <v>45</v>
      </c>
      <c r="D170" s="133" t="s">
        <v>111</v>
      </c>
      <c r="E170" s="134" t="s">
        <v>435</v>
      </c>
      <c r="F170" s="135" t="s">
        <v>436</v>
      </c>
      <c r="G170" s="136" t="s">
        <v>141</v>
      </c>
      <c r="H170" s="137">
        <v>56</v>
      </c>
      <c r="I170" s="138"/>
      <c r="J170" s="138">
        <f t="shared" si="10"/>
        <v>0</v>
      </c>
      <c r="K170" s="135" t="s">
        <v>799</v>
      </c>
      <c r="L170" s="30"/>
      <c r="M170" s="139" t="s">
        <v>3</v>
      </c>
      <c r="N170" s="253" t="s">
        <v>35</v>
      </c>
      <c r="O170" s="254">
        <v>0</v>
      </c>
      <c r="P170" s="254">
        <f t="shared" si="11"/>
        <v>0</v>
      </c>
      <c r="Q170" s="254">
        <v>1.0200000000000001E-3</v>
      </c>
      <c r="R170" s="254">
        <f t="shared" si="12"/>
        <v>5.7120000000000004E-2</v>
      </c>
      <c r="S170" s="254">
        <v>0</v>
      </c>
      <c r="T170" s="142">
        <f t="shared" si="13"/>
        <v>0</v>
      </c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R170" s="300" t="s">
        <v>142</v>
      </c>
      <c r="AT170" s="300" t="s">
        <v>111</v>
      </c>
      <c r="AU170" s="300" t="s">
        <v>70</v>
      </c>
      <c r="AY170" s="261" t="s">
        <v>110</v>
      </c>
      <c r="BE170" s="301">
        <f t="shared" si="14"/>
        <v>0</v>
      </c>
      <c r="BF170" s="301">
        <f t="shared" si="15"/>
        <v>0</v>
      </c>
      <c r="BG170" s="301">
        <f t="shared" si="16"/>
        <v>0</v>
      </c>
      <c r="BH170" s="301">
        <f t="shared" si="17"/>
        <v>0</v>
      </c>
      <c r="BI170" s="301">
        <f t="shared" si="18"/>
        <v>0</v>
      </c>
      <c r="BJ170" s="261" t="s">
        <v>70</v>
      </c>
      <c r="BK170" s="301">
        <f t="shared" si="19"/>
        <v>0</v>
      </c>
      <c r="BL170" s="261" t="s">
        <v>142</v>
      </c>
      <c r="BM170" s="300" t="s">
        <v>247</v>
      </c>
    </row>
    <row r="171" spans="1:65" s="267" customFormat="1" ht="16.5" customHeight="1">
      <c r="A171" s="265"/>
      <c r="B171" s="132"/>
      <c r="C171" s="133">
        <v>46</v>
      </c>
      <c r="D171" s="133" t="s">
        <v>111</v>
      </c>
      <c r="E171" s="134" t="s">
        <v>437</v>
      </c>
      <c r="F171" s="135" t="s">
        <v>791</v>
      </c>
      <c r="G171" s="136" t="s">
        <v>162</v>
      </c>
      <c r="H171" s="137">
        <v>1</v>
      </c>
      <c r="I171" s="138"/>
      <c r="J171" s="138">
        <f t="shared" si="10"/>
        <v>0</v>
      </c>
      <c r="K171" s="135" t="s">
        <v>799</v>
      </c>
      <c r="L171" s="30"/>
      <c r="M171" s="139" t="s">
        <v>3</v>
      </c>
      <c r="N171" s="253" t="s">
        <v>35</v>
      </c>
      <c r="O171" s="254">
        <v>0</v>
      </c>
      <c r="P171" s="254">
        <f t="shared" si="11"/>
        <v>0</v>
      </c>
      <c r="Q171" s="254">
        <v>5.0499999999999998E-3</v>
      </c>
      <c r="R171" s="254">
        <f t="shared" si="12"/>
        <v>5.0499999999999998E-3</v>
      </c>
      <c r="S171" s="254">
        <v>0</v>
      </c>
      <c r="T171" s="142">
        <f t="shared" si="13"/>
        <v>0</v>
      </c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R171" s="300" t="s">
        <v>142</v>
      </c>
      <c r="AT171" s="300" t="s">
        <v>111</v>
      </c>
      <c r="AU171" s="300" t="s">
        <v>70</v>
      </c>
      <c r="AY171" s="261" t="s">
        <v>110</v>
      </c>
      <c r="BE171" s="301">
        <f t="shared" si="14"/>
        <v>0</v>
      </c>
      <c r="BF171" s="301">
        <f t="shared" si="15"/>
        <v>0</v>
      </c>
      <c r="BG171" s="301">
        <f t="shared" si="16"/>
        <v>0</v>
      </c>
      <c r="BH171" s="301">
        <f t="shared" si="17"/>
        <v>0</v>
      </c>
      <c r="BI171" s="301">
        <f t="shared" si="18"/>
        <v>0</v>
      </c>
      <c r="BJ171" s="261" t="s">
        <v>70</v>
      </c>
      <c r="BK171" s="301">
        <f t="shared" si="19"/>
        <v>0</v>
      </c>
      <c r="BL171" s="261" t="s">
        <v>142</v>
      </c>
      <c r="BM171" s="300" t="s">
        <v>251</v>
      </c>
    </row>
    <row r="172" spans="1:65" s="267" customFormat="1" ht="24.2" customHeight="1">
      <c r="A172" s="265"/>
      <c r="B172" s="132"/>
      <c r="C172" s="133">
        <v>47</v>
      </c>
      <c r="D172" s="133" t="s">
        <v>111</v>
      </c>
      <c r="E172" s="134" t="s">
        <v>438</v>
      </c>
      <c r="F172" s="135" t="s">
        <v>439</v>
      </c>
      <c r="G172" s="136" t="s">
        <v>141</v>
      </c>
      <c r="H172" s="137">
        <v>1</v>
      </c>
      <c r="I172" s="138"/>
      <c r="J172" s="138">
        <f t="shared" si="10"/>
        <v>0</v>
      </c>
      <c r="K172" s="135" t="s">
        <v>799</v>
      </c>
      <c r="L172" s="30"/>
      <c r="M172" s="139" t="s">
        <v>3</v>
      </c>
      <c r="N172" s="253" t="s">
        <v>35</v>
      </c>
      <c r="O172" s="254">
        <v>0</v>
      </c>
      <c r="P172" s="254">
        <f t="shared" si="11"/>
        <v>0</v>
      </c>
      <c r="Q172" s="254">
        <v>0</v>
      </c>
      <c r="R172" s="254">
        <f t="shared" si="12"/>
        <v>0</v>
      </c>
      <c r="S172" s="254">
        <v>0</v>
      </c>
      <c r="T172" s="142">
        <f t="shared" si="13"/>
        <v>0</v>
      </c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R172" s="300" t="s">
        <v>142</v>
      </c>
      <c r="AT172" s="300" t="s">
        <v>111</v>
      </c>
      <c r="AU172" s="300" t="s">
        <v>70</v>
      </c>
      <c r="AY172" s="261" t="s">
        <v>110</v>
      </c>
      <c r="BE172" s="301">
        <f t="shared" si="14"/>
        <v>0</v>
      </c>
      <c r="BF172" s="301">
        <f t="shared" si="15"/>
        <v>0</v>
      </c>
      <c r="BG172" s="301">
        <f t="shared" si="16"/>
        <v>0</v>
      </c>
      <c r="BH172" s="301">
        <f t="shared" si="17"/>
        <v>0</v>
      </c>
      <c r="BI172" s="301">
        <f t="shared" si="18"/>
        <v>0</v>
      </c>
      <c r="BJ172" s="261" t="s">
        <v>70</v>
      </c>
      <c r="BK172" s="301">
        <f t="shared" si="19"/>
        <v>0</v>
      </c>
      <c r="BL172" s="261" t="s">
        <v>142</v>
      </c>
      <c r="BM172" s="300" t="s">
        <v>257</v>
      </c>
    </row>
    <row r="173" spans="1:65" s="267" customFormat="1" ht="16.5" customHeight="1">
      <c r="A173" s="265"/>
      <c r="B173" s="132"/>
      <c r="C173" s="133">
        <v>48</v>
      </c>
      <c r="D173" s="133" t="s">
        <v>111</v>
      </c>
      <c r="E173" s="134" t="s">
        <v>440</v>
      </c>
      <c r="F173" s="135" t="s">
        <v>792</v>
      </c>
      <c r="G173" s="136" t="s">
        <v>162</v>
      </c>
      <c r="H173" s="137">
        <v>1.8</v>
      </c>
      <c r="I173" s="138"/>
      <c r="J173" s="138">
        <f t="shared" si="10"/>
        <v>0</v>
      </c>
      <c r="K173" s="135" t="s">
        <v>799</v>
      </c>
      <c r="L173" s="30"/>
      <c r="M173" s="139" t="s">
        <v>3</v>
      </c>
      <c r="N173" s="253" t="s">
        <v>35</v>
      </c>
      <c r="O173" s="254">
        <v>0</v>
      </c>
      <c r="P173" s="254">
        <f t="shared" si="11"/>
        <v>0</v>
      </c>
      <c r="Q173" s="254">
        <v>4.1599999999999996E-3</v>
      </c>
      <c r="R173" s="254">
        <f t="shared" si="12"/>
        <v>7.4879999999999999E-3</v>
      </c>
      <c r="S173" s="254">
        <v>0</v>
      </c>
      <c r="T173" s="142">
        <f t="shared" si="13"/>
        <v>0</v>
      </c>
      <c r="U173" s="266"/>
      <c r="V173" s="266"/>
      <c r="W173" s="266"/>
      <c r="X173" s="266"/>
      <c r="Y173" s="266"/>
      <c r="Z173" s="266"/>
      <c r="AA173" s="266"/>
      <c r="AB173" s="266"/>
      <c r="AC173" s="266"/>
      <c r="AD173" s="266"/>
      <c r="AE173" s="266"/>
      <c r="AR173" s="300" t="s">
        <v>142</v>
      </c>
      <c r="AT173" s="300" t="s">
        <v>111</v>
      </c>
      <c r="AU173" s="300" t="s">
        <v>70</v>
      </c>
      <c r="AY173" s="261" t="s">
        <v>110</v>
      </c>
      <c r="BE173" s="301">
        <f t="shared" si="14"/>
        <v>0</v>
      </c>
      <c r="BF173" s="301">
        <f t="shared" si="15"/>
        <v>0</v>
      </c>
      <c r="BG173" s="301">
        <f t="shared" si="16"/>
        <v>0</v>
      </c>
      <c r="BH173" s="301">
        <f t="shared" si="17"/>
        <v>0</v>
      </c>
      <c r="BI173" s="301">
        <f t="shared" si="18"/>
        <v>0</v>
      </c>
      <c r="BJ173" s="261" t="s">
        <v>70</v>
      </c>
      <c r="BK173" s="301">
        <f t="shared" si="19"/>
        <v>0</v>
      </c>
      <c r="BL173" s="261" t="s">
        <v>142</v>
      </c>
      <c r="BM173" s="300" t="s">
        <v>266</v>
      </c>
    </row>
    <row r="174" spans="1:65" s="267" customFormat="1" ht="21.75" customHeight="1">
      <c r="A174" s="265"/>
      <c r="B174" s="132"/>
      <c r="C174" s="133">
        <v>49</v>
      </c>
      <c r="D174" s="133" t="s">
        <v>111</v>
      </c>
      <c r="E174" s="134" t="s">
        <v>172</v>
      </c>
      <c r="F174" s="135" t="s">
        <v>441</v>
      </c>
      <c r="G174" s="136" t="s">
        <v>162</v>
      </c>
      <c r="H174" s="137">
        <v>15</v>
      </c>
      <c r="I174" s="138"/>
      <c r="J174" s="138">
        <f t="shared" si="10"/>
        <v>0</v>
      </c>
      <c r="K174" s="135" t="s">
        <v>799</v>
      </c>
      <c r="L174" s="30"/>
      <c r="M174" s="139" t="s">
        <v>3</v>
      </c>
      <c r="N174" s="253" t="s">
        <v>35</v>
      </c>
      <c r="O174" s="254">
        <v>0</v>
      </c>
      <c r="P174" s="254">
        <f t="shared" si="11"/>
        <v>0</v>
      </c>
      <c r="Q174" s="254">
        <v>4.2599999999999999E-3</v>
      </c>
      <c r="R174" s="254">
        <f t="shared" si="12"/>
        <v>6.3899999999999998E-2</v>
      </c>
      <c r="S174" s="254">
        <v>0</v>
      </c>
      <c r="T174" s="142">
        <f t="shared" si="13"/>
        <v>0</v>
      </c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R174" s="300" t="s">
        <v>142</v>
      </c>
      <c r="AT174" s="300" t="s">
        <v>111</v>
      </c>
      <c r="AU174" s="300" t="s">
        <v>70</v>
      </c>
      <c r="AY174" s="261" t="s">
        <v>110</v>
      </c>
      <c r="BE174" s="301">
        <f t="shared" si="14"/>
        <v>0</v>
      </c>
      <c r="BF174" s="301">
        <f t="shared" si="15"/>
        <v>0</v>
      </c>
      <c r="BG174" s="301">
        <f t="shared" si="16"/>
        <v>0</v>
      </c>
      <c r="BH174" s="301">
        <f t="shared" si="17"/>
        <v>0</v>
      </c>
      <c r="BI174" s="301">
        <f t="shared" si="18"/>
        <v>0</v>
      </c>
      <c r="BJ174" s="261" t="s">
        <v>70</v>
      </c>
      <c r="BK174" s="301">
        <f t="shared" si="19"/>
        <v>0</v>
      </c>
      <c r="BL174" s="261" t="s">
        <v>142</v>
      </c>
      <c r="BM174" s="300" t="s">
        <v>232</v>
      </c>
    </row>
    <row r="175" spans="1:65" s="267" customFormat="1" ht="16.5" customHeight="1">
      <c r="A175" s="265"/>
      <c r="B175" s="132"/>
      <c r="C175" s="133">
        <v>50</v>
      </c>
      <c r="D175" s="133" t="s">
        <v>111</v>
      </c>
      <c r="E175" s="134" t="s">
        <v>442</v>
      </c>
      <c r="F175" s="135" t="s">
        <v>793</v>
      </c>
      <c r="G175" s="136" t="s">
        <v>162</v>
      </c>
      <c r="H175" s="137">
        <v>15</v>
      </c>
      <c r="I175" s="138"/>
      <c r="J175" s="138">
        <f t="shared" si="10"/>
        <v>0</v>
      </c>
      <c r="K175" s="135" t="s">
        <v>799</v>
      </c>
      <c r="L175" s="30"/>
      <c r="M175" s="139" t="s">
        <v>3</v>
      </c>
      <c r="N175" s="253" t="s">
        <v>35</v>
      </c>
      <c r="O175" s="254">
        <v>0</v>
      </c>
      <c r="P175" s="254">
        <f t="shared" si="11"/>
        <v>0</v>
      </c>
      <c r="Q175" s="254">
        <v>6.8300000000000001E-3</v>
      </c>
      <c r="R175" s="254">
        <f t="shared" si="12"/>
        <v>0.10245</v>
      </c>
      <c r="S175" s="254">
        <v>0</v>
      </c>
      <c r="T175" s="142">
        <f t="shared" si="13"/>
        <v>0</v>
      </c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R175" s="300" t="s">
        <v>142</v>
      </c>
      <c r="AT175" s="300" t="s">
        <v>111</v>
      </c>
      <c r="AU175" s="300" t="s">
        <v>70</v>
      </c>
      <c r="AY175" s="261" t="s">
        <v>110</v>
      </c>
      <c r="BE175" s="301">
        <f t="shared" si="14"/>
        <v>0</v>
      </c>
      <c r="BF175" s="301">
        <f t="shared" si="15"/>
        <v>0</v>
      </c>
      <c r="BG175" s="301">
        <f t="shared" si="16"/>
        <v>0</v>
      </c>
      <c r="BH175" s="301">
        <f t="shared" si="17"/>
        <v>0</v>
      </c>
      <c r="BI175" s="301">
        <f t="shared" si="18"/>
        <v>0</v>
      </c>
      <c r="BJ175" s="261" t="s">
        <v>70</v>
      </c>
      <c r="BK175" s="301">
        <f t="shared" si="19"/>
        <v>0</v>
      </c>
      <c r="BL175" s="261" t="s">
        <v>142</v>
      </c>
      <c r="BM175" s="300" t="s">
        <v>273</v>
      </c>
    </row>
    <row r="176" spans="1:65" s="267" customFormat="1" ht="24.2" customHeight="1">
      <c r="A176" s="265"/>
      <c r="B176" s="132"/>
      <c r="C176" s="133">
        <v>51</v>
      </c>
      <c r="D176" s="133" t="s">
        <v>111</v>
      </c>
      <c r="E176" s="134" t="s">
        <v>443</v>
      </c>
      <c r="F176" s="135" t="s">
        <v>444</v>
      </c>
      <c r="G176" s="136" t="s">
        <v>333</v>
      </c>
      <c r="H176" s="137">
        <v>1</v>
      </c>
      <c r="I176" s="138"/>
      <c r="J176" s="138">
        <f t="shared" si="10"/>
        <v>0</v>
      </c>
      <c r="K176" s="135" t="s">
        <v>799</v>
      </c>
      <c r="L176" s="30"/>
      <c r="M176" s="139" t="s">
        <v>3</v>
      </c>
      <c r="N176" s="253" t="s">
        <v>35</v>
      </c>
      <c r="O176" s="254">
        <v>0</v>
      </c>
      <c r="P176" s="254">
        <f t="shared" si="11"/>
        <v>0</v>
      </c>
      <c r="Q176" s="254">
        <v>0</v>
      </c>
      <c r="R176" s="254">
        <f t="shared" si="12"/>
        <v>0</v>
      </c>
      <c r="S176" s="254">
        <v>0</v>
      </c>
      <c r="T176" s="142">
        <f t="shared" si="13"/>
        <v>0</v>
      </c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R176" s="300" t="s">
        <v>142</v>
      </c>
      <c r="AT176" s="300" t="s">
        <v>111</v>
      </c>
      <c r="AU176" s="300" t="s">
        <v>70</v>
      </c>
      <c r="AY176" s="261" t="s">
        <v>110</v>
      </c>
      <c r="BE176" s="301">
        <f t="shared" si="14"/>
        <v>0</v>
      </c>
      <c r="BF176" s="301">
        <f t="shared" si="15"/>
        <v>0</v>
      </c>
      <c r="BG176" s="301">
        <f t="shared" si="16"/>
        <v>0</v>
      </c>
      <c r="BH176" s="301">
        <f t="shared" si="17"/>
        <v>0</v>
      </c>
      <c r="BI176" s="301">
        <f t="shared" si="18"/>
        <v>0</v>
      </c>
      <c r="BJ176" s="261" t="s">
        <v>70</v>
      </c>
      <c r="BK176" s="301">
        <f t="shared" si="19"/>
        <v>0</v>
      </c>
      <c r="BL176" s="261" t="s">
        <v>142</v>
      </c>
      <c r="BM176" s="300" t="s">
        <v>276</v>
      </c>
    </row>
    <row r="177" spans="1:65" s="293" customFormat="1" ht="25.9" customHeight="1">
      <c r="A177" s="292"/>
      <c r="B177" s="122"/>
      <c r="D177" s="294" t="s">
        <v>63</v>
      </c>
      <c r="E177" s="295" t="s">
        <v>175</v>
      </c>
      <c r="F177" s="295" t="s">
        <v>176</v>
      </c>
      <c r="J177" s="296">
        <f>BK177</f>
        <v>0</v>
      </c>
      <c r="L177" s="122"/>
      <c r="M177" s="126"/>
      <c r="P177" s="297">
        <f>SUM(P178:P180)</f>
        <v>0</v>
      </c>
      <c r="R177" s="297">
        <f>SUM(R178:R180)</f>
        <v>0</v>
      </c>
      <c r="T177" s="129">
        <f>SUM(T178:T180)</f>
        <v>0</v>
      </c>
      <c r="AR177" s="294" t="s">
        <v>72</v>
      </c>
      <c r="AT177" s="298" t="s">
        <v>63</v>
      </c>
      <c r="AU177" s="298" t="s">
        <v>64</v>
      </c>
      <c r="AY177" s="294" t="s">
        <v>110</v>
      </c>
      <c r="BK177" s="299">
        <f>SUM(BK178:BK180)</f>
        <v>0</v>
      </c>
    </row>
    <row r="178" spans="1:65" s="267" customFormat="1" ht="16.5" customHeight="1">
      <c r="A178" s="265"/>
      <c r="B178" s="132"/>
      <c r="C178" s="133">
        <v>58</v>
      </c>
      <c r="D178" s="133" t="s">
        <v>111</v>
      </c>
      <c r="E178" s="134" t="s">
        <v>445</v>
      </c>
      <c r="F178" s="135" t="s">
        <v>446</v>
      </c>
      <c r="G178" s="136" t="s">
        <v>114</v>
      </c>
      <c r="H178" s="137">
        <v>9</v>
      </c>
      <c r="I178" s="138"/>
      <c r="J178" s="138">
        <f>ROUND(I178*H178,2)</f>
        <v>0</v>
      </c>
      <c r="K178" s="135" t="s">
        <v>799</v>
      </c>
      <c r="L178" s="30"/>
      <c r="M178" s="139" t="s">
        <v>3</v>
      </c>
      <c r="N178" s="253" t="s">
        <v>35</v>
      </c>
      <c r="O178" s="254">
        <v>0</v>
      </c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142">
        <f>S178*H178</f>
        <v>0</v>
      </c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R178" s="300" t="s">
        <v>142</v>
      </c>
      <c r="AT178" s="300" t="s">
        <v>111</v>
      </c>
      <c r="AU178" s="300" t="s">
        <v>70</v>
      </c>
      <c r="AY178" s="261" t="s">
        <v>110</v>
      </c>
      <c r="BE178" s="301">
        <f>IF(N178="základní",J178,0)</f>
        <v>0</v>
      </c>
      <c r="BF178" s="301">
        <f>IF(N178="snížená",J178,0)</f>
        <v>0</v>
      </c>
      <c r="BG178" s="301">
        <f>IF(N178="zákl. přenesená",J178,0)</f>
        <v>0</v>
      </c>
      <c r="BH178" s="301">
        <f>IF(N178="sníž. přenesená",J178,0)</f>
        <v>0</v>
      </c>
      <c r="BI178" s="301">
        <f>IF(N178="nulová",J178,0)</f>
        <v>0</v>
      </c>
      <c r="BJ178" s="261" t="s">
        <v>70</v>
      </c>
      <c r="BK178" s="301">
        <f>ROUND(I178*H178,2)</f>
        <v>0</v>
      </c>
      <c r="BL178" s="261" t="s">
        <v>142</v>
      </c>
      <c r="BM178" s="300" t="s">
        <v>327</v>
      </c>
    </row>
    <row r="179" spans="1:65" s="267" customFormat="1" ht="24.2" customHeight="1">
      <c r="A179" s="265"/>
      <c r="B179" s="132"/>
      <c r="C179" s="133">
        <v>59</v>
      </c>
      <c r="D179" s="133" t="s">
        <v>111</v>
      </c>
      <c r="E179" s="134" t="s">
        <v>447</v>
      </c>
      <c r="F179" s="135" t="s">
        <v>448</v>
      </c>
      <c r="G179" s="136" t="s">
        <v>141</v>
      </c>
      <c r="H179" s="137">
        <v>14</v>
      </c>
      <c r="I179" s="138"/>
      <c r="J179" s="138">
        <f>ROUND(I179*H179,2)</f>
        <v>0</v>
      </c>
      <c r="K179" s="135" t="s">
        <v>799</v>
      </c>
      <c r="L179" s="30"/>
      <c r="M179" s="139" t="s">
        <v>3</v>
      </c>
      <c r="N179" s="253" t="s">
        <v>35</v>
      </c>
      <c r="O179" s="254">
        <v>0</v>
      </c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142">
        <f>S179*H179</f>
        <v>0</v>
      </c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6"/>
      <c r="AR179" s="300" t="s">
        <v>142</v>
      </c>
      <c r="AT179" s="300" t="s">
        <v>111</v>
      </c>
      <c r="AU179" s="300" t="s">
        <v>70</v>
      </c>
      <c r="AY179" s="261" t="s">
        <v>110</v>
      </c>
      <c r="BE179" s="301">
        <f>IF(N179="základní",J179,0)</f>
        <v>0</v>
      </c>
      <c r="BF179" s="301">
        <f>IF(N179="snížená",J179,0)</f>
        <v>0</v>
      </c>
      <c r="BG179" s="301">
        <f>IF(N179="zákl. přenesená",J179,0)</f>
        <v>0</v>
      </c>
      <c r="BH179" s="301">
        <f>IF(N179="sníž. přenesená",J179,0)</f>
        <v>0</v>
      </c>
      <c r="BI179" s="301">
        <f>IF(N179="nulová",J179,0)</f>
        <v>0</v>
      </c>
      <c r="BJ179" s="261" t="s">
        <v>70</v>
      </c>
      <c r="BK179" s="301">
        <f>ROUND(I179*H179,2)</f>
        <v>0</v>
      </c>
      <c r="BL179" s="261" t="s">
        <v>142</v>
      </c>
      <c r="BM179" s="300" t="s">
        <v>449</v>
      </c>
    </row>
    <row r="180" spans="1:65" s="267" customFormat="1" ht="24.2" customHeight="1">
      <c r="A180" s="265"/>
      <c r="B180" s="132"/>
      <c r="C180" s="133">
        <v>60</v>
      </c>
      <c r="D180" s="133" t="s">
        <v>111</v>
      </c>
      <c r="E180" s="134" t="s">
        <v>450</v>
      </c>
      <c r="F180" s="135" t="s">
        <v>451</v>
      </c>
      <c r="G180" s="136" t="s">
        <v>141</v>
      </c>
      <c r="H180" s="137">
        <v>5</v>
      </c>
      <c r="I180" s="138"/>
      <c r="J180" s="138">
        <f>ROUND(I180*H180,2)</f>
        <v>0</v>
      </c>
      <c r="K180" s="135" t="s">
        <v>799</v>
      </c>
      <c r="L180" s="30"/>
      <c r="M180" s="139" t="s">
        <v>3</v>
      </c>
      <c r="N180" s="253" t="s">
        <v>35</v>
      </c>
      <c r="O180" s="254">
        <v>0</v>
      </c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142">
        <f>S180*H180</f>
        <v>0</v>
      </c>
      <c r="U180" s="266"/>
      <c r="V180" s="266"/>
      <c r="W180" s="266"/>
      <c r="X180" s="266"/>
      <c r="Y180" s="266"/>
      <c r="Z180" s="266"/>
      <c r="AA180" s="266"/>
      <c r="AB180" s="266"/>
      <c r="AC180" s="266"/>
      <c r="AD180" s="266"/>
      <c r="AE180" s="266"/>
      <c r="AR180" s="300" t="s">
        <v>142</v>
      </c>
      <c r="AT180" s="300" t="s">
        <v>111</v>
      </c>
      <c r="AU180" s="300" t="s">
        <v>70</v>
      </c>
      <c r="AY180" s="261" t="s">
        <v>110</v>
      </c>
      <c r="BE180" s="301">
        <f>IF(N180="základní",J180,0)</f>
        <v>0</v>
      </c>
      <c r="BF180" s="301">
        <f>IF(N180="snížená",J180,0)</f>
        <v>0</v>
      </c>
      <c r="BG180" s="301">
        <f>IF(N180="zákl. přenesená",J180,0)</f>
        <v>0</v>
      </c>
      <c r="BH180" s="301">
        <f>IF(N180="sníž. přenesená",J180,0)</f>
        <v>0</v>
      </c>
      <c r="BI180" s="301">
        <f>IF(N180="nulová",J180,0)</f>
        <v>0</v>
      </c>
      <c r="BJ180" s="261" t="s">
        <v>70</v>
      </c>
      <c r="BK180" s="301">
        <f>ROUND(I180*H180,2)</f>
        <v>0</v>
      </c>
      <c r="BL180" s="261" t="s">
        <v>142</v>
      </c>
      <c r="BM180" s="300" t="s">
        <v>452</v>
      </c>
    </row>
    <row r="181" spans="1:65" s="293" customFormat="1" ht="25.9" customHeight="1">
      <c r="A181" s="292"/>
      <c r="B181" s="122"/>
      <c r="D181" s="294" t="s">
        <v>63</v>
      </c>
      <c r="E181" s="295" t="s">
        <v>215</v>
      </c>
      <c r="F181" s="295" t="s">
        <v>216</v>
      </c>
      <c r="J181" s="296">
        <f>BK181</f>
        <v>0</v>
      </c>
      <c r="L181" s="122"/>
      <c r="M181" s="126"/>
      <c r="P181" s="297">
        <f>SUM(P182:P188)</f>
        <v>0</v>
      </c>
      <c r="R181" s="297">
        <f>SUM(R182:R188)</f>
        <v>3.9040000000000005E-2</v>
      </c>
      <c r="T181" s="129">
        <f>SUM(T182:T188)</f>
        <v>0</v>
      </c>
      <c r="AR181" s="294" t="s">
        <v>72</v>
      </c>
      <c r="AT181" s="298" t="s">
        <v>63</v>
      </c>
      <c r="AU181" s="298" t="s">
        <v>64</v>
      </c>
      <c r="AY181" s="294" t="s">
        <v>110</v>
      </c>
      <c r="BK181" s="299">
        <f>SUM(BK182:BK188)</f>
        <v>0</v>
      </c>
    </row>
    <row r="182" spans="1:65" s="267" customFormat="1" ht="24.2" customHeight="1">
      <c r="A182" s="265"/>
      <c r="B182" s="132"/>
      <c r="C182" s="133">
        <v>61</v>
      </c>
      <c r="D182" s="133" t="s">
        <v>111</v>
      </c>
      <c r="E182" s="134" t="s">
        <v>217</v>
      </c>
      <c r="F182" s="135" t="s">
        <v>453</v>
      </c>
      <c r="G182" s="136" t="s">
        <v>114</v>
      </c>
      <c r="H182" s="137">
        <v>6</v>
      </c>
      <c r="I182" s="138"/>
      <c r="J182" s="138">
        <f t="shared" ref="J182:J188" si="20">ROUND(I182*H182,2)</f>
        <v>0</v>
      </c>
      <c r="K182" s="135" t="s">
        <v>799</v>
      </c>
      <c r="L182" s="30"/>
      <c r="M182" s="139" t="s">
        <v>3</v>
      </c>
      <c r="N182" s="253" t="s">
        <v>35</v>
      </c>
      <c r="O182" s="254">
        <v>0</v>
      </c>
      <c r="P182" s="254">
        <f t="shared" ref="P182:P188" si="21">O182*H182</f>
        <v>0</v>
      </c>
      <c r="Q182" s="254">
        <v>5.0000000000000001E-4</v>
      </c>
      <c r="R182" s="254">
        <f t="shared" ref="R182:R188" si="22">Q182*H182</f>
        <v>3.0000000000000001E-3</v>
      </c>
      <c r="S182" s="254">
        <v>0</v>
      </c>
      <c r="T182" s="142">
        <f t="shared" ref="T182:T188" si="23">S182*H182</f>
        <v>0</v>
      </c>
      <c r="U182" s="266"/>
      <c r="V182" s="266"/>
      <c r="W182" s="266"/>
      <c r="X182" s="266"/>
      <c r="Y182" s="266"/>
      <c r="Z182" s="266"/>
      <c r="AA182" s="266"/>
      <c r="AB182" s="266"/>
      <c r="AC182" s="266"/>
      <c r="AD182" s="266"/>
      <c r="AE182" s="266"/>
      <c r="AR182" s="300" t="s">
        <v>142</v>
      </c>
      <c r="AT182" s="300" t="s">
        <v>111</v>
      </c>
      <c r="AU182" s="300" t="s">
        <v>70</v>
      </c>
      <c r="AY182" s="261" t="s">
        <v>110</v>
      </c>
      <c r="BE182" s="301">
        <f t="shared" ref="BE182:BE188" si="24">IF(N182="základní",J182,0)</f>
        <v>0</v>
      </c>
      <c r="BF182" s="301">
        <f t="shared" ref="BF182:BF188" si="25">IF(N182="snížená",J182,0)</f>
        <v>0</v>
      </c>
      <c r="BG182" s="301">
        <f t="shared" ref="BG182:BG188" si="26">IF(N182="zákl. přenesená",J182,0)</f>
        <v>0</v>
      </c>
      <c r="BH182" s="301">
        <f t="shared" ref="BH182:BH188" si="27">IF(N182="sníž. přenesená",J182,0)</f>
        <v>0</v>
      </c>
      <c r="BI182" s="301">
        <f t="shared" ref="BI182:BI188" si="28">IF(N182="nulová",J182,0)</f>
        <v>0</v>
      </c>
      <c r="BJ182" s="261" t="s">
        <v>70</v>
      </c>
      <c r="BK182" s="301">
        <f t="shared" ref="BK182:BK188" si="29">ROUND(I182*H182,2)</f>
        <v>0</v>
      </c>
      <c r="BL182" s="261" t="s">
        <v>142</v>
      </c>
      <c r="BM182" s="300" t="s">
        <v>454</v>
      </c>
    </row>
    <row r="183" spans="1:65" s="267" customFormat="1" ht="21.75" customHeight="1">
      <c r="A183" s="265"/>
      <c r="B183" s="132"/>
      <c r="C183" s="133">
        <v>62</v>
      </c>
      <c r="D183" s="133" t="s">
        <v>111</v>
      </c>
      <c r="E183" s="134" t="s">
        <v>319</v>
      </c>
      <c r="F183" s="135" t="s">
        <v>455</v>
      </c>
      <c r="G183" s="136" t="s">
        <v>114</v>
      </c>
      <c r="H183" s="137">
        <v>6</v>
      </c>
      <c r="I183" s="138"/>
      <c r="J183" s="138">
        <f t="shared" si="20"/>
        <v>0</v>
      </c>
      <c r="K183" s="135" t="s">
        <v>799</v>
      </c>
      <c r="L183" s="30"/>
      <c r="M183" s="139" t="s">
        <v>3</v>
      </c>
      <c r="N183" s="253" t="s">
        <v>35</v>
      </c>
      <c r="O183" s="254">
        <v>0</v>
      </c>
      <c r="P183" s="254">
        <f t="shared" si="21"/>
        <v>0</v>
      </c>
      <c r="Q183" s="254">
        <v>0</v>
      </c>
      <c r="R183" s="254">
        <f t="shared" si="22"/>
        <v>0</v>
      </c>
      <c r="S183" s="254">
        <v>0</v>
      </c>
      <c r="T183" s="142">
        <f t="shared" si="23"/>
        <v>0</v>
      </c>
      <c r="U183" s="266"/>
      <c r="V183" s="266"/>
      <c r="W183" s="266"/>
      <c r="X183" s="266"/>
      <c r="Y183" s="266"/>
      <c r="Z183" s="266"/>
      <c r="AA183" s="266"/>
      <c r="AB183" s="266"/>
      <c r="AC183" s="266"/>
      <c r="AD183" s="266"/>
      <c r="AE183" s="266"/>
      <c r="AR183" s="300" t="s">
        <v>142</v>
      </c>
      <c r="AT183" s="300" t="s">
        <v>111</v>
      </c>
      <c r="AU183" s="300" t="s">
        <v>70</v>
      </c>
      <c r="AY183" s="261" t="s">
        <v>110</v>
      </c>
      <c r="BE183" s="301">
        <f t="shared" si="24"/>
        <v>0</v>
      </c>
      <c r="BF183" s="301">
        <f t="shared" si="25"/>
        <v>0</v>
      </c>
      <c r="BG183" s="301">
        <f t="shared" si="26"/>
        <v>0</v>
      </c>
      <c r="BH183" s="301">
        <f t="shared" si="27"/>
        <v>0</v>
      </c>
      <c r="BI183" s="301">
        <f t="shared" si="28"/>
        <v>0</v>
      </c>
      <c r="BJ183" s="261" t="s">
        <v>70</v>
      </c>
      <c r="BK183" s="301">
        <f t="shared" si="29"/>
        <v>0</v>
      </c>
      <c r="BL183" s="261" t="s">
        <v>142</v>
      </c>
      <c r="BM183" s="300" t="s">
        <v>456</v>
      </c>
    </row>
    <row r="184" spans="1:65" s="267" customFormat="1" ht="24.2" customHeight="1">
      <c r="A184" s="265"/>
      <c r="B184" s="132"/>
      <c r="C184" s="133">
        <v>63</v>
      </c>
      <c r="D184" s="133" t="s">
        <v>111</v>
      </c>
      <c r="E184" s="134" t="s">
        <v>316</v>
      </c>
      <c r="F184" s="135" t="s">
        <v>317</v>
      </c>
      <c r="G184" s="136" t="s">
        <v>114</v>
      </c>
      <c r="H184" s="137">
        <v>6</v>
      </c>
      <c r="I184" s="138"/>
      <c r="J184" s="138">
        <f t="shared" si="20"/>
        <v>0</v>
      </c>
      <c r="K184" s="135" t="s">
        <v>799</v>
      </c>
      <c r="L184" s="30"/>
      <c r="M184" s="139" t="s">
        <v>3</v>
      </c>
      <c r="N184" s="253" t="s">
        <v>35</v>
      </c>
      <c r="O184" s="254">
        <v>0</v>
      </c>
      <c r="P184" s="254">
        <f t="shared" si="21"/>
        <v>0</v>
      </c>
      <c r="Q184" s="254">
        <v>3.1E-4</v>
      </c>
      <c r="R184" s="254">
        <f t="shared" si="22"/>
        <v>1.8600000000000001E-3</v>
      </c>
      <c r="S184" s="254">
        <v>0</v>
      </c>
      <c r="T184" s="142">
        <f t="shared" si="23"/>
        <v>0</v>
      </c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66"/>
      <c r="AE184" s="266"/>
      <c r="AR184" s="300" t="s">
        <v>142</v>
      </c>
      <c r="AT184" s="300" t="s">
        <v>111</v>
      </c>
      <c r="AU184" s="300" t="s">
        <v>70</v>
      </c>
      <c r="AY184" s="261" t="s">
        <v>110</v>
      </c>
      <c r="BE184" s="301">
        <f t="shared" si="24"/>
        <v>0</v>
      </c>
      <c r="BF184" s="301">
        <f t="shared" si="25"/>
        <v>0</v>
      </c>
      <c r="BG184" s="301">
        <f t="shared" si="26"/>
        <v>0</v>
      </c>
      <c r="BH184" s="301">
        <f t="shared" si="27"/>
        <v>0</v>
      </c>
      <c r="BI184" s="301">
        <f t="shared" si="28"/>
        <v>0</v>
      </c>
      <c r="BJ184" s="261" t="s">
        <v>70</v>
      </c>
      <c r="BK184" s="301">
        <f t="shared" si="29"/>
        <v>0</v>
      </c>
      <c r="BL184" s="261" t="s">
        <v>142</v>
      </c>
      <c r="BM184" s="300" t="s">
        <v>457</v>
      </c>
    </row>
    <row r="185" spans="1:65" s="267" customFormat="1" ht="21.75" customHeight="1">
      <c r="A185" s="265"/>
      <c r="B185" s="132"/>
      <c r="C185" s="133">
        <v>64</v>
      </c>
      <c r="D185" s="133" t="s">
        <v>111</v>
      </c>
      <c r="E185" s="134" t="s">
        <v>318</v>
      </c>
      <c r="F185" s="135" t="s">
        <v>458</v>
      </c>
      <c r="G185" s="136" t="s">
        <v>114</v>
      </c>
      <c r="H185" s="137">
        <v>6</v>
      </c>
      <c r="I185" s="138"/>
      <c r="J185" s="138">
        <f t="shared" si="20"/>
        <v>0</v>
      </c>
      <c r="K185" s="135" t="s">
        <v>799</v>
      </c>
      <c r="L185" s="30"/>
      <c r="M185" s="139" t="s">
        <v>3</v>
      </c>
      <c r="N185" s="253" t="s">
        <v>35</v>
      </c>
      <c r="O185" s="254">
        <v>0</v>
      </c>
      <c r="P185" s="254">
        <f t="shared" si="21"/>
        <v>0</v>
      </c>
      <c r="Q185" s="254">
        <v>6.3000000000000003E-4</v>
      </c>
      <c r="R185" s="254">
        <f t="shared" si="22"/>
        <v>3.7800000000000004E-3</v>
      </c>
      <c r="S185" s="254">
        <v>0</v>
      </c>
      <c r="T185" s="142">
        <f t="shared" si="23"/>
        <v>0</v>
      </c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R185" s="300" t="s">
        <v>142</v>
      </c>
      <c r="AT185" s="300" t="s">
        <v>111</v>
      </c>
      <c r="AU185" s="300" t="s">
        <v>70</v>
      </c>
      <c r="AY185" s="261" t="s">
        <v>110</v>
      </c>
      <c r="BE185" s="301">
        <f t="shared" si="24"/>
        <v>0</v>
      </c>
      <c r="BF185" s="301">
        <f t="shared" si="25"/>
        <v>0</v>
      </c>
      <c r="BG185" s="301">
        <f t="shared" si="26"/>
        <v>0</v>
      </c>
      <c r="BH185" s="301">
        <f t="shared" si="27"/>
        <v>0</v>
      </c>
      <c r="BI185" s="301">
        <f t="shared" si="28"/>
        <v>0</v>
      </c>
      <c r="BJ185" s="261" t="s">
        <v>70</v>
      </c>
      <c r="BK185" s="301">
        <f t="shared" si="29"/>
        <v>0</v>
      </c>
      <c r="BL185" s="261" t="s">
        <v>142</v>
      </c>
      <c r="BM185" s="300" t="s">
        <v>459</v>
      </c>
    </row>
    <row r="186" spans="1:65" s="267" customFormat="1" ht="21.75" customHeight="1">
      <c r="A186" s="265"/>
      <c r="B186" s="132"/>
      <c r="C186" s="133">
        <v>65</v>
      </c>
      <c r="D186" s="133" t="s">
        <v>111</v>
      </c>
      <c r="E186" s="134" t="s">
        <v>319</v>
      </c>
      <c r="F186" s="135" t="s">
        <v>455</v>
      </c>
      <c r="G186" s="136" t="s">
        <v>114</v>
      </c>
      <c r="H186" s="137">
        <v>6</v>
      </c>
      <c r="I186" s="138"/>
      <c r="J186" s="138">
        <f t="shared" si="20"/>
        <v>0</v>
      </c>
      <c r="K186" s="135" t="s">
        <v>799</v>
      </c>
      <c r="L186" s="30"/>
      <c r="M186" s="139" t="s">
        <v>3</v>
      </c>
      <c r="N186" s="253" t="s">
        <v>35</v>
      </c>
      <c r="O186" s="254">
        <v>0</v>
      </c>
      <c r="P186" s="254">
        <f t="shared" si="21"/>
        <v>0</v>
      </c>
      <c r="Q186" s="254">
        <v>0</v>
      </c>
      <c r="R186" s="254">
        <f t="shared" si="22"/>
        <v>0</v>
      </c>
      <c r="S186" s="254">
        <v>0</v>
      </c>
      <c r="T186" s="142">
        <f t="shared" si="23"/>
        <v>0</v>
      </c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R186" s="300" t="s">
        <v>142</v>
      </c>
      <c r="AT186" s="300" t="s">
        <v>111</v>
      </c>
      <c r="AU186" s="300" t="s">
        <v>70</v>
      </c>
      <c r="AY186" s="261" t="s">
        <v>110</v>
      </c>
      <c r="BE186" s="301">
        <f t="shared" si="24"/>
        <v>0</v>
      </c>
      <c r="BF186" s="301">
        <f t="shared" si="25"/>
        <v>0</v>
      </c>
      <c r="BG186" s="301">
        <f t="shared" si="26"/>
        <v>0</v>
      </c>
      <c r="BH186" s="301">
        <f t="shared" si="27"/>
        <v>0</v>
      </c>
      <c r="BI186" s="301">
        <f t="shared" si="28"/>
        <v>0</v>
      </c>
      <c r="BJ186" s="261" t="s">
        <v>70</v>
      </c>
      <c r="BK186" s="301">
        <f t="shared" si="29"/>
        <v>0</v>
      </c>
      <c r="BL186" s="261" t="s">
        <v>142</v>
      </c>
      <c r="BM186" s="300" t="s">
        <v>460</v>
      </c>
    </row>
    <row r="187" spans="1:65" s="267" customFormat="1" ht="24.2" customHeight="1">
      <c r="A187" s="265"/>
      <c r="B187" s="132"/>
      <c r="C187" s="133">
        <v>66</v>
      </c>
      <c r="D187" s="133" t="s">
        <v>111</v>
      </c>
      <c r="E187" s="134" t="s">
        <v>461</v>
      </c>
      <c r="F187" s="135" t="s">
        <v>462</v>
      </c>
      <c r="G187" s="136" t="s">
        <v>114</v>
      </c>
      <c r="H187" s="137">
        <v>80</v>
      </c>
      <c r="I187" s="138"/>
      <c r="J187" s="138">
        <f t="shared" si="20"/>
        <v>0</v>
      </c>
      <c r="K187" s="135" t="s">
        <v>799</v>
      </c>
      <c r="L187" s="30"/>
      <c r="M187" s="139" t="s">
        <v>3</v>
      </c>
      <c r="N187" s="253" t="s">
        <v>35</v>
      </c>
      <c r="O187" s="254">
        <v>0</v>
      </c>
      <c r="P187" s="254">
        <f t="shared" si="21"/>
        <v>0</v>
      </c>
      <c r="Q187" s="254">
        <v>3.8000000000000002E-4</v>
      </c>
      <c r="R187" s="254">
        <f t="shared" si="22"/>
        <v>3.0400000000000003E-2</v>
      </c>
      <c r="S187" s="254">
        <v>0</v>
      </c>
      <c r="T187" s="142">
        <f t="shared" si="23"/>
        <v>0</v>
      </c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R187" s="300" t="s">
        <v>142</v>
      </c>
      <c r="AT187" s="300" t="s">
        <v>111</v>
      </c>
      <c r="AU187" s="300" t="s">
        <v>70</v>
      </c>
      <c r="AY187" s="261" t="s">
        <v>110</v>
      </c>
      <c r="BE187" s="301">
        <f t="shared" si="24"/>
        <v>0</v>
      </c>
      <c r="BF187" s="301">
        <f t="shared" si="25"/>
        <v>0</v>
      </c>
      <c r="BG187" s="301">
        <f t="shared" si="26"/>
        <v>0</v>
      </c>
      <c r="BH187" s="301">
        <f t="shared" si="27"/>
        <v>0</v>
      </c>
      <c r="BI187" s="301">
        <f t="shared" si="28"/>
        <v>0</v>
      </c>
      <c r="BJ187" s="261" t="s">
        <v>70</v>
      </c>
      <c r="BK187" s="301">
        <f t="shared" si="29"/>
        <v>0</v>
      </c>
      <c r="BL187" s="261" t="s">
        <v>142</v>
      </c>
      <c r="BM187" s="300" t="s">
        <v>463</v>
      </c>
    </row>
    <row r="188" spans="1:65" s="267" customFormat="1" ht="21.75" customHeight="1">
      <c r="A188" s="265"/>
      <c r="B188" s="132"/>
      <c r="C188" s="133">
        <v>67</v>
      </c>
      <c r="D188" s="133" t="s">
        <v>111</v>
      </c>
      <c r="E188" s="134" t="s">
        <v>320</v>
      </c>
      <c r="F188" s="135" t="s">
        <v>464</v>
      </c>
      <c r="G188" s="136" t="s">
        <v>114</v>
      </c>
      <c r="H188" s="137">
        <v>80</v>
      </c>
      <c r="I188" s="138"/>
      <c r="J188" s="138">
        <f t="shared" si="20"/>
        <v>0</v>
      </c>
      <c r="K188" s="135" t="s">
        <v>799</v>
      </c>
      <c r="L188" s="30"/>
      <c r="M188" s="139" t="s">
        <v>3</v>
      </c>
      <c r="N188" s="253" t="s">
        <v>35</v>
      </c>
      <c r="O188" s="254">
        <v>0</v>
      </c>
      <c r="P188" s="254">
        <f t="shared" si="21"/>
        <v>0</v>
      </c>
      <c r="Q188" s="254">
        <v>0</v>
      </c>
      <c r="R188" s="254">
        <f t="shared" si="22"/>
        <v>0</v>
      </c>
      <c r="S188" s="254">
        <v>0</v>
      </c>
      <c r="T188" s="142">
        <f t="shared" si="23"/>
        <v>0</v>
      </c>
      <c r="U188" s="266"/>
      <c r="V188" s="266"/>
      <c r="W188" s="266"/>
      <c r="X188" s="266"/>
      <c r="Y188" s="266"/>
      <c r="Z188" s="266"/>
      <c r="AA188" s="266"/>
      <c r="AB188" s="266"/>
      <c r="AC188" s="266"/>
      <c r="AD188" s="266"/>
      <c r="AE188" s="266"/>
      <c r="AR188" s="300" t="s">
        <v>142</v>
      </c>
      <c r="AT188" s="300" t="s">
        <v>111</v>
      </c>
      <c r="AU188" s="300" t="s">
        <v>70</v>
      </c>
      <c r="AY188" s="261" t="s">
        <v>110</v>
      </c>
      <c r="BE188" s="301">
        <f t="shared" si="24"/>
        <v>0</v>
      </c>
      <c r="BF188" s="301">
        <f t="shared" si="25"/>
        <v>0</v>
      </c>
      <c r="BG188" s="301">
        <f t="shared" si="26"/>
        <v>0</v>
      </c>
      <c r="BH188" s="301">
        <f t="shared" si="27"/>
        <v>0</v>
      </c>
      <c r="BI188" s="301">
        <f t="shared" si="28"/>
        <v>0</v>
      </c>
      <c r="BJ188" s="261" t="s">
        <v>70</v>
      </c>
      <c r="BK188" s="301">
        <f t="shared" si="29"/>
        <v>0</v>
      </c>
      <c r="BL188" s="261" t="s">
        <v>142</v>
      </c>
      <c r="BM188" s="300" t="s">
        <v>465</v>
      </c>
    </row>
    <row r="189" spans="1:65" s="293" customFormat="1" ht="25.9" customHeight="1">
      <c r="A189" s="292"/>
      <c r="B189" s="122"/>
      <c r="D189" s="294" t="s">
        <v>63</v>
      </c>
      <c r="E189" s="295" t="s">
        <v>466</v>
      </c>
      <c r="F189" s="295" t="s">
        <v>467</v>
      </c>
      <c r="J189" s="296">
        <f>BK189</f>
        <v>0</v>
      </c>
      <c r="L189" s="122"/>
      <c r="M189" s="126"/>
      <c r="P189" s="297">
        <f>SUM(P190:P191)</f>
        <v>0</v>
      </c>
      <c r="R189" s="297">
        <f>SUM(R190:R191)</f>
        <v>2.75E-2</v>
      </c>
      <c r="T189" s="129">
        <f>SUM(T190:T191)</f>
        <v>0</v>
      </c>
      <c r="AR189" s="294" t="s">
        <v>70</v>
      </c>
      <c r="AT189" s="298" t="s">
        <v>63</v>
      </c>
      <c r="AU189" s="298" t="s">
        <v>64</v>
      </c>
      <c r="AY189" s="294" t="s">
        <v>110</v>
      </c>
      <c r="BK189" s="299">
        <f>SUM(BK190:BK191)</f>
        <v>0</v>
      </c>
    </row>
    <row r="190" spans="1:65" s="267" customFormat="1" ht="16.5" customHeight="1">
      <c r="A190" s="265"/>
      <c r="B190" s="132"/>
      <c r="C190" s="133">
        <v>68</v>
      </c>
      <c r="D190" s="133" t="s">
        <v>111</v>
      </c>
      <c r="E190" s="134" t="s">
        <v>468</v>
      </c>
      <c r="F190" s="135" t="s">
        <v>469</v>
      </c>
      <c r="G190" s="136" t="s">
        <v>162</v>
      </c>
      <c r="H190" s="137">
        <v>10</v>
      </c>
      <c r="I190" s="138"/>
      <c r="J190" s="138">
        <f>ROUND(I190*H190,2)</f>
        <v>0</v>
      </c>
      <c r="K190" s="135" t="s">
        <v>799</v>
      </c>
      <c r="L190" s="30"/>
      <c r="M190" s="139" t="s">
        <v>3</v>
      </c>
      <c r="N190" s="253" t="s">
        <v>35</v>
      </c>
      <c r="O190" s="254">
        <v>0</v>
      </c>
      <c r="P190" s="254">
        <f>O190*H190</f>
        <v>0</v>
      </c>
      <c r="Q190" s="254">
        <v>1E-4</v>
      </c>
      <c r="R190" s="254">
        <f>Q190*H190</f>
        <v>1E-3</v>
      </c>
      <c r="S190" s="254">
        <v>0</v>
      </c>
      <c r="T190" s="142">
        <f>S190*H190</f>
        <v>0</v>
      </c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R190" s="300" t="s">
        <v>116</v>
      </c>
      <c r="AT190" s="300" t="s">
        <v>111</v>
      </c>
      <c r="AU190" s="300" t="s">
        <v>70</v>
      </c>
      <c r="AY190" s="261" t="s">
        <v>110</v>
      </c>
      <c r="BE190" s="301">
        <f>IF(N190="základní",J190,0)</f>
        <v>0</v>
      </c>
      <c r="BF190" s="301">
        <f>IF(N190="snížená",J190,0)</f>
        <v>0</v>
      </c>
      <c r="BG190" s="301">
        <f>IF(N190="zákl. přenesená",J190,0)</f>
        <v>0</v>
      </c>
      <c r="BH190" s="301">
        <f>IF(N190="sníž. přenesená",J190,0)</f>
        <v>0</v>
      </c>
      <c r="BI190" s="301">
        <f>IF(N190="nulová",J190,0)</f>
        <v>0</v>
      </c>
      <c r="BJ190" s="261" t="s">
        <v>70</v>
      </c>
      <c r="BK190" s="301">
        <f>ROUND(I190*H190,2)</f>
        <v>0</v>
      </c>
      <c r="BL190" s="261" t="s">
        <v>116</v>
      </c>
      <c r="BM190" s="300" t="s">
        <v>470</v>
      </c>
    </row>
    <row r="191" spans="1:65" s="267" customFormat="1" ht="21.75" customHeight="1">
      <c r="A191" s="265"/>
      <c r="B191" s="132"/>
      <c r="C191" s="133">
        <v>69</v>
      </c>
      <c r="D191" s="133" t="s">
        <v>111</v>
      </c>
      <c r="E191" s="134" t="s">
        <v>471</v>
      </c>
      <c r="F191" s="135" t="s">
        <v>472</v>
      </c>
      <c r="G191" s="136" t="s">
        <v>141</v>
      </c>
      <c r="H191" s="137">
        <v>5</v>
      </c>
      <c r="I191" s="138"/>
      <c r="J191" s="138">
        <f>ROUND(I191*H191,2)</f>
        <v>0</v>
      </c>
      <c r="K191" s="135" t="s">
        <v>799</v>
      </c>
      <c r="L191" s="30"/>
      <c r="M191" s="139" t="s">
        <v>3</v>
      </c>
      <c r="N191" s="253" t="s">
        <v>35</v>
      </c>
      <c r="O191" s="254">
        <v>0</v>
      </c>
      <c r="P191" s="254">
        <f>O191*H191</f>
        <v>0</v>
      </c>
      <c r="Q191" s="254">
        <v>5.3E-3</v>
      </c>
      <c r="R191" s="254">
        <f>Q191*H191</f>
        <v>2.6499999999999999E-2</v>
      </c>
      <c r="S191" s="254">
        <v>0</v>
      </c>
      <c r="T191" s="142">
        <f>S191*H191</f>
        <v>0</v>
      </c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R191" s="300" t="s">
        <v>116</v>
      </c>
      <c r="AT191" s="300" t="s">
        <v>111</v>
      </c>
      <c r="AU191" s="300" t="s">
        <v>70</v>
      </c>
      <c r="AY191" s="261" t="s">
        <v>110</v>
      </c>
      <c r="BE191" s="301">
        <f>IF(N191="základní",J191,0)</f>
        <v>0</v>
      </c>
      <c r="BF191" s="301">
        <f>IF(N191="snížená",J191,0)</f>
        <v>0</v>
      </c>
      <c r="BG191" s="301">
        <f>IF(N191="zákl. přenesená",J191,0)</f>
        <v>0</v>
      </c>
      <c r="BH191" s="301">
        <f>IF(N191="sníž. přenesená",J191,0)</f>
        <v>0</v>
      </c>
      <c r="BI191" s="301">
        <f>IF(N191="nulová",J191,0)</f>
        <v>0</v>
      </c>
      <c r="BJ191" s="261" t="s">
        <v>70</v>
      </c>
      <c r="BK191" s="301">
        <f>ROUND(I191*H191,2)</f>
        <v>0</v>
      </c>
      <c r="BL191" s="261" t="s">
        <v>116</v>
      </c>
      <c r="BM191" s="300" t="s">
        <v>473</v>
      </c>
    </row>
    <row r="192" spans="1:65" s="293" customFormat="1" ht="25.9" customHeight="1">
      <c r="A192" s="292"/>
      <c r="B192" s="122"/>
      <c r="D192" s="294" t="s">
        <v>63</v>
      </c>
      <c r="E192" s="295" t="s">
        <v>474</v>
      </c>
      <c r="F192" s="295" t="s">
        <v>475</v>
      </c>
      <c r="J192" s="296">
        <f>BK192</f>
        <v>0</v>
      </c>
      <c r="L192" s="122"/>
      <c r="M192" s="126"/>
      <c r="P192" s="297">
        <f>P193</f>
        <v>0</v>
      </c>
      <c r="R192" s="297">
        <f>R193</f>
        <v>0</v>
      </c>
      <c r="T192" s="129">
        <f>T193</f>
        <v>0</v>
      </c>
      <c r="AR192" s="294" t="s">
        <v>70</v>
      </c>
      <c r="AT192" s="298" t="s">
        <v>63</v>
      </c>
      <c r="AU192" s="298" t="s">
        <v>64</v>
      </c>
      <c r="AY192" s="294" t="s">
        <v>110</v>
      </c>
      <c r="BK192" s="299">
        <f>BK193</f>
        <v>0</v>
      </c>
    </row>
    <row r="193" spans="1:65" s="267" customFormat="1" ht="16.5" customHeight="1">
      <c r="A193" s="265"/>
      <c r="B193" s="132"/>
      <c r="C193" s="133">
        <v>70</v>
      </c>
      <c r="D193" s="133" t="s">
        <v>111</v>
      </c>
      <c r="E193" s="134" t="s">
        <v>476</v>
      </c>
      <c r="F193" s="135" t="s">
        <v>477</v>
      </c>
      <c r="G193" s="136" t="s">
        <v>162</v>
      </c>
      <c r="H193" s="137">
        <v>10</v>
      </c>
      <c r="I193" s="138"/>
      <c r="J193" s="138">
        <f>ROUND(I193*H193,2)</f>
        <v>0</v>
      </c>
      <c r="K193" s="135" t="s">
        <v>799</v>
      </c>
      <c r="L193" s="30"/>
      <c r="M193" s="139" t="s">
        <v>3</v>
      </c>
      <c r="N193" s="253" t="s">
        <v>35</v>
      </c>
      <c r="O193" s="254">
        <v>0</v>
      </c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142">
        <f>S193*H193</f>
        <v>0</v>
      </c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R193" s="300" t="s">
        <v>116</v>
      </c>
      <c r="AT193" s="300" t="s">
        <v>111</v>
      </c>
      <c r="AU193" s="300" t="s">
        <v>70</v>
      </c>
      <c r="AY193" s="261" t="s">
        <v>110</v>
      </c>
      <c r="BE193" s="301">
        <f>IF(N193="základní",J193,0)</f>
        <v>0</v>
      </c>
      <c r="BF193" s="301">
        <f>IF(N193="snížená",J193,0)</f>
        <v>0</v>
      </c>
      <c r="BG193" s="301">
        <f>IF(N193="zákl. přenesená",J193,0)</f>
        <v>0</v>
      </c>
      <c r="BH193" s="301">
        <f>IF(N193="sníž. přenesená",J193,0)</f>
        <v>0</v>
      </c>
      <c r="BI193" s="301">
        <f>IF(N193="nulová",J193,0)</f>
        <v>0</v>
      </c>
      <c r="BJ193" s="261" t="s">
        <v>70</v>
      </c>
      <c r="BK193" s="301">
        <f>ROUND(I193*H193,2)</f>
        <v>0</v>
      </c>
      <c r="BL193" s="261" t="s">
        <v>116</v>
      </c>
      <c r="BM193" s="300" t="s">
        <v>478</v>
      </c>
    </row>
    <row r="194" spans="1:65" s="293" customFormat="1" ht="25.9" customHeight="1">
      <c r="A194" s="292"/>
      <c r="B194" s="122"/>
      <c r="D194" s="294" t="s">
        <v>63</v>
      </c>
      <c r="E194" s="295" t="s">
        <v>266</v>
      </c>
      <c r="F194" s="295" t="s">
        <v>334</v>
      </c>
      <c r="J194" s="296">
        <f>BK194</f>
        <v>0</v>
      </c>
      <c r="L194" s="122"/>
      <c r="M194" s="126"/>
      <c r="P194" s="297">
        <f>SUM(P195:P203)</f>
        <v>0</v>
      </c>
      <c r="R194" s="297">
        <f>SUM(R195:R203)</f>
        <v>18.5001</v>
      </c>
      <c r="T194" s="129">
        <f>SUM(T195:T203)</f>
        <v>0</v>
      </c>
      <c r="AR194" s="294" t="s">
        <v>70</v>
      </c>
      <c r="AT194" s="298" t="s">
        <v>63</v>
      </c>
      <c r="AU194" s="298" t="s">
        <v>64</v>
      </c>
      <c r="AY194" s="294" t="s">
        <v>110</v>
      </c>
      <c r="BK194" s="299">
        <f>SUM(BK195:BK203)</f>
        <v>0</v>
      </c>
    </row>
    <row r="195" spans="1:65" s="267" customFormat="1" ht="21.75" customHeight="1">
      <c r="A195" s="265"/>
      <c r="B195" s="132"/>
      <c r="C195" s="133">
        <v>71</v>
      </c>
      <c r="D195" s="133" t="s">
        <v>111</v>
      </c>
      <c r="E195" s="134" t="s">
        <v>479</v>
      </c>
      <c r="F195" s="135" t="s">
        <v>480</v>
      </c>
      <c r="G195" s="136" t="s">
        <v>114</v>
      </c>
      <c r="H195" s="137">
        <v>960</v>
      </c>
      <c r="I195" s="138"/>
      <c r="J195" s="138">
        <f t="shared" ref="J195:J203" si="30">ROUND(I195*H195,2)</f>
        <v>0</v>
      </c>
      <c r="K195" s="135" t="s">
        <v>799</v>
      </c>
      <c r="L195" s="30"/>
      <c r="M195" s="139" t="s">
        <v>3</v>
      </c>
      <c r="N195" s="253" t="s">
        <v>35</v>
      </c>
      <c r="O195" s="254">
        <v>0</v>
      </c>
      <c r="P195" s="254">
        <f t="shared" ref="P195:P203" si="31">O195*H195</f>
        <v>0</v>
      </c>
      <c r="Q195" s="254">
        <v>1.8380000000000001E-2</v>
      </c>
      <c r="R195" s="254">
        <f t="shared" ref="R195:R203" si="32">Q195*H195</f>
        <v>17.6448</v>
      </c>
      <c r="S195" s="254">
        <v>0</v>
      </c>
      <c r="T195" s="142">
        <f t="shared" ref="T195:T203" si="33">S195*H195</f>
        <v>0</v>
      </c>
      <c r="U195" s="266"/>
      <c r="V195" s="266"/>
      <c r="W195" s="266"/>
      <c r="X195" s="266"/>
      <c r="Y195" s="266"/>
      <c r="Z195" s="266"/>
      <c r="AA195" s="266"/>
      <c r="AB195" s="266"/>
      <c r="AC195" s="266"/>
      <c r="AD195" s="266"/>
      <c r="AE195" s="266"/>
      <c r="AR195" s="300" t="s">
        <v>116</v>
      </c>
      <c r="AT195" s="300" t="s">
        <v>111</v>
      </c>
      <c r="AU195" s="300" t="s">
        <v>70</v>
      </c>
      <c r="AY195" s="261" t="s">
        <v>110</v>
      </c>
      <c r="BE195" s="301">
        <f t="shared" ref="BE195:BE203" si="34">IF(N195="základní",J195,0)</f>
        <v>0</v>
      </c>
      <c r="BF195" s="301">
        <f t="shared" ref="BF195:BF203" si="35">IF(N195="snížená",J195,0)</f>
        <v>0</v>
      </c>
      <c r="BG195" s="301">
        <f t="shared" ref="BG195:BG203" si="36">IF(N195="zákl. přenesená",J195,0)</f>
        <v>0</v>
      </c>
      <c r="BH195" s="301">
        <f t="shared" ref="BH195:BH203" si="37">IF(N195="sníž. přenesená",J195,0)</f>
        <v>0</v>
      </c>
      <c r="BI195" s="301">
        <f t="shared" ref="BI195:BI203" si="38">IF(N195="nulová",J195,0)</f>
        <v>0</v>
      </c>
      <c r="BJ195" s="261" t="s">
        <v>70</v>
      </c>
      <c r="BK195" s="301">
        <f t="shared" ref="BK195:BK203" si="39">ROUND(I195*H195,2)</f>
        <v>0</v>
      </c>
      <c r="BL195" s="261" t="s">
        <v>116</v>
      </c>
      <c r="BM195" s="300" t="s">
        <v>481</v>
      </c>
    </row>
    <row r="196" spans="1:65" s="267" customFormat="1" ht="16.5" customHeight="1">
      <c r="A196" s="265"/>
      <c r="B196" s="132"/>
      <c r="C196" s="133">
        <v>72</v>
      </c>
      <c r="D196" s="133" t="s">
        <v>111</v>
      </c>
      <c r="E196" s="134" t="s">
        <v>482</v>
      </c>
      <c r="F196" s="135" t="s">
        <v>483</v>
      </c>
      <c r="G196" s="136" t="s">
        <v>114</v>
      </c>
      <c r="H196" s="137">
        <v>1920</v>
      </c>
      <c r="I196" s="138"/>
      <c r="J196" s="138">
        <f t="shared" si="30"/>
        <v>0</v>
      </c>
      <c r="K196" s="135" t="s">
        <v>799</v>
      </c>
      <c r="L196" s="30"/>
      <c r="M196" s="139" t="s">
        <v>3</v>
      </c>
      <c r="N196" s="253" t="s">
        <v>35</v>
      </c>
      <c r="O196" s="254">
        <v>0</v>
      </c>
      <c r="P196" s="254">
        <f t="shared" si="31"/>
        <v>0</v>
      </c>
      <c r="Q196" s="254">
        <v>0</v>
      </c>
      <c r="R196" s="254">
        <f t="shared" si="32"/>
        <v>0</v>
      </c>
      <c r="S196" s="254">
        <v>0</v>
      </c>
      <c r="T196" s="142">
        <f t="shared" si="33"/>
        <v>0</v>
      </c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R196" s="300" t="s">
        <v>116</v>
      </c>
      <c r="AT196" s="300" t="s">
        <v>111</v>
      </c>
      <c r="AU196" s="300" t="s">
        <v>70</v>
      </c>
      <c r="AY196" s="261" t="s">
        <v>110</v>
      </c>
      <c r="BE196" s="301">
        <f t="shared" si="34"/>
        <v>0</v>
      </c>
      <c r="BF196" s="301">
        <f t="shared" si="35"/>
        <v>0</v>
      </c>
      <c r="BG196" s="301">
        <f t="shared" si="36"/>
        <v>0</v>
      </c>
      <c r="BH196" s="301">
        <f t="shared" si="37"/>
        <v>0</v>
      </c>
      <c r="BI196" s="301">
        <f t="shared" si="38"/>
        <v>0</v>
      </c>
      <c r="BJ196" s="261" t="s">
        <v>70</v>
      </c>
      <c r="BK196" s="301">
        <f t="shared" si="39"/>
        <v>0</v>
      </c>
      <c r="BL196" s="261" t="s">
        <v>116</v>
      </c>
      <c r="BM196" s="300" t="s">
        <v>484</v>
      </c>
    </row>
    <row r="197" spans="1:65" s="267" customFormat="1" ht="21.75" customHeight="1">
      <c r="A197" s="265"/>
      <c r="B197" s="132"/>
      <c r="C197" s="133">
        <v>73</v>
      </c>
      <c r="D197" s="133" t="s">
        <v>111</v>
      </c>
      <c r="E197" s="134" t="s">
        <v>485</v>
      </c>
      <c r="F197" s="135" t="s">
        <v>486</v>
      </c>
      <c r="G197" s="136" t="s">
        <v>114</v>
      </c>
      <c r="H197" s="137">
        <v>960</v>
      </c>
      <c r="I197" s="138"/>
      <c r="J197" s="138">
        <f t="shared" si="30"/>
        <v>0</v>
      </c>
      <c r="K197" s="135" t="s">
        <v>799</v>
      </c>
      <c r="L197" s="30"/>
      <c r="M197" s="139" t="s">
        <v>3</v>
      </c>
      <c r="N197" s="253" t="s">
        <v>35</v>
      </c>
      <c r="O197" s="254">
        <v>0</v>
      </c>
      <c r="P197" s="254">
        <f t="shared" si="31"/>
        <v>0</v>
      </c>
      <c r="Q197" s="254">
        <v>0</v>
      </c>
      <c r="R197" s="254">
        <f t="shared" si="32"/>
        <v>0</v>
      </c>
      <c r="S197" s="254">
        <v>0</v>
      </c>
      <c r="T197" s="142">
        <f t="shared" si="33"/>
        <v>0</v>
      </c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66"/>
      <c r="AE197" s="266"/>
      <c r="AR197" s="300" t="s">
        <v>116</v>
      </c>
      <c r="AT197" s="300" t="s">
        <v>111</v>
      </c>
      <c r="AU197" s="300" t="s">
        <v>70</v>
      </c>
      <c r="AY197" s="261" t="s">
        <v>110</v>
      </c>
      <c r="BE197" s="301">
        <f t="shared" si="34"/>
        <v>0</v>
      </c>
      <c r="BF197" s="301">
        <f t="shared" si="35"/>
        <v>0</v>
      </c>
      <c r="BG197" s="301">
        <f t="shared" si="36"/>
        <v>0</v>
      </c>
      <c r="BH197" s="301">
        <f t="shared" si="37"/>
        <v>0</v>
      </c>
      <c r="BI197" s="301">
        <f t="shared" si="38"/>
        <v>0</v>
      </c>
      <c r="BJ197" s="261" t="s">
        <v>70</v>
      </c>
      <c r="BK197" s="301">
        <f t="shared" si="39"/>
        <v>0</v>
      </c>
      <c r="BL197" s="261" t="s">
        <v>116</v>
      </c>
      <c r="BM197" s="300" t="s">
        <v>487</v>
      </c>
    </row>
    <row r="198" spans="1:65" s="267" customFormat="1" ht="16.5" customHeight="1">
      <c r="A198" s="265"/>
      <c r="B198" s="132"/>
      <c r="C198" s="133">
        <v>74</v>
      </c>
      <c r="D198" s="133" t="s">
        <v>111</v>
      </c>
      <c r="E198" s="134" t="s">
        <v>488</v>
      </c>
      <c r="F198" s="135" t="s">
        <v>489</v>
      </c>
      <c r="G198" s="136" t="s">
        <v>114</v>
      </c>
      <c r="H198" s="137">
        <v>960</v>
      </c>
      <c r="I198" s="138"/>
      <c r="J198" s="138">
        <f t="shared" si="30"/>
        <v>0</v>
      </c>
      <c r="K198" s="135" t="s">
        <v>799</v>
      </c>
      <c r="L198" s="30"/>
      <c r="M198" s="139" t="s">
        <v>3</v>
      </c>
      <c r="N198" s="253" t="s">
        <v>35</v>
      </c>
      <c r="O198" s="254">
        <v>0</v>
      </c>
      <c r="P198" s="254">
        <f t="shared" si="31"/>
        <v>0</v>
      </c>
      <c r="Q198" s="254">
        <v>0</v>
      </c>
      <c r="R198" s="254">
        <f t="shared" si="32"/>
        <v>0</v>
      </c>
      <c r="S198" s="254">
        <v>0</v>
      </c>
      <c r="T198" s="142">
        <f t="shared" si="33"/>
        <v>0</v>
      </c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R198" s="300" t="s">
        <v>116</v>
      </c>
      <c r="AT198" s="300" t="s">
        <v>111</v>
      </c>
      <c r="AU198" s="300" t="s">
        <v>70</v>
      </c>
      <c r="AY198" s="261" t="s">
        <v>110</v>
      </c>
      <c r="BE198" s="301">
        <f t="shared" si="34"/>
        <v>0</v>
      </c>
      <c r="BF198" s="301">
        <f t="shared" si="35"/>
        <v>0</v>
      </c>
      <c r="BG198" s="301">
        <f t="shared" si="36"/>
        <v>0</v>
      </c>
      <c r="BH198" s="301">
        <f t="shared" si="37"/>
        <v>0</v>
      </c>
      <c r="BI198" s="301">
        <f t="shared" si="38"/>
        <v>0</v>
      </c>
      <c r="BJ198" s="261" t="s">
        <v>70</v>
      </c>
      <c r="BK198" s="301">
        <f t="shared" si="39"/>
        <v>0</v>
      </c>
      <c r="BL198" s="261" t="s">
        <v>116</v>
      </c>
      <c r="BM198" s="300" t="s">
        <v>490</v>
      </c>
    </row>
    <row r="199" spans="1:65" s="267" customFormat="1" ht="16.5" customHeight="1">
      <c r="A199" s="265"/>
      <c r="B199" s="132"/>
      <c r="C199" s="133">
        <v>75</v>
      </c>
      <c r="D199" s="133" t="s">
        <v>111</v>
      </c>
      <c r="E199" s="134" t="s">
        <v>491</v>
      </c>
      <c r="F199" s="135" t="s">
        <v>492</v>
      </c>
      <c r="G199" s="136" t="s">
        <v>114</v>
      </c>
      <c r="H199" s="137">
        <v>1920</v>
      </c>
      <c r="I199" s="138"/>
      <c r="J199" s="138">
        <f t="shared" si="30"/>
        <v>0</v>
      </c>
      <c r="K199" s="135" t="s">
        <v>799</v>
      </c>
      <c r="L199" s="30"/>
      <c r="M199" s="139" t="s">
        <v>3</v>
      </c>
      <c r="N199" s="253" t="s">
        <v>35</v>
      </c>
      <c r="O199" s="254">
        <v>0</v>
      </c>
      <c r="P199" s="254">
        <f t="shared" si="31"/>
        <v>0</v>
      </c>
      <c r="Q199" s="254">
        <v>5.0000000000000002E-5</v>
      </c>
      <c r="R199" s="254">
        <f t="shared" si="32"/>
        <v>9.6000000000000002E-2</v>
      </c>
      <c r="S199" s="254">
        <v>0</v>
      </c>
      <c r="T199" s="142">
        <f t="shared" si="33"/>
        <v>0</v>
      </c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R199" s="300" t="s">
        <v>116</v>
      </c>
      <c r="AT199" s="300" t="s">
        <v>111</v>
      </c>
      <c r="AU199" s="300" t="s">
        <v>70</v>
      </c>
      <c r="AY199" s="261" t="s">
        <v>110</v>
      </c>
      <c r="BE199" s="301">
        <f t="shared" si="34"/>
        <v>0</v>
      </c>
      <c r="BF199" s="301">
        <f t="shared" si="35"/>
        <v>0</v>
      </c>
      <c r="BG199" s="301">
        <f t="shared" si="36"/>
        <v>0</v>
      </c>
      <c r="BH199" s="301">
        <f t="shared" si="37"/>
        <v>0</v>
      </c>
      <c r="BI199" s="301">
        <f t="shared" si="38"/>
        <v>0</v>
      </c>
      <c r="BJ199" s="261" t="s">
        <v>70</v>
      </c>
      <c r="BK199" s="301">
        <f t="shared" si="39"/>
        <v>0</v>
      </c>
      <c r="BL199" s="261" t="s">
        <v>116</v>
      </c>
      <c r="BM199" s="300" t="s">
        <v>493</v>
      </c>
    </row>
    <row r="200" spans="1:65" s="267" customFormat="1" ht="21.75" customHeight="1">
      <c r="A200" s="265"/>
      <c r="B200" s="132"/>
      <c r="C200" s="133">
        <v>76</v>
      </c>
      <c r="D200" s="133" t="s">
        <v>111</v>
      </c>
      <c r="E200" s="134" t="s">
        <v>494</v>
      </c>
      <c r="F200" s="135" t="s">
        <v>495</v>
      </c>
      <c r="G200" s="136" t="s">
        <v>162</v>
      </c>
      <c r="H200" s="137">
        <v>16</v>
      </c>
      <c r="I200" s="138"/>
      <c r="J200" s="138">
        <f t="shared" si="30"/>
        <v>0</v>
      </c>
      <c r="K200" s="135" t="s">
        <v>799</v>
      </c>
      <c r="L200" s="30"/>
      <c r="M200" s="139" t="s">
        <v>3</v>
      </c>
      <c r="N200" s="253" t="s">
        <v>35</v>
      </c>
      <c r="O200" s="254">
        <v>0</v>
      </c>
      <c r="P200" s="254">
        <f t="shared" si="31"/>
        <v>0</v>
      </c>
      <c r="Q200" s="254">
        <v>3.7920000000000002E-2</v>
      </c>
      <c r="R200" s="254">
        <f t="shared" si="32"/>
        <v>0.60672000000000004</v>
      </c>
      <c r="S200" s="254">
        <v>0</v>
      </c>
      <c r="T200" s="142">
        <f t="shared" si="33"/>
        <v>0</v>
      </c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66"/>
      <c r="AE200" s="266"/>
      <c r="AR200" s="300" t="s">
        <v>116</v>
      </c>
      <c r="AT200" s="300" t="s">
        <v>111</v>
      </c>
      <c r="AU200" s="300" t="s">
        <v>70</v>
      </c>
      <c r="AY200" s="261" t="s">
        <v>110</v>
      </c>
      <c r="BE200" s="301">
        <f t="shared" si="34"/>
        <v>0</v>
      </c>
      <c r="BF200" s="301">
        <f t="shared" si="35"/>
        <v>0</v>
      </c>
      <c r="BG200" s="301">
        <f t="shared" si="36"/>
        <v>0</v>
      </c>
      <c r="BH200" s="301">
        <f t="shared" si="37"/>
        <v>0</v>
      </c>
      <c r="BI200" s="301">
        <f t="shared" si="38"/>
        <v>0</v>
      </c>
      <c r="BJ200" s="261" t="s">
        <v>70</v>
      </c>
      <c r="BK200" s="301">
        <f t="shared" si="39"/>
        <v>0</v>
      </c>
      <c r="BL200" s="261" t="s">
        <v>116</v>
      </c>
      <c r="BM200" s="300" t="s">
        <v>496</v>
      </c>
    </row>
    <row r="201" spans="1:65" s="267" customFormat="1" ht="16.5" customHeight="1">
      <c r="A201" s="265"/>
      <c r="B201" s="132"/>
      <c r="C201" s="133">
        <v>77</v>
      </c>
      <c r="D201" s="133" t="s">
        <v>111</v>
      </c>
      <c r="E201" s="134" t="s">
        <v>497</v>
      </c>
      <c r="F201" s="135" t="s">
        <v>498</v>
      </c>
      <c r="G201" s="136" t="s">
        <v>162</v>
      </c>
      <c r="H201" s="137">
        <v>6</v>
      </c>
      <c r="I201" s="138"/>
      <c r="J201" s="138">
        <f t="shared" si="30"/>
        <v>0</v>
      </c>
      <c r="K201" s="135" t="s">
        <v>799</v>
      </c>
      <c r="L201" s="30"/>
      <c r="M201" s="139" t="s">
        <v>3</v>
      </c>
      <c r="N201" s="253" t="s">
        <v>35</v>
      </c>
      <c r="O201" s="254">
        <v>0</v>
      </c>
      <c r="P201" s="254">
        <f t="shared" si="31"/>
        <v>0</v>
      </c>
      <c r="Q201" s="254">
        <v>2.1909999999999999E-2</v>
      </c>
      <c r="R201" s="254">
        <f t="shared" si="32"/>
        <v>0.13145999999999999</v>
      </c>
      <c r="S201" s="254">
        <v>0</v>
      </c>
      <c r="T201" s="142">
        <f t="shared" si="33"/>
        <v>0</v>
      </c>
      <c r="U201" s="266"/>
      <c r="V201" s="266"/>
      <c r="W201" s="266"/>
      <c r="X201" s="266"/>
      <c r="Y201" s="266"/>
      <c r="Z201" s="266"/>
      <c r="AA201" s="266"/>
      <c r="AB201" s="266"/>
      <c r="AC201" s="266"/>
      <c r="AD201" s="266"/>
      <c r="AE201" s="266"/>
      <c r="AR201" s="300" t="s">
        <v>116</v>
      </c>
      <c r="AT201" s="300" t="s">
        <v>111</v>
      </c>
      <c r="AU201" s="300" t="s">
        <v>70</v>
      </c>
      <c r="AY201" s="261" t="s">
        <v>110</v>
      </c>
      <c r="BE201" s="301">
        <f t="shared" si="34"/>
        <v>0</v>
      </c>
      <c r="BF201" s="301">
        <f t="shared" si="35"/>
        <v>0</v>
      </c>
      <c r="BG201" s="301">
        <f t="shared" si="36"/>
        <v>0</v>
      </c>
      <c r="BH201" s="301">
        <f t="shared" si="37"/>
        <v>0</v>
      </c>
      <c r="BI201" s="301">
        <f t="shared" si="38"/>
        <v>0</v>
      </c>
      <c r="BJ201" s="261" t="s">
        <v>70</v>
      </c>
      <c r="BK201" s="301">
        <f t="shared" si="39"/>
        <v>0</v>
      </c>
      <c r="BL201" s="261" t="s">
        <v>116</v>
      </c>
      <c r="BM201" s="300" t="s">
        <v>499</v>
      </c>
    </row>
    <row r="202" spans="1:65" s="267" customFormat="1" ht="21.75" customHeight="1">
      <c r="A202" s="265"/>
      <c r="B202" s="132"/>
      <c r="C202" s="133">
        <v>79</v>
      </c>
      <c r="D202" s="133" t="s">
        <v>111</v>
      </c>
      <c r="E202" s="134" t="s">
        <v>500</v>
      </c>
      <c r="F202" s="135" t="s">
        <v>501</v>
      </c>
      <c r="G202" s="136" t="s">
        <v>162</v>
      </c>
      <c r="H202" s="137">
        <v>12</v>
      </c>
      <c r="I202" s="138"/>
      <c r="J202" s="138">
        <f t="shared" si="30"/>
        <v>0</v>
      </c>
      <c r="K202" s="135" t="s">
        <v>799</v>
      </c>
      <c r="L202" s="30"/>
      <c r="M202" s="139" t="s">
        <v>3</v>
      </c>
      <c r="N202" s="253" t="s">
        <v>35</v>
      </c>
      <c r="O202" s="254">
        <v>0</v>
      </c>
      <c r="P202" s="254">
        <f t="shared" si="31"/>
        <v>0</v>
      </c>
      <c r="Q202" s="254">
        <v>1.7600000000000001E-3</v>
      </c>
      <c r="R202" s="254">
        <f t="shared" si="32"/>
        <v>2.112E-2</v>
      </c>
      <c r="S202" s="254">
        <v>0</v>
      </c>
      <c r="T202" s="142">
        <f t="shared" si="33"/>
        <v>0</v>
      </c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66"/>
      <c r="AE202" s="266"/>
      <c r="AR202" s="300" t="s">
        <v>116</v>
      </c>
      <c r="AT202" s="300" t="s">
        <v>111</v>
      </c>
      <c r="AU202" s="300" t="s">
        <v>70</v>
      </c>
      <c r="AY202" s="261" t="s">
        <v>110</v>
      </c>
      <c r="BE202" s="301">
        <f t="shared" si="34"/>
        <v>0</v>
      </c>
      <c r="BF202" s="301">
        <f t="shared" si="35"/>
        <v>0</v>
      </c>
      <c r="BG202" s="301">
        <f t="shared" si="36"/>
        <v>0</v>
      </c>
      <c r="BH202" s="301">
        <f t="shared" si="37"/>
        <v>0</v>
      </c>
      <c r="BI202" s="301">
        <f t="shared" si="38"/>
        <v>0</v>
      </c>
      <c r="BJ202" s="261" t="s">
        <v>70</v>
      </c>
      <c r="BK202" s="301">
        <f t="shared" si="39"/>
        <v>0</v>
      </c>
      <c r="BL202" s="261" t="s">
        <v>116</v>
      </c>
      <c r="BM202" s="300" t="s">
        <v>502</v>
      </c>
    </row>
    <row r="203" spans="1:65" s="267" customFormat="1" ht="24.2" customHeight="1">
      <c r="A203" s="265"/>
      <c r="B203" s="132"/>
      <c r="C203" s="133">
        <v>80</v>
      </c>
      <c r="D203" s="133" t="s">
        <v>111</v>
      </c>
      <c r="E203" s="134" t="s">
        <v>503</v>
      </c>
      <c r="F203" s="135" t="s">
        <v>504</v>
      </c>
      <c r="G203" s="136" t="s">
        <v>333</v>
      </c>
      <c r="H203" s="137">
        <v>1</v>
      </c>
      <c r="I203" s="138"/>
      <c r="J203" s="138">
        <f t="shared" si="30"/>
        <v>0</v>
      </c>
      <c r="K203" s="135" t="s">
        <v>799</v>
      </c>
      <c r="L203" s="30"/>
      <c r="M203" s="139" t="s">
        <v>3</v>
      </c>
      <c r="N203" s="253" t="s">
        <v>35</v>
      </c>
      <c r="O203" s="254">
        <v>0</v>
      </c>
      <c r="P203" s="254">
        <f t="shared" si="31"/>
        <v>0</v>
      </c>
      <c r="Q203" s="254">
        <v>0</v>
      </c>
      <c r="R203" s="254">
        <f t="shared" si="32"/>
        <v>0</v>
      </c>
      <c r="S203" s="254">
        <v>0</v>
      </c>
      <c r="T203" s="142">
        <f t="shared" si="33"/>
        <v>0</v>
      </c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R203" s="300" t="s">
        <v>116</v>
      </c>
      <c r="AT203" s="300" t="s">
        <v>111</v>
      </c>
      <c r="AU203" s="300" t="s">
        <v>70</v>
      </c>
      <c r="AY203" s="261" t="s">
        <v>110</v>
      </c>
      <c r="BE203" s="301">
        <f t="shared" si="34"/>
        <v>0</v>
      </c>
      <c r="BF203" s="301">
        <f t="shared" si="35"/>
        <v>0</v>
      </c>
      <c r="BG203" s="301">
        <f t="shared" si="36"/>
        <v>0</v>
      </c>
      <c r="BH203" s="301">
        <f t="shared" si="37"/>
        <v>0</v>
      </c>
      <c r="BI203" s="301">
        <f t="shared" si="38"/>
        <v>0</v>
      </c>
      <c r="BJ203" s="261" t="s">
        <v>70</v>
      </c>
      <c r="BK203" s="301">
        <f t="shared" si="39"/>
        <v>0</v>
      </c>
      <c r="BL203" s="261" t="s">
        <v>116</v>
      </c>
      <c r="BM203" s="300" t="s">
        <v>505</v>
      </c>
    </row>
    <row r="204" spans="1:65" s="293" customFormat="1" ht="25.9" customHeight="1">
      <c r="A204" s="292"/>
      <c r="B204" s="122"/>
      <c r="D204" s="294" t="s">
        <v>63</v>
      </c>
      <c r="E204" s="295" t="s">
        <v>321</v>
      </c>
      <c r="F204" s="295" t="s">
        <v>322</v>
      </c>
      <c r="J204" s="296">
        <f>BK204</f>
        <v>0</v>
      </c>
      <c r="L204" s="122"/>
      <c r="M204" s="126"/>
      <c r="P204" s="297">
        <f>SUM(P205:P206)</f>
        <v>0</v>
      </c>
      <c r="R204" s="297">
        <f>SUM(R205:R206)</f>
        <v>0.10044</v>
      </c>
      <c r="T204" s="129">
        <f>SUM(T205:T206)</f>
        <v>0</v>
      </c>
      <c r="AR204" s="294" t="s">
        <v>70</v>
      </c>
      <c r="AT204" s="298" t="s">
        <v>63</v>
      </c>
      <c r="AU204" s="298" t="s">
        <v>64</v>
      </c>
      <c r="AY204" s="294" t="s">
        <v>110</v>
      </c>
      <c r="BK204" s="299">
        <f>SUM(BK205:BK206)</f>
        <v>0</v>
      </c>
    </row>
    <row r="205" spans="1:65" s="267" customFormat="1" ht="16.5" customHeight="1">
      <c r="A205" s="265"/>
      <c r="B205" s="132"/>
      <c r="C205" s="133">
        <v>81</v>
      </c>
      <c r="D205" s="133" t="s">
        <v>111</v>
      </c>
      <c r="E205" s="134" t="s">
        <v>506</v>
      </c>
      <c r="F205" s="135" t="s">
        <v>507</v>
      </c>
      <c r="G205" s="136" t="s">
        <v>162</v>
      </c>
      <c r="H205" s="137">
        <v>81</v>
      </c>
      <c r="I205" s="138"/>
      <c r="J205" s="138">
        <f>ROUND(I205*H205,2)</f>
        <v>0</v>
      </c>
      <c r="K205" s="135" t="s">
        <v>115</v>
      </c>
      <c r="L205" s="30"/>
      <c r="M205" s="139" t="s">
        <v>3</v>
      </c>
      <c r="N205" s="253" t="s">
        <v>35</v>
      </c>
      <c r="O205" s="254">
        <v>0</v>
      </c>
      <c r="P205" s="254">
        <f>O205*H205</f>
        <v>0</v>
      </c>
      <c r="Q205" s="254">
        <v>2.4000000000000001E-4</v>
      </c>
      <c r="R205" s="254">
        <f>Q205*H205</f>
        <v>1.9439999999999999E-2</v>
      </c>
      <c r="S205" s="254">
        <v>0</v>
      </c>
      <c r="T205" s="142">
        <f>S205*H205</f>
        <v>0</v>
      </c>
      <c r="U205" s="266"/>
      <c r="V205" s="266"/>
      <c r="W205" s="266"/>
      <c r="X205" s="266"/>
      <c r="Y205" s="266"/>
      <c r="Z205" s="266"/>
      <c r="AA205" s="266"/>
      <c r="AB205" s="266"/>
      <c r="AC205" s="266"/>
      <c r="AD205" s="266"/>
      <c r="AE205" s="266"/>
      <c r="AR205" s="300" t="s">
        <v>116</v>
      </c>
      <c r="AT205" s="300" t="s">
        <v>111</v>
      </c>
      <c r="AU205" s="300" t="s">
        <v>70</v>
      </c>
      <c r="AY205" s="261" t="s">
        <v>110</v>
      </c>
      <c r="BE205" s="301">
        <f>IF(N205="základní",J205,0)</f>
        <v>0</v>
      </c>
      <c r="BF205" s="301">
        <f>IF(N205="snížená",J205,0)</f>
        <v>0</v>
      </c>
      <c r="BG205" s="301">
        <f>IF(N205="zákl. přenesená",J205,0)</f>
        <v>0</v>
      </c>
      <c r="BH205" s="301">
        <f>IF(N205="sníž. přenesená",J205,0)</f>
        <v>0</v>
      </c>
      <c r="BI205" s="301">
        <f>IF(N205="nulová",J205,0)</f>
        <v>0</v>
      </c>
      <c r="BJ205" s="261" t="s">
        <v>70</v>
      </c>
      <c r="BK205" s="301">
        <f>ROUND(I205*H205,2)</f>
        <v>0</v>
      </c>
      <c r="BL205" s="261" t="s">
        <v>116</v>
      </c>
      <c r="BM205" s="300" t="s">
        <v>508</v>
      </c>
    </row>
    <row r="206" spans="1:65" s="267" customFormat="1" ht="16.5" customHeight="1">
      <c r="A206" s="265"/>
      <c r="B206" s="132"/>
      <c r="C206" s="133">
        <v>82</v>
      </c>
      <c r="D206" s="133" t="s">
        <v>111</v>
      </c>
      <c r="E206" s="134" t="s">
        <v>509</v>
      </c>
      <c r="F206" s="135" t="s">
        <v>510</v>
      </c>
      <c r="G206" s="136" t="s">
        <v>162</v>
      </c>
      <c r="H206" s="137">
        <v>81</v>
      </c>
      <c r="I206" s="138"/>
      <c r="J206" s="138">
        <f>ROUND(I206*H206,2)</f>
        <v>0</v>
      </c>
      <c r="K206" s="135" t="s">
        <v>115</v>
      </c>
      <c r="L206" s="30"/>
      <c r="M206" s="139" t="s">
        <v>3</v>
      </c>
      <c r="N206" s="253" t="s">
        <v>35</v>
      </c>
      <c r="O206" s="254">
        <v>0</v>
      </c>
      <c r="P206" s="254">
        <f>O206*H206</f>
        <v>0</v>
      </c>
      <c r="Q206" s="254">
        <v>1E-3</v>
      </c>
      <c r="R206" s="254">
        <f>Q206*H206</f>
        <v>8.1000000000000003E-2</v>
      </c>
      <c r="S206" s="254">
        <v>0</v>
      </c>
      <c r="T206" s="142">
        <f>S206*H206</f>
        <v>0</v>
      </c>
      <c r="U206" s="266"/>
      <c r="V206" s="266"/>
      <c r="W206" s="266"/>
      <c r="X206" s="266"/>
      <c r="Y206" s="266"/>
      <c r="Z206" s="266"/>
      <c r="AA206" s="266"/>
      <c r="AB206" s="266"/>
      <c r="AC206" s="266"/>
      <c r="AD206" s="266"/>
      <c r="AE206" s="266"/>
      <c r="AR206" s="300" t="s">
        <v>116</v>
      </c>
      <c r="AT206" s="300" t="s">
        <v>111</v>
      </c>
      <c r="AU206" s="300" t="s">
        <v>70</v>
      </c>
      <c r="AY206" s="261" t="s">
        <v>110</v>
      </c>
      <c r="BE206" s="301">
        <f>IF(N206="základní",J206,0)</f>
        <v>0</v>
      </c>
      <c r="BF206" s="301">
        <f>IF(N206="snížená",J206,0)</f>
        <v>0</v>
      </c>
      <c r="BG206" s="301">
        <f>IF(N206="zákl. přenesená",J206,0)</f>
        <v>0</v>
      </c>
      <c r="BH206" s="301">
        <f>IF(N206="sníž. přenesená",J206,0)</f>
        <v>0</v>
      </c>
      <c r="BI206" s="301">
        <f>IF(N206="nulová",J206,0)</f>
        <v>0</v>
      </c>
      <c r="BJ206" s="261" t="s">
        <v>70</v>
      </c>
      <c r="BK206" s="301">
        <f>ROUND(I206*H206,2)</f>
        <v>0</v>
      </c>
      <c r="BL206" s="261" t="s">
        <v>116</v>
      </c>
      <c r="BM206" s="300" t="s">
        <v>511</v>
      </c>
    </row>
    <row r="207" spans="1:65" s="293" customFormat="1" ht="25.9" customHeight="1">
      <c r="A207" s="292"/>
      <c r="B207" s="122"/>
      <c r="D207" s="294" t="s">
        <v>63</v>
      </c>
      <c r="E207" s="295" t="s">
        <v>512</v>
      </c>
      <c r="F207" s="295" t="s">
        <v>513</v>
      </c>
      <c r="J207" s="296">
        <f>BK207</f>
        <v>0</v>
      </c>
      <c r="L207" s="122"/>
      <c r="M207" s="126"/>
      <c r="P207" s="297">
        <f>SUM(P208:P209)</f>
        <v>0</v>
      </c>
      <c r="R207" s="297">
        <f>SUM(R208:R209)</f>
        <v>0</v>
      </c>
      <c r="T207" s="129">
        <f>SUM(T208:T209)</f>
        <v>0</v>
      </c>
      <c r="AR207" s="294" t="s">
        <v>70</v>
      </c>
      <c r="AT207" s="298" t="s">
        <v>63</v>
      </c>
      <c r="AU207" s="298" t="s">
        <v>64</v>
      </c>
      <c r="AY207" s="294" t="s">
        <v>110</v>
      </c>
      <c r="BK207" s="299">
        <f>SUM(BK208:BK209)</f>
        <v>0</v>
      </c>
    </row>
    <row r="208" spans="1:65" s="267" customFormat="1" ht="16.5" customHeight="1">
      <c r="A208" s="265"/>
      <c r="B208" s="132"/>
      <c r="C208" s="133">
        <v>83</v>
      </c>
      <c r="D208" s="133" t="s">
        <v>111</v>
      </c>
      <c r="E208" s="134" t="s">
        <v>514</v>
      </c>
      <c r="F208" s="135" t="s">
        <v>515</v>
      </c>
      <c r="G208" s="136" t="s">
        <v>162</v>
      </c>
      <c r="H208" s="137">
        <v>81</v>
      </c>
      <c r="I208" s="138"/>
      <c r="J208" s="138">
        <f>ROUND(I208*H208,2)</f>
        <v>0</v>
      </c>
      <c r="K208" s="135" t="s">
        <v>799</v>
      </c>
      <c r="L208" s="30"/>
      <c r="M208" s="139" t="s">
        <v>3</v>
      </c>
      <c r="N208" s="253" t="s">
        <v>35</v>
      </c>
      <c r="O208" s="254">
        <v>0</v>
      </c>
      <c r="P208" s="254">
        <f>O208*H208</f>
        <v>0</v>
      </c>
      <c r="Q208" s="254">
        <v>0</v>
      </c>
      <c r="R208" s="254">
        <f>Q208*H208</f>
        <v>0</v>
      </c>
      <c r="S208" s="254">
        <v>0</v>
      </c>
      <c r="T208" s="142">
        <f>S208*H208</f>
        <v>0</v>
      </c>
      <c r="U208" s="266"/>
      <c r="V208" s="266"/>
      <c r="W208" s="266"/>
      <c r="X208" s="266"/>
      <c r="Y208" s="266"/>
      <c r="Z208" s="266"/>
      <c r="AA208" s="266"/>
      <c r="AB208" s="266"/>
      <c r="AC208" s="266"/>
      <c r="AD208" s="266"/>
      <c r="AE208" s="266"/>
      <c r="AR208" s="300" t="s">
        <v>116</v>
      </c>
      <c r="AT208" s="300" t="s">
        <v>111</v>
      </c>
      <c r="AU208" s="300" t="s">
        <v>70</v>
      </c>
      <c r="AY208" s="261" t="s">
        <v>110</v>
      </c>
      <c r="BE208" s="301">
        <f>IF(N208="základní",J208,0)</f>
        <v>0</v>
      </c>
      <c r="BF208" s="301">
        <f>IF(N208="snížená",J208,0)</f>
        <v>0</v>
      </c>
      <c r="BG208" s="301">
        <f>IF(N208="zákl. přenesená",J208,0)</f>
        <v>0</v>
      </c>
      <c r="BH208" s="301">
        <f>IF(N208="sníž. přenesená",J208,0)</f>
        <v>0</v>
      </c>
      <c r="BI208" s="301">
        <f>IF(N208="nulová",J208,0)</f>
        <v>0</v>
      </c>
      <c r="BJ208" s="261" t="s">
        <v>70</v>
      </c>
      <c r="BK208" s="301">
        <f>ROUND(I208*H208,2)</f>
        <v>0</v>
      </c>
      <c r="BL208" s="261" t="s">
        <v>116</v>
      </c>
      <c r="BM208" s="300" t="s">
        <v>516</v>
      </c>
    </row>
    <row r="209" spans="1:65" s="267" customFormat="1" ht="21.75" customHeight="1">
      <c r="A209" s="265"/>
      <c r="B209" s="132"/>
      <c r="C209" s="133">
        <v>84</v>
      </c>
      <c r="D209" s="133" t="s">
        <v>111</v>
      </c>
      <c r="E209" s="134" t="s">
        <v>517</v>
      </c>
      <c r="F209" s="135" t="s">
        <v>794</v>
      </c>
      <c r="G209" s="136" t="s">
        <v>141</v>
      </c>
      <c r="H209" s="137">
        <v>1</v>
      </c>
      <c r="I209" s="138"/>
      <c r="J209" s="138">
        <f>ROUND(I209*H209,2)</f>
        <v>0</v>
      </c>
      <c r="K209" s="135" t="s">
        <v>799</v>
      </c>
      <c r="L209" s="30"/>
      <c r="M209" s="139" t="s">
        <v>3</v>
      </c>
      <c r="N209" s="253" t="s">
        <v>35</v>
      </c>
      <c r="O209" s="254">
        <v>0</v>
      </c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142">
        <f>S209*H209</f>
        <v>0</v>
      </c>
      <c r="U209" s="266"/>
      <c r="V209" s="266"/>
      <c r="W209" s="266"/>
      <c r="X209" s="266"/>
      <c r="Y209" s="266"/>
      <c r="Z209" s="266"/>
      <c r="AA209" s="266"/>
      <c r="AB209" s="266"/>
      <c r="AC209" s="266"/>
      <c r="AD209" s="266"/>
      <c r="AE209" s="266"/>
      <c r="AR209" s="300" t="s">
        <v>116</v>
      </c>
      <c r="AT209" s="300" t="s">
        <v>111</v>
      </c>
      <c r="AU209" s="300" t="s">
        <v>70</v>
      </c>
      <c r="AY209" s="261" t="s">
        <v>110</v>
      </c>
      <c r="BE209" s="301">
        <f>IF(N209="základní",J209,0)</f>
        <v>0</v>
      </c>
      <c r="BF209" s="301">
        <f>IF(N209="snížená",J209,0)</f>
        <v>0</v>
      </c>
      <c r="BG209" s="301">
        <f>IF(N209="zákl. přenesená",J209,0)</f>
        <v>0</v>
      </c>
      <c r="BH209" s="301">
        <f>IF(N209="sníž. přenesená",J209,0)</f>
        <v>0</v>
      </c>
      <c r="BI209" s="301">
        <f>IF(N209="nulová",J209,0)</f>
        <v>0</v>
      </c>
      <c r="BJ209" s="261" t="s">
        <v>70</v>
      </c>
      <c r="BK209" s="301">
        <f>ROUND(I209*H209,2)</f>
        <v>0</v>
      </c>
      <c r="BL209" s="261" t="s">
        <v>116</v>
      </c>
      <c r="BM209" s="300" t="s">
        <v>518</v>
      </c>
    </row>
    <row r="210" spans="1:65" s="293" customFormat="1" ht="25.9" customHeight="1">
      <c r="A210" s="292"/>
      <c r="B210" s="122"/>
      <c r="D210" s="294" t="s">
        <v>63</v>
      </c>
      <c r="E210" s="295" t="s">
        <v>243</v>
      </c>
      <c r="F210" s="295" t="s">
        <v>244</v>
      </c>
      <c r="J210" s="296">
        <f>BK210</f>
        <v>0</v>
      </c>
      <c r="L210" s="122"/>
      <c r="M210" s="126"/>
      <c r="P210" s="297">
        <f>SUM(P211:P214)</f>
        <v>0</v>
      </c>
      <c r="R210" s="297">
        <f>SUM(R211:R214)</f>
        <v>7.9875720000000001</v>
      </c>
      <c r="T210" s="129">
        <f>SUM(T211:T214)</f>
        <v>0</v>
      </c>
      <c r="AR210" s="294" t="s">
        <v>70</v>
      </c>
      <c r="AT210" s="298" t="s">
        <v>63</v>
      </c>
      <c r="AU210" s="298" t="s">
        <v>64</v>
      </c>
      <c r="AY210" s="294" t="s">
        <v>110</v>
      </c>
      <c r="BK210" s="299">
        <f>SUM(BK211:BK214)</f>
        <v>0</v>
      </c>
    </row>
    <row r="211" spans="1:65" s="267" customFormat="1" ht="24.2" customHeight="1">
      <c r="A211" s="265"/>
      <c r="B211" s="132"/>
      <c r="C211" s="133">
        <v>85</v>
      </c>
      <c r="D211" s="133" t="s">
        <v>111</v>
      </c>
      <c r="E211" s="134" t="s">
        <v>519</v>
      </c>
      <c r="F211" s="135" t="s">
        <v>520</v>
      </c>
      <c r="G211" s="136" t="s">
        <v>114</v>
      </c>
      <c r="H211" s="137">
        <v>18.75</v>
      </c>
      <c r="I211" s="138"/>
      <c r="J211" s="138">
        <f>ROUND(I211*H211,2)</f>
        <v>0</v>
      </c>
      <c r="K211" s="135" t="s">
        <v>799</v>
      </c>
      <c r="L211" s="30"/>
      <c r="M211" s="139" t="s">
        <v>3</v>
      </c>
      <c r="N211" s="253" t="s">
        <v>35</v>
      </c>
      <c r="O211" s="254">
        <v>0</v>
      </c>
      <c r="P211" s="254">
        <f>O211*H211</f>
        <v>0</v>
      </c>
      <c r="Q211" s="254">
        <v>9.1999999999999998E-2</v>
      </c>
      <c r="R211" s="254">
        <f>Q211*H211</f>
        <v>1.7249999999999999</v>
      </c>
      <c r="S211" s="254">
        <v>0</v>
      </c>
      <c r="T211" s="142">
        <f>S211*H211</f>
        <v>0</v>
      </c>
      <c r="U211" s="266"/>
      <c r="V211" s="266"/>
      <c r="W211" s="266"/>
      <c r="X211" s="266"/>
      <c r="Y211" s="266"/>
      <c r="Z211" s="266"/>
      <c r="AA211" s="266"/>
      <c r="AB211" s="266"/>
      <c r="AC211" s="266"/>
      <c r="AD211" s="266"/>
      <c r="AE211" s="266"/>
      <c r="AR211" s="300" t="s">
        <v>116</v>
      </c>
      <c r="AT211" s="300" t="s">
        <v>111</v>
      </c>
      <c r="AU211" s="300" t="s">
        <v>70</v>
      </c>
      <c r="AY211" s="261" t="s">
        <v>110</v>
      </c>
      <c r="BE211" s="301">
        <f>IF(N211="základní",J211,0)</f>
        <v>0</v>
      </c>
      <c r="BF211" s="301">
        <f>IF(N211="snížená",J211,0)</f>
        <v>0</v>
      </c>
      <c r="BG211" s="301">
        <f>IF(N211="zákl. přenesená",J211,0)</f>
        <v>0</v>
      </c>
      <c r="BH211" s="301">
        <f>IF(N211="sníž. přenesená",J211,0)</f>
        <v>0</v>
      </c>
      <c r="BI211" s="301">
        <f>IF(N211="nulová",J211,0)</f>
        <v>0</v>
      </c>
      <c r="BJ211" s="261" t="s">
        <v>70</v>
      </c>
      <c r="BK211" s="301">
        <f>ROUND(I211*H211,2)</f>
        <v>0</v>
      </c>
      <c r="BL211" s="261" t="s">
        <v>116</v>
      </c>
      <c r="BM211" s="300" t="s">
        <v>521</v>
      </c>
    </row>
    <row r="212" spans="1:65" s="267" customFormat="1" ht="21.75" customHeight="1">
      <c r="A212" s="265"/>
      <c r="B212" s="132"/>
      <c r="C212" s="133">
        <v>86</v>
      </c>
      <c r="D212" s="133" t="s">
        <v>111</v>
      </c>
      <c r="E212" s="134" t="s">
        <v>522</v>
      </c>
      <c r="F212" s="135" t="s">
        <v>523</v>
      </c>
      <c r="G212" s="136" t="s">
        <v>114</v>
      </c>
      <c r="H212" s="137">
        <v>56.25</v>
      </c>
      <c r="I212" s="138"/>
      <c r="J212" s="138">
        <f>ROUND(I212*H212,2)</f>
        <v>0</v>
      </c>
      <c r="K212" s="135" t="s">
        <v>799</v>
      </c>
      <c r="L212" s="30"/>
      <c r="M212" s="139" t="s">
        <v>3</v>
      </c>
      <c r="N212" s="253" t="s">
        <v>35</v>
      </c>
      <c r="O212" s="254">
        <v>0</v>
      </c>
      <c r="P212" s="254">
        <f>O212*H212</f>
        <v>0</v>
      </c>
      <c r="Q212" s="254">
        <v>1.4E-2</v>
      </c>
      <c r="R212" s="254">
        <f>Q212*H212</f>
        <v>0.78749999999999998</v>
      </c>
      <c r="S212" s="254">
        <v>0</v>
      </c>
      <c r="T212" s="142">
        <f>S212*H212</f>
        <v>0</v>
      </c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R212" s="300" t="s">
        <v>116</v>
      </c>
      <c r="AT212" s="300" t="s">
        <v>111</v>
      </c>
      <c r="AU212" s="300" t="s">
        <v>70</v>
      </c>
      <c r="AY212" s="261" t="s">
        <v>110</v>
      </c>
      <c r="BE212" s="301">
        <f>IF(N212="základní",J212,0)</f>
        <v>0</v>
      </c>
      <c r="BF212" s="301">
        <f>IF(N212="snížená",J212,0)</f>
        <v>0</v>
      </c>
      <c r="BG212" s="301">
        <f>IF(N212="zákl. přenesená",J212,0)</f>
        <v>0</v>
      </c>
      <c r="BH212" s="301">
        <f>IF(N212="sníž. přenesená",J212,0)</f>
        <v>0</v>
      </c>
      <c r="BI212" s="301">
        <f>IF(N212="nulová",J212,0)</f>
        <v>0</v>
      </c>
      <c r="BJ212" s="261" t="s">
        <v>70</v>
      </c>
      <c r="BK212" s="301">
        <f>ROUND(I212*H212,2)</f>
        <v>0</v>
      </c>
      <c r="BL212" s="261" t="s">
        <v>116</v>
      </c>
      <c r="BM212" s="300" t="s">
        <v>524</v>
      </c>
    </row>
    <row r="213" spans="1:65" s="267" customFormat="1" ht="16.5" customHeight="1">
      <c r="A213" s="265"/>
      <c r="B213" s="132"/>
      <c r="C213" s="133">
        <v>87</v>
      </c>
      <c r="D213" s="133" t="s">
        <v>111</v>
      </c>
      <c r="E213" s="134" t="s">
        <v>525</v>
      </c>
      <c r="F213" s="135" t="s">
        <v>526</v>
      </c>
      <c r="G213" s="136" t="s">
        <v>162</v>
      </c>
      <c r="H213" s="137">
        <v>0.3</v>
      </c>
      <c r="I213" s="138"/>
      <c r="J213" s="138">
        <f>ROUND(I213*H213,2)</f>
        <v>0</v>
      </c>
      <c r="K213" s="135" t="s">
        <v>799</v>
      </c>
      <c r="L213" s="30"/>
      <c r="M213" s="139" t="s">
        <v>3</v>
      </c>
      <c r="N213" s="253" t="s">
        <v>35</v>
      </c>
      <c r="O213" s="254">
        <v>0</v>
      </c>
      <c r="P213" s="254">
        <f>O213*H213</f>
        <v>0</v>
      </c>
      <c r="Q213" s="254">
        <v>5.024E-2</v>
      </c>
      <c r="R213" s="254">
        <f>Q213*H213</f>
        <v>1.5071999999999999E-2</v>
      </c>
      <c r="S213" s="254">
        <v>0</v>
      </c>
      <c r="T213" s="142">
        <f>S213*H213</f>
        <v>0</v>
      </c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R213" s="300" t="s">
        <v>116</v>
      </c>
      <c r="AT213" s="300" t="s">
        <v>111</v>
      </c>
      <c r="AU213" s="300" t="s">
        <v>70</v>
      </c>
      <c r="AY213" s="261" t="s">
        <v>110</v>
      </c>
      <c r="BE213" s="301">
        <f>IF(N213="základní",J213,0)</f>
        <v>0</v>
      </c>
      <c r="BF213" s="301">
        <f>IF(N213="snížená",J213,0)</f>
        <v>0</v>
      </c>
      <c r="BG213" s="301">
        <f>IF(N213="zákl. přenesená",J213,0)</f>
        <v>0</v>
      </c>
      <c r="BH213" s="301">
        <f>IF(N213="sníž. přenesená",J213,0)</f>
        <v>0</v>
      </c>
      <c r="BI213" s="301">
        <f>IF(N213="nulová",J213,0)</f>
        <v>0</v>
      </c>
      <c r="BJ213" s="261" t="s">
        <v>70</v>
      </c>
      <c r="BK213" s="301">
        <f>ROUND(I213*H213,2)</f>
        <v>0</v>
      </c>
      <c r="BL213" s="261" t="s">
        <v>116</v>
      </c>
      <c r="BM213" s="300" t="s">
        <v>527</v>
      </c>
    </row>
    <row r="214" spans="1:65" s="267" customFormat="1" ht="24.2" customHeight="1">
      <c r="A214" s="265"/>
      <c r="B214" s="132"/>
      <c r="C214" s="133">
        <v>88</v>
      </c>
      <c r="D214" s="133" t="s">
        <v>111</v>
      </c>
      <c r="E214" s="134" t="s">
        <v>528</v>
      </c>
      <c r="F214" s="135" t="s">
        <v>529</v>
      </c>
      <c r="G214" s="136" t="s">
        <v>114</v>
      </c>
      <c r="H214" s="137">
        <v>210</v>
      </c>
      <c r="I214" s="138"/>
      <c r="J214" s="138">
        <f>ROUND(I214*H214,2)</f>
        <v>0</v>
      </c>
      <c r="K214" s="135" t="s">
        <v>799</v>
      </c>
      <c r="L214" s="30"/>
      <c r="M214" s="139" t="s">
        <v>3</v>
      </c>
      <c r="N214" s="253" t="s">
        <v>35</v>
      </c>
      <c r="O214" s="254">
        <v>0</v>
      </c>
      <c r="P214" s="254">
        <f>O214*H214</f>
        <v>0</v>
      </c>
      <c r="Q214" s="254">
        <v>2.5999999999999999E-2</v>
      </c>
      <c r="R214" s="254">
        <f>Q214*H214</f>
        <v>5.46</v>
      </c>
      <c r="S214" s="254">
        <v>0</v>
      </c>
      <c r="T214" s="142">
        <f>S214*H214</f>
        <v>0</v>
      </c>
      <c r="U214" s="266"/>
      <c r="V214" s="266"/>
      <c r="W214" s="266"/>
      <c r="X214" s="266"/>
      <c r="Y214" s="266"/>
      <c r="Z214" s="266"/>
      <c r="AA214" s="266"/>
      <c r="AB214" s="266"/>
      <c r="AC214" s="266"/>
      <c r="AD214" s="266"/>
      <c r="AE214" s="266"/>
      <c r="AR214" s="300" t="s">
        <v>116</v>
      </c>
      <c r="AT214" s="300" t="s">
        <v>111</v>
      </c>
      <c r="AU214" s="300" t="s">
        <v>70</v>
      </c>
      <c r="AY214" s="261" t="s">
        <v>110</v>
      </c>
      <c r="BE214" s="301">
        <f>IF(N214="základní",J214,0)</f>
        <v>0</v>
      </c>
      <c r="BF214" s="301">
        <f>IF(N214="snížená",J214,0)</f>
        <v>0</v>
      </c>
      <c r="BG214" s="301">
        <f>IF(N214="zákl. přenesená",J214,0)</f>
        <v>0</v>
      </c>
      <c r="BH214" s="301">
        <f>IF(N214="sníž. přenesená",J214,0)</f>
        <v>0</v>
      </c>
      <c r="BI214" s="301">
        <f>IF(N214="nulová",J214,0)</f>
        <v>0</v>
      </c>
      <c r="BJ214" s="261" t="s">
        <v>70</v>
      </c>
      <c r="BK214" s="301">
        <f>ROUND(I214*H214,2)</f>
        <v>0</v>
      </c>
      <c r="BL214" s="261" t="s">
        <v>116</v>
      </c>
      <c r="BM214" s="300" t="s">
        <v>530</v>
      </c>
    </row>
    <row r="215" spans="1:65" s="293" customFormat="1" ht="25.9" customHeight="1">
      <c r="A215" s="292"/>
      <c r="B215" s="122"/>
      <c r="D215" s="294" t="s">
        <v>63</v>
      </c>
      <c r="E215" s="295" t="s">
        <v>252</v>
      </c>
      <c r="F215" s="295" t="s">
        <v>253</v>
      </c>
      <c r="J215" s="296">
        <f>BK215</f>
        <v>0</v>
      </c>
      <c r="L215" s="122"/>
      <c r="M215" s="126"/>
      <c r="P215" s="297">
        <f>SUM(P216:P218)</f>
        <v>0</v>
      </c>
      <c r="R215" s="297">
        <f>SUM(R216:R218)</f>
        <v>0</v>
      </c>
      <c r="T215" s="129">
        <f>SUM(T216:T218)</f>
        <v>0</v>
      </c>
      <c r="AR215" s="294" t="s">
        <v>70</v>
      </c>
      <c r="AT215" s="298" t="s">
        <v>63</v>
      </c>
      <c r="AU215" s="298" t="s">
        <v>64</v>
      </c>
      <c r="AY215" s="294" t="s">
        <v>110</v>
      </c>
      <c r="BK215" s="299">
        <f>SUM(BK216:BK218)</f>
        <v>0</v>
      </c>
    </row>
    <row r="216" spans="1:65" s="267" customFormat="1" ht="21.75" customHeight="1">
      <c r="A216" s="265"/>
      <c r="B216" s="132"/>
      <c r="C216" s="133">
        <v>89</v>
      </c>
      <c r="D216" s="133" t="s">
        <v>111</v>
      </c>
      <c r="E216" s="134" t="s">
        <v>323</v>
      </c>
      <c r="F216" s="135" t="s">
        <v>324</v>
      </c>
      <c r="G216" s="136" t="s">
        <v>256</v>
      </c>
      <c r="H216" s="137">
        <v>47.3</v>
      </c>
      <c r="I216" s="138"/>
      <c r="J216" s="138">
        <f>ROUND(I216*H216,2)</f>
        <v>0</v>
      </c>
      <c r="K216" s="135" t="s">
        <v>799</v>
      </c>
      <c r="L216" s="30"/>
      <c r="M216" s="139" t="s">
        <v>3</v>
      </c>
      <c r="N216" s="253" t="s">
        <v>35</v>
      </c>
      <c r="O216" s="254">
        <v>0</v>
      </c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142">
        <f>S216*H216</f>
        <v>0</v>
      </c>
      <c r="U216" s="266"/>
      <c r="V216" s="266"/>
      <c r="W216" s="266"/>
      <c r="X216" s="266"/>
      <c r="Y216" s="266"/>
      <c r="Z216" s="266"/>
      <c r="AA216" s="266"/>
      <c r="AB216" s="266"/>
      <c r="AC216" s="266"/>
      <c r="AD216" s="266"/>
      <c r="AE216" s="266"/>
      <c r="AR216" s="300" t="s">
        <v>116</v>
      </c>
      <c r="AT216" s="300" t="s">
        <v>111</v>
      </c>
      <c r="AU216" s="300" t="s">
        <v>70</v>
      </c>
      <c r="AY216" s="261" t="s">
        <v>110</v>
      </c>
      <c r="BE216" s="301">
        <f>IF(N216="základní",J216,0)</f>
        <v>0</v>
      </c>
      <c r="BF216" s="301">
        <f>IF(N216="snížená",J216,0)</f>
        <v>0</v>
      </c>
      <c r="BG216" s="301">
        <f>IF(N216="zákl. přenesená",J216,0)</f>
        <v>0</v>
      </c>
      <c r="BH216" s="301">
        <f>IF(N216="sníž. přenesená",J216,0)</f>
        <v>0</v>
      </c>
      <c r="BI216" s="301">
        <f>IF(N216="nulová",J216,0)</f>
        <v>0</v>
      </c>
      <c r="BJ216" s="261" t="s">
        <v>70</v>
      </c>
      <c r="BK216" s="301">
        <f>ROUND(I216*H216,2)</f>
        <v>0</v>
      </c>
      <c r="BL216" s="261" t="s">
        <v>116</v>
      </c>
      <c r="BM216" s="300" t="s">
        <v>531</v>
      </c>
    </row>
    <row r="217" spans="1:65" s="303" customFormat="1">
      <c r="A217" s="302"/>
      <c r="B217" s="145"/>
      <c r="D217" s="304" t="s">
        <v>258</v>
      </c>
      <c r="E217" s="305" t="s">
        <v>3</v>
      </c>
      <c r="F217" s="306" t="s">
        <v>532</v>
      </c>
      <c r="H217" s="307">
        <v>342.197</v>
      </c>
      <c r="L217" s="145"/>
      <c r="M217" s="150"/>
      <c r="T217" s="152"/>
      <c r="AT217" s="305" t="s">
        <v>258</v>
      </c>
      <c r="AU217" s="305" t="s">
        <v>70</v>
      </c>
      <c r="AV217" s="303" t="s">
        <v>72</v>
      </c>
      <c r="AW217" s="303" t="s">
        <v>26</v>
      </c>
      <c r="AX217" s="303" t="s">
        <v>64</v>
      </c>
      <c r="AY217" s="305" t="s">
        <v>110</v>
      </c>
    </row>
    <row r="218" spans="1:65" s="313" customFormat="1">
      <c r="A218" s="312"/>
      <c r="B218" s="153"/>
      <c r="D218" s="304" t="s">
        <v>258</v>
      </c>
      <c r="E218" s="314" t="s">
        <v>3</v>
      </c>
      <c r="F218" s="315" t="s">
        <v>260</v>
      </c>
      <c r="H218" s="316">
        <v>342.197</v>
      </c>
      <c r="L218" s="153"/>
      <c r="M218" s="157"/>
      <c r="T218" s="159"/>
      <c r="AT218" s="314" t="s">
        <v>258</v>
      </c>
      <c r="AU218" s="314" t="s">
        <v>70</v>
      </c>
      <c r="AV218" s="313" t="s">
        <v>116</v>
      </c>
      <c r="AW218" s="313" t="s">
        <v>26</v>
      </c>
      <c r="AX218" s="313" t="s">
        <v>70</v>
      </c>
      <c r="AY218" s="314" t="s">
        <v>110</v>
      </c>
    </row>
    <row r="219" spans="1:65" s="293" customFormat="1" ht="25.9" customHeight="1">
      <c r="A219" s="292"/>
      <c r="B219" s="122"/>
      <c r="D219" s="294" t="s">
        <v>63</v>
      </c>
      <c r="E219" s="295" t="s">
        <v>533</v>
      </c>
      <c r="F219" s="295" t="s">
        <v>534</v>
      </c>
      <c r="J219" s="296">
        <f>BK219</f>
        <v>0</v>
      </c>
      <c r="L219" s="122"/>
      <c r="M219" s="126"/>
      <c r="P219" s="297">
        <f>P220</f>
        <v>0</v>
      </c>
      <c r="R219" s="297">
        <f>R220</f>
        <v>0.29942999999999997</v>
      </c>
      <c r="T219" s="129">
        <f>T220</f>
        <v>0</v>
      </c>
      <c r="AR219" s="294" t="s">
        <v>70</v>
      </c>
      <c r="AT219" s="298" t="s">
        <v>63</v>
      </c>
      <c r="AU219" s="298" t="s">
        <v>64</v>
      </c>
      <c r="AY219" s="294" t="s">
        <v>110</v>
      </c>
      <c r="BK219" s="299">
        <f>BK220</f>
        <v>0</v>
      </c>
    </row>
    <row r="220" spans="1:65" s="267" customFormat="1" ht="16.5" customHeight="1">
      <c r="A220" s="265"/>
      <c r="B220" s="132"/>
      <c r="C220" s="133">
        <v>90</v>
      </c>
      <c r="D220" s="133" t="s">
        <v>111</v>
      </c>
      <c r="E220" s="134" t="s">
        <v>535</v>
      </c>
      <c r="F220" s="135" t="s">
        <v>536</v>
      </c>
      <c r="G220" s="136" t="s">
        <v>333</v>
      </c>
      <c r="H220" s="137">
        <v>1</v>
      </c>
      <c r="I220" s="138"/>
      <c r="J220" s="138">
        <f>ROUND(I220*H220,2)</f>
        <v>0</v>
      </c>
      <c r="K220" s="135" t="s">
        <v>799</v>
      </c>
      <c r="L220" s="30"/>
      <c r="M220" s="139" t="s">
        <v>3</v>
      </c>
      <c r="N220" s="253" t="s">
        <v>35</v>
      </c>
      <c r="O220" s="254">
        <v>0</v>
      </c>
      <c r="P220" s="254">
        <f>O220*H220</f>
        <v>0</v>
      </c>
      <c r="Q220" s="254">
        <v>0.29942999999999997</v>
      </c>
      <c r="R220" s="254">
        <f>Q220*H220</f>
        <v>0.29942999999999997</v>
      </c>
      <c r="S220" s="254">
        <v>0</v>
      </c>
      <c r="T220" s="142">
        <f>S220*H220</f>
        <v>0</v>
      </c>
      <c r="U220" s="266"/>
      <c r="V220" s="266"/>
      <c r="W220" s="266"/>
      <c r="X220" s="266"/>
      <c r="Y220" s="266"/>
      <c r="Z220" s="266"/>
      <c r="AA220" s="266"/>
      <c r="AB220" s="266"/>
      <c r="AC220" s="266"/>
      <c r="AD220" s="266"/>
      <c r="AE220" s="266"/>
      <c r="AR220" s="300" t="s">
        <v>116</v>
      </c>
      <c r="AT220" s="300" t="s">
        <v>111</v>
      </c>
      <c r="AU220" s="300" t="s">
        <v>70</v>
      </c>
      <c r="AY220" s="261" t="s">
        <v>110</v>
      </c>
      <c r="BE220" s="301">
        <f>IF(N220="základní",J220,0)</f>
        <v>0</v>
      </c>
      <c r="BF220" s="301">
        <f>IF(N220="snížená",J220,0)</f>
        <v>0</v>
      </c>
      <c r="BG220" s="301">
        <f>IF(N220="zákl. přenesená",J220,0)</f>
        <v>0</v>
      </c>
      <c r="BH220" s="301">
        <f>IF(N220="sníž. přenesená",J220,0)</f>
        <v>0</v>
      </c>
      <c r="BI220" s="301">
        <f>IF(N220="nulová",J220,0)</f>
        <v>0</v>
      </c>
      <c r="BJ220" s="261" t="s">
        <v>70</v>
      </c>
      <c r="BK220" s="301">
        <f>ROUND(I220*H220,2)</f>
        <v>0</v>
      </c>
      <c r="BL220" s="261" t="s">
        <v>116</v>
      </c>
      <c r="BM220" s="300" t="s">
        <v>537</v>
      </c>
    </row>
    <row r="221" spans="1:65" s="293" customFormat="1" ht="25.9" customHeight="1">
      <c r="A221" s="292"/>
      <c r="B221" s="122"/>
      <c r="D221" s="294" t="s">
        <v>63</v>
      </c>
      <c r="E221" s="295" t="s">
        <v>261</v>
      </c>
      <c r="F221" s="295" t="s">
        <v>262</v>
      </c>
      <c r="J221" s="296">
        <f>BK221</f>
        <v>0</v>
      </c>
      <c r="L221" s="122"/>
      <c r="M221" s="126"/>
      <c r="P221" s="297">
        <f>SUM(P222:P246)</f>
        <v>0</v>
      </c>
      <c r="R221" s="297">
        <f>SUM(R222:R246)</f>
        <v>0</v>
      </c>
      <c r="T221" s="129">
        <f>SUM(T222:T246)</f>
        <v>0</v>
      </c>
      <c r="AR221" s="294" t="s">
        <v>70</v>
      </c>
      <c r="AT221" s="298" t="s">
        <v>63</v>
      </c>
      <c r="AU221" s="298" t="s">
        <v>64</v>
      </c>
      <c r="AY221" s="294" t="s">
        <v>110</v>
      </c>
      <c r="BK221" s="299">
        <f>SUM(BK222:BK246)</f>
        <v>0</v>
      </c>
    </row>
    <row r="222" spans="1:65" s="267" customFormat="1" ht="16.5" customHeight="1">
      <c r="A222" s="265"/>
      <c r="B222" s="132"/>
      <c r="C222" s="133">
        <v>91</v>
      </c>
      <c r="D222" s="133" t="s">
        <v>111</v>
      </c>
      <c r="E222" s="134" t="s">
        <v>538</v>
      </c>
      <c r="F222" s="135" t="s">
        <v>539</v>
      </c>
      <c r="G222" s="136" t="s">
        <v>256</v>
      </c>
      <c r="H222" s="137">
        <v>22.7</v>
      </c>
      <c r="I222" s="138"/>
      <c r="J222" s="138">
        <f>ROUND(I222*H222,2)</f>
        <v>0</v>
      </c>
      <c r="K222" s="135" t="s">
        <v>799</v>
      </c>
      <c r="L222" s="30"/>
      <c r="M222" s="139" t="s">
        <v>3</v>
      </c>
      <c r="N222" s="253" t="s">
        <v>35</v>
      </c>
      <c r="O222" s="254">
        <v>0</v>
      </c>
      <c r="P222" s="254">
        <f>O222*H222</f>
        <v>0</v>
      </c>
      <c r="Q222" s="254">
        <v>0</v>
      </c>
      <c r="R222" s="254">
        <f>Q222*H222</f>
        <v>0</v>
      </c>
      <c r="S222" s="254">
        <v>0</v>
      </c>
      <c r="T222" s="142">
        <f>S222*H222</f>
        <v>0</v>
      </c>
      <c r="U222" s="266"/>
      <c r="V222" s="266"/>
      <c r="W222" s="266"/>
      <c r="X222" s="266"/>
      <c r="Y222" s="266"/>
      <c r="Z222" s="266"/>
      <c r="AA222" s="266"/>
      <c r="AB222" s="266"/>
      <c r="AC222" s="266"/>
      <c r="AD222" s="266"/>
      <c r="AE222" s="266"/>
      <c r="AR222" s="300" t="s">
        <v>116</v>
      </c>
      <c r="AT222" s="300" t="s">
        <v>111</v>
      </c>
      <c r="AU222" s="300" t="s">
        <v>70</v>
      </c>
      <c r="AY222" s="261" t="s">
        <v>110</v>
      </c>
      <c r="BE222" s="301">
        <f>IF(N222="základní",J222,0)</f>
        <v>0</v>
      </c>
      <c r="BF222" s="301">
        <f>IF(N222="snížená",J222,0)</f>
        <v>0</v>
      </c>
      <c r="BG222" s="301">
        <f>IF(N222="zákl. přenesená",J222,0)</f>
        <v>0</v>
      </c>
      <c r="BH222" s="301">
        <f>IF(N222="sníž. přenesená",J222,0)</f>
        <v>0</v>
      </c>
      <c r="BI222" s="301">
        <f>IF(N222="nulová",J222,0)</f>
        <v>0</v>
      </c>
      <c r="BJ222" s="261" t="s">
        <v>70</v>
      </c>
      <c r="BK222" s="301">
        <f>ROUND(I222*H222,2)</f>
        <v>0</v>
      </c>
      <c r="BL222" s="261" t="s">
        <v>116</v>
      </c>
      <c r="BM222" s="300" t="s">
        <v>540</v>
      </c>
    </row>
    <row r="223" spans="1:65" s="303" customFormat="1">
      <c r="A223" s="302"/>
      <c r="B223" s="145"/>
      <c r="D223" s="304" t="s">
        <v>258</v>
      </c>
      <c r="E223" s="305" t="s">
        <v>3</v>
      </c>
      <c r="F223" s="306" t="s">
        <v>541</v>
      </c>
      <c r="H223" s="307">
        <v>79.531999999999996</v>
      </c>
      <c r="L223" s="145"/>
      <c r="M223" s="150"/>
      <c r="T223" s="152"/>
      <c r="AT223" s="305" t="s">
        <v>258</v>
      </c>
      <c r="AU223" s="305" t="s">
        <v>70</v>
      </c>
      <c r="AV223" s="303" t="s">
        <v>72</v>
      </c>
      <c r="AW223" s="303" t="s">
        <v>26</v>
      </c>
      <c r="AX223" s="303" t="s">
        <v>64</v>
      </c>
      <c r="AY223" s="305" t="s">
        <v>110</v>
      </c>
    </row>
    <row r="224" spans="1:65" s="313" customFormat="1">
      <c r="A224" s="312"/>
      <c r="B224" s="153"/>
      <c r="D224" s="304" t="s">
        <v>258</v>
      </c>
      <c r="E224" s="314" t="s">
        <v>3</v>
      </c>
      <c r="F224" s="315" t="s">
        <v>260</v>
      </c>
      <c r="H224" s="316">
        <v>79.531999999999996</v>
      </c>
      <c r="L224" s="153"/>
      <c r="M224" s="157"/>
      <c r="T224" s="159"/>
      <c r="AT224" s="314" t="s">
        <v>258</v>
      </c>
      <c r="AU224" s="314" t="s">
        <v>70</v>
      </c>
      <c r="AV224" s="313" t="s">
        <v>116</v>
      </c>
      <c r="AW224" s="313" t="s">
        <v>26</v>
      </c>
      <c r="AX224" s="313" t="s">
        <v>70</v>
      </c>
      <c r="AY224" s="314" t="s">
        <v>110</v>
      </c>
    </row>
    <row r="225" spans="1:65" s="267" customFormat="1" ht="16.5" customHeight="1">
      <c r="A225" s="265"/>
      <c r="B225" s="132"/>
      <c r="C225" s="133">
        <v>92</v>
      </c>
      <c r="D225" s="133" t="s">
        <v>111</v>
      </c>
      <c r="E225" s="134" t="s">
        <v>542</v>
      </c>
      <c r="F225" s="135" t="s">
        <v>543</v>
      </c>
      <c r="G225" s="136" t="s">
        <v>141</v>
      </c>
      <c r="H225" s="137">
        <v>1</v>
      </c>
      <c r="I225" s="138"/>
      <c r="J225" s="138">
        <f>ROUND(I225*H225,2)</f>
        <v>0</v>
      </c>
      <c r="K225" s="135" t="s">
        <v>799</v>
      </c>
      <c r="L225" s="30"/>
      <c r="M225" s="139" t="s">
        <v>3</v>
      </c>
      <c r="N225" s="253" t="s">
        <v>35</v>
      </c>
      <c r="O225" s="254">
        <v>0</v>
      </c>
      <c r="P225" s="254">
        <f>O225*H225</f>
        <v>0</v>
      </c>
      <c r="Q225" s="254">
        <v>0</v>
      </c>
      <c r="R225" s="254">
        <f>Q225*H225</f>
        <v>0</v>
      </c>
      <c r="S225" s="254">
        <v>0</v>
      </c>
      <c r="T225" s="142">
        <f>S225*H225</f>
        <v>0</v>
      </c>
      <c r="U225" s="266"/>
      <c r="V225" s="266"/>
      <c r="W225" s="266"/>
      <c r="X225" s="266"/>
      <c r="Y225" s="266"/>
      <c r="Z225" s="266"/>
      <c r="AA225" s="266"/>
      <c r="AB225" s="266"/>
      <c r="AC225" s="266"/>
      <c r="AD225" s="266"/>
      <c r="AE225" s="266"/>
      <c r="AR225" s="300" t="s">
        <v>116</v>
      </c>
      <c r="AT225" s="300" t="s">
        <v>111</v>
      </c>
      <c r="AU225" s="300" t="s">
        <v>70</v>
      </c>
      <c r="AY225" s="261" t="s">
        <v>110</v>
      </c>
      <c r="BE225" s="301">
        <f>IF(N225="základní",J225,0)</f>
        <v>0</v>
      </c>
      <c r="BF225" s="301">
        <f>IF(N225="snížená",J225,0)</f>
        <v>0</v>
      </c>
      <c r="BG225" s="301">
        <f>IF(N225="zákl. přenesená",J225,0)</f>
        <v>0</v>
      </c>
      <c r="BH225" s="301">
        <f>IF(N225="sníž. přenesená",J225,0)</f>
        <v>0</v>
      </c>
      <c r="BI225" s="301">
        <f>IF(N225="nulová",J225,0)</f>
        <v>0</v>
      </c>
      <c r="BJ225" s="261" t="s">
        <v>70</v>
      </c>
      <c r="BK225" s="301">
        <f>ROUND(I225*H225,2)</f>
        <v>0</v>
      </c>
      <c r="BL225" s="261" t="s">
        <v>116</v>
      </c>
      <c r="BM225" s="300" t="s">
        <v>544</v>
      </c>
    </row>
    <row r="226" spans="1:65" s="267" customFormat="1" ht="21.75" customHeight="1">
      <c r="A226" s="265"/>
      <c r="B226" s="132"/>
      <c r="C226" s="133">
        <v>93</v>
      </c>
      <c r="D226" s="133" t="s">
        <v>111</v>
      </c>
      <c r="E226" s="134" t="s">
        <v>545</v>
      </c>
      <c r="F226" s="135" t="s">
        <v>795</v>
      </c>
      <c r="G226" s="136" t="s">
        <v>770</v>
      </c>
      <c r="H226" s="137">
        <v>1</v>
      </c>
      <c r="I226" s="138"/>
      <c r="J226" s="138">
        <f>ROUND(I226*H226,2)</f>
        <v>0</v>
      </c>
      <c r="K226" s="135" t="s">
        <v>799</v>
      </c>
      <c r="L226" s="30"/>
      <c r="M226" s="139" t="s">
        <v>3</v>
      </c>
      <c r="N226" s="253" t="s">
        <v>35</v>
      </c>
      <c r="O226" s="254">
        <v>0</v>
      </c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142">
        <f>S226*H226</f>
        <v>0</v>
      </c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R226" s="300" t="s">
        <v>116</v>
      </c>
      <c r="AT226" s="300" t="s">
        <v>111</v>
      </c>
      <c r="AU226" s="300" t="s">
        <v>70</v>
      </c>
      <c r="AY226" s="261" t="s">
        <v>110</v>
      </c>
      <c r="BE226" s="301">
        <f>IF(N226="základní",J226,0)</f>
        <v>0</v>
      </c>
      <c r="BF226" s="301">
        <f>IF(N226="snížená",J226,0)</f>
        <v>0</v>
      </c>
      <c r="BG226" s="301">
        <f>IF(N226="zákl. přenesená",J226,0)</f>
        <v>0</v>
      </c>
      <c r="BH226" s="301">
        <f>IF(N226="sníž. přenesená",J226,0)</f>
        <v>0</v>
      </c>
      <c r="BI226" s="301">
        <f>IF(N226="nulová",J226,0)</f>
        <v>0</v>
      </c>
      <c r="BJ226" s="261" t="s">
        <v>70</v>
      </c>
      <c r="BK226" s="301">
        <f>ROUND(I226*H226,2)</f>
        <v>0</v>
      </c>
      <c r="BL226" s="261" t="s">
        <v>116</v>
      </c>
      <c r="BM226" s="300" t="s">
        <v>546</v>
      </c>
    </row>
    <row r="227" spans="1:65" s="267" customFormat="1" ht="16.5" customHeight="1">
      <c r="A227" s="265"/>
      <c r="B227" s="132"/>
      <c r="C227" s="133">
        <v>94</v>
      </c>
      <c r="D227" s="133" t="s">
        <v>111</v>
      </c>
      <c r="E227" s="134" t="s">
        <v>264</v>
      </c>
      <c r="F227" s="135" t="s">
        <v>265</v>
      </c>
      <c r="G227" s="136" t="s">
        <v>256</v>
      </c>
      <c r="H227" s="137">
        <v>22.7</v>
      </c>
      <c r="I227" s="138"/>
      <c r="J227" s="138">
        <f>ROUND(I227*H227,2)</f>
        <v>0</v>
      </c>
      <c r="K227" s="135" t="s">
        <v>799</v>
      </c>
      <c r="L227" s="30"/>
      <c r="M227" s="139" t="s">
        <v>3</v>
      </c>
      <c r="N227" s="253" t="s">
        <v>35</v>
      </c>
      <c r="O227" s="254">
        <v>0</v>
      </c>
      <c r="P227" s="254">
        <f>O227*H227</f>
        <v>0</v>
      </c>
      <c r="Q227" s="254">
        <v>0</v>
      </c>
      <c r="R227" s="254">
        <f>Q227*H227</f>
        <v>0</v>
      </c>
      <c r="S227" s="254">
        <v>0</v>
      </c>
      <c r="T227" s="142">
        <f>S227*H227</f>
        <v>0</v>
      </c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R227" s="300" t="s">
        <v>116</v>
      </c>
      <c r="AT227" s="300" t="s">
        <v>111</v>
      </c>
      <c r="AU227" s="300" t="s">
        <v>70</v>
      </c>
      <c r="AY227" s="261" t="s">
        <v>110</v>
      </c>
      <c r="BE227" s="301">
        <f>IF(N227="základní",J227,0)</f>
        <v>0</v>
      </c>
      <c r="BF227" s="301">
        <f>IF(N227="snížená",J227,0)</f>
        <v>0</v>
      </c>
      <c r="BG227" s="301">
        <f>IF(N227="zákl. přenesená",J227,0)</f>
        <v>0</v>
      </c>
      <c r="BH227" s="301">
        <f>IF(N227="sníž. přenesená",J227,0)</f>
        <v>0</v>
      </c>
      <c r="BI227" s="301">
        <f>IF(N227="nulová",J227,0)</f>
        <v>0</v>
      </c>
      <c r="BJ227" s="261" t="s">
        <v>70</v>
      </c>
      <c r="BK227" s="301">
        <f>ROUND(I227*H227,2)</f>
        <v>0</v>
      </c>
      <c r="BL227" s="261" t="s">
        <v>116</v>
      </c>
      <c r="BM227" s="300" t="s">
        <v>547</v>
      </c>
    </row>
    <row r="228" spans="1:65" s="303" customFormat="1">
      <c r="A228" s="302"/>
      <c r="B228" s="145"/>
      <c r="D228" s="304" t="s">
        <v>258</v>
      </c>
      <c r="E228" s="305" t="s">
        <v>3</v>
      </c>
      <c r="F228" s="306" t="s">
        <v>541</v>
      </c>
      <c r="H228" s="307">
        <v>79.531999999999996</v>
      </c>
      <c r="L228" s="145"/>
      <c r="M228" s="150"/>
      <c r="T228" s="152"/>
      <c r="AT228" s="305" t="s">
        <v>258</v>
      </c>
      <c r="AU228" s="305" t="s">
        <v>70</v>
      </c>
      <c r="AV228" s="303" t="s">
        <v>72</v>
      </c>
      <c r="AW228" s="303" t="s">
        <v>26</v>
      </c>
      <c r="AX228" s="303" t="s">
        <v>64</v>
      </c>
      <c r="AY228" s="305" t="s">
        <v>110</v>
      </c>
    </row>
    <row r="229" spans="1:65" s="313" customFormat="1">
      <c r="A229" s="312"/>
      <c r="B229" s="153"/>
      <c r="D229" s="304" t="s">
        <v>258</v>
      </c>
      <c r="E229" s="314" t="s">
        <v>3</v>
      </c>
      <c r="F229" s="315" t="s">
        <v>260</v>
      </c>
      <c r="H229" s="316">
        <v>79.531999999999996</v>
      </c>
      <c r="L229" s="153"/>
      <c r="M229" s="157"/>
      <c r="T229" s="159"/>
      <c r="AT229" s="314" t="s">
        <v>258</v>
      </c>
      <c r="AU229" s="314" t="s">
        <v>70</v>
      </c>
      <c r="AV229" s="313" t="s">
        <v>116</v>
      </c>
      <c r="AW229" s="313" t="s">
        <v>26</v>
      </c>
      <c r="AX229" s="313" t="s">
        <v>70</v>
      </c>
      <c r="AY229" s="314" t="s">
        <v>110</v>
      </c>
    </row>
    <row r="230" spans="1:65" s="267" customFormat="1" ht="21.75" customHeight="1">
      <c r="A230" s="265"/>
      <c r="B230" s="132"/>
      <c r="C230" s="133">
        <v>95</v>
      </c>
      <c r="D230" s="133" t="s">
        <v>111</v>
      </c>
      <c r="E230" s="134" t="s">
        <v>271</v>
      </c>
      <c r="F230" s="135" t="s">
        <v>272</v>
      </c>
      <c r="G230" s="136" t="s">
        <v>256</v>
      </c>
      <c r="H230" s="137">
        <v>22.7</v>
      </c>
      <c r="I230" s="138"/>
      <c r="J230" s="138">
        <f>ROUND(I230*H230,2)</f>
        <v>0</v>
      </c>
      <c r="K230" s="135" t="s">
        <v>799</v>
      </c>
      <c r="L230" s="30"/>
      <c r="M230" s="139" t="s">
        <v>3</v>
      </c>
      <c r="N230" s="253" t="s">
        <v>35</v>
      </c>
      <c r="O230" s="254">
        <v>0</v>
      </c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142">
        <f>S230*H230</f>
        <v>0</v>
      </c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R230" s="300" t="s">
        <v>116</v>
      </c>
      <c r="AT230" s="300" t="s">
        <v>111</v>
      </c>
      <c r="AU230" s="300" t="s">
        <v>70</v>
      </c>
      <c r="AY230" s="261" t="s">
        <v>110</v>
      </c>
      <c r="BE230" s="301">
        <f>IF(N230="základní",J230,0)</f>
        <v>0</v>
      </c>
      <c r="BF230" s="301">
        <f>IF(N230="snížená",J230,0)</f>
        <v>0</v>
      </c>
      <c r="BG230" s="301">
        <f>IF(N230="zákl. přenesená",J230,0)</f>
        <v>0</v>
      </c>
      <c r="BH230" s="301">
        <f>IF(N230="sníž. přenesená",J230,0)</f>
        <v>0</v>
      </c>
      <c r="BI230" s="301">
        <f>IF(N230="nulová",J230,0)</f>
        <v>0</v>
      </c>
      <c r="BJ230" s="261" t="s">
        <v>70</v>
      </c>
      <c r="BK230" s="301">
        <f>ROUND(I230*H230,2)</f>
        <v>0</v>
      </c>
      <c r="BL230" s="261" t="s">
        <v>116</v>
      </c>
      <c r="BM230" s="300" t="s">
        <v>548</v>
      </c>
    </row>
    <row r="231" spans="1:65" s="303" customFormat="1">
      <c r="A231" s="302"/>
      <c r="B231" s="145"/>
      <c r="D231" s="304" t="s">
        <v>258</v>
      </c>
      <c r="E231" s="305" t="s">
        <v>3</v>
      </c>
      <c r="F231" s="306" t="s">
        <v>541</v>
      </c>
      <c r="H231" s="307">
        <v>79.531999999999996</v>
      </c>
      <c r="L231" s="145"/>
      <c r="M231" s="150"/>
      <c r="T231" s="152"/>
      <c r="AT231" s="305" t="s">
        <v>258</v>
      </c>
      <c r="AU231" s="305" t="s">
        <v>70</v>
      </c>
      <c r="AV231" s="303" t="s">
        <v>72</v>
      </c>
      <c r="AW231" s="303" t="s">
        <v>26</v>
      </c>
      <c r="AX231" s="303" t="s">
        <v>64</v>
      </c>
      <c r="AY231" s="305" t="s">
        <v>110</v>
      </c>
    </row>
    <row r="232" spans="1:65" s="313" customFormat="1">
      <c r="A232" s="312"/>
      <c r="B232" s="153"/>
      <c r="D232" s="304" t="s">
        <v>258</v>
      </c>
      <c r="E232" s="314" t="s">
        <v>3</v>
      </c>
      <c r="F232" s="315" t="s">
        <v>260</v>
      </c>
      <c r="H232" s="316">
        <v>79.531999999999996</v>
      </c>
      <c r="L232" s="153"/>
      <c r="M232" s="157"/>
      <c r="T232" s="159"/>
      <c r="AT232" s="314" t="s">
        <v>258</v>
      </c>
      <c r="AU232" s="314" t="s">
        <v>70</v>
      </c>
      <c r="AV232" s="313" t="s">
        <v>116</v>
      </c>
      <c r="AW232" s="313" t="s">
        <v>26</v>
      </c>
      <c r="AX232" s="313" t="s">
        <v>70</v>
      </c>
      <c r="AY232" s="314" t="s">
        <v>110</v>
      </c>
    </row>
    <row r="233" spans="1:65" s="267" customFormat="1" ht="21.75" customHeight="1">
      <c r="A233" s="265"/>
      <c r="B233" s="132"/>
      <c r="C233" s="133">
        <v>96</v>
      </c>
      <c r="D233" s="133" t="s">
        <v>111</v>
      </c>
      <c r="E233" s="134" t="s">
        <v>274</v>
      </c>
      <c r="F233" s="135" t="s">
        <v>275</v>
      </c>
      <c r="G233" s="136" t="s">
        <v>256</v>
      </c>
      <c r="H233" s="137">
        <v>22.7</v>
      </c>
      <c r="I233" s="138"/>
      <c r="J233" s="138">
        <f>ROUND(I233*H233,2)</f>
        <v>0</v>
      </c>
      <c r="K233" s="135" t="s">
        <v>799</v>
      </c>
      <c r="L233" s="30"/>
      <c r="M233" s="139" t="s">
        <v>3</v>
      </c>
      <c r="N233" s="253" t="s">
        <v>35</v>
      </c>
      <c r="O233" s="254">
        <v>0</v>
      </c>
      <c r="P233" s="254">
        <f>O233*H233</f>
        <v>0</v>
      </c>
      <c r="Q233" s="254">
        <v>0</v>
      </c>
      <c r="R233" s="254">
        <f>Q233*H233</f>
        <v>0</v>
      </c>
      <c r="S233" s="254">
        <v>0</v>
      </c>
      <c r="T233" s="142">
        <f>S233*H233</f>
        <v>0</v>
      </c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R233" s="300" t="s">
        <v>116</v>
      </c>
      <c r="AT233" s="300" t="s">
        <v>111</v>
      </c>
      <c r="AU233" s="300" t="s">
        <v>70</v>
      </c>
      <c r="AY233" s="261" t="s">
        <v>110</v>
      </c>
      <c r="BE233" s="301">
        <f>IF(N233="základní",J233,0)</f>
        <v>0</v>
      </c>
      <c r="BF233" s="301">
        <f>IF(N233="snížená",J233,0)</f>
        <v>0</v>
      </c>
      <c r="BG233" s="301">
        <f>IF(N233="zákl. přenesená",J233,0)</f>
        <v>0</v>
      </c>
      <c r="BH233" s="301">
        <f>IF(N233="sníž. přenesená",J233,0)</f>
        <v>0</v>
      </c>
      <c r="BI233" s="301">
        <f>IF(N233="nulová",J233,0)</f>
        <v>0</v>
      </c>
      <c r="BJ233" s="261" t="s">
        <v>70</v>
      </c>
      <c r="BK233" s="301">
        <f>ROUND(I233*H233,2)</f>
        <v>0</v>
      </c>
      <c r="BL233" s="261" t="s">
        <v>116</v>
      </c>
      <c r="BM233" s="300" t="s">
        <v>549</v>
      </c>
    </row>
    <row r="234" spans="1:65" s="303" customFormat="1">
      <c r="A234" s="302"/>
      <c r="B234" s="145"/>
      <c r="D234" s="304" t="s">
        <v>258</v>
      </c>
      <c r="E234" s="305" t="s">
        <v>3</v>
      </c>
      <c r="F234" s="306" t="s">
        <v>541</v>
      </c>
      <c r="H234" s="307">
        <v>79.531999999999996</v>
      </c>
      <c r="L234" s="145"/>
      <c r="M234" s="150"/>
      <c r="T234" s="152"/>
      <c r="AT234" s="305" t="s">
        <v>258</v>
      </c>
      <c r="AU234" s="305" t="s">
        <v>70</v>
      </c>
      <c r="AV234" s="303" t="s">
        <v>72</v>
      </c>
      <c r="AW234" s="303" t="s">
        <v>26</v>
      </c>
      <c r="AX234" s="303" t="s">
        <v>64</v>
      </c>
      <c r="AY234" s="305" t="s">
        <v>110</v>
      </c>
    </row>
    <row r="235" spans="1:65" s="313" customFormat="1">
      <c r="A235" s="312"/>
      <c r="B235" s="153"/>
      <c r="D235" s="304" t="s">
        <v>258</v>
      </c>
      <c r="E235" s="314" t="s">
        <v>3</v>
      </c>
      <c r="F235" s="315" t="s">
        <v>260</v>
      </c>
      <c r="H235" s="316">
        <v>79.531999999999996</v>
      </c>
      <c r="L235" s="153"/>
      <c r="M235" s="157"/>
      <c r="T235" s="159"/>
      <c r="AT235" s="314" t="s">
        <v>258</v>
      </c>
      <c r="AU235" s="314" t="s">
        <v>70</v>
      </c>
      <c r="AV235" s="313" t="s">
        <v>116</v>
      </c>
      <c r="AW235" s="313" t="s">
        <v>26</v>
      </c>
      <c r="AX235" s="313" t="s">
        <v>70</v>
      </c>
      <c r="AY235" s="314" t="s">
        <v>110</v>
      </c>
    </row>
    <row r="236" spans="1:65" s="267" customFormat="1" ht="16.5" customHeight="1">
      <c r="A236" s="265"/>
      <c r="B236" s="132"/>
      <c r="C236" s="133">
        <v>97</v>
      </c>
      <c r="D236" s="133" t="s">
        <v>111</v>
      </c>
      <c r="E236" s="134" t="s">
        <v>278</v>
      </c>
      <c r="F236" s="135" t="s">
        <v>279</v>
      </c>
      <c r="G236" s="136" t="s">
        <v>256</v>
      </c>
      <c r="H236" s="137">
        <v>227</v>
      </c>
      <c r="I236" s="138"/>
      <c r="J236" s="138">
        <f>ROUND(I236*H236,2)</f>
        <v>0</v>
      </c>
      <c r="K236" s="135" t="s">
        <v>799</v>
      </c>
      <c r="L236" s="30"/>
      <c r="M236" s="139" t="s">
        <v>3</v>
      </c>
      <c r="N236" s="253" t="s">
        <v>35</v>
      </c>
      <c r="O236" s="254">
        <v>0</v>
      </c>
      <c r="P236" s="254">
        <f>O236*H236</f>
        <v>0</v>
      </c>
      <c r="Q236" s="254">
        <v>0</v>
      </c>
      <c r="R236" s="254">
        <f>Q236*H236</f>
        <v>0</v>
      </c>
      <c r="S236" s="254">
        <v>0</v>
      </c>
      <c r="T236" s="142">
        <f>S236*H236</f>
        <v>0</v>
      </c>
      <c r="U236" s="266"/>
      <c r="V236" s="266"/>
      <c r="W236" s="266"/>
      <c r="X236" s="266"/>
      <c r="Y236" s="266"/>
      <c r="Z236" s="266"/>
      <c r="AA236" s="266"/>
      <c r="AB236" s="266"/>
      <c r="AC236" s="266"/>
      <c r="AD236" s="266"/>
      <c r="AE236" s="266"/>
      <c r="AR236" s="300" t="s">
        <v>116</v>
      </c>
      <c r="AT236" s="300" t="s">
        <v>111</v>
      </c>
      <c r="AU236" s="300" t="s">
        <v>70</v>
      </c>
      <c r="AY236" s="261" t="s">
        <v>110</v>
      </c>
      <c r="BE236" s="301">
        <f>IF(N236="základní",J236,0)</f>
        <v>0</v>
      </c>
      <c r="BF236" s="301">
        <f>IF(N236="snížená",J236,0)</f>
        <v>0</v>
      </c>
      <c r="BG236" s="301">
        <f>IF(N236="zákl. přenesená",J236,0)</f>
        <v>0</v>
      </c>
      <c r="BH236" s="301">
        <f>IF(N236="sníž. přenesená",J236,0)</f>
        <v>0</v>
      </c>
      <c r="BI236" s="301">
        <f>IF(N236="nulová",J236,0)</f>
        <v>0</v>
      </c>
      <c r="BJ236" s="261" t="s">
        <v>70</v>
      </c>
      <c r="BK236" s="301">
        <f>ROUND(I236*H236,2)</f>
        <v>0</v>
      </c>
      <c r="BL236" s="261" t="s">
        <v>116</v>
      </c>
      <c r="BM236" s="300" t="s">
        <v>550</v>
      </c>
    </row>
    <row r="237" spans="1:65" s="267" customFormat="1" ht="24.2" customHeight="1">
      <c r="A237" s="265"/>
      <c r="B237" s="132"/>
      <c r="C237" s="133">
        <v>98</v>
      </c>
      <c r="D237" s="133" t="s">
        <v>111</v>
      </c>
      <c r="E237" s="134" t="s">
        <v>281</v>
      </c>
      <c r="F237" s="135" t="s">
        <v>282</v>
      </c>
      <c r="G237" s="136" t="s">
        <v>256</v>
      </c>
      <c r="H237" s="137">
        <v>22.7</v>
      </c>
      <c r="I237" s="138"/>
      <c r="J237" s="138">
        <f>ROUND(I237*H237,2)</f>
        <v>0</v>
      </c>
      <c r="K237" s="135" t="s">
        <v>799</v>
      </c>
      <c r="L237" s="30"/>
      <c r="M237" s="139" t="s">
        <v>3</v>
      </c>
      <c r="N237" s="253" t="s">
        <v>35</v>
      </c>
      <c r="O237" s="254">
        <v>0</v>
      </c>
      <c r="P237" s="254">
        <f>O237*H237</f>
        <v>0</v>
      </c>
      <c r="Q237" s="254">
        <v>0</v>
      </c>
      <c r="R237" s="254">
        <f>Q237*H237</f>
        <v>0</v>
      </c>
      <c r="S237" s="254">
        <v>0</v>
      </c>
      <c r="T237" s="142">
        <f>S237*H237</f>
        <v>0</v>
      </c>
      <c r="U237" s="266"/>
      <c r="V237" s="266"/>
      <c r="W237" s="266"/>
      <c r="X237" s="266"/>
      <c r="Y237" s="266"/>
      <c r="Z237" s="266"/>
      <c r="AA237" s="266"/>
      <c r="AB237" s="266"/>
      <c r="AC237" s="266"/>
      <c r="AD237" s="266"/>
      <c r="AE237" s="266"/>
      <c r="AR237" s="300" t="s">
        <v>116</v>
      </c>
      <c r="AT237" s="300" t="s">
        <v>111</v>
      </c>
      <c r="AU237" s="300" t="s">
        <v>70</v>
      </c>
      <c r="AY237" s="261" t="s">
        <v>110</v>
      </c>
      <c r="BE237" s="301">
        <f>IF(N237="základní",J237,0)</f>
        <v>0</v>
      </c>
      <c r="BF237" s="301">
        <f>IF(N237="snížená",J237,0)</f>
        <v>0</v>
      </c>
      <c r="BG237" s="301">
        <f>IF(N237="zákl. přenesená",J237,0)</f>
        <v>0</v>
      </c>
      <c r="BH237" s="301">
        <f>IF(N237="sníž. přenesená",J237,0)</f>
        <v>0</v>
      </c>
      <c r="BI237" s="301">
        <f>IF(N237="nulová",J237,0)</f>
        <v>0</v>
      </c>
      <c r="BJ237" s="261" t="s">
        <v>70</v>
      </c>
      <c r="BK237" s="301">
        <f>ROUND(I237*H237,2)</f>
        <v>0</v>
      </c>
      <c r="BL237" s="261" t="s">
        <v>116</v>
      </c>
      <c r="BM237" s="300" t="s">
        <v>551</v>
      </c>
    </row>
    <row r="238" spans="1:65" s="303" customFormat="1">
      <c r="A238" s="302"/>
      <c r="B238" s="145"/>
      <c r="D238" s="304" t="s">
        <v>258</v>
      </c>
      <c r="E238" s="305" t="s">
        <v>3</v>
      </c>
      <c r="F238" s="306" t="s">
        <v>552</v>
      </c>
      <c r="H238" s="307">
        <v>74.478999999999999</v>
      </c>
      <c r="L238" s="145"/>
      <c r="M238" s="150"/>
      <c r="T238" s="152"/>
      <c r="AT238" s="305" t="s">
        <v>258</v>
      </c>
      <c r="AU238" s="305" t="s">
        <v>70</v>
      </c>
      <c r="AV238" s="303" t="s">
        <v>72</v>
      </c>
      <c r="AW238" s="303" t="s">
        <v>26</v>
      </c>
      <c r="AX238" s="303" t="s">
        <v>64</v>
      </c>
      <c r="AY238" s="305" t="s">
        <v>110</v>
      </c>
    </row>
    <row r="239" spans="1:65" s="313" customFormat="1">
      <c r="A239" s="312"/>
      <c r="B239" s="153"/>
      <c r="D239" s="304" t="s">
        <v>258</v>
      </c>
      <c r="E239" s="314" t="s">
        <v>3</v>
      </c>
      <c r="F239" s="315" t="s">
        <v>260</v>
      </c>
      <c r="H239" s="316">
        <v>74.478999999999999</v>
      </c>
      <c r="L239" s="153"/>
      <c r="M239" s="157"/>
      <c r="T239" s="159"/>
      <c r="AT239" s="314" t="s">
        <v>258</v>
      </c>
      <c r="AU239" s="314" t="s">
        <v>70</v>
      </c>
      <c r="AV239" s="313" t="s">
        <v>116</v>
      </c>
      <c r="AW239" s="313" t="s">
        <v>26</v>
      </c>
      <c r="AX239" s="313" t="s">
        <v>70</v>
      </c>
      <c r="AY239" s="314" t="s">
        <v>110</v>
      </c>
    </row>
    <row r="240" spans="1:65" s="267" customFormat="1" ht="24.2" customHeight="1">
      <c r="A240" s="265"/>
      <c r="B240" s="132"/>
      <c r="C240" s="133">
        <v>99</v>
      </c>
      <c r="D240" s="133" t="s">
        <v>111</v>
      </c>
      <c r="E240" s="134" t="s">
        <v>325</v>
      </c>
      <c r="F240" s="135" t="s">
        <v>326</v>
      </c>
      <c r="G240" s="136" t="s">
        <v>256</v>
      </c>
      <c r="H240" s="137">
        <v>1.639</v>
      </c>
      <c r="I240" s="138"/>
      <c r="J240" s="138">
        <f>ROUND(I240*H240,2)</f>
        <v>0</v>
      </c>
      <c r="K240" s="135" t="s">
        <v>799</v>
      </c>
      <c r="L240" s="30"/>
      <c r="M240" s="139" t="s">
        <v>3</v>
      </c>
      <c r="N240" s="253" t="s">
        <v>35</v>
      </c>
      <c r="O240" s="254">
        <v>0</v>
      </c>
      <c r="P240" s="254">
        <f>O240*H240</f>
        <v>0</v>
      </c>
      <c r="Q240" s="254">
        <v>0</v>
      </c>
      <c r="R240" s="254">
        <f>Q240*H240</f>
        <v>0</v>
      </c>
      <c r="S240" s="254">
        <v>0</v>
      </c>
      <c r="T240" s="142">
        <f>S240*H240</f>
        <v>0</v>
      </c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R240" s="300" t="s">
        <v>116</v>
      </c>
      <c r="AT240" s="300" t="s">
        <v>111</v>
      </c>
      <c r="AU240" s="300" t="s">
        <v>70</v>
      </c>
      <c r="AY240" s="261" t="s">
        <v>110</v>
      </c>
      <c r="BE240" s="301">
        <f>IF(N240="základní",J240,0)</f>
        <v>0</v>
      </c>
      <c r="BF240" s="301">
        <f>IF(N240="snížená",J240,0)</f>
        <v>0</v>
      </c>
      <c r="BG240" s="301">
        <f>IF(N240="zákl. přenesená",J240,0)</f>
        <v>0</v>
      </c>
      <c r="BH240" s="301">
        <f>IF(N240="sníž. přenesená",J240,0)</f>
        <v>0</v>
      </c>
      <c r="BI240" s="301">
        <f>IF(N240="nulová",J240,0)</f>
        <v>0</v>
      </c>
      <c r="BJ240" s="261" t="s">
        <v>70</v>
      </c>
      <c r="BK240" s="301">
        <f>ROUND(I240*H240,2)</f>
        <v>0</v>
      </c>
      <c r="BL240" s="261" t="s">
        <v>116</v>
      </c>
      <c r="BM240" s="300" t="s">
        <v>553</v>
      </c>
    </row>
    <row r="241" spans="1:65" s="303" customFormat="1">
      <c r="A241" s="302"/>
      <c r="B241" s="145"/>
      <c r="D241" s="304" t="s">
        <v>258</v>
      </c>
      <c r="E241" s="305" t="s">
        <v>3</v>
      </c>
      <c r="F241" s="306" t="s">
        <v>554</v>
      </c>
      <c r="H241" s="307">
        <v>1.639</v>
      </c>
      <c r="L241" s="145"/>
      <c r="M241" s="150"/>
      <c r="T241" s="152"/>
      <c r="AT241" s="305" t="s">
        <v>258</v>
      </c>
      <c r="AU241" s="305" t="s">
        <v>70</v>
      </c>
      <c r="AV241" s="303" t="s">
        <v>72</v>
      </c>
      <c r="AW241" s="303" t="s">
        <v>26</v>
      </c>
      <c r="AX241" s="303" t="s">
        <v>64</v>
      </c>
      <c r="AY241" s="305" t="s">
        <v>110</v>
      </c>
    </row>
    <row r="242" spans="1:65" s="313" customFormat="1">
      <c r="A242" s="312"/>
      <c r="B242" s="153"/>
      <c r="D242" s="304" t="s">
        <v>258</v>
      </c>
      <c r="E242" s="314" t="s">
        <v>3</v>
      </c>
      <c r="F242" s="315" t="s">
        <v>260</v>
      </c>
      <c r="H242" s="316">
        <v>1.639</v>
      </c>
      <c r="L242" s="153"/>
      <c r="M242" s="157"/>
      <c r="T242" s="159"/>
      <c r="AT242" s="314" t="s">
        <v>258</v>
      </c>
      <c r="AU242" s="314" t="s">
        <v>70</v>
      </c>
      <c r="AV242" s="313" t="s">
        <v>116</v>
      </c>
      <c r="AW242" s="313" t="s">
        <v>26</v>
      </c>
      <c r="AX242" s="313" t="s">
        <v>70</v>
      </c>
      <c r="AY242" s="314" t="s">
        <v>110</v>
      </c>
    </row>
    <row r="243" spans="1:65" s="313" customFormat="1">
      <c r="A243" s="312"/>
      <c r="B243" s="153"/>
      <c r="D243" s="304" t="s">
        <v>258</v>
      </c>
      <c r="E243" s="314" t="s">
        <v>3</v>
      </c>
      <c r="F243" s="315" t="s">
        <v>260</v>
      </c>
      <c r="H243" s="316">
        <v>9.9000000000000005E-2</v>
      </c>
      <c r="L243" s="153"/>
      <c r="M243" s="157"/>
      <c r="T243" s="159"/>
      <c r="AT243" s="314" t="s">
        <v>258</v>
      </c>
      <c r="AU243" s="314" t="s">
        <v>70</v>
      </c>
      <c r="AV243" s="313" t="s">
        <v>116</v>
      </c>
      <c r="AW243" s="313" t="s">
        <v>26</v>
      </c>
      <c r="AX243" s="313" t="s">
        <v>70</v>
      </c>
      <c r="AY243" s="314" t="s">
        <v>110</v>
      </c>
    </row>
    <row r="244" spans="1:65" s="267" customFormat="1" ht="24.2" customHeight="1">
      <c r="A244" s="265"/>
      <c r="B244" s="132"/>
      <c r="C244" s="133">
        <v>101</v>
      </c>
      <c r="D244" s="133" t="s">
        <v>111</v>
      </c>
      <c r="E244" s="134" t="s">
        <v>288</v>
      </c>
      <c r="F244" s="135" t="s">
        <v>289</v>
      </c>
      <c r="G244" s="136" t="s">
        <v>256</v>
      </c>
      <c r="H244" s="137">
        <v>11.3</v>
      </c>
      <c r="I244" s="138"/>
      <c r="J244" s="138">
        <f>ROUND(I244*H244,2)</f>
        <v>0</v>
      </c>
      <c r="K244" s="135" t="s">
        <v>799</v>
      </c>
      <c r="L244" s="30"/>
      <c r="M244" s="139" t="s">
        <v>3</v>
      </c>
      <c r="N244" s="253" t="s">
        <v>35</v>
      </c>
      <c r="O244" s="254">
        <v>0</v>
      </c>
      <c r="P244" s="254">
        <f>O244*H244</f>
        <v>0</v>
      </c>
      <c r="Q244" s="254">
        <v>0</v>
      </c>
      <c r="R244" s="254">
        <f>Q244*H244</f>
        <v>0</v>
      </c>
      <c r="S244" s="254">
        <v>0</v>
      </c>
      <c r="T244" s="142">
        <f>S244*H244</f>
        <v>0</v>
      </c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R244" s="300" t="s">
        <v>116</v>
      </c>
      <c r="AT244" s="300" t="s">
        <v>111</v>
      </c>
      <c r="AU244" s="300" t="s">
        <v>70</v>
      </c>
      <c r="AY244" s="261" t="s">
        <v>110</v>
      </c>
      <c r="BE244" s="301">
        <f>IF(N244="základní",J244,0)</f>
        <v>0</v>
      </c>
      <c r="BF244" s="301">
        <f>IF(N244="snížená",J244,0)</f>
        <v>0</v>
      </c>
      <c r="BG244" s="301">
        <f>IF(N244="zákl. přenesená",J244,0)</f>
        <v>0</v>
      </c>
      <c r="BH244" s="301">
        <f>IF(N244="sníž. přenesená",J244,0)</f>
        <v>0</v>
      </c>
      <c r="BI244" s="301">
        <f>IF(N244="nulová",J244,0)</f>
        <v>0</v>
      </c>
      <c r="BJ244" s="261" t="s">
        <v>70</v>
      </c>
      <c r="BK244" s="301">
        <f>ROUND(I244*H244,2)</f>
        <v>0</v>
      </c>
      <c r="BL244" s="261" t="s">
        <v>116</v>
      </c>
      <c r="BM244" s="300" t="s">
        <v>555</v>
      </c>
    </row>
    <row r="245" spans="1:65" s="303" customFormat="1">
      <c r="A245" s="302"/>
      <c r="B245" s="145"/>
      <c r="D245" s="304" t="s">
        <v>258</v>
      </c>
      <c r="E245" s="305" t="s">
        <v>3</v>
      </c>
      <c r="F245" s="306" t="s">
        <v>556</v>
      </c>
      <c r="H245" s="307">
        <v>3.35</v>
      </c>
      <c r="L245" s="145"/>
      <c r="M245" s="150"/>
      <c r="T245" s="152"/>
      <c r="AT245" s="305" t="s">
        <v>258</v>
      </c>
      <c r="AU245" s="305" t="s">
        <v>70</v>
      </c>
      <c r="AV245" s="303" t="s">
        <v>72</v>
      </c>
      <c r="AW245" s="303" t="s">
        <v>26</v>
      </c>
      <c r="AX245" s="303" t="s">
        <v>64</v>
      </c>
      <c r="AY245" s="305" t="s">
        <v>110</v>
      </c>
    </row>
    <row r="246" spans="1:65" s="313" customFormat="1">
      <c r="A246" s="312"/>
      <c r="B246" s="153"/>
      <c r="D246" s="304" t="s">
        <v>258</v>
      </c>
      <c r="E246" s="314" t="s">
        <v>3</v>
      </c>
      <c r="F246" s="315" t="s">
        <v>260</v>
      </c>
      <c r="H246" s="316">
        <v>3.35</v>
      </c>
      <c r="L246" s="153"/>
      <c r="M246" s="169"/>
      <c r="N246" s="170"/>
      <c r="O246" s="170"/>
      <c r="P246" s="170"/>
      <c r="Q246" s="170"/>
      <c r="R246" s="170"/>
      <c r="S246" s="170"/>
      <c r="T246" s="171"/>
      <c r="AT246" s="314" t="s">
        <v>258</v>
      </c>
      <c r="AU246" s="314" t="s">
        <v>70</v>
      </c>
      <c r="AV246" s="313" t="s">
        <v>116</v>
      </c>
      <c r="AW246" s="313" t="s">
        <v>26</v>
      </c>
      <c r="AX246" s="313" t="s">
        <v>70</v>
      </c>
      <c r="AY246" s="314" t="s">
        <v>110</v>
      </c>
    </row>
    <row r="247" spans="1:65" s="267" customFormat="1" ht="6.95" customHeight="1">
      <c r="A247" s="265"/>
      <c r="B247" s="39"/>
      <c r="C247" s="40"/>
      <c r="D247" s="40"/>
      <c r="E247" s="40"/>
      <c r="F247" s="40"/>
      <c r="G247" s="40"/>
      <c r="H247" s="40"/>
      <c r="I247" s="40"/>
      <c r="J247" s="40"/>
      <c r="K247" s="40"/>
      <c r="L247" s="30"/>
      <c r="M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</row>
  </sheetData>
  <autoFilter ref="C105:K246"/>
  <mergeCells count="9">
    <mergeCell ref="E50:H50"/>
    <mergeCell ref="E96:H96"/>
    <mergeCell ref="E98:H9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topLeftCell="A205" zoomScale="110" zoomScaleNormal="110" workbookViewId="0"/>
  </sheetViews>
  <sheetFormatPr defaultRowHeight="11.25"/>
  <cols>
    <col min="1" max="1" width="8.33203125" style="172" customWidth="1"/>
    <col min="2" max="2" width="1.6640625" style="172" customWidth="1"/>
    <col min="3" max="4" width="5" style="172" customWidth="1"/>
    <col min="5" max="5" width="11.6640625" style="172" customWidth="1"/>
    <col min="6" max="6" width="9.1640625" style="172" customWidth="1"/>
    <col min="7" max="7" width="5" style="172" customWidth="1"/>
    <col min="8" max="8" width="77.83203125" style="172" customWidth="1"/>
    <col min="9" max="10" width="20" style="172" customWidth="1"/>
    <col min="11" max="11" width="1.6640625" style="172" customWidth="1"/>
  </cols>
  <sheetData>
    <row r="1" spans="2:11" s="1" customFormat="1" ht="37.5" customHeight="1"/>
    <row r="2" spans="2:11" s="1" customFormat="1" ht="7.5" customHeight="1">
      <c r="B2" s="173"/>
      <c r="C2" s="174"/>
      <c r="D2" s="174"/>
      <c r="E2" s="174"/>
      <c r="F2" s="174"/>
      <c r="G2" s="174"/>
      <c r="H2" s="174"/>
      <c r="I2" s="174"/>
      <c r="J2" s="174"/>
      <c r="K2" s="175"/>
    </row>
    <row r="3" spans="2:11" s="15" customFormat="1" ht="45" customHeight="1">
      <c r="B3" s="176"/>
      <c r="C3" s="362" t="s">
        <v>557</v>
      </c>
      <c r="D3" s="362"/>
      <c r="E3" s="362"/>
      <c r="F3" s="362"/>
      <c r="G3" s="362"/>
      <c r="H3" s="362"/>
      <c r="I3" s="362"/>
      <c r="J3" s="362"/>
      <c r="K3" s="177"/>
    </row>
    <row r="4" spans="2:11" s="1" customFormat="1" ht="25.5" customHeight="1">
      <c r="B4" s="178"/>
      <c r="C4" s="367" t="s">
        <v>558</v>
      </c>
      <c r="D4" s="367"/>
      <c r="E4" s="367"/>
      <c r="F4" s="367"/>
      <c r="G4" s="367"/>
      <c r="H4" s="367"/>
      <c r="I4" s="367"/>
      <c r="J4" s="367"/>
      <c r="K4" s="179"/>
    </row>
    <row r="5" spans="2:11" s="1" customFormat="1" ht="5.25" customHeight="1">
      <c r="B5" s="178"/>
      <c r="C5" s="180"/>
      <c r="D5" s="180"/>
      <c r="E5" s="180"/>
      <c r="F5" s="180"/>
      <c r="G5" s="180"/>
      <c r="H5" s="180"/>
      <c r="I5" s="180"/>
      <c r="J5" s="180"/>
      <c r="K5" s="179"/>
    </row>
    <row r="6" spans="2:11" s="1" customFormat="1" ht="15" customHeight="1">
      <c r="B6" s="178"/>
      <c r="C6" s="366" t="s">
        <v>559</v>
      </c>
      <c r="D6" s="366"/>
      <c r="E6" s="366"/>
      <c r="F6" s="366"/>
      <c r="G6" s="366"/>
      <c r="H6" s="366"/>
      <c r="I6" s="366"/>
      <c r="J6" s="366"/>
      <c r="K6" s="179"/>
    </row>
    <row r="7" spans="2:11" s="1" customFormat="1" ht="15" customHeight="1">
      <c r="B7" s="182"/>
      <c r="C7" s="366" t="s">
        <v>560</v>
      </c>
      <c r="D7" s="366"/>
      <c r="E7" s="366"/>
      <c r="F7" s="366"/>
      <c r="G7" s="366"/>
      <c r="H7" s="366"/>
      <c r="I7" s="366"/>
      <c r="J7" s="366"/>
      <c r="K7" s="179"/>
    </row>
    <row r="8" spans="2:11" s="1" customFormat="1" ht="12.75" customHeight="1">
      <c r="B8" s="182"/>
      <c r="C8" s="181"/>
      <c r="D8" s="181"/>
      <c r="E8" s="181"/>
      <c r="F8" s="181"/>
      <c r="G8" s="181"/>
      <c r="H8" s="181"/>
      <c r="I8" s="181"/>
      <c r="J8" s="181"/>
      <c r="K8" s="179"/>
    </row>
    <row r="9" spans="2:11" s="1" customFormat="1" ht="15" customHeight="1">
      <c r="B9" s="182"/>
      <c r="C9" s="366" t="s">
        <v>561</v>
      </c>
      <c r="D9" s="366"/>
      <c r="E9" s="366"/>
      <c r="F9" s="366"/>
      <c r="G9" s="366"/>
      <c r="H9" s="366"/>
      <c r="I9" s="366"/>
      <c r="J9" s="366"/>
      <c r="K9" s="179"/>
    </row>
    <row r="10" spans="2:11" s="1" customFormat="1" ht="15" customHeight="1">
      <c r="B10" s="182"/>
      <c r="C10" s="181"/>
      <c r="D10" s="366" t="s">
        <v>562</v>
      </c>
      <c r="E10" s="366"/>
      <c r="F10" s="366"/>
      <c r="G10" s="366"/>
      <c r="H10" s="366"/>
      <c r="I10" s="366"/>
      <c r="J10" s="366"/>
      <c r="K10" s="179"/>
    </row>
    <row r="11" spans="2:11" s="1" customFormat="1" ht="15" customHeight="1">
      <c r="B11" s="182"/>
      <c r="C11" s="183"/>
      <c r="D11" s="366" t="s">
        <v>563</v>
      </c>
      <c r="E11" s="366"/>
      <c r="F11" s="366"/>
      <c r="G11" s="366"/>
      <c r="H11" s="366"/>
      <c r="I11" s="366"/>
      <c r="J11" s="366"/>
      <c r="K11" s="179"/>
    </row>
    <row r="12" spans="2:11" s="1" customFormat="1" ht="15" customHeight="1">
      <c r="B12" s="182"/>
      <c r="C12" s="183"/>
      <c r="D12" s="181"/>
      <c r="E12" s="181"/>
      <c r="F12" s="181"/>
      <c r="G12" s="181"/>
      <c r="H12" s="181"/>
      <c r="I12" s="181"/>
      <c r="J12" s="181"/>
      <c r="K12" s="179"/>
    </row>
    <row r="13" spans="2:11" s="1" customFormat="1" ht="15" customHeight="1">
      <c r="B13" s="182"/>
      <c r="C13" s="183"/>
      <c r="D13" s="184" t="s">
        <v>564</v>
      </c>
      <c r="E13" s="181"/>
      <c r="F13" s="181"/>
      <c r="G13" s="181"/>
      <c r="H13" s="181"/>
      <c r="I13" s="181"/>
      <c r="J13" s="181"/>
      <c r="K13" s="179"/>
    </row>
    <row r="14" spans="2:11" s="1" customFormat="1" ht="12.75" customHeight="1">
      <c r="B14" s="182"/>
      <c r="C14" s="183"/>
      <c r="D14" s="183"/>
      <c r="E14" s="183"/>
      <c r="F14" s="183"/>
      <c r="G14" s="183"/>
      <c r="H14" s="183"/>
      <c r="I14" s="183"/>
      <c r="J14" s="183"/>
      <c r="K14" s="179"/>
    </row>
    <row r="15" spans="2:11" s="1" customFormat="1" ht="15" customHeight="1">
      <c r="B15" s="182"/>
      <c r="C15" s="183"/>
      <c r="D15" s="366" t="s">
        <v>565</v>
      </c>
      <c r="E15" s="366"/>
      <c r="F15" s="366"/>
      <c r="G15" s="366"/>
      <c r="H15" s="366"/>
      <c r="I15" s="366"/>
      <c r="J15" s="366"/>
      <c r="K15" s="179"/>
    </row>
    <row r="16" spans="2:11" s="1" customFormat="1" ht="15" customHeight="1">
      <c r="B16" s="182"/>
      <c r="C16" s="183"/>
      <c r="D16" s="366" t="s">
        <v>566</v>
      </c>
      <c r="E16" s="366"/>
      <c r="F16" s="366"/>
      <c r="G16" s="366"/>
      <c r="H16" s="366"/>
      <c r="I16" s="366"/>
      <c r="J16" s="366"/>
      <c r="K16" s="179"/>
    </row>
    <row r="17" spans="2:11" s="1" customFormat="1" ht="15" customHeight="1">
      <c r="B17" s="182"/>
      <c r="C17" s="183"/>
      <c r="D17" s="366" t="s">
        <v>567</v>
      </c>
      <c r="E17" s="366"/>
      <c r="F17" s="366"/>
      <c r="G17" s="366"/>
      <c r="H17" s="366"/>
      <c r="I17" s="366"/>
      <c r="J17" s="366"/>
      <c r="K17" s="179"/>
    </row>
    <row r="18" spans="2:11" s="1" customFormat="1" ht="15" customHeight="1">
      <c r="B18" s="182"/>
      <c r="C18" s="183"/>
      <c r="D18" s="183"/>
      <c r="E18" s="185" t="s">
        <v>69</v>
      </c>
      <c r="F18" s="366" t="s">
        <v>568</v>
      </c>
      <c r="G18" s="366"/>
      <c r="H18" s="366"/>
      <c r="I18" s="366"/>
      <c r="J18" s="366"/>
      <c r="K18" s="179"/>
    </row>
    <row r="19" spans="2:11" s="1" customFormat="1" ht="15" customHeight="1">
      <c r="B19" s="182"/>
      <c r="C19" s="183"/>
      <c r="D19" s="183"/>
      <c r="E19" s="185" t="s">
        <v>569</v>
      </c>
      <c r="F19" s="366" t="s">
        <v>570</v>
      </c>
      <c r="G19" s="366"/>
      <c r="H19" s="366"/>
      <c r="I19" s="366"/>
      <c r="J19" s="366"/>
      <c r="K19" s="179"/>
    </row>
    <row r="20" spans="2:11" s="1" customFormat="1" ht="15" customHeight="1">
      <c r="B20" s="182"/>
      <c r="C20" s="183"/>
      <c r="D20" s="183"/>
      <c r="E20" s="185" t="s">
        <v>571</v>
      </c>
      <c r="F20" s="366" t="s">
        <v>572</v>
      </c>
      <c r="G20" s="366"/>
      <c r="H20" s="366"/>
      <c r="I20" s="366"/>
      <c r="J20" s="366"/>
      <c r="K20" s="179"/>
    </row>
    <row r="21" spans="2:11" s="1" customFormat="1" ht="15" customHeight="1">
      <c r="B21" s="182"/>
      <c r="C21" s="183"/>
      <c r="D21" s="183"/>
      <c r="E21" s="185" t="s">
        <v>573</v>
      </c>
      <c r="F21" s="366" t="s">
        <v>574</v>
      </c>
      <c r="G21" s="366"/>
      <c r="H21" s="366"/>
      <c r="I21" s="366"/>
      <c r="J21" s="366"/>
      <c r="K21" s="179"/>
    </row>
    <row r="22" spans="2:11" s="1" customFormat="1" ht="15" customHeight="1">
      <c r="B22" s="182"/>
      <c r="C22" s="183"/>
      <c r="D22" s="183"/>
      <c r="E22" s="185" t="s">
        <v>575</v>
      </c>
      <c r="F22" s="366" t="s">
        <v>576</v>
      </c>
      <c r="G22" s="366"/>
      <c r="H22" s="366"/>
      <c r="I22" s="366"/>
      <c r="J22" s="366"/>
      <c r="K22" s="179"/>
    </row>
    <row r="23" spans="2:11" s="1" customFormat="1" ht="15" customHeight="1">
      <c r="B23" s="182"/>
      <c r="C23" s="183"/>
      <c r="D23" s="183"/>
      <c r="E23" s="185" t="s">
        <v>577</v>
      </c>
      <c r="F23" s="366" t="s">
        <v>578</v>
      </c>
      <c r="G23" s="366"/>
      <c r="H23" s="366"/>
      <c r="I23" s="366"/>
      <c r="J23" s="366"/>
      <c r="K23" s="179"/>
    </row>
    <row r="24" spans="2:11" s="1" customFormat="1" ht="12.75" customHeight="1">
      <c r="B24" s="182"/>
      <c r="C24" s="183"/>
      <c r="D24" s="183"/>
      <c r="E24" s="183"/>
      <c r="F24" s="183"/>
      <c r="G24" s="183"/>
      <c r="H24" s="183"/>
      <c r="I24" s="183"/>
      <c r="J24" s="183"/>
      <c r="K24" s="179"/>
    </row>
    <row r="25" spans="2:11" s="1" customFormat="1" ht="15" customHeight="1">
      <c r="B25" s="182"/>
      <c r="C25" s="366" t="s">
        <v>579</v>
      </c>
      <c r="D25" s="366"/>
      <c r="E25" s="366"/>
      <c r="F25" s="366"/>
      <c r="G25" s="366"/>
      <c r="H25" s="366"/>
      <c r="I25" s="366"/>
      <c r="J25" s="366"/>
      <c r="K25" s="179"/>
    </row>
    <row r="26" spans="2:11" s="1" customFormat="1" ht="15" customHeight="1">
      <c r="B26" s="182"/>
      <c r="C26" s="366" t="s">
        <v>580</v>
      </c>
      <c r="D26" s="366"/>
      <c r="E26" s="366"/>
      <c r="F26" s="366"/>
      <c r="G26" s="366"/>
      <c r="H26" s="366"/>
      <c r="I26" s="366"/>
      <c r="J26" s="366"/>
      <c r="K26" s="179"/>
    </row>
    <row r="27" spans="2:11" s="1" customFormat="1" ht="15" customHeight="1">
      <c r="B27" s="182"/>
      <c r="C27" s="181"/>
      <c r="D27" s="366" t="s">
        <v>581</v>
      </c>
      <c r="E27" s="366"/>
      <c r="F27" s="366"/>
      <c r="G27" s="366"/>
      <c r="H27" s="366"/>
      <c r="I27" s="366"/>
      <c r="J27" s="366"/>
      <c r="K27" s="179"/>
    </row>
    <row r="28" spans="2:11" s="1" customFormat="1" ht="15" customHeight="1">
      <c r="B28" s="182"/>
      <c r="C28" s="183"/>
      <c r="D28" s="366" t="s">
        <v>582</v>
      </c>
      <c r="E28" s="366"/>
      <c r="F28" s="366"/>
      <c r="G28" s="366"/>
      <c r="H28" s="366"/>
      <c r="I28" s="366"/>
      <c r="J28" s="366"/>
      <c r="K28" s="179"/>
    </row>
    <row r="29" spans="2:11" s="1" customFormat="1" ht="12.75" customHeight="1">
      <c r="B29" s="182"/>
      <c r="C29" s="183"/>
      <c r="D29" s="183"/>
      <c r="E29" s="183"/>
      <c r="F29" s="183"/>
      <c r="G29" s="183"/>
      <c r="H29" s="183"/>
      <c r="I29" s="183"/>
      <c r="J29" s="183"/>
      <c r="K29" s="179"/>
    </row>
    <row r="30" spans="2:11" s="1" customFormat="1" ht="15" customHeight="1">
      <c r="B30" s="182"/>
      <c r="C30" s="183"/>
      <c r="D30" s="366" t="s">
        <v>583</v>
      </c>
      <c r="E30" s="366"/>
      <c r="F30" s="366"/>
      <c r="G30" s="366"/>
      <c r="H30" s="366"/>
      <c r="I30" s="366"/>
      <c r="J30" s="366"/>
      <c r="K30" s="179"/>
    </row>
    <row r="31" spans="2:11" s="1" customFormat="1" ht="15" customHeight="1">
      <c r="B31" s="182"/>
      <c r="C31" s="183"/>
      <c r="D31" s="366" t="s">
        <v>584</v>
      </c>
      <c r="E31" s="366"/>
      <c r="F31" s="366"/>
      <c r="G31" s="366"/>
      <c r="H31" s="366"/>
      <c r="I31" s="366"/>
      <c r="J31" s="366"/>
      <c r="K31" s="179"/>
    </row>
    <row r="32" spans="2:11" s="1" customFormat="1" ht="12.75" customHeight="1">
      <c r="B32" s="182"/>
      <c r="C32" s="183"/>
      <c r="D32" s="183"/>
      <c r="E32" s="183"/>
      <c r="F32" s="183"/>
      <c r="G32" s="183"/>
      <c r="H32" s="183"/>
      <c r="I32" s="183"/>
      <c r="J32" s="183"/>
      <c r="K32" s="179"/>
    </row>
    <row r="33" spans="2:11" s="1" customFormat="1" ht="15" customHeight="1">
      <c r="B33" s="182"/>
      <c r="C33" s="183"/>
      <c r="D33" s="366" t="s">
        <v>585</v>
      </c>
      <c r="E33" s="366"/>
      <c r="F33" s="366"/>
      <c r="G33" s="366"/>
      <c r="H33" s="366"/>
      <c r="I33" s="366"/>
      <c r="J33" s="366"/>
      <c r="K33" s="179"/>
    </row>
    <row r="34" spans="2:11" s="1" customFormat="1" ht="15" customHeight="1">
      <c r="B34" s="182"/>
      <c r="C34" s="183"/>
      <c r="D34" s="366" t="s">
        <v>586</v>
      </c>
      <c r="E34" s="366"/>
      <c r="F34" s="366"/>
      <c r="G34" s="366"/>
      <c r="H34" s="366"/>
      <c r="I34" s="366"/>
      <c r="J34" s="366"/>
      <c r="K34" s="179"/>
    </row>
    <row r="35" spans="2:11" s="1" customFormat="1" ht="15" customHeight="1">
      <c r="B35" s="182"/>
      <c r="C35" s="183"/>
      <c r="D35" s="366" t="s">
        <v>587</v>
      </c>
      <c r="E35" s="366"/>
      <c r="F35" s="366"/>
      <c r="G35" s="366"/>
      <c r="H35" s="366"/>
      <c r="I35" s="366"/>
      <c r="J35" s="366"/>
      <c r="K35" s="179"/>
    </row>
    <row r="36" spans="2:11" s="1" customFormat="1" ht="15" customHeight="1">
      <c r="B36" s="182"/>
      <c r="C36" s="183"/>
      <c r="D36" s="181"/>
      <c r="E36" s="184" t="s">
        <v>96</v>
      </c>
      <c r="F36" s="181"/>
      <c r="G36" s="366" t="s">
        <v>588</v>
      </c>
      <c r="H36" s="366"/>
      <c r="I36" s="366"/>
      <c r="J36" s="366"/>
      <c r="K36" s="179"/>
    </row>
    <row r="37" spans="2:11" s="1" customFormat="1" ht="30.75" customHeight="1">
      <c r="B37" s="182"/>
      <c r="C37" s="183"/>
      <c r="D37" s="181"/>
      <c r="E37" s="184" t="s">
        <v>589</v>
      </c>
      <c r="F37" s="181"/>
      <c r="G37" s="366" t="s">
        <v>590</v>
      </c>
      <c r="H37" s="366"/>
      <c r="I37" s="366"/>
      <c r="J37" s="366"/>
      <c r="K37" s="179"/>
    </row>
    <row r="38" spans="2:11" s="1" customFormat="1" ht="15" customHeight="1">
      <c r="B38" s="182"/>
      <c r="C38" s="183"/>
      <c r="D38" s="181"/>
      <c r="E38" s="184" t="s">
        <v>45</v>
      </c>
      <c r="F38" s="181"/>
      <c r="G38" s="366" t="s">
        <v>591</v>
      </c>
      <c r="H38" s="366"/>
      <c r="I38" s="366"/>
      <c r="J38" s="366"/>
      <c r="K38" s="179"/>
    </row>
    <row r="39" spans="2:11" s="1" customFormat="1" ht="15" customHeight="1">
      <c r="B39" s="182"/>
      <c r="C39" s="183"/>
      <c r="D39" s="181"/>
      <c r="E39" s="184" t="s">
        <v>46</v>
      </c>
      <c r="F39" s="181"/>
      <c r="G39" s="366" t="s">
        <v>592</v>
      </c>
      <c r="H39" s="366"/>
      <c r="I39" s="366"/>
      <c r="J39" s="366"/>
      <c r="K39" s="179"/>
    </row>
    <row r="40" spans="2:11" s="1" customFormat="1" ht="15" customHeight="1">
      <c r="B40" s="182"/>
      <c r="C40" s="183"/>
      <c r="D40" s="181"/>
      <c r="E40" s="184" t="s">
        <v>97</v>
      </c>
      <c r="F40" s="181"/>
      <c r="G40" s="366" t="s">
        <v>593</v>
      </c>
      <c r="H40" s="366"/>
      <c r="I40" s="366"/>
      <c r="J40" s="366"/>
      <c r="K40" s="179"/>
    </row>
    <row r="41" spans="2:11" s="1" customFormat="1" ht="15" customHeight="1">
      <c r="B41" s="182"/>
      <c r="C41" s="183"/>
      <c r="D41" s="181"/>
      <c r="E41" s="184" t="s">
        <v>98</v>
      </c>
      <c r="F41" s="181"/>
      <c r="G41" s="366" t="s">
        <v>594</v>
      </c>
      <c r="H41" s="366"/>
      <c r="I41" s="366"/>
      <c r="J41" s="366"/>
      <c r="K41" s="179"/>
    </row>
    <row r="42" spans="2:11" s="1" customFormat="1" ht="15" customHeight="1">
      <c r="B42" s="182"/>
      <c r="C42" s="183"/>
      <c r="D42" s="181"/>
      <c r="E42" s="184" t="s">
        <v>595</v>
      </c>
      <c r="F42" s="181"/>
      <c r="G42" s="366" t="s">
        <v>596</v>
      </c>
      <c r="H42" s="366"/>
      <c r="I42" s="366"/>
      <c r="J42" s="366"/>
      <c r="K42" s="179"/>
    </row>
    <row r="43" spans="2:11" s="1" customFormat="1" ht="15" customHeight="1">
      <c r="B43" s="182"/>
      <c r="C43" s="183"/>
      <c r="D43" s="181"/>
      <c r="E43" s="184"/>
      <c r="F43" s="181"/>
      <c r="G43" s="366" t="s">
        <v>597</v>
      </c>
      <c r="H43" s="366"/>
      <c r="I43" s="366"/>
      <c r="J43" s="366"/>
      <c r="K43" s="179"/>
    </row>
    <row r="44" spans="2:11" s="1" customFormat="1" ht="15" customHeight="1">
      <c r="B44" s="182"/>
      <c r="C44" s="183"/>
      <c r="D44" s="181"/>
      <c r="E44" s="184" t="s">
        <v>598</v>
      </c>
      <c r="F44" s="181"/>
      <c r="G44" s="366" t="s">
        <v>599</v>
      </c>
      <c r="H44" s="366"/>
      <c r="I44" s="366"/>
      <c r="J44" s="366"/>
      <c r="K44" s="179"/>
    </row>
    <row r="45" spans="2:11" s="1" customFormat="1" ht="15" customHeight="1">
      <c r="B45" s="182"/>
      <c r="C45" s="183"/>
      <c r="D45" s="181"/>
      <c r="E45" s="184" t="s">
        <v>100</v>
      </c>
      <c r="F45" s="181"/>
      <c r="G45" s="366" t="s">
        <v>600</v>
      </c>
      <c r="H45" s="366"/>
      <c r="I45" s="366"/>
      <c r="J45" s="366"/>
      <c r="K45" s="179"/>
    </row>
    <row r="46" spans="2:11" s="1" customFormat="1" ht="12.75" customHeight="1">
      <c r="B46" s="182"/>
      <c r="C46" s="183"/>
      <c r="D46" s="181"/>
      <c r="E46" s="181"/>
      <c r="F46" s="181"/>
      <c r="G46" s="181"/>
      <c r="H46" s="181"/>
      <c r="I46" s="181"/>
      <c r="J46" s="181"/>
      <c r="K46" s="179"/>
    </row>
    <row r="47" spans="2:11" s="1" customFormat="1" ht="15" customHeight="1">
      <c r="B47" s="182"/>
      <c r="C47" s="183"/>
      <c r="D47" s="366" t="s">
        <v>601</v>
      </c>
      <c r="E47" s="366"/>
      <c r="F47" s="366"/>
      <c r="G47" s="366"/>
      <c r="H47" s="366"/>
      <c r="I47" s="366"/>
      <c r="J47" s="366"/>
      <c r="K47" s="179"/>
    </row>
    <row r="48" spans="2:11" s="1" customFormat="1" ht="15" customHeight="1">
      <c r="B48" s="182"/>
      <c r="C48" s="183"/>
      <c r="D48" s="183"/>
      <c r="E48" s="366" t="s">
        <v>602</v>
      </c>
      <c r="F48" s="366"/>
      <c r="G48" s="366"/>
      <c r="H48" s="366"/>
      <c r="I48" s="366"/>
      <c r="J48" s="366"/>
      <c r="K48" s="179"/>
    </row>
    <row r="49" spans="2:11" s="1" customFormat="1" ht="15" customHeight="1">
      <c r="B49" s="182"/>
      <c r="C49" s="183"/>
      <c r="D49" s="183"/>
      <c r="E49" s="366" t="s">
        <v>603</v>
      </c>
      <c r="F49" s="366"/>
      <c r="G49" s="366"/>
      <c r="H49" s="366"/>
      <c r="I49" s="366"/>
      <c r="J49" s="366"/>
      <c r="K49" s="179"/>
    </row>
    <row r="50" spans="2:11" s="1" customFormat="1" ht="15" customHeight="1">
      <c r="B50" s="182"/>
      <c r="C50" s="183"/>
      <c r="D50" s="183"/>
      <c r="E50" s="366" t="s">
        <v>604</v>
      </c>
      <c r="F50" s="366"/>
      <c r="G50" s="366"/>
      <c r="H50" s="366"/>
      <c r="I50" s="366"/>
      <c r="J50" s="366"/>
      <c r="K50" s="179"/>
    </row>
    <row r="51" spans="2:11" s="1" customFormat="1" ht="15" customHeight="1">
      <c r="B51" s="182"/>
      <c r="C51" s="183"/>
      <c r="D51" s="366" t="s">
        <v>605</v>
      </c>
      <c r="E51" s="366"/>
      <c r="F51" s="366"/>
      <c r="G51" s="366"/>
      <c r="H51" s="366"/>
      <c r="I51" s="366"/>
      <c r="J51" s="366"/>
      <c r="K51" s="179"/>
    </row>
    <row r="52" spans="2:11" s="1" customFormat="1" ht="25.5" customHeight="1">
      <c r="B52" s="178"/>
      <c r="C52" s="367" t="s">
        <v>606</v>
      </c>
      <c r="D52" s="367"/>
      <c r="E52" s="367"/>
      <c r="F52" s="367"/>
      <c r="G52" s="367"/>
      <c r="H52" s="367"/>
      <c r="I52" s="367"/>
      <c r="J52" s="367"/>
      <c r="K52" s="179"/>
    </row>
    <row r="53" spans="2:11" s="1" customFormat="1" ht="5.25" customHeight="1">
      <c r="B53" s="178"/>
      <c r="C53" s="180"/>
      <c r="D53" s="180"/>
      <c r="E53" s="180"/>
      <c r="F53" s="180"/>
      <c r="G53" s="180"/>
      <c r="H53" s="180"/>
      <c r="I53" s="180"/>
      <c r="J53" s="180"/>
      <c r="K53" s="179"/>
    </row>
    <row r="54" spans="2:11" s="1" customFormat="1" ht="15" customHeight="1">
      <c r="B54" s="178"/>
      <c r="C54" s="366" t="s">
        <v>607</v>
      </c>
      <c r="D54" s="366"/>
      <c r="E54" s="366"/>
      <c r="F54" s="366"/>
      <c r="G54" s="366"/>
      <c r="H54" s="366"/>
      <c r="I54" s="366"/>
      <c r="J54" s="366"/>
      <c r="K54" s="179"/>
    </row>
    <row r="55" spans="2:11" s="1" customFormat="1" ht="15" customHeight="1">
      <c r="B55" s="178"/>
      <c r="C55" s="366" t="s">
        <v>608</v>
      </c>
      <c r="D55" s="366"/>
      <c r="E55" s="366"/>
      <c r="F55" s="366"/>
      <c r="G55" s="366"/>
      <c r="H55" s="366"/>
      <c r="I55" s="366"/>
      <c r="J55" s="366"/>
      <c r="K55" s="179"/>
    </row>
    <row r="56" spans="2:11" s="1" customFormat="1" ht="12.75" customHeight="1">
      <c r="B56" s="178"/>
      <c r="C56" s="181"/>
      <c r="D56" s="181"/>
      <c r="E56" s="181"/>
      <c r="F56" s="181"/>
      <c r="G56" s="181"/>
      <c r="H56" s="181"/>
      <c r="I56" s="181"/>
      <c r="J56" s="181"/>
      <c r="K56" s="179"/>
    </row>
    <row r="57" spans="2:11" s="1" customFormat="1" ht="15" customHeight="1">
      <c r="B57" s="178"/>
      <c r="C57" s="366" t="s">
        <v>609</v>
      </c>
      <c r="D57" s="366"/>
      <c r="E57" s="366"/>
      <c r="F57" s="366"/>
      <c r="G57" s="366"/>
      <c r="H57" s="366"/>
      <c r="I57" s="366"/>
      <c r="J57" s="366"/>
      <c r="K57" s="179"/>
    </row>
    <row r="58" spans="2:11" s="1" customFormat="1" ht="15" customHeight="1">
      <c r="B58" s="178"/>
      <c r="C58" s="183"/>
      <c r="D58" s="366" t="s">
        <v>610</v>
      </c>
      <c r="E58" s="366"/>
      <c r="F58" s="366"/>
      <c r="G58" s="366"/>
      <c r="H58" s="366"/>
      <c r="I58" s="366"/>
      <c r="J58" s="366"/>
      <c r="K58" s="179"/>
    </row>
    <row r="59" spans="2:11" s="1" customFormat="1" ht="15" customHeight="1">
      <c r="B59" s="178"/>
      <c r="C59" s="183"/>
      <c r="D59" s="366" t="s">
        <v>611</v>
      </c>
      <c r="E59" s="366"/>
      <c r="F59" s="366"/>
      <c r="G59" s="366"/>
      <c r="H59" s="366"/>
      <c r="I59" s="366"/>
      <c r="J59" s="366"/>
      <c r="K59" s="179"/>
    </row>
    <row r="60" spans="2:11" s="1" customFormat="1" ht="15" customHeight="1">
      <c r="B60" s="178"/>
      <c r="C60" s="183"/>
      <c r="D60" s="366" t="s">
        <v>612</v>
      </c>
      <c r="E60" s="366"/>
      <c r="F60" s="366"/>
      <c r="G60" s="366"/>
      <c r="H60" s="366"/>
      <c r="I60" s="366"/>
      <c r="J60" s="366"/>
      <c r="K60" s="179"/>
    </row>
    <row r="61" spans="2:11" s="1" customFormat="1" ht="15" customHeight="1">
      <c r="B61" s="178"/>
      <c r="C61" s="183"/>
      <c r="D61" s="366" t="s">
        <v>613</v>
      </c>
      <c r="E61" s="366"/>
      <c r="F61" s="366"/>
      <c r="G61" s="366"/>
      <c r="H61" s="366"/>
      <c r="I61" s="366"/>
      <c r="J61" s="366"/>
      <c r="K61" s="179"/>
    </row>
    <row r="62" spans="2:11" s="1" customFormat="1" ht="15" customHeight="1">
      <c r="B62" s="178"/>
      <c r="C62" s="183"/>
      <c r="D62" s="368" t="s">
        <v>614</v>
      </c>
      <c r="E62" s="368"/>
      <c r="F62" s="368"/>
      <c r="G62" s="368"/>
      <c r="H62" s="368"/>
      <c r="I62" s="368"/>
      <c r="J62" s="368"/>
      <c r="K62" s="179"/>
    </row>
    <row r="63" spans="2:11" s="1" customFormat="1" ht="15" customHeight="1">
      <c r="B63" s="178"/>
      <c r="C63" s="183"/>
      <c r="D63" s="366" t="s">
        <v>615</v>
      </c>
      <c r="E63" s="366"/>
      <c r="F63" s="366"/>
      <c r="G63" s="366"/>
      <c r="H63" s="366"/>
      <c r="I63" s="366"/>
      <c r="J63" s="366"/>
      <c r="K63" s="179"/>
    </row>
    <row r="64" spans="2:11" s="1" customFormat="1" ht="12.75" customHeight="1">
      <c r="B64" s="178"/>
      <c r="C64" s="183"/>
      <c r="D64" s="183"/>
      <c r="E64" s="186"/>
      <c r="F64" s="183"/>
      <c r="G64" s="183"/>
      <c r="H64" s="183"/>
      <c r="I64" s="183"/>
      <c r="J64" s="183"/>
      <c r="K64" s="179"/>
    </row>
    <row r="65" spans="2:11" s="1" customFormat="1" ht="15" customHeight="1">
      <c r="B65" s="178"/>
      <c r="C65" s="183"/>
      <c r="D65" s="366" t="s">
        <v>616</v>
      </c>
      <c r="E65" s="366"/>
      <c r="F65" s="366"/>
      <c r="G65" s="366"/>
      <c r="H65" s="366"/>
      <c r="I65" s="366"/>
      <c r="J65" s="366"/>
      <c r="K65" s="179"/>
    </row>
    <row r="66" spans="2:11" s="1" customFormat="1" ht="15" customHeight="1">
      <c r="B66" s="178"/>
      <c r="C66" s="183"/>
      <c r="D66" s="368" t="s">
        <v>617</v>
      </c>
      <c r="E66" s="368"/>
      <c r="F66" s="368"/>
      <c r="G66" s="368"/>
      <c r="H66" s="368"/>
      <c r="I66" s="368"/>
      <c r="J66" s="368"/>
      <c r="K66" s="179"/>
    </row>
    <row r="67" spans="2:11" s="1" customFormat="1" ht="15" customHeight="1">
      <c r="B67" s="178"/>
      <c r="C67" s="183"/>
      <c r="D67" s="366" t="s">
        <v>618</v>
      </c>
      <c r="E67" s="366"/>
      <c r="F67" s="366"/>
      <c r="G67" s="366"/>
      <c r="H67" s="366"/>
      <c r="I67" s="366"/>
      <c r="J67" s="366"/>
      <c r="K67" s="179"/>
    </row>
    <row r="68" spans="2:11" s="1" customFormat="1" ht="15" customHeight="1">
      <c r="B68" s="178"/>
      <c r="C68" s="183"/>
      <c r="D68" s="366" t="s">
        <v>619</v>
      </c>
      <c r="E68" s="366"/>
      <c r="F68" s="366"/>
      <c r="G68" s="366"/>
      <c r="H68" s="366"/>
      <c r="I68" s="366"/>
      <c r="J68" s="366"/>
      <c r="K68" s="179"/>
    </row>
    <row r="69" spans="2:11" s="1" customFormat="1" ht="15" customHeight="1">
      <c r="B69" s="178"/>
      <c r="C69" s="183"/>
      <c r="D69" s="366" t="s">
        <v>620</v>
      </c>
      <c r="E69" s="366"/>
      <c r="F69" s="366"/>
      <c r="G69" s="366"/>
      <c r="H69" s="366"/>
      <c r="I69" s="366"/>
      <c r="J69" s="366"/>
      <c r="K69" s="179"/>
    </row>
    <row r="70" spans="2:11" s="1" customFormat="1" ht="15" customHeight="1">
      <c r="B70" s="178"/>
      <c r="C70" s="183"/>
      <c r="D70" s="366" t="s">
        <v>621</v>
      </c>
      <c r="E70" s="366"/>
      <c r="F70" s="366"/>
      <c r="G70" s="366"/>
      <c r="H70" s="366"/>
      <c r="I70" s="366"/>
      <c r="J70" s="366"/>
      <c r="K70" s="179"/>
    </row>
    <row r="71" spans="2:11" s="1" customFormat="1" ht="12.75" customHeight="1">
      <c r="B71" s="187"/>
      <c r="C71" s="188"/>
      <c r="D71" s="188"/>
      <c r="E71" s="188"/>
      <c r="F71" s="188"/>
      <c r="G71" s="188"/>
      <c r="H71" s="188"/>
      <c r="I71" s="188"/>
      <c r="J71" s="188"/>
      <c r="K71" s="189"/>
    </row>
    <row r="72" spans="2:11" s="1" customFormat="1" ht="18.75" customHeight="1">
      <c r="B72" s="190"/>
      <c r="C72" s="190"/>
      <c r="D72" s="190"/>
      <c r="E72" s="190"/>
      <c r="F72" s="190"/>
      <c r="G72" s="190"/>
      <c r="H72" s="190"/>
      <c r="I72" s="190"/>
      <c r="J72" s="190"/>
      <c r="K72" s="191"/>
    </row>
    <row r="73" spans="2:11" s="1" customFormat="1" ht="18.75" customHeight="1">
      <c r="B73" s="191"/>
      <c r="C73" s="191"/>
      <c r="D73" s="191"/>
      <c r="E73" s="191"/>
      <c r="F73" s="191"/>
      <c r="G73" s="191"/>
      <c r="H73" s="191"/>
      <c r="I73" s="191"/>
      <c r="J73" s="191"/>
      <c r="K73" s="191"/>
    </row>
    <row r="74" spans="2:11" s="1" customFormat="1" ht="7.5" customHeight="1">
      <c r="B74" s="192"/>
      <c r="C74" s="193"/>
      <c r="D74" s="193"/>
      <c r="E74" s="193"/>
      <c r="F74" s="193"/>
      <c r="G74" s="193"/>
      <c r="H74" s="193"/>
      <c r="I74" s="193"/>
      <c r="J74" s="193"/>
      <c r="K74" s="194"/>
    </row>
    <row r="75" spans="2:11" s="1" customFormat="1" ht="45" customHeight="1">
      <c r="B75" s="195"/>
      <c r="C75" s="361" t="s">
        <v>622</v>
      </c>
      <c r="D75" s="361"/>
      <c r="E75" s="361"/>
      <c r="F75" s="361"/>
      <c r="G75" s="361"/>
      <c r="H75" s="361"/>
      <c r="I75" s="361"/>
      <c r="J75" s="361"/>
      <c r="K75" s="196"/>
    </row>
    <row r="76" spans="2:11" s="1" customFormat="1" ht="17.25" customHeight="1">
      <c r="B76" s="195"/>
      <c r="C76" s="197" t="s">
        <v>623</v>
      </c>
      <c r="D76" s="197"/>
      <c r="E76" s="197"/>
      <c r="F76" s="197" t="s">
        <v>624</v>
      </c>
      <c r="G76" s="198"/>
      <c r="H76" s="197" t="s">
        <v>46</v>
      </c>
      <c r="I76" s="197" t="s">
        <v>49</v>
      </c>
      <c r="J76" s="197" t="s">
        <v>625</v>
      </c>
      <c r="K76" s="196"/>
    </row>
    <row r="77" spans="2:11" s="1" customFormat="1" ht="17.25" customHeight="1">
      <c r="B77" s="195"/>
      <c r="C77" s="199" t="s">
        <v>626</v>
      </c>
      <c r="D77" s="199"/>
      <c r="E77" s="199"/>
      <c r="F77" s="200" t="s">
        <v>627</v>
      </c>
      <c r="G77" s="201"/>
      <c r="H77" s="199"/>
      <c r="I77" s="199"/>
      <c r="J77" s="199" t="s">
        <v>628</v>
      </c>
      <c r="K77" s="196"/>
    </row>
    <row r="78" spans="2:11" s="1" customFormat="1" ht="5.25" customHeight="1">
      <c r="B78" s="195"/>
      <c r="C78" s="202"/>
      <c r="D78" s="202"/>
      <c r="E78" s="202"/>
      <c r="F78" s="202"/>
      <c r="G78" s="203"/>
      <c r="H78" s="202"/>
      <c r="I78" s="202"/>
      <c r="J78" s="202"/>
      <c r="K78" s="196"/>
    </row>
    <row r="79" spans="2:11" s="1" customFormat="1" ht="15" customHeight="1">
      <c r="B79" s="195"/>
      <c r="C79" s="184" t="s">
        <v>45</v>
      </c>
      <c r="D79" s="204"/>
      <c r="E79" s="204"/>
      <c r="F79" s="205" t="s">
        <v>629</v>
      </c>
      <c r="G79" s="206"/>
      <c r="H79" s="184" t="s">
        <v>630</v>
      </c>
      <c r="I79" s="184" t="s">
        <v>631</v>
      </c>
      <c r="J79" s="184">
        <v>20</v>
      </c>
      <c r="K79" s="196"/>
    </row>
    <row r="80" spans="2:11" s="1" customFormat="1" ht="15" customHeight="1">
      <c r="B80" s="195"/>
      <c r="C80" s="184" t="s">
        <v>632</v>
      </c>
      <c r="D80" s="184"/>
      <c r="E80" s="184"/>
      <c r="F80" s="205" t="s">
        <v>629</v>
      </c>
      <c r="G80" s="206"/>
      <c r="H80" s="184" t="s">
        <v>633</v>
      </c>
      <c r="I80" s="184" t="s">
        <v>631</v>
      </c>
      <c r="J80" s="184">
        <v>120</v>
      </c>
      <c r="K80" s="196"/>
    </row>
    <row r="81" spans="2:11" s="1" customFormat="1" ht="15" customHeight="1">
      <c r="B81" s="207"/>
      <c r="C81" s="184" t="s">
        <v>634</v>
      </c>
      <c r="D81" s="184"/>
      <c r="E81" s="184"/>
      <c r="F81" s="205" t="s">
        <v>635</v>
      </c>
      <c r="G81" s="206"/>
      <c r="H81" s="184" t="s">
        <v>636</v>
      </c>
      <c r="I81" s="184" t="s">
        <v>631</v>
      </c>
      <c r="J81" s="184">
        <v>50</v>
      </c>
      <c r="K81" s="196"/>
    </row>
    <row r="82" spans="2:11" s="1" customFormat="1" ht="15" customHeight="1">
      <c r="B82" s="207"/>
      <c r="C82" s="184" t="s">
        <v>637</v>
      </c>
      <c r="D82" s="184"/>
      <c r="E82" s="184"/>
      <c r="F82" s="205" t="s">
        <v>629</v>
      </c>
      <c r="G82" s="206"/>
      <c r="H82" s="184" t="s">
        <v>638</v>
      </c>
      <c r="I82" s="184" t="s">
        <v>639</v>
      </c>
      <c r="J82" s="184"/>
      <c r="K82" s="196"/>
    </row>
    <row r="83" spans="2:11" s="1" customFormat="1" ht="15" customHeight="1">
      <c r="B83" s="207"/>
      <c r="C83" s="208" t="s">
        <v>640</v>
      </c>
      <c r="D83" s="208"/>
      <c r="E83" s="208"/>
      <c r="F83" s="209" t="s">
        <v>635</v>
      </c>
      <c r="G83" s="208"/>
      <c r="H83" s="208" t="s">
        <v>641</v>
      </c>
      <c r="I83" s="208" t="s">
        <v>631</v>
      </c>
      <c r="J83" s="208">
        <v>15</v>
      </c>
      <c r="K83" s="196"/>
    </row>
    <row r="84" spans="2:11" s="1" customFormat="1" ht="15" customHeight="1">
      <c r="B84" s="207"/>
      <c r="C84" s="208" t="s">
        <v>642</v>
      </c>
      <c r="D84" s="208"/>
      <c r="E84" s="208"/>
      <c r="F84" s="209" t="s">
        <v>635</v>
      </c>
      <c r="G84" s="208"/>
      <c r="H84" s="208" t="s">
        <v>643</v>
      </c>
      <c r="I84" s="208" t="s">
        <v>631</v>
      </c>
      <c r="J84" s="208">
        <v>15</v>
      </c>
      <c r="K84" s="196"/>
    </row>
    <row r="85" spans="2:11" s="1" customFormat="1" ht="15" customHeight="1">
      <c r="B85" s="207"/>
      <c r="C85" s="208" t="s">
        <v>644</v>
      </c>
      <c r="D85" s="208"/>
      <c r="E85" s="208"/>
      <c r="F85" s="209" t="s">
        <v>635</v>
      </c>
      <c r="G85" s="208"/>
      <c r="H85" s="208" t="s">
        <v>645</v>
      </c>
      <c r="I85" s="208" t="s">
        <v>631</v>
      </c>
      <c r="J85" s="208">
        <v>20</v>
      </c>
      <c r="K85" s="196"/>
    </row>
    <row r="86" spans="2:11" s="1" customFormat="1" ht="15" customHeight="1">
      <c r="B86" s="207"/>
      <c r="C86" s="208" t="s">
        <v>646</v>
      </c>
      <c r="D86" s="208"/>
      <c r="E86" s="208"/>
      <c r="F86" s="209" t="s">
        <v>635</v>
      </c>
      <c r="G86" s="208"/>
      <c r="H86" s="208" t="s">
        <v>647</v>
      </c>
      <c r="I86" s="208" t="s">
        <v>631</v>
      </c>
      <c r="J86" s="208">
        <v>20</v>
      </c>
      <c r="K86" s="196"/>
    </row>
    <row r="87" spans="2:11" s="1" customFormat="1" ht="15" customHeight="1">
      <c r="B87" s="207"/>
      <c r="C87" s="184" t="s">
        <v>648</v>
      </c>
      <c r="D87" s="184"/>
      <c r="E87" s="184"/>
      <c r="F87" s="205" t="s">
        <v>635</v>
      </c>
      <c r="G87" s="206"/>
      <c r="H87" s="184" t="s">
        <v>649</v>
      </c>
      <c r="I87" s="184" t="s">
        <v>631</v>
      </c>
      <c r="J87" s="184">
        <v>50</v>
      </c>
      <c r="K87" s="196"/>
    </row>
    <row r="88" spans="2:11" s="1" customFormat="1" ht="15" customHeight="1">
      <c r="B88" s="207"/>
      <c r="C88" s="184" t="s">
        <v>650</v>
      </c>
      <c r="D88" s="184"/>
      <c r="E88" s="184"/>
      <c r="F88" s="205" t="s">
        <v>635</v>
      </c>
      <c r="G88" s="206"/>
      <c r="H88" s="184" t="s">
        <v>651</v>
      </c>
      <c r="I88" s="184" t="s">
        <v>631</v>
      </c>
      <c r="J88" s="184">
        <v>20</v>
      </c>
      <c r="K88" s="196"/>
    </row>
    <row r="89" spans="2:11" s="1" customFormat="1" ht="15" customHeight="1">
      <c r="B89" s="207"/>
      <c r="C89" s="184" t="s">
        <v>652</v>
      </c>
      <c r="D89" s="184"/>
      <c r="E89" s="184"/>
      <c r="F89" s="205" t="s">
        <v>635</v>
      </c>
      <c r="G89" s="206"/>
      <c r="H89" s="184" t="s">
        <v>653</v>
      </c>
      <c r="I89" s="184" t="s">
        <v>631</v>
      </c>
      <c r="J89" s="184">
        <v>20</v>
      </c>
      <c r="K89" s="196"/>
    </row>
    <row r="90" spans="2:11" s="1" customFormat="1" ht="15" customHeight="1">
      <c r="B90" s="207"/>
      <c r="C90" s="184" t="s">
        <v>654</v>
      </c>
      <c r="D90" s="184"/>
      <c r="E90" s="184"/>
      <c r="F90" s="205" t="s">
        <v>635</v>
      </c>
      <c r="G90" s="206"/>
      <c r="H90" s="184" t="s">
        <v>655</v>
      </c>
      <c r="I90" s="184" t="s">
        <v>631</v>
      </c>
      <c r="J90" s="184">
        <v>50</v>
      </c>
      <c r="K90" s="196"/>
    </row>
    <row r="91" spans="2:11" s="1" customFormat="1" ht="15" customHeight="1">
      <c r="B91" s="207"/>
      <c r="C91" s="184" t="s">
        <v>656</v>
      </c>
      <c r="D91" s="184"/>
      <c r="E91" s="184"/>
      <c r="F91" s="205" t="s">
        <v>635</v>
      </c>
      <c r="G91" s="206"/>
      <c r="H91" s="184" t="s">
        <v>656</v>
      </c>
      <c r="I91" s="184" t="s">
        <v>631</v>
      </c>
      <c r="J91" s="184">
        <v>50</v>
      </c>
      <c r="K91" s="196"/>
    </row>
    <row r="92" spans="2:11" s="1" customFormat="1" ht="15" customHeight="1">
      <c r="B92" s="207"/>
      <c r="C92" s="184" t="s">
        <v>657</v>
      </c>
      <c r="D92" s="184"/>
      <c r="E92" s="184"/>
      <c r="F92" s="205" t="s">
        <v>635</v>
      </c>
      <c r="G92" s="206"/>
      <c r="H92" s="184" t="s">
        <v>658</v>
      </c>
      <c r="I92" s="184" t="s">
        <v>631</v>
      </c>
      <c r="J92" s="184">
        <v>255</v>
      </c>
      <c r="K92" s="196"/>
    </row>
    <row r="93" spans="2:11" s="1" customFormat="1" ht="15" customHeight="1">
      <c r="B93" s="207"/>
      <c r="C93" s="184" t="s">
        <v>659</v>
      </c>
      <c r="D93" s="184"/>
      <c r="E93" s="184"/>
      <c r="F93" s="205" t="s">
        <v>629</v>
      </c>
      <c r="G93" s="206"/>
      <c r="H93" s="184" t="s">
        <v>660</v>
      </c>
      <c r="I93" s="184" t="s">
        <v>661</v>
      </c>
      <c r="J93" s="184"/>
      <c r="K93" s="196"/>
    </row>
    <row r="94" spans="2:11" s="1" customFormat="1" ht="15" customHeight="1">
      <c r="B94" s="207"/>
      <c r="C94" s="184" t="s">
        <v>662</v>
      </c>
      <c r="D94" s="184"/>
      <c r="E94" s="184"/>
      <c r="F94" s="205" t="s">
        <v>629</v>
      </c>
      <c r="G94" s="206"/>
      <c r="H94" s="184" t="s">
        <v>663</v>
      </c>
      <c r="I94" s="184" t="s">
        <v>664</v>
      </c>
      <c r="J94" s="184"/>
      <c r="K94" s="196"/>
    </row>
    <row r="95" spans="2:11" s="1" customFormat="1" ht="15" customHeight="1">
      <c r="B95" s="207"/>
      <c r="C95" s="184" t="s">
        <v>665</v>
      </c>
      <c r="D95" s="184"/>
      <c r="E95" s="184"/>
      <c r="F95" s="205" t="s">
        <v>629</v>
      </c>
      <c r="G95" s="206"/>
      <c r="H95" s="184" t="s">
        <v>665</v>
      </c>
      <c r="I95" s="184" t="s">
        <v>664</v>
      </c>
      <c r="J95" s="184"/>
      <c r="K95" s="196"/>
    </row>
    <row r="96" spans="2:11" s="1" customFormat="1" ht="15" customHeight="1">
      <c r="B96" s="207"/>
      <c r="C96" s="184" t="s">
        <v>30</v>
      </c>
      <c r="D96" s="184"/>
      <c r="E96" s="184"/>
      <c r="F96" s="205" t="s">
        <v>629</v>
      </c>
      <c r="G96" s="206"/>
      <c r="H96" s="184" t="s">
        <v>666</v>
      </c>
      <c r="I96" s="184" t="s">
        <v>664</v>
      </c>
      <c r="J96" s="184"/>
      <c r="K96" s="196"/>
    </row>
    <row r="97" spans="2:11" s="1" customFormat="1" ht="15" customHeight="1">
      <c r="B97" s="207"/>
      <c r="C97" s="184" t="s">
        <v>40</v>
      </c>
      <c r="D97" s="184"/>
      <c r="E97" s="184"/>
      <c r="F97" s="205" t="s">
        <v>629</v>
      </c>
      <c r="G97" s="206"/>
      <c r="H97" s="184" t="s">
        <v>667</v>
      </c>
      <c r="I97" s="184" t="s">
        <v>664</v>
      </c>
      <c r="J97" s="184"/>
      <c r="K97" s="196"/>
    </row>
    <row r="98" spans="2:11" s="1" customFormat="1" ht="15" customHeight="1">
      <c r="B98" s="210"/>
      <c r="C98" s="211"/>
      <c r="D98" s="211"/>
      <c r="E98" s="211"/>
      <c r="F98" s="211"/>
      <c r="G98" s="211"/>
      <c r="H98" s="211"/>
      <c r="I98" s="211"/>
      <c r="J98" s="211"/>
      <c r="K98" s="212"/>
    </row>
    <row r="99" spans="2:11" s="1" customFormat="1" ht="18.75" customHeight="1">
      <c r="B99" s="213"/>
      <c r="C99" s="214"/>
      <c r="D99" s="214"/>
      <c r="E99" s="214"/>
      <c r="F99" s="214"/>
      <c r="G99" s="214"/>
      <c r="H99" s="214"/>
      <c r="I99" s="214"/>
      <c r="J99" s="214"/>
      <c r="K99" s="213"/>
    </row>
    <row r="100" spans="2:11" s="1" customFormat="1" ht="18.75" customHeight="1"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</row>
    <row r="101" spans="2:11" s="1" customFormat="1" ht="7.5" customHeight="1">
      <c r="B101" s="192"/>
      <c r="C101" s="193"/>
      <c r="D101" s="193"/>
      <c r="E101" s="193"/>
      <c r="F101" s="193"/>
      <c r="G101" s="193"/>
      <c r="H101" s="193"/>
      <c r="I101" s="193"/>
      <c r="J101" s="193"/>
      <c r="K101" s="194"/>
    </row>
    <row r="102" spans="2:11" s="1" customFormat="1" ht="45" customHeight="1">
      <c r="B102" s="195"/>
      <c r="C102" s="361" t="s">
        <v>668</v>
      </c>
      <c r="D102" s="361"/>
      <c r="E102" s="361"/>
      <c r="F102" s="361"/>
      <c r="G102" s="361"/>
      <c r="H102" s="361"/>
      <c r="I102" s="361"/>
      <c r="J102" s="361"/>
      <c r="K102" s="196"/>
    </row>
    <row r="103" spans="2:11" s="1" customFormat="1" ht="17.25" customHeight="1">
      <c r="B103" s="195"/>
      <c r="C103" s="197" t="s">
        <v>623</v>
      </c>
      <c r="D103" s="197"/>
      <c r="E103" s="197"/>
      <c r="F103" s="197" t="s">
        <v>624</v>
      </c>
      <c r="G103" s="198"/>
      <c r="H103" s="197" t="s">
        <v>46</v>
      </c>
      <c r="I103" s="197" t="s">
        <v>49</v>
      </c>
      <c r="J103" s="197" t="s">
        <v>625</v>
      </c>
      <c r="K103" s="196"/>
    </row>
    <row r="104" spans="2:11" s="1" customFormat="1" ht="17.25" customHeight="1">
      <c r="B104" s="195"/>
      <c r="C104" s="199" t="s">
        <v>626</v>
      </c>
      <c r="D104" s="199"/>
      <c r="E104" s="199"/>
      <c r="F104" s="200" t="s">
        <v>627</v>
      </c>
      <c r="G104" s="201"/>
      <c r="H104" s="199"/>
      <c r="I104" s="199"/>
      <c r="J104" s="199" t="s">
        <v>628</v>
      </c>
      <c r="K104" s="196"/>
    </row>
    <row r="105" spans="2:11" s="1" customFormat="1" ht="5.25" customHeight="1">
      <c r="B105" s="195"/>
      <c r="C105" s="197"/>
      <c r="D105" s="197"/>
      <c r="E105" s="197"/>
      <c r="F105" s="197"/>
      <c r="G105" s="215"/>
      <c r="H105" s="197"/>
      <c r="I105" s="197"/>
      <c r="J105" s="197"/>
      <c r="K105" s="196"/>
    </row>
    <row r="106" spans="2:11" s="1" customFormat="1" ht="15" customHeight="1">
      <c r="B106" s="195"/>
      <c r="C106" s="184" t="s">
        <v>45</v>
      </c>
      <c r="D106" s="204"/>
      <c r="E106" s="204"/>
      <c r="F106" s="205" t="s">
        <v>629</v>
      </c>
      <c r="G106" s="184"/>
      <c r="H106" s="184" t="s">
        <v>669</v>
      </c>
      <c r="I106" s="184" t="s">
        <v>631</v>
      </c>
      <c r="J106" s="184">
        <v>20</v>
      </c>
      <c r="K106" s="196"/>
    </row>
    <row r="107" spans="2:11" s="1" customFormat="1" ht="15" customHeight="1">
      <c r="B107" s="195"/>
      <c r="C107" s="184" t="s">
        <v>632</v>
      </c>
      <c r="D107" s="184"/>
      <c r="E107" s="184"/>
      <c r="F107" s="205" t="s">
        <v>629</v>
      </c>
      <c r="G107" s="184"/>
      <c r="H107" s="184" t="s">
        <v>669</v>
      </c>
      <c r="I107" s="184" t="s">
        <v>631</v>
      </c>
      <c r="J107" s="184">
        <v>120</v>
      </c>
      <c r="K107" s="196"/>
    </row>
    <row r="108" spans="2:11" s="1" customFormat="1" ht="15" customHeight="1">
      <c r="B108" s="207"/>
      <c r="C108" s="184" t="s">
        <v>634</v>
      </c>
      <c r="D108" s="184"/>
      <c r="E108" s="184"/>
      <c r="F108" s="205" t="s">
        <v>635</v>
      </c>
      <c r="G108" s="184"/>
      <c r="H108" s="184" t="s">
        <v>669</v>
      </c>
      <c r="I108" s="184" t="s">
        <v>631</v>
      </c>
      <c r="J108" s="184">
        <v>50</v>
      </c>
      <c r="K108" s="196"/>
    </row>
    <row r="109" spans="2:11" s="1" customFormat="1" ht="15" customHeight="1">
      <c r="B109" s="207"/>
      <c r="C109" s="184" t="s">
        <v>637</v>
      </c>
      <c r="D109" s="184"/>
      <c r="E109" s="184"/>
      <c r="F109" s="205" t="s">
        <v>629</v>
      </c>
      <c r="G109" s="184"/>
      <c r="H109" s="184" t="s">
        <v>669</v>
      </c>
      <c r="I109" s="184" t="s">
        <v>639</v>
      </c>
      <c r="J109" s="184"/>
      <c r="K109" s="196"/>
    </row>
    <row r="110" spans="2:11" s="1" customFormat="1" ht="15" customHeight="1">
      <c r="B110" s="207"/>
      <c r="C110" s="184" t="s">
        <v>648</v>
      </c>
      <c r="D110" s="184"/>
      <c r="E110" s="184"/>
      <c r="F110" s="205" t="s">
        <v>635</v>
      </c>
      <c r="G110" s="184"/>
      <c r="H110" s="184" t="s">
        <v>669</v>
      </c>
      <c r="I110" s="184" t="s">
        <v>631</v>
      </c>
      <c r="J110" s="184">
        <v>50</v>
      </c>
      <c r="K110" s="196"/>
    </row>
    <row r="111" spans="2:11" s="1" customFormat="1" ht="15" customHeight="1">
      <c r="B111" s="207"/>
      <c r="C111" s="184" t="s">
        <v>656</v>
      </c>
      <c r="D111" s="184"/>
      <c r="E111" s="184"/>
      <c r="F111" s="205" t="s">
        <v>635</v>
      </c>
      <c r="G111" s="184"/>
      <c r="H111" s="184" t="s">
        <v>669</v>
      </c>
      <c r="I111" s="184" t="s">
        <v>631</v>
      </c>
      <c r="J111" s="184">
        <v>50</v>
      </c>
      <c r="K111" s="196"/>
    </row>
    <row r="112" spans="2:11" s="1" customFormat="1" ht="15" customHeight="1">
      <c r="B112" s="207"/>
      <c r="C112" s="184" t="s">
        <v>654</v>
      </c>
      <c r="D112" s="184"/>
      <c r="E112" s="184"/>
      <c r="F112" s="205" t="s">
        <v>635</v>
      </c>
      <c r="G112" s="184"/>
      <c r="H112" s="184" t="s">
        <v>669</v>
      </c>
      <c r="I112" s="184" t="s">
        <v>631</v>
      </c>
      <c r="J112" s="184">
        <v>50</v>
      </c>
      <c r="K112" s="196"/>
    </row>
    <row r="113" spans="2:11" s="1" customFormat="1" ht="15" customHeight="1">
      <c r="B113" s="207"/>
      <c r="C113" s="184" t="s">
        <v>45</v>
      </c>
      <c r="D113" s="184"/>
      <c r="E113" s="184"/>
      <c r="F113" s="205" t="s">
        <v>629</v>
      </c>
      <c r="G113" s="184"/>
      <c r="H113" s="184" t="s">
        <v>670</v>
      </c>
      <c r="I113" s="184" t="s">
        <v>631</v>
      </c>
      <c r="J113" s="184">
        <v>20</v>
      </c>
      <c r="K113" s="196"/>
    </row>
    <row r="114" spans="2:11" s="1" customFormat="1" ht="15" customHeight="1">
      <c r="B114" s="207"/>
      <c r="C114" s="184" t="s">
        <v>671</v>
      </c>
      <c r="D114" s="184"/>
      <c r="E114" s="184"/>
      <c r="F114" s="205" t="s">
        <v>629</v>
      </c>
      <c r="G114" s="184"/>
      <c r="H114" s="184" t="s">
        <v>672</v>
      </c>
      <c r="I114" s="184" t="s">
        <v>631</v>
      </c>
      <c r="J114" s="184">
        <v>120</v>
      </c>
      <c r="K114" s="196"/>
    </row>
    <row r="115" spans="2:11" s="1" customFormat="1" ht="15" customHeight="1">
      <c r="B115" s="207"/>
      <c r="C115" s="184" t="s">
        <v>30</v>
      </c>
      <c r="D115" s="184"/>
      <c r="E115" s="184"/>
      <c r="F115" s="205" t="s">
        <v>629</v>
      </c>
      <c r="G115" s="184"/>
      <c r="H115" s="184" t="s">
        <v>673</v>
      </c>
      <c r="I115" s="184" t="s">
        <v>664</v>
      </c>
      <c r="J115" s="184"/>
      <c r="K115" s="196"/>
    </row>
    <row r="116" spans="2:11" s="1" customFormat="1" ht="15" customHeight="1">
      <c r="B116" s="207"/>
      <c r="C116" s="184" t="s">
        <v>40</v>
      </c>
      <c r="D116" s="184"/>
      <c r="E116" s="184"/>
      <c r="F116" s="205" t="s">
        <v>629</v>
      </c>
      <c r="G116" s="184"/>
      <c r="H116" s="184" t="s">
        <v>674</v>
      </c>
      <c r="I116" s="184" t="s">
        <v>664</v>
      </c>
      <c r="J116" s="184"/>
      <c r="K116" s="196"/>
    </row>
    <row r="117" spans="2:11" s="1" customFormat="1" ht="15" customHeight="1">
      <c r="B117" s="207"/>
      <c r="C117" s="184" t="s">
        <v>49</v>
      </c>
      <c r="D117" s="184"/>
      <c r="E117" s="184"/>
      <c r="F117" s="205" t="s">
        <v>629</v>
      </c>
      <c r="G117" s="184"/>
      <c r="H117" s="184" t="s">
        <v>675</v>
      </c>
      <c r="I117" s="184" t="s">
        <v>676</v>
      </c>
      <c r="J117" s="184"/>
      <c r="K117" s="196"/>
    </row>
    <row r="118" spans="2:11" s="1" customFormat="1" ht="15" customHeight="1">
      <c r="B118" s="210"/>
      <c r="C118" s="216"/>
      <c r="D118" s="216"/>
      <c r="E118" s="216"/>
      <c r="F118" s="216"/>
      <c r="G118" s="216"/>
      <c r="H118" s="216"/>
      <c r="I118" s="216"/>
      <c r="J118" s="216"/>
      <c r="K118" s="212"/>
    </row>
    <row r="119" spans="2:11" s="1" customFormat="1" ht="18.75" customHeight="1">
      <c r="B119" s="217"/>
      <c r="C119" s="218"/>
      <c r="D119" s="218"/>
      <c r="E119" s="218"/>
      <c r="F119" s="219"/>
      <c r="G119" s="218"/>
      <c r="H119" s="218"/>
      <c r="I119" s="218"/>
      <c r="J119" s="218"/>
      <c r="K119" s="217"/>
    </row>
    <row r="120" spans="2:11" s="1" customFormat="1" ht="18.75" customHeight="1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2:11" s="1" customFormat="1" ht="7.5" customHeight="1">
      <c r="B121" s="220"/>
      <c r="C121" s="221"/>
      <c r="D121" s="221"/>
      <c r="E121" s="221"/>
      <c r="F121" s="221"/>
      <c r="G121" s="221"/>
      <c r="H121" s="221"/>
      <c r="I121" s="221"/>
      <c r="J121" s="221"/>
      <c r="K121" s="222"/>
    </row>
    <row r="122" spans="2:11" s="1" customFormat="1" ht="45" customHeight="1">
      <c r="B122" s="223"/>
      <c r="C122" s="362" t="s">
        <v>677</v>
      </c>
      <c r="D122" s="362"/>
      <c r="E122" s="362"/>
      <c r="F122" s="362"/>
      <c r="G122" s="362"/>
      <c r="H122" s="362"/>
      <c r="I122" s="362"/>
      <c r="J122" s="362"/>
      <c r="K122" s="224"/>
    </row>
    <row r="123" spans="2:11" s="1" customFormat="1" ht="17.25" customHeight="1">
      <c r="B123" s="225"/>
      <c r="C123" s="197" t="s">
        <v>623</v>
      </c>
      <c r="D123" s="197"/>
      <c r="E123" s="197"/>
      <c r="F123" s="197" t="s">
        <v>624</v>
      </c>
      <c r="G123" s="198"/>
      <c r="H123" s="197" t="s">
        <v>46</v>
      </c>
      <c r="I123" s="197" t="s">
        <v>49</v>
      </c>
      <c r="J123" s="197" t="s">
        <v>625</v>
      </c>
      <c r="K123" s="226"/>
    </row>
    <row r="124" spans="2:11" s="1" customFormat="1" ht="17.25" customHeight="1">
      <c r="B124" s="225"/>
      <c r="C124" s="199" t="s">
        <v>626</v>
      </c>
      <c r="D124" s="199"/>
      <c r="E124" s="199"/>
      <c r="F124" s="200" t="s">
        <v>627</v>
      </c>
      <c r="G124" s="201"/>
      <c r="H124" s="199"/>
      <c r="I124" s="199"/>
      <c r="J124" s="199" t="s">
        <v>628</v>
      </c>
      <c r="K124" s="226"/>
    </row>
    <row r="125" spans="2:11" s="1" customFormat="1" ht="5.25" customHeight="1">
      <c r="B125" s="227"/>
      <c r="C125" s="202"/>
      <c r="D125" s="202"/>
      <c r="E125" s="202"/>
      <c r="F125" s="202"/>
      <c r="G125" s="228"/>
      <c r="H125" s="202"/>
      <c r="I125" s="202"/>
      <c r="J125" s="202"/>
      <c r="K125" s="229"/>
    </row>
    <row r="126" spans="2:11" s="1" customFormat="1" ht="15" customHeight="1">
      <c r="B126" s="227"/>
      <c r="C126" s="184" t="s">
        <v>632</v>
      </c>
      <c r="D126" s="204"/>
      <c r="E126" s="204"/>
      <c r="F126" s="205" t="s">
        <v>629</v>
      </c>
      <c r="G126" s="184"/>
      <c r="H126" s="184" t="s">
        <v>669</v>
      </c>
      <c r="I126" s="184" t="s">
        <v>631</v>
      </c>
      <c r="J126" s="184">
        <v>120</v>
      </c>
      <c r="K126" s="230"/>
    </row>
    <row r="127" spans="2:11" s="1" customFormat="1" ht="15" customHeight="1">
      <c r="B127" s="227"/>
      <c r="C127" s="184" t="s">
        <v>678</v>
      </c>
      <c r="D127" s="184"/>
      <c r="E127" s="184"/>
      <c r="F127" s="205" t="s">
        <v>629</v>
      </c>
      <c r="G127" s="184"/>
      <c r="H127" s="184" t="s">
        <v>679</v>
      </c>
      <c r="I127" s="184" t="s">
        <v>631</v>
      </c>
      <c r="J127" s="184" t="s">
        <v>680</v>
      </c>
      <c r="K127" s="230"/>
    </row>
    <row r="128" spans="2:11" s="1" customFormat="1" ht="15" customHeight="1">
      <c r="B128" s="227"/>
      <c r="C128" s="184" t="s">
        <v>577</v>
      </c>
      <c r="D128" s="184"/>
      <c r="E128" s="184"/>
      <c r="F128" s="205" t="s">
        <v>629</v>
      </c>
      <c r="G128" s="184"/>
      <c r="H128" s="184" t="s">
        <v>681</v>
      </c>
      <c r="I128" s="184" t="s">
        <v>631</v>
      </c>
      <c r="J128" s="184" t="s">
        <v>680</v>
      </c>
      <c r="K128" s="230"/>
    </row>
    <row r="129" spans="2:11" s="1" customFormat="1" ht="15" customHeight="1">
      <c r="B129" s="227"/>
      <c r="C129" s="184" t="s">
        <v>640</v>
      </c>
      <c r="D129" s="184"/>
      <c r="E129" s="184"/>
      <c r="F129" s="205" t="s">
        <v>635</v>
      </c>
      <c r="G129" s="184"/>
      <c r="H129" s="184" t="s">
        <v>641</v>
      </c>
      <c r="I129" s="184" t="s">
        <v>631</v>
      </c>
      <c r="J129" s="184">
        <v>15</v>
      </c>
      <c r="K129" s="230"/>
    </row>
    <row r="130" spans="2:11" s="1" customFormat="1" ht="15" customHeight="1">
      <c r="B130" s="227"/>
      <c r="C130" s="208" t="s">
        <v>642</v>
      </c>
      <c r="D130" s="208"/>
      <c r="E130" s="208"/>
      <c r="F130" s="209" t="s">
        <v>635</v>
      </c>
      <c r="G130" s="208"/>
      <c r="H130" s="208" t="s">
        <v>643</v>
      </c>
      <c r="I130" s="208" t="s">
        <v>631</v>
      </c>
      <c r="J130" s="208">
        <v>15</v>
      </c>
      <c r="K130" s="230"/>
    </row>
    <row r="131" spans="2:11" s="1" customFormat="1" ht="15" customHeight="1">
      <c r="B131" s="227"/>
      <c r="C131" s="208" t="s">
        <v>644</v>
      </c>
      <c r="D131" s="208"/>
      <c r="E131" s="208"/>
      <c r="F131" s="209" t="s">
        <v>635</v>
      </c>
      <c r="G131" s="208"/>
      <c r="H131" s="208" t="s">
        <v>645</v>
      </c>
      <c r="I131" s="208" t="s">
        <v>631</v>
      </c>
      <c r="J131" s="208">
        <v>20</v>
      </c>
      <c r="K131" s="230"/>
    </row>
    <row r="132" spans="2:11" s="1" customFormat="1" ht="15" customHeight="1">
      <c r="B132" s="227"/>
      <c r="C132" s="208" t="s">
        <v>646</v>
      </c>
      <c r="D132" s="208"/>
      <c r="E132" s="208"/>
      <c r="F132" s="209" t="s">
        <v>635</v>
      </c>
      <c r="G132" s="208"/>
      <c r="H132" s="208" t="s">
        <v>647</v>
      </c>
      <c r="I132" s="208" t="s">
        <v>631</v>
      </c>
      <c r="J132" s="208">
        <v>20</v>
      </c>
      <c r="K132" s="230"/>
    </row>
    <row r="133" spans="2:11" s="1" customFormat="1" ht="15" customHeight="1">
      <c r="B133" s="227"/>
      <c r="C133" s="184" t="s">
        <v>634</v>
      </c>
      <c r="D133" s="184"/>
      <c r="E133" s="184"/>
      <c r="F133" s="205" t="s">
        <v>635</v>
      </c>
      <c r="G133" s="184"/>
      <c r="H133" s="184" t="s">
        <v>669</v>
      </c>
      <c r="I133" s="184" t="s">
        <v>631</v>
      </c>
      <c r="J133" s="184">
        <v>50</v>
      </c>
      <c r="K133" s="230"/>
    </row>
    <row r="134" spans="2:11" s="1" customFormat="1" ht="15" customHeight="1">
      <c r="B134" s="227"/>
      <c r="C134" s="184" t="s">
        <v>648</v>
      </c>
      <c r="D134" s="184"/>
      <c r="E134" s="184"/>
      <c r="F134" s="205" t="s">
        <v>635</v>
      </c>
      <c r="G134" s="184"/>
      <c r="H134" s="184" t="s">
        <v>669</v>
      </c>
      <c r="I134" s="184" t="s">
        <v>631</v>
      </c>
      <c r="J134" s="184">
        <v>50</v>
      </c>
      <c r="K134" s="230"/>
    </row>
    <row r="135" spans="2:11" s="1" customFormat="1" ht="15" customHeight="1">
      <c r="B135" s="227"/>
      <c r="C135" s="184" t="s">
        <v>654</v>
      </c>
      <c r="D135" s="184"/>
      <c r="E135" s="184"/>
      <c r="F135" s="205" t="s">
        <v>635</v>
      </c>
      <c r="G135" s="184"/>
      <c r="H135" s="184" t="s">
        <v>669</v>
      </c>
      <c r="I135" s="184" t="s">
        <v>631</v>
      </c>
      <c r="J135" s="184">
        <v>50</v>
      </c>
      <c r="K135" s="230"/>
    </row>
    <row r="136" spans="2:11" s="1" customFormat="1" ht="15" customHeight="1">
      <c r="B136" s="227"/>
      <c r="C136" s="184" t="s">
        <v>656</v>
      </c>
      <c r="D136" s="184"/>
      <c r="E136" s="184"/>
      <c r="F136" s="205" t="s">
        <v>635</v>
      </c>
      <c r="G136" s="184"/>
      <c r="H136" s="184" t="s">
        <v>669</v>
      </c>
      <c r="I136" s="184" t="s">
        <v>631</v>
      </c>
      <c r="J136" s="184">
        <v>50</v>
      </c>
      <c r="K136" s="230"/>
    </row>
    <row r="137" spans="2:11" s="1" customFormat="1" ht="15" customHeight="1">
      <c r="B137" s="227"/>
      <c r="C137" s="184" t="s">
        <v>657</v>
      </c>
      <c r="D137" s="184"/>
      <c r="E137" s="184"/>
      <c r="F137" s="205" t="s">
        <v>635</v>
      </c>
      <c r="G137" s="184"/>
      <c r="H137" s="184" t="s">
        <v>682</v>
      </c>
      <c r="I137" s="184" t="s">
        <v>631</v>
      </c>
      <c r="J137" s="184">
        <v>255</v>
      </c>
      <c r="K137" s="230"/>
    </row>
    <row r="138" spans="2:11" s="1" customFormat="1" ht="15" customHeight="1">
      <c r="B138" s="227"/>
      <c r="C138" s="184" t="s">
        <v>659</v>
      </c>
      <c r="D138" s="184"/>
      <c r="E138" s="184"/>
      <c r="F138" s="205" t="s">
        <v>629</v>
      </c>
      <c r="G138" s="184"/>
      <c r="H138" s="184" t="s">
        <v>683</v>
      </c>
      <c r="I138" s="184" t="s">
        <v>661</v>
      </c>
      <c r="J138" s="184"/>
      <c r="K138" s="230"/>
    </row>
    <row r="139" spans="2:11" s="1" customFormat="1" ht="15" customHeight="1">
      <c r="B139" s="227"/>
      <c r="C139" s="184" t="s">
        <v>662</v>
      </c>
      <c r="D139" s="184"/>
      <c r="E139" s="184"/>
      <c r="F139" s="205" t="s">
        <v>629</v>
      </c>
      <c r="G139" s="184"/>
      <c r="H139" s="184" t="s">
        <v>684</v>
      </c>
      <c r="I139" s="184" t="s">
        <v>664</v>
      </c>
      <c r="J139" s="184"/>
      <c r="K139" s="230"/>
    </row>
    <row r="140" spans="2:11" s="1" customFormat="1" ht="15" customHeight="1">
      <c r="B140" s="227"/>
      <c r="C140" s="184" t="s">
        <v>665</v>
      </c>
      <c r="D140" s="184"/>
      <c r="E140" s="184"/>
      <c r="F140" s="205" t="s">
        <v>629</v>
      </c>
      <c r="G140" s="184"/>
      <c r="H140" s="184" t="s">
        <v>665</v>
      </c>
      <c r="I140" s="184" t="s">
        <v>664</v>
      </c>
      <c r="J140" s="184"/>
      <c r="K140" s="230"/>
    </row>
    <row r="141" spans="2:11" s="1" customFormat="1" ht="15" customHeight="1">
      <c r="B141" s="227"/>
      <c r="C141" s="184" t="s">
        <v>30</v>
      </c>
      <c r="D141" s="184"/>
      <c r="E141" s="184"/>
      <c r="F141" s="205" t="s">
        <v>629</v>
      </c>
      <c r="G141" s="184"/>
      <c r="H141" s="184" t="s">
        <v>685</v>
      </c>
      <c r="I141" s="184" t="s">
        <v>664</v>
      </c>
      <c r="J141" s="184"/>
      <c r="K141" s="230"/>
    </row>
    <row r="142" spans="2:11" s="1" customFormat="1" ht="15" customHeight="1">
      <c r="B142" s="227"/>
      <c r="C142" s="184" t="s">
        <v>686</v>
      </c>
      <c r="D142" s="184"/>
      <c r="E142" s="184"/>
      <c r="F142" s="205" t="s">
        <v>629</v>
      </c>
      <c r="G142" s="184"/>
      <c r="H142" s="184" t="s">
        <v>687</v>
      </c>
      <c r="I142" s="184" t="s">
        <v>664</v>
      </c>
      <c r="J142" s="184"/>
      <c r="K142" s="230"/>
    </row>
    <row r="143" spans="2:11" s="1" customFormat="1" ht="15" customHeight="1">
      <c r="B143" s="231"/>
      <c r="C143" s="232"/>
      <c r="D143" s="232"/>
      <c r="E143" s="232"/>
      <c r="F143" s="232"/>
      <c r="G143" s="232"/>
      <c r="H143" s="232"/>
      <c r="I143" s="232"/>
      <c r="J143" s="232"/>
      <c r="K143" s="233"/>
    </row>
    <row r="144" spans="2:11" s="1" customFormat="1" ht="18.75" customHeight="1">
      <c r="B144" s="218"/>
      <c r="C144" s="218"/>
      <c r="D144" s="218"/>
      <c r="E144" s="218"/>
      <c r="F144" s="219"/>
      <c r="G144" s="218"/>
      <c r="H144" s="218"/>
      <c r="I144" s="218"/>
      <c r="J144" s="218"/>
      <c r="K144" s="218"/>
    </row>
    <row r="145" spans="2:11" s="1" customFormat="1" ht="18.75" customHeight="1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</row>
    <row r="146" spans="2:11" s="1" customFormat="1" ht="7.5" customHeight="1">
      <c r="B146" s="192"/>
      <c r="C146" s="193"/>
      <c r="D146" s="193"/>
      <c r="E146" s="193"/>
      <c r="F146" s="193"/>
      <c r="G146" s="193"/>
      <c r="H146" s="193"/>
      <c r="I146" s="193"/>
      <c r="J146" s="193"/>
      <c r="K146" s="194"/>
    </row>
    <row r="147" spans="2:11" s="1" customFormat="1" ht="45" customHeight="1">
      <c r="B147" s="195"/>
      <c r="C147" s="361" t="s">
        <v>688</v>
      </c>
      <c r="D147" s="361"/>
      <c r="E147" s="361"/>
      <c r="F147" s="361"/>
      <c r="G147" s="361"/>
      <c r="H147" s="361"/>
      <c r="I147" s="361"/>
      <c r="J147" s="361"/>
      <c r="K147" s="196"/>
    </row>
    <row r="148" spans="2:11" s="1" customFormat="1" ht="17.25" customHeight="1">
      <c r="B148" s="195"/>
      <c r="C148" s="197" t="s">
        <v>623</v>
      </c>
      <c r="D148" s="197"/>
      <c r="E148" s="197"/>
      <c r="F148" s="197" t="s">
        <v>624</v>
      </c>
      <c r="G148" s="198"/>
      <c r="H148" s="197" t="s">
        <v>46</v>
      </c>
      <c r="I148" s="197" t="s">
        <v>49</v>
      </c>
      <c r="J148" s="197" t="s">
        <v>625</v>
      </c>
      <c r="K148" s="196"/>
    </row>
    <row r="149" spans="2:11" s="1" customFormat="1" ht="17.25" customHeight="1">
      <c r="B149" s="195"/>
      <c r="C149" s="199" t="s">
        <v>626</v>
      </c>
      <c r="D149" s="199"/>
      <c r="E149" s="199"/>
      <c r="F149" s="200" t="s">
        <v>627</v>
      </c>
      <c r="G149" s="201"/>
      <c r="H149" s="199"/>
      <c r="I149" s="199"/>
      <c r="J149" s="199" t="s">
        <v>628</v>
      </c>
      <c r="K149" s="196"/>
    </row>
    <row r="150" spans="2:11" s="1" customFormat="1" ht="5.25" customHeight="1">
      <c r="B150" s="207"/>
      <c r="C150" s="202"/>
      <c r="D150" s="202"/>
      <c r="E150" s="202"/>
      <c r="F150" s="202"/>
      <c r="G150" s="203"/>
      <c r="H150" s="202"/>
      <c r="I150" s="202"/>
      <c r="J150" s="202"/>
      <c r="K150" s="230"/>
    </row>
    <row r="151" spans="2:11" s="1" customFormat="1" ht="15" customHeight="1">
      <c r="B151" s="207"/>
      <c r="C151" s="234" t="s">
        <v>632</v>
      </c>
      <c r="D151" s="184"/>
      <c r="E151" s="184"/>
      <c r="F151" s="235" t="s">
        <v>629</v>
      </c>
      <c r="G151" s="184"/>
      <c r="H151" s="234" t="s">
        <v>669</v>
      </c>
      <c r="I151" s="234" t="s">
        <v>631</v>
      </c>
      <c r="J151" s="234">
        <v>120</v>
      </c>
      <c r="K151" s="230"/>
    </row>
    <row r="152" spans="2:11" s="1" customFormat="1" ht="15" customHeight="1">
      <c r="B152" s="207"/>
      <c r="C152" s="234" t="s">
        <v>678</v>
      </c>
      <c r="D152" s="184"/>
      <c r="E152" s="184"/>
      <c r="F152" s="235" t="s">
        <v>629</v>
      </c>
      <c r="G152" s="184"/>
      <c r="H152" s="234" t="s">
        <v>689</v>
      </c>
      <c r="I152" s="234" t="s">
        <v>631</v>
      </c>
      <c r="J152" s="234" t="s">
        <v>680</v>
      </c>
      <c r="K152" s="230"/>
    </row>
    <row r="153" spans="2:11" s="1" customFormat="1" ht="15" customHeight="1">
      <c r="B153" s="207"/>
      <c r="C153" s="234" t="s">
        <v>577</v>
      </c>
      <c r="D153" s="184"/>
      <c r="E153" s="184"/>
      <c r="F153" s="235" t="s">
        <v>629</v>
      </c>
      <c r="G153" s="184"/>
      <c r="H153" s="234" t="s">
        <v>690</v>
      </c>
      <c r="I153" s="234" t="s">
        <v>631</v>
      </c>
      <c r="J153" s="234" t="s">
        <v>680</v>
      </c>
      <c r="K153" s="230"/>
    </row>
    <row r="154" spans="2:11" s="1" customFormat="1" ht="15" customHeight="1">
      <c r="B154" s="207"/>
      <c r="C154" s="234" t="s">
        <v>634</v>
      </c>
      <c r="D154" s="184"/>
      <c r="E154" s="184"/>
      <c r="F154" s="235" t="s">
        <v>635</v>
      </c>
      <c r="G154" s="184"/>
      <c r="H154" s="234" t="s">
        <v>669</v>
      </c>
      <c r="I154" s="234" t="s">
        <v>631</v>
      </c>
      <c r="J154" s="234">
        <v>50</v>
      </c>
      <c r="K154" s="230"/>
    </row>
    <row r="155" spans="2:11" s="1" customFormat="1" ht="15" customHeight="1">
      <c r="B155" s="207"/>
      <c r="C155" s="234" t="s">
        <v>637</v>
      </c>
      <c r="D155" s="184"/>
      <c r="E155" s="184"/>
      <c r="F155" s="235" t="s">
        <v>629</v>
      </c>
      <c r="G155" s="184"/>
      <c r="H155" s="234" t="s">
        <v>669</v>
      </c>
      <c r="I155" s="234" t="s">
        <v>639</v>
      </c>
      <c r="J155" s="234"/>
      <c r="K155" s="230"/>
    </row>
    <row r="156" spans="2:11" s="1" customFormat="1" ht="15" customHeight="1">
      <c r="B156" s="207"/>
      <c r="C156" s="234" t="s">
        <v>648</v>
      </c>
      <c r="D156" s="184"/>
      <c r="E156" s="184"/>
      <c r="F156" s="235" t="s">
        <v>635</v>
      </c>
      <c r="G156" s="184"/>
      <c r="H156" s="234" t="s">
        <v>669</v>
      </c>
      <c r="I156" s="234" t="s">
        <v>631</v>
      </c>
      <c r="J156" s="234">
        <v>50</v>
      </c>
      <c r="K156" s="230"/>
    </row>
    <row r="157" spans="2:11" s="1" customFormat="1" ht="15" customHeight="1">
      <c r="B157" s="207"/>
      <c r="C157" s="234" t="s">
        <v>656</v>
      </c>
      <c r="D157" s="184"/>
      <c r="E157" s="184"/>
      <c r="F157" s="235" t="s">
        <v>635</v>
      </c>
      <c r="G157" s="184"/>
      <c r="H157" s="234" t="s">
        <v>669</v>
      </c>
      <c r="I157" s="234" t="s">
        <v>631</v>
      </c>
      <c r="J157" s="234">
        <v>50</v>
      </c>
      <c r="K157" s="230"/>
    </row>
    <row r="158" spans="2:11" s="1" customFormat="1" ht="15" customHeight="1">
      <c r="B158" s="207"/>
      <c r="C158" s="234" t="s">
        <v>654</v>
      </c>
      <c r="D158" s="184"/>
      <c r="E158" s="184"/>
      <c r="F158" s="235" t="s">
        <v>635</v>
      </c>
      <c r="G158" s="184"/>
      <c r="H158" s="234" t="s">
        <v>669</v>
      </c>
      <c r="I158" s="234" t="s">
        <v>631</v>
      </c>
      <c r="J158" s="234">
        <v>50</v>
      </c>
      <c r="K158" s="230"/>
    </row>
    <row r="159" spans="2:11" s="1" customFormat="1" ht="15" customHeight="1">
      <c r="B159" s="207"/>
      <c r="C159" s="234" t="s">
        <v>77</v>
      </c>
      <c r="D159" s="184"/>
      <c r="E159" s="184"/>
      <c r="F159" s="235" t="s">
        <v>629</v>
      </c>
      <c r="G159" s="184"/>
      <c r="H159" s="234" t="s">
        <v>691</v>
      </c>
      <c r="I159" s="234" t="s">
        <v>631</v>
      </c>
      <c r="J159" s="234" t="s">
        <v>692</v>
      </c>
      <c r="K159" s="230"/>
    </row>
    <row r="160" spans="2:11" s="1" customFormat="1" ht="15" customHeight="1">
      <c r="B160" s="207"/>
      <c r="C160" s="234" t="s">
        <v>693</v>
      </c>
      <c r="D160" s="184"/>
      <c r="E160" s="184"/>
      <c r="F160" s="235" t="s">
        <v>629</v>
      </c>
      <c r="G160" s="184"/>
      <c r="H160" s="234" t="s">
        <v>694</v>
      </c>
      <c r="I160" s="234" t="s">
        <v>664</v>
      </c>
      <c r="J160" s="234"/>
      <c r="K160" s="230"/>
    </row>
    <row r="161" spans="2:11" s="1" customFormat="1" ht="15" customHeight="1">
      <c r="B161" s="236"/>
      <c r="C161" s="216"/>
      <c r="D161" s="216"/>
      <c r="E161" s="216"/>
      <c r="F161" s="216"/>
      <c r="G161" s="216"/>
      <c r="H161" s="216"/>
      <c r="I161" s="216"/>
      <c r="J161" s="216"/>
      <c r="K161" s="237"/>
    </row>
    <row r="162" spans="2:11" s="1" customFormat="1" ht="18.75" customHeight="1">
      <c r="B162" s="218"/>
      <c r="C162" s="228"/>
      <c r="D162" s="228"/>
      <c r="E162" s="228"/>
      <c r="F162" s="238"/>
      <c r="G162" s="228"/>
      <c r="H162" s="228"/>
      <c r="I162" s="228"/>
      <c r="J162" s="228"/>
      <c r="K162" s="218"/>
    </row>
    <row r="163" spans="2:11" s="1" customFormat="1" ht="18.75" customHeight="1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</row>
    <row r="164" spans="2:11" s="1" customFormat="1" ht="7.5" customHeight="1">
      <c r="B164" s="173"/>
      <c r="C164" s="174"/>
      <c r="D164" s="174"/>
      <c r="E164" s="174"/>
      <c r="F164" s="174"/>
      <c r="G164" s="174"/>
      <c r="H164" s="174"/>
      <c r="I164" s="174"/>
      <c r="J164" s="174"/>
      <c r="K164" s="175"/>
    </row>
    <row r="165" spans="2:11" s="1" customFormat="1" ht="45" customHeight="1">
      <c r="B165" s="176"/>
      <c r="C165" s="362" t="s">
        <v>695</v>
      </c>
      <c r="D165" s="362"/>
      <c r="E165" s="362"/>
      <c r="F165" s="362"/>
      <c r="G165" s="362"/>
      <c r="H165" s="362"/>
      <c r="I165" s="362"/>
      <c r="J165" s="362"/>
      <c r="K165" s="177"/>
    </row>
    <row r="166" spans="2:11" s="1" customFormat="1" ht="17.25" customHeight="1">
      <c r="B166" s="176"/>
      <c r="C166" s="197" t="s">
        <v>623</v>
      </c>
      <c r="D166" s="197"/>
      <c r="E166" s="197"/>
      <c r="F166" s="197" t="s">
        <v>624</v>
      </c>
      <c r="G166" s="239"/>
      <c r="H166" s="240" t="s">
        <v>46</v>
      </c>
      <c r="I166" s="240" t="s">
        <v>49</v>
      </c>
      <c r="J166" s="197" t="s">
        <v>625</v>
      </c>
      <c r="K166" s="177"/>
    </row>
    <row r="167" spans="2:11" s="1" customFormat="1" ht="17.25" customHeight="1">
      <c r="B167" s="178"/>
      <c r="C167" s="199" t="s">
        <v>626</v>
      </c>
      <c r="D167" s="199"/>
      <c r="E167" s="199"/>
      <c r="F167" s="200" t="s">
        <v>627</v>
      </c>
      <c r="G167" s="241"/>
      <c r="H167" s="242"/>
      <c r="I167" s="242"/>
      <c r="J167" s="199" t="s">
        <v>628</v>
      </c>
      <c r="K167" s="179"/>
    </row>
    <row r="168" spans="2:11" s="1" customFormat="1" ht="5.25" customHeight="1">
      <c r="B168" s="207"/>
      <c r="C168" s="202"/>
      <c r="D168" s="202"/>
      <c r="E168" s="202"/>
      <c r="F168" s="202"/>
      <c r="G168" s="203"/>
      <c r="H168" s="202"/>
      <c r="I168" s="202"/>
      <c r="J168" s="202"/>
      <c r="K168" s="230"/>
    </row>
    <row r="169" spans="2:11" s="1" customFormat="1" ht="15" customHeight="1">
      <c r="B169" s="207"/>
      <c r="C169" s="184" t="s">
        <v>632</v>
      </c>
      <c r="D169" s="184"/>
      <c r="E169" s="184"/>
      <c r="F169" s="205" t="s">
        <v>629</v>
      </c>
      <c r="G169" s="184"/>
      <c r="H169" s="184" t="s">
        <v>669</v>
      </c>
      <c r="I169" s="184" t="s">
        <v>631</v>
      </c>
      <c r="J169" s="184">
        <v>120</v>
      </c>
      <c r="K169" s="230"/>
    </row>
    <row r="170" spans="2:11" s="1" customFormat="1" ht="15" customHeight="1">
      <c r="B170" s="207"/>
      <c r="C170" s="184" t="s">
        <v>678</v>
      </c>
      <c r="D170" s="184"/>
      <c r="E170" s="184"/>
      <c r="F170" s="205" t="s">
        <v>629</v>
      </c>
      <c r="G170" s="184"/>
      <c r="H170" s="184" t="s">
        <v>679</v>
      </c>
      <c r="I170" s="184" t="s">
        <v>631</v>
      </c>
      <c r="J170" s="184" t="s">
        <v>680</v>
      </c>
      <c r="K170" s="230"/>
    </row>
    <row r="171" spans="2:11" s="1" customFormat="1" ht="15" customHeight="1">
      <c r="B171" s="207"/>
      <c r="C171" s="184" t="s">
        <v>577</v>
      </c>
      <c r="D171" s="184"/>
      <c r="E171" s="184"/>
      <c r="F171" s="205" t="s">
        <v>629</v>
      </c>
      <c r="G171" s="184"/>
      <c r="H171" s="184" t="s">
        <v>696</v>
      </c>
      <c r="I171" s="184" t="s">
        <v>631</v>
      </c>
      <c r="J171" s="184" t="s">
        <v>680</v>
      </c>
      <c r="K171" s="230"/>
    </row>
    <row r="172" spans="2:11" s="1" customFormat="1" ht="15" customHeight="1">
      <c r="B172" s="207"/>
      <c r="C172" s="184" t="s">
        <v>634</v>
      </c>
      <c r="D172" s="184"/>
      <c r="E172" s="184"/>
      <c r="F172" s="205" t="s">
        <v>635</v>
      </c>
      <c r="G172" s="184"/>
      <c r="H172" s="184" t="s">
        <v>696</v>
      </c>
      <c r="I172" s="184" t="s">
        <v>631</v>
      </c>
      <c r="J172" s="184">
        <v>50</v>
      </c>
      <c r="K172" s="230"/>
    </row>
    <row r="173" spans="2:11" s="1" customFormat="1" ht="15" customHeight="1">
      <c r="B173" s="207"/>
      <c r="C173" s="184" t="s">
        <v>637</v>
      </c>
      <c r="D173" s="184"/>
      <c r="E173" s="184"/>
      <c r="F173" s="205" t="s">
        <v>629</v>
      </c>
      <c r="G173" s="184"/>
      <c r="H173" s="184" t="s">
        <v>696</v>
      </c>
      <c r="I173" s="184" t="s">
        <v>639</v>
      </c>
      <c r="J173" s="184"/>
      <c r="K173" s="230"/>
    </row>
    <row r="174" spans="2:11" s="1" customFormat="1" ht="15" customHeight="1">
      <c r="B174" s="207"/>
      <c r="C174" s="184" t="s">
        <v>648</v>
      </c>
      <c r="D174" s="184"/>
      <c r="E174" s="184"/>
      <c r="F174" s="205" t="s">
        <v>635</v>
      </c>
      <c r="G174" s="184"/>
      <c r="H174" s="184" t="s">
        <v>696</v>
      </c>
      <c r="I174" s="184" t="s">
        <v>631</v>
      </c>
      <c r="J174" s="184">
        <v>50</v>
      </c>
      <c r="K174" s="230"/>
    </row>
    <row r="175" spans="2:11" s="1" customFormat="1" ht="15" customHeight="1">
      <c r="B175" s="207"/>
      <c r="C175" s="184" t="s">
        <v>656</v>
      </c>
      <c r="D175" s="184"/>
      <c r="E175" s="184"/>
      <c r="F175" s="205" t="s">
        <v>635</v>
      </c>
      <c r="G175" s="184"/>
      <c r="H175" s="184" t="s">
        <v>696</v>
      </c>
      <c r="I175" s="184" t="s">
        <v>631</v>
      </c>
      <c r="J175" s="184">
        <v>50</v>
      </c>
      <c r="K175" s="230"/>
    </row>
    <row r="176" spans="2:11" s="1" customFormat="1" ht="15" customHeight="1">
      <c r="B176" s="207"/>
      <c r="C176" s="184" t="s">
        <v>654</v>
      </c>
      <c r="D176" s="184"/>
      <c r="E176" s="184"/>
      <c r="F176" s="205" t="s">
        <v>635</v>
      </c>
      <c r="G176" s="184"/>
      <c r="H176" s="184" t="s">
        <v>696</v>
      </c>
      <c r="I176" s="184" t="s">
        <v>631</v>
      </c>
      <c r="J176" s="184">
        <v>50</v>
      </c>
      <c r="K176" s="230"/>
    </row>
    <row r="177" spans="2:11" s="1" customFormat="1" ht="15" customHeight="1">
      <c r="B177" s="207"/>
      <c r="C177" s="184" t="s">
        <v>96</v>
      </c>
      <c r="D177" s="184"/>
      <c r="E177" s="184"/>
      <c r="F177" s="205" t="s">
        <v>629</v>
      </c>
      <c r="G177" s="184"/>
      <c r="H177" s="184" t="s">
        <v>697</v>
      </c>
      <c r="I177" s="184" t="s">
        <v>698</v>
      </c>
      <c r="J177" s="184"/>
      <c r="K177" s="230"/>
    </row>
    <row r="178" spans="2:11" s="1" customFormat="1" ht="15" customHeight="1">
      <c r="B178" s="207"/>
      <c r="C178" s="184" t="s">
        <v>49</v>
      </c>
      <c r="D178" s="184"/>
      <c r="E178" s="184"/>
      <c r="F178" s="205" t="s">
        <v>629</v>
      </c>
      <c r="G178" s="184"/>
      <c r="H178" s="184" t="s">
        <v>699</v>
      </c>
      <c r="I178" s="184" t="s">
        <v>700</v>
      </c>
      <c r="J178" s="184">
        <v>1</v>
      </c>
      <c r="K178" s="230"/>
    </row>
    <row r="179" spans="2:11" s="1" customFormat="1" ht="15" customHeight="1">
      <c r="B179" s="207"/>
      <c r="C179" s="184" t="s">
        <v>45</v>
      </c>
      <c r="D179" s="184"/>
      <c r="E179" s="184"/>
      <c r="F179" s="205" t="s">
        <v>629</v>
      </c>
      <c r="G179" s="184"/>
      <c r="H179" s="184" t="s">
        <v>701</v>
      </c>
      <c r="I179" s="184" t="s">
        <v>631</v>
      </c>
      <c r="J179" s="184">
        <v>20</v>
      </c>
      <c r="K179" s="230"/>
    </row>
    <row r="180" spans="2:11" s="1" customFormat="1" ht="15" customHeight="1">
      <c r="B180" s="207"/>
      <c r="C180" s="184" t="s">
        <v>46</v>
      </c>
      <c r="D180" s="184"/>
      <c r="E180" s="184"/>
      <c r="F180" s="205" t="s">
        <v>629</v>
      </c>
      <c r="G180" s="184"/>
      <c r="H180" s="184" t="s">
        <v>702</v>
      </c>
      <c r="I180" s="184" t="s">
        <v>631</v>
      </c>
      <c r="J180" s="184">
        <v>255</v>
      </c>
      <c r="K180" s="230"/>
    </row>
    <row r="181" spans="2:11" s="1" customFormat="1" ht="15" customHeight="1">
      <c r="B181" s="207"/>
      <c r="C181" s="184" t="s">
        <v>97</v>
      </c>
      <c r="D181" s="184"/>
      <c r="E181" s="184"/>
      <c r="F181" s="205" t="s">
        <v>629</v>
      </c>
      <c r="G181" s="184"/>
      <c r="H181" s="184" t="s">
        <v>593</v>
      </c>
      <c r="I181" s="184" t="s">
        <v>631</v>
      </c>
      <c r="J181" s="184">
        <v>10</v>
      </c>
      <c r="K181" s="230"/>
    </row>
    <row r="182" spans="2:11" s="1" customFormat="1" ht="15" customHeight="1">
      <c r="B182" s="207"/>
      <c r="C182" s="184" t="s">
        <v>98</v>
      </c>
      <c r="D182" s="184"/>
      <c r="E182" s="184"/>
      <c r="F182" s="205" t="s">
        <v>629</v>
      </c>
      <c r="G182" s="184"/>
      <c r="H182" s="184" t="s">
        <v>703</v>
      </c>
      <c r="I182" s="184" t="s">
        <v>664</v>
      </c>
      <c r="J182" s="184"/>
      <c r="K182" s="230"/>
    </row>
    <row r="183" spans="2:11" s="1" customFormat="1" ht="15" customHeight="1">
      <c r="B183" s="207"/>
      <c r="C183" s="184" t="s">
        <v>704</v>
      </c>
      <c r="D183" s="184"/>
      <c r="E183" s="184"/>
      <c r="F183" s="205" t="s">
        <v>629</v>
      </c>
      <c r="G183" s="184"/>
      <c r="H183" s="184" t="s">
        <v>705</v>
      </c>
      <c r="I183" s="184" t="s">
        <v>664</v>
      </c>
      <c r="J183" s="184"/>
      <c r="K183" s="230"/>
    </row>
    <row r="184" spans="2:11" s="1" customFormat="1" ht="15" customHeight="1">
      <c r="B184" s="207"/>
      <c r="C184" s="184" t="s">
        <v>693</v>
      </c>
      <c r="D184" s="184"/>
      <c r="E184" s="184"/>
      <c r="F184" s="205" t="s">
        <v>629</v>
      </c>
      <c r="G184" s="184"/>
      <c r="H184" s="184" t="s">
        <v>706</v>
      </c>
      <c r="I184" s="184" t="s">
        <v>664</v>
      </c>
      <c r="J184" s="184"/>
      <c r="K184" s="230"/>
    </row>
    <row r="185" spans="2:11" s="1" customFormat="1" ht="15" customHeight="1">
      <c r="B185" s="207"/>
      <c r="C185" s="184" t="s">
        <v>100</v>
      </c>
      <c r="D185" s="184"/>
      <c r="E185" s="184"/>
      <c r="F185" s="205" t="s">
        <v>635</v>
      </c>
      <c r="G185" s="184"/>
      <c r="H185" s="184" t="s">
        <v>707</v>
      </c>
      <c r="I185" s="184" t="s">
        <v>631</v>
      </c>
      <c r="J185" s="184">
        <v>50</v>
      </c>
      <c r="K185" s="230"/>
    </row>
    <row r="186" spans="2:11" s="1" customFormat="1" ht="15" customHeight="1">
      <c r="B186" s="207"/>
      <c r="C186" s="184" t="s">
        <v>708</v>
      </c>
      <c r="D186" s="184"/>
      <c r="E186" s="184"/>
      <c r="F186" s="205" t="s">
        <v>635</v>
      </c>
      <c r="G186" s="184"/>
      <c r="H186" s="184" t="s">
        <v>709</v>
      </c>
      <c r="I186" s="184" t="s">
        <v>710</v>
      </c>
      <c r="J186" s="184"/>
      <c r="K186" s="230"/>
    </row>
    <row r="187" spans="2:11" s="1" customFormat="1" ht="15" customHeight="1">
      <c r="B187" s="207"/>
      <c r="C187" s="184" t="s">
        <v>711</v>
      </c>
      <c r="D187" s="184"/>
      <c r="E187" s="184"/>
      <c r="F187" s="205" t="s">
        <v>635</v>
      </c>
      <c r="G187" s="184"/>
      <c r="H187" s="184" t="s">
        <v>712</v>
      </c>
      <c r="I187" s="184" t="s">
        <v>710</v>
      </c>
      <c r="J187" s="184"/>
      <c r="K187" s="230"/>
    </row>
    <row r="188" spans="2:11" s="1" customFormat="1" ht="15" customHeight="1">
      <c r="B188" s="207"/>
      <c r="C188" s="184" t="s">
        <v>713</v>
      </c>
      <c r="D188" s="184"/>
      <c r="E188" s="184"/>
      <c r="F188" s="205" t="s">
        <v>635</v>
      </c>
      <c r="G188" s="184"/>
      <c r="H188" s="184" t="s">
        <v>714</v>
      </c>
      <c r="I188" s="184" t="s">
        <v>710</v>
      </c>
      <c r="J188" s="184"/>
      <c r="K188" s="230"/>
    </row>
    <row r="189" spans="2:11" s="1" customFormat="1" ht="15" customHeight="1">
      <c r="B189" s="207"/>
      <c r="C189" s="243" t="s">
        <v>715</v>
      </c>
      <c r="D189" s="184"/>
      <c r="E189" s="184"/>
      <c r="F189" s="205" t="s">
        <v>635</v>
      </c>
      <c r="G189" s="184"/>
      <c r="H189" s="184" t="s">
        <v>716</v>
      </c>
      <c r="I189" s="184" t="s">
        <v>717</v>
      </c>
      <c r="J189" s="244" t="s">
        <v>718</v>
      </c>
      <c r="K189" s="230"/>
    </row>
    <row r="190" spans="2:11" s="1" customFormat="1" ht="15" customHeight="1">
      <c r="B190" s="207"/>
      <c r="C190" s="243" t="s">
        <v>34</v>
      </c>
      <c r="D190" s="184"/>
      <c r="E190" s="184"/>
      <c r="F190" s="205" t="s">
        <v>629</v>
      </c>
      <c r="G190" s="184"/>
      <c r="H190" s="181" t="s">
        <v>719</v>
      </c>
      <c r="I190" s="184" t="s">
        <v>720</v>
      </c>
      <c r="J190" s="184"/>
      <c r="K190" s="230"/>
    </row>
    <row r="191" spans="2:11" s="1" customFormat="1" ht="15" customHeight="1">
      <c r="B191" s="207"/>
      <c r="C191" s="243" t="s">
        <v>721</v>
      </c>
      <c r="D191" s="184"/>
      <c r="E191" s="184"/>
      <c r="F191" s="205" t="s">
        <v>629</v>
      </c>
      <c r="G191" s="184"/>
      <c r="H191" s="184" t="s">
        <v>722</v>
      </c>
      <c r="I191" s="184" t="s">
        <v>664</v>
      </c>
      <c r="J191" s="184"/>
      <c r="K191" s="230"/>
    </row>
    <row r="192" spans="2:11" s="1" customFormat="1" ht="15" customHeight="1">
      <c r="B192" s="207"/>
      <c r="C192" s="243" t="s">
        <v>723</v>
      </c>
      <c r="D192" s="184"/>
      <c r="E192" s="184"/>
      <c r="F192" s="205" t="s">
        <v>629</v>
      </c>
      <c r="G192" s="184"/>
      <c r="H192" s="184" t="s">
        <v>724</v>
      </c>
      <c r="I192" s="184" t="s">
        <v>664</v>
      </c>
      <c r="J192" s="184"/>
      <c r="K192" s="230"/>
    </row>
    <row r="193" spans="2:11" s="1" customFormat="1" ht="15" customHeight="1">
      <c r="B193" s="207"/>
      <c r="C193" s="243" t="s">
        <v>725</v>
      </c>
      <c r="D193" s="184"/>
      <c r="E193" s="184"/>
      <c r="F193" s="205" t="s">
        <v>635</v>
      </c>
      <c r="G193" s="184"/>
      <c r="H193" s="184" t="s">
        <v>726</v>
      </c>
      <c r="I193" s="184" t="s">
        <v>664</v>
      </c>
      <c r="J193" s="184"/>
      <c r="K193" s="230"/>
    </row>
    <row r="194" spans="2:11" s="1" customFormat="1" ht="15" customHeight="1">
      <c r="B194" s="236"/>
      <c r="C194" s="245"/>
      <c r="D194" s="216"/>
      <c r="E194" s="216"/>
      <c r="F194" s="216"/>
      <c r="G194" s="216"/>
      <c r="H194" s="216"/>
      <c r="I194" s="216"/>
      <c r="J194" s="216"/>
      <c r="K194" s="237"/>
    </row>
    <row r="195" spans="2:11" s="1" customFormat="1" ht="18.75" customHeight="1">
      <c r="B195" s="218"/>
      <c r="C195" s="228"/>
      <c r="D195" s="228"/>
      <c r="E195" s="228"/>
      <c r="F195" s="238"/>
      <c r="G195" s="228"/>
      <c r="H195" s="228"/>
      <c r="I195" s="228"/>
      <c r="J195" s="228"/>
      <c r="K195" s="218"/>
    </row>
    <row r="196" spans="2:11" s="1" customFormat="1" ht="18.75" customHeight="1">
      <c r="B196" s="218"/>
      <c r="C196" s="228"/>
      <c r="D196" s="228"/>
      <c r="E196" s="228"/>
      <c r="F196" s="238"/>
      <c r="G196" s="228"/>
      <c r="H196" s="228"/>
      <c r="I196" s="228"/>
      <c r="J196" s="228"/>
      <c r="K196" s="218"/>
    </row>
    <row r="197" spans="2:11" s="1" customFormat="1" ht="18.75" customHeight="1"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</row>
    <row r="198" spans="2:11" s="1" customFormat="1" ht="13.5">
      <c r="B198" s="173"/>
      <c r="C198" s="174"/>
      <c r="D198" s="174"/>
      <c r="E198" s="174"/>
      <c r="F198" s="174"/>
      <c r="G198" s="174"/>
      <c r="H198" s="174"/>
      <c r="I198" s="174"/>
      <c r="J198" s="174"/>
      <c r="K198" s="175"/>
    </row>
    <row r="199" spans="2:11" s="1" customFormat="1" ht="21">
      <c r="B199" s="176"/>
      <c r="C199" s="362" t="s">
        <v>727</v>
      </c>
      <c r="D199" s="362"/>
      <c r="E199" s="362"/>
      <c r="F199" s="362"/>
      <c r="G199" s="362"/>
      <c r="H199" s="362"/>
      <c r="I199" s="362"/>
      <c r="J199" s="362"/>
      <c r="K199" s="177"/>
    </row>
    <row r="200" spans="2:11" s="1" customFormat="1" ht="25.5" customHeight="1">
      <c r="B200" s="176"/>
      <c r="C200" s="246" t="s">
        <v>728</v>
      </c>
      <c r="D200" s="246"/>
      <c r="E200" s="246"/>
      <c r="F200" s="246" t="s">
        <v>729</v>
      </c>
      <c r="G200" s="247"/>
      <c r="H200" s="363" t="s">
        <v>730</v>
      </c>
      <c r="I200" s="363"/>
      <c r="J200" s="363"/>
      <c r="K200" s="177"/>
    </row>
    <row r="201" spans="2:11" s="1" customFormat="1" ht="5.25" customHeight="1">
      <c r="B201" s="207"/>
      <c r="C201" s="202"/>
      <c r="D201" s="202"/>
      <c r="E201" s="202"/>
      <c r="F201" s="202"/>
      <c r="G201" s="228"/>
      <c r="H201" s="202"/>
      <c r="I201" s="202"/>
      <c r="J201" s="202"/>
      <c r="K201" s="230"/>
    </row>
    <row r="202" spans="2:11" s="1" customFormat="1" ht="15" customHeight="1">
      <c r="B202" s="207"/>
      <c r="C202" s="184" t="s">
        <v>720</v>
      </c>
      <c r="D202" s="184"/>
      <c r="E202" s="184"/>
      <c r="F202" s="205" t="s">
        <v>35</v>
      </c>
      <c r="G202" s="184"/>
      <c r="H202" s="364" t="s">
        <v>731</v>
      </c>
      <c r="I202" s="364"/>
      <c r="J202" s="364"/>
      <c r="K202" s="230"/>
    </row>
    <row r="203" spans="2:11" s="1" customFormat="1" ht="15" customHeight="1">
      <c r="B203" s="207"/>
      <c r="C203" s="184"/>
      <c r="D203" s="184"/>
      <c r="E203" s="184"/>
      <c r="F203" s="205" t="s">
        <v>36</v>
      </c>
      <c r="G203" s="184"/>
      <c r="H203" s="364" t="s">
        <v>732</v>
      </c>
      <c r="I203" s="364"/>
      <c r="J203" s="364"/>
      <c r="K203" s="230"/>
    </row>
    <row r="204" spans="2:11" s="1" customFormat="1" ht="15" customHeight="1">
      <c r="B204" s="207"/>
      <c r="C204" s="184"/>
      <c r="D204" s="184"/>
      <c r="E204" s="184"/>
      <c r="F204" s="205" t="s">
        <v>39</v>
      </c>
      <c r="G204" s="184"/>
      <c r="H204" s="364" t="s">
        <v>733</v>
      </c>
      <c r="I204" s="364"/>
      <c r="J204" s="364"/>
      <c r="K204" s="230"/>
    </row>
    <row r="205" spans="2:11" s="1" customFormat="1" ht="15" customHeight="1">
      <c r="B205" s="207"/>
      <c r="C205" s="184"/>
      <c r="D205" s="184"/>
      <c r="E205" s="184"/>
      <c r="F205" s="205" t="s">
        <v>37</v>
      </c>
      <c r="G205" s="184"/>
      <c r="H205" s="364" t="s">
        <v>734</v>
      </c>
      <c r="I205" s="364"/>
      <c r="J205" s="364"/>
      <c r="K205" s="230"/>
    </row>
    <row r="206" spans="2:11" s="1" customFormat="1" ht="15" customHeight="1">
      <c r="B206" s="207"/>
      <c r="C206" s="184"/>
      <c r="D206" s="184"/>
      <c r="E206" s="184"/>
      <c r="F206" s="205" t="s">
        <v>38</v>
      </c>
      <c r="G206" s="184"/>
      <c r="H206" s="364" t="s">
        <v>735</v>
      </c>
      <c r="I206" s="364"/>
      <c r="J206" s="364"/>
      <c r="K206" s="230"/>
    </row>
    <row r="207" spans="2:11" s="1" customFormat="1" ht="15" customHeight="1">
      <c r="B207" s="207"/>
      <c r="C207" s="184"/>
      <c r="D207" s="184"/>
      <c r="E207" s="184"/>
      <c r="F207" s="205"/>
      <c r="G207" s="184"/>
      <c r="H207" s="184"/>
      <c r="I207" s="184"/>
      <c r="J207" s="184"/>
      <c r="K207" s="230"/>
    </row>
    <row r="208" spans="2:11" s="1" customFormat="1" ht="15" customHeight="1">
      <c r="B208" s="207"/>
      <c r="C208" s="184" t="s">
        <v>676</v>
      </c>
      <c r="D208" s="184"/>
      <c r="E208" s="184"/>
      <c r="F208" s="205" t="s">
        <v>69</v>
      </c>
      <c r="G208" s="184"/>
      <c r="H208" s="364" t="s">
        <v>736</v>
      </c>
      <c r="I208" s="364"/>
      <c r="J208" s="364"/>
      <c r="K208" s="230"/>
    </row>
    <row r="209" spans="2:11" s="1" customFormat="1" ht="15" customHeight="1">
      <c r="B209" s="207"/>
      <c r="C209" s="184"/>
      <c r="D209" s="184"/>
      <c r="E209" s="184"/>
      <c r="F209" s="205" t="s">
        <v>571</v>
      </c>
      <c r="G209" s="184"/>
      <c r="H209" s="364" t="s">
        <v>572</v>
      </c>
      <c r="I209" s="364"/>
      <c r="J209" s="364"/>
      <c r="K209" s="230"/>
    </row>
    <row r="210" spans="2:11" s="1" customFormat="1" ht="15" customHeight="1">
      <c r="B210" s="207"/>
      <c r="C210" s="184"/>
      <c r="D210" s="184"/>
      <c r="E210" s="184"/>
      <c r="F210" s="205" t="s">
        <v>569</v>
      </c>
      <c r="G210" s="184"/>
      <c r="H210" s="364" t="s">
        <v>737</v>
      </c>
      <c r="I210" s="364"/>
      <c r="J210" s="364"/>
      <c r="K210" s="230"/>
    </row>
    <row r="211" spans="2:11" s="1" customFormat="1" ht="15" customHeight="1">
      <c r="B211" s="248"/>
      <c r="C211" s="184"/>
      <c r="D211" s="184"/>
      <c r="E211" s="184"/>
      <c r="F211" s="205" t="s">
        <v>573</v>
      </c>
      <c r="G211" s="243"/>
      <c r="H211" s="365" t="s">
        <v>574</v>
      </c>
      <c r="I211" s="365"/>
      <c r="J211" s="365"/>
      <c r="K211" s="249"/>
    </row>
    <row r="212" spans="2:11" s="1" customFormat="1" ht="15" customHeight="1">
      <c r="B212" s="248"/>
      <c r="C212" s="184"/>
      <c r="D212" s="184"/>
      <c r="E212" s="184"/>
      <c r="F212" s="205" t="s">
        <v>575</v>
      </c>
      <c r="G212" s="243"/>
      <c r="H212" s="365" t="s">
        <v>738</v>
      </c>
      <c r="I212" s="365"/>
      <c r="J212" s="365"/>
      <c r="K212" s="249"/>
    </row>
    <row r="213" spans="2:11" s="1" customFormat="1" ht="15" customHeight="1">
      <c r="B213" s="248"/>
      <c r="C213" s="184"/>
      <c r="D213" s="184"/>
      <c r="E213" s="184"/>
      <c r="F213" s="205"/>
      <c r="G213" s="243"/>
      <c r="H213" s="234"/>
      <c r="I213" s="234"/>
      <c r="J213" s="234"/>
      <c r="K213" s="249"/>
    </row>
    <row r="214" spans="2:11" s="1" customFormat="1" ht="15" customHeight="1">
      <c r="B214" s="248"/>
      <c r="C214" s="184" t="s">
        <v>700</v>
      </c>
      <c r="D214" s="184"/>
      <c r="E214" s="184"/>
      <c r="F214" s="205">
        <v>1</v>
      </c>
      <c r="G214" s="243"/>
      <c r="H214" s="365" t="s">
        <v>739</v>
      </c>
      <c r="I214" s="365"/>
      <c r="J214" s="365"/>
      <c r="K214" s="249"/>
    </row>
    <row r="215" spans="2:11" s="1" customFormat="1" ht="15" customHeight="1">
      <c r="B215" s="248"/>
      <c r="C215" s="184"/>
      <c r="D215" s="184"/>
      <c r="E215" s="184"/>
      <c r="F215" s="205">
        <v>2</v>
      </c>
      <c r="G215" s="243"/>
      <c r="H215" s="365" t="s">
        <v>740</v>
      </c>
      <c r="I215" s="365"/>
      <c r="J215" s="365"/>
      <c r="K215" s="249"/>
    </row>
    <row r="216" spans="2:11" s="1" customFormat="1" ht="15" customHeight="1">
      <c r="B216" s="248"/>
      <c r="C216" s="184"/>
      <c r="D216" s="184"/>
      <c r="E216" s="184"/>
      <c r="F216" s="205">
        <v>3</v>
      </c>
      <c r="G216" s="243"/>
      <c r="H216" s="365" t="s">
        <v>741</v>
      </c>
      <c r="I216" s="365"/>
      <c r="J216" s="365"/>
      <c r="K216" s="249"/>
    </row>
    <row r="217" spans="2:11" s="1" customFormat="1" ht="15" customHeight="1">
      <c r="B217" s="248"/>
      <c r="C217" s="184"/>
      <c r="D217" s="184"/>
      <c r="E217" s="184"/>
      <c r="F217" s="205">
        <v>4</v>
      </c>
      <c r="G217" s="243"/>
      <c r="H217" s="365" t="s">
        <v>742</v>
      </c>
      <c r="I217" s="365"/>
      <c r="J217" s="365"/>
      <c r="K217" s="249"/>
    </row>
    <row r="218" spans="2:11" s="1" customFormat="1" ht="12.75" customHeight="1">
      <c r="B218" s="250"/>
      <c r="C218" s="251"/>
      <c r="D218" s="251"/>
      <c r="E218" s="251"/>
      <c r="F218" s="251"/>
      <c r="G218" s="251"/>
      <c r="H218" s="251"/>
      <c r="I218" s="251"/>
      <c r="J218" s="251"/>
      <c r="K218" s="25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Část 1 -Sanace spodní stavby</vt:lpstr>
      <vt:lpstr>Část 2 - Oprava fasády</vt:lpstr>
      <vt:lpstr>Pokyny pro vyplnění</vt:lpstr>
      <vt:lpstr>'Část 1 -Sanace spodní stavby'!Názvy_tisku</vt:lpstr>
      <vt:lpstr>'Část 2 - Oprava fasády'!Názvy_tisku</vt:lpstr>
      <vt:lpstr>'Rekapitulace stavby'!Názvy_tisku</vt:lpstr>
      <vt:lpstr>'Část 1 -Sanace spodní stavby'!Oblast_tisku</vt:lpstr>
      <vt:lpstr>'Část 2 - Oprava fasády'!Oblast_tisku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DESKTOP-423RRKU\Jitule</dc:creator>
  <cp:lastModifiedBy>Havelková Monika</cp:lastModifiedBy>
  <cp:lastPrinted>2022-03-07T14:04:20Z</cp:lastPrinted>
  <dcterms:created xsi:type="dcterms:W3CDTF">2022-02-10T07:39:53Z</dcterms:created>
  <dcterms:modified xsi:type="dcterms:W3CDTF">2022-07-21T12:09:48Z</dcterms:modified>
</cp:coreProperties>
</file>