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MAJETEK\1 a VÝBĚROVÁ ŘÍZENÍ + AKCE\2021\1 Kanalizace Sadová\První etapa\Rozpočet a výkaz\"/>
    </mc:Choice>
  </mc:AlternateContent>
  <bookViews>
    <workbookView xWindow="0" yWindow="0" windowWidth="28800" windowHeight="11700"/>
  </bookViews>
  <sheets>
    <sheet name="Rekapitulace stavby" sheetId="1" r:id="rId1"/>
    <sheet name="649-01 - Vodovod Va-1.etapa " sheetId="2" r:id="rId2"/>
    <sheet name="649-03 - Kanalizace stoka..." sheetId="3" r:id="rId3"/>
  </sheets>
  <definedNames>
    <definedName name="_xlnm._FilterDatabase" localSheetId="1" hidden="1">'649-01 - Vodovod Va-1.etapa '!$C$139:$K$324</definedName>
    <definedName name="_xlnm._FilterDatabase" localSheetId="2" hidden="1">'649-03 - Kanalizace stoka...'!$C$139:$K$366</definedName>
    <definedName name="_xlnm.Print_Titles" localSheetId="1">'649-01 - Vodovod Va-1.etapa '!$139:$139</definedName>
    <definedName name="_xlnm.Print_Titles" localSheetId="2">'649-03 - Kanalizace stoka...'!$139:$139</definedName>
    <definedName name="_xlnm.Print_Titles" localSheetId="0">'Rekapitulace stavby'!$92:$92</definedName>
    <definedName name="_xlnm.Print_Area" localSheetId="1">'649-01 - Vodovod Va-1.etapa '!$C$4:$J$76,'649-01 - Vodovod Va-1.etapa '!$C$127:$K$324</definedName>
    <definedName name="_xlnm.Print_Area" localSheetId="2">'649-03 - Kanalizace stoka...'!$C$4:$J$76,'649-03 - Kanalizace stoka...'!$C$127:$K$366</definedName>
    <definedName name="_xlnm.Print_Area" localSheetId="0">'Rekapitulace stavby'!$D$4:$AO$76,'Rekapitulace stavby'!$C$82:$AQ$104</definedName>
  </definedNames>
  <calcPr calcId="162913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 s="1"/>
  <c r="BI366" i="3"/>
  <c r="BH366" i="3"/>
  <c r="BG366" i="3"/>
  <c r="BF366" i="3"/>
  <c r="T366" i="3"/>
  <c r="T365" i="3"/>
  <c r="R366" i="3"/>
  <c r="R365" i="3" s="1"/>
  <c r="P366" i="3"/>
  <c r="P365" i="3"/>
  <c r="BI364" i="3"/>
  <c r="BH364" i="3"/>
  <c r="BG364" i="3"/>
  <c r="BF364" i="3"/>
  <c r="T364" i="3"/>
  <c r="R364" i="3"/>
  <c r="P364" i="3"/>
  <c r="BI363" i="3"/>
  <c r="BH363" i="3"/>
  <c r="BG363" i="3"/>
  <c r="BF363" i="3"/>
  <c r="T363" i="3"/>
  <c r="R363" i="3"/>
  <c r="P363" i="3"/>
  <c r="BI360" i="3"/>
  <c r="BH360" i="3"/>
  <c r="BG360" i="3"/>
  <c r="BF360" i="3"/>
  <c r="T360" i="3"/>
  <c r="T359" i="3"/>
  <c r="R360" i="3"/>
  <c r="R359" i="3" s="1"/>
  <c r="P360" i="3"/>
  <c r="P359" i="3"/>
  <c r="BI358" i="3"/>
  <c r="BH358" i="3"/>
  <c r="BG358" i="3"/>
  <c r="BF358" i="3"/>
  <c r="T358" i="3"/>
  <c r="T357" i="3" s="1"/>
  <c r="R358" i="3"/>
  <c r="R357" i="3"/>
  <c r="P358" i="3"/>
  <c r="P357" i="3" s="1"/>
  <c r="BI355" i="3"/>
  <c r="BH355" i="3"/>
  <c r="BG355" i="3"/>
  <c r="BF355" i="3"/>
  <c r="T355" i="3"/>
  <c r="R355" i="3"/>
  <c r="P355" i="3"/>
  <c r="BI354" i="3"/>
  <c r="BH354" i="3"/>
  <c r="BG354" i="3"/>
  <c r="BF354" i="3"/>
  <c r="T354" i="3"/>
  <c r="R354" i="3"/>
  <c r="P354" i="3"/>
  <c r="BI352" i="3"/>
  <c r="BH352" i="3"/>
  <c r="BG352" i="3"/>
  <c r="BF352" i="3"/>
  <c r="T352" i="3"/>
  <c r="R352" i="3"/>
  <c r="P352" i="3"/>
  <c r="BI350" i="3"/>
  <c r="BH350" i="3"/>
  <c r="BG350" i="3"/>
  <c r="BF350" i="3"/>
  <c r="T350" i="3"/>
  <c r="R350" i="3"/>
  <c r="P350" i="3"/>
  <c r="BI349" i="3"/>
  <c r="BH349" i="3"/>
  <c r="BG349" i="3"/>
  <c r="BF349" i="3"/>
  <c r="T349" i="3"/>
  <c r="R349" i="3"/>
  <c r="P349" i="3"/>
  <c r="BI344" i="3"/>
  <c r="BH344" i="3"/>
  <c r="BG344" i="3"/>
  <c r="BF344" i="3"/>
  <c r="T344" i="3"/>
  <c r="R344" i="3"/>
  <c r="P344" i="3"/>
  <c r="BI341" i="3"/>
  <c r="BH341" i="3"/>
  <c r="BG341" i="3"/>
  <c r="BF341" i="3"/>
  <c r="T341" i="3"/>
  <c r="R341" i="3"/>
  <c r="P341" i="3"/>
  <c r="BI339" i="3"/>
  <c r="BH339" i="3"/>
  <c r="BG339" i="3"/>
  <c r="BF339" i="3"/>
  <c r="T339" i="3"/>
  <c r="R339" i="3"/>
  <c r="P339" i="3"/>
  <c r="BI335" i="3"/>
  <c r="BH335" i="3"/>
  <c r="BG335" i="3"/>
  <c r="BF335" i="3"/>
  <c r="T335" i="3"/>
  <c r="R335" i="3"/>
  <c r="P335" i="3"/>
  <c r="BI334" i="3"/>
  <c r="BH334" i="3"/>
  <c r="BG334" i="3"/>
  <c r="BF334" i="3"/>
  <c r="T334" i="3"/>
  <c r="R334" i="3"/>
  <c r="P334" i="3"/>
  <c r="BI333" i="3"/>
  <c r="BH333" i="3"/>
  <c r="BG333" i="3"/>
  <c r="BF333" i="3"/>
  <c r="T333" i="3"/>
  <c r="R333" i="3"/>
  <c r="P333" i="3"/>
  <c r="BI330" i="3"/>
  <c r="BH330" i="3"/>
  <c r="BG330" i="3"/>
  <c r="BF330" i="3"/>
  <c r="T330" i="3"/>
  <c r="R330" i="3"/>
  <c r="P330" i="3"/>
  <c r="BI329" i="3"/>
  <c r="BH329" i="3"/>
  <c r="BG329" i="3"/>
  <c r="BF329" i="3"/>
  <c r="T329" i="3"/>
  <c r="R329" i="3"/>
  <c r="P329" i="3"/>
  <c r="BI328" i="3"/>
  <c r="BH328" i="3"/>
  <c r="BG328" i="3"/>
  <c r="BF328" i="3"/>
  <c r="T328" i="3"/>
  <c r="R328" i="3"/>
  <c r="P328" i="3"/>
  <c r="BI326" i="3"/>
  <c r="BH326" i="3"/>
  <c r="BG326" i="3"/>
  <c r="BF326" i="3"/>
  <c r="T326" i="3"/>
  <c r="R326" i="3"/>
  <c r="P326" i="3"/>
  <c r="BI325" i="3"/>
  <c r="BH325" i="3"/>
  <c r="BG325" i="3"/>
  <c r="BF325" i="3"/>
  <c r="T325" i="3"/>
  <c r="R325" i="3"/>
  <c r="P325" i="3"/>
  <c r="BI323" i="3"/>
  <c r="BH323" i="3"/>
  <c r="BG323" i="3"/>
  <c r="BF323" i="3"/>
  <c r="T323" i="3"/>
  <c r="R323" i="3"/>
  <c r="P323" i="3"/>
  <c r="BI321" i="3"/>
  <c r="BH321" i="3"/>
  <c r="BG321" i="3"/>
  <c r="BF321" i="3"/>
  <c r="T321" i="3"/>
  <c r="R321" i="3"/>
  <c r="P321" i="3"/>
  <c r="BI319" i="3"/>
  <c r="BH319" i="3"/>
  <c r="BG319" i="3"/>
  <c r="BF319" i="3"/>
  <c r="T319" i="3"/>
  <c r="R319" i="3"/>
  <c r="P319" i="3"/>
  <c r="BI317" i="3"/>
  <c r="BH317" i="3"/>
  <c r="BG317" i="3"/>
  <c r="BF317" i="3"/>
  <c r="T317" i="3"/>
  <c r="R317" i="3"/>
  <c r="P317" i="3"/>
  <c r="BI315" i="3"/>
  <c r="BH315" i="3"/>
  <c r="BG315" i="3"/>
  <c r="BF315" i="3"/>
  <c r="T315" i="3"/>
  <c r="R315" i="3"/>
  <c r="P315" i="3"/>
  <c r="BI313" i="3"/>
  <c r="BH313" i="3"/>
  <c r="BG313" i="3"/>
  <c r="BF313" i="3"/>
  <c r="T313" i="3"/>
  <c r="R313" i="3"/>
  <c r="P313" i="3"/>
  <c r="BI311" i="3"/>
  <c r="BH311" i="3"/>
  <c r="BG311" i="3"/>
  <c r="BF311" i="3"/>
  <c r="T311" i="3"/>
  <c r="R311" i="3"/>
  <c r="P311" i="3"/>
  <c r="BI309" i="3"/>
  <c r="BH309" i="3"/>
  <c r="BG309" i="3"/>
  <c r="BF309" i="3"/>
  <c r="T309" i="3"/>
  <c r="R309" i="3"/>
  <c r="P309" i="3"/>
  <c r="BI307" i="3"/>
  <c r="BH307" i="3"/>
  <c r="BG307" i="3"/>
  <c r="BF307" i="3"/>
  <c r="T307" i="3"/>
  <c r="R307" i="3"/>
  <c r="P307" i="3"/>
  <c r="BI305" i="3"/>
  <c r="BH305" i="3"/>
  <c r="BG305" i="3"/>
  <c r="BF305" i="3"/>
  <c r="T305" i="3"/>
  <c r="R305" i="3"/>
  <c r="P305" i="3"/>
  <c r="BI303" i="3"/>
  <c r="BH303" i="3"/>
  <c r="BG303" i="3"/>
  <c r="BF303" i="3"/>
  <c r="T303" i="3"/>
  <c r="R303" i="3"/>
  <c r="P303" i="3"/>
  <c r="BI301" i="3"/>
  <c r="BH301" i="3"/>
  <c r="BG301" i="3"/>
  <c r="BF301" i="3"/>
  <c r="T301" i="3"/>
  <c r="R301" i="3"/>
  <c r="P301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4" i="3"/>
  <c r="BH294" i="3"/>
  <c r="BG294" i="3"/>
  <c r="BF294" i="3"/>
  <c r="T294" i="3"/>
  <c r="R294" i="3"/>
  <c r="P294" i="3"/>
  <c r="BI292" i="3"/>
  <c r="BH292" i="3"/>
  <c r="BG292" i="3"/>
  <c r="BF292" i="3"/>
  <c r="T292" i="3"/>
  <c r="R292" i="3"/>
  <c r="P292" i="3"/>
  <c r="BI290" i="3"/>
  <c r="BH290" i="3"/>
  <c r="BG290" i="3"/>
  <c r="BF290" i="3"/>
  <c r="T290" i="3"/>
  <c r="R290" i="3"/>
  <c r="P290" i="3"/>
  <c r="BI285" i="3"/>
  <c r="BH285" i="3"/>
  <c r="BG285" i="3"/>
  <c r="BF285" i="3"/>
  <c r="T285" i="3"/>
  <c r="R285" i="3"/>
  <c r="P285" i="3"/>
  <c r="BI284" i="3"/>
  <c r="BH284" i="3"/>
  <c r="BG284" i="3"/>
  <c r="BF284" i="3"/>
  <c r="T284" i="3"/>
  <c r="R284" i="3"/>
  <c r="P284" i="3"/>
  <c r="BI283" i="3"/>
  <c r="BH283" i="3"/>
  <c r="BG283" i="3"/>
  <c r="BF283" i="3"/>
  <c r="T283" i="3"/>
  <c r="R283" i="3"/>
  <c r="P283" i="3"/>
  <c r="BI281" i="3"/>
  <c r="BH281" i="3"/>
  <c r="BG281" i="3"/>
  <c r="BF281" i="3"/>
  <c r="T281" i="3"/>
  <c r="R281" i="3"/>
  <c r="P281" i="3"/>
  <c r="BI274" i="3"/>
  <c r="BH274" i="3"/>
  <c r="BG274" i="3"/>
  <c r="BF274" i="3"/>
  <c r="T274" i="3"/>
  <c r="R274" i="3"/>
  <c r="P274" i="3"/>
  <c r="BI267" i="3"/>
  <c r="BH267" i="3"/>
  <c r="BG267" i="3"/>
  <c r="BF267" i="3"/>
  <c r="T267" i="3"/>
  <c r="R267" i="3"/>
  <c r="P267" i="3"/>
  <c r="BI265" i="3"/>
  <c r="BH265" i="3"/>
  <c r="BG265" i="3"/>
  <c r="BF265" i="3"/>
  <c r="T265" i="3"/>
  <c r="R265" i="3"/>
  <c r="P265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7" i="3"/>
  <c r="BH257" i="3"/>
  <c r="BG257" i="3"/>
  <c r="BF257" i="3"/>
  <c r="T257" i="3"/>
  <c r="R257" i="3"/>
  <c r="P257" i="3"/>
  <c r="BI255" i="3"/>
  <c r="BH255" i="3"/>
  <c r="BG255" i="3"/>
  <c r="BF255" i="3"/>
  <c r="T255" i="3"/>
  <c r="R255" i="3"/>
  <c r="P255" i="3"/>
  <c r="BI253" i="3"/>
  <c r="BH253" i="3"/>
  <c r="BG253" i="3"/>
  <c r="BF253" i="3"/>
  <c r="T253" i="3"/>
  <c r="R253" i="3"/>
  <c r="P253" i="3"/>
  <c r="BI251" i="3"/>
  <c r="BH251" i="3"/>
  <c r="BG251" i="3"/>
  <c r="BF251" i="3"/>
  <c r="T251" i="3"/>
  <c r="R251" i="3"/>
  <c r="P251" i="3"/>
  <c r="BI249" i="3"/>
  <c r="BH249" i="3"/>
  <c r="BG249" i="3"/>
  <c r="BF249" i="3"/>
  <c r="T249" i="3"/>
  <c r="R249" i="3"/>
  <c r="P249" i="3"/>
  <c r="BI247" i="3"/>
  <c r="BH247" i="3"/>
  <c r="BG247" i="3"/>
  <c r="BF247" i="3"/>
  <c r="T247" i="3"/>
  <c r="R247" i="3"/>
  <c r="P247" i="3"/>
  <c r="BI245" i="3"/>
  <c r="BH245" i="3"/>
  <c r="BG245" i="3"/>
  <c r="BF245" i="3"/>
  <c r="T245" i="3"/>
  <c r="R245" i="3"/>
  <c r="P245" i="3"/>
  <c r="BI243" i="3"/>
  <c r="BH243" i="3"/>
  <c r="BG243" i="3"/>
  <c r="BF243" i="3"/>
  <c r="T243" i="3"/>
  <c r="R243" i="3"/>
  <c r="P243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6" i="3"/>
  <c r="BH236" i="3"/>
  <c r="BG236" i="3"/>
  <c r="BF236" i="3"/>
  <c r="T236" i="3"/>
  <c r="R236" i="3"/>
  <c r="P236" i="3"/>
  <c r="BI231" i="3"/>
  <c r="BH231" i="3"/>
  <c r="BG231" i="3"/>
  <c r="BF231" i="3"/>
  <c r="T231" i="3"/>
  <c r="R231" i="3"/>
  <c r="P231" i="3"/>
  <c r="BI229" i="3"/>
  <c r="BH229" i="3"/>
  <c r="BG229" i="3"/>
  <c r="BF229" i="3"/>
  <c r="T229" i="3"/>
  <c r="R229" i="3"/>
  <c r="P229" i="3"/>
  <c r="BI224" i="3"/>
  <c r="BH224" i="3"/>
  <c r="BG224" i="3"/>
  <c r="BF224" i="3"/>
  <c r="T224" i="3"/>
  <c r="T223" i="3"/>
  <c r="R224" i="3"/>
  <c r="R223" i="3"/>
  <c r="P224" i="3"/>
  <c r="P223" i="3"/>
  <c r="BI221" i="3"/>
  <c r="BH221" i="3"/>
  <c r="BG221" i="3"/>
  <c r="BF221" i="3"/>
  <c r="T221" i="3"/>
  <c r="T220" i="3"/>
  <c r="R221" i="3"/>
  <c r="R220" i="3"/>
  <c r="P221" i="3"/>
  <c r="P220" i="3"/>
  <c r="BI218" i="3"/>
  <c r="BH218" i="3"/>
  <c r="BG218" i="3"/>
  <c r="BF218" i="3"/>
  <c r="T218" i="3"/>
  <c r="T217" i="3"/>
  <c r="R218" i="3"/>
  <c r="R217" i="3"/>
  <c r="P218" i="3"/>
  <c r="P217" i="3"/>
  <c r="BI215" i="3"/>
  <c r="BH215" i="3"/>
  <c r="BG215" i="3"/>
  <c r="BF215" i="3"/>
  <c r="T215" i="3"/>
  <c r="R215" i="3"/>
  <c r="P215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0" i="3"/>
  <c r="BH200" i="3"/>
  <c r="BG200" i="3"/>
  <c r="BF200" i="3"/>
  <c r="T200" i="3"/>
  <c r="R200" i="3"/>
  <c r="P200" i="3"/>
  <c r="BI192" i="3"/>
  <c r="BH192" i="3"/>
  <c r="BG192" i="3"/>
  <c r="BF192" i="3"/>
  <c r="T192" i="3"/>
  <c r="R192" i="3"/>
  <c r="P192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72" i="3"/>
  <c r="BH172" i="3"/>
  <c r="BG172" i="3"/>
  <c r="BF172" i="3"/>
  <c r="T172" i="3"/>
  <c r="R172" i="3"/>
  <c r="P17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8" i="3"/>
  <c r="BH158" i="3"/>
  <c r="BG158" i="3"/>
  <c r="BF158" i="3"/>
  <c r="T158" i="3"/>
  <c r="R158" i="3"/>
  <c r="P158" i="3"/>
  <c r="BI156" i="3"/>
  <c r="BH156" i="3"/>
  <c r="BG156" i="3"/>
  <c r="BF156" i="3"/>
  <c r="T156" i="3"/>
  <c r="R156" i="3"/>
  <c r="P156" i="3"/>
  <c r="BI152" i="3"/>
  <c r="BH152" i="3"/>
  <c r="BG152" i="3"/>
  <c r="BF152" i="3"/>
  <c r="T152" i="3"/>
  <c r="R152" i="3"/>
  <c r="P152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F134" i="3"/>
  <c r="E132" i="3"/>
  <c r="BI119" i="3"/>
  <c r="BH119" i="3"/>
  <c r="BG119" i="3"/>
  <c r="BF119" i="3"/>
  <c r="BI118" i="3"/>
  <c r="BH118" i="3"/>
  <c r="BG118" i="3"/>
  <c r="BF118" i="3"/>
  <c r="BE118" i="3"/>
  <c r="BI117" i="3"/>
  <c r="BH117" i="3"/>
  <c r="BG117" i="3"/>
  <c r="BF117" i="3"/>
  <c r="BE117" i="3"/>
  <c r="BI116" i="3"/>
  <c r="BH116" i="3"/>
  <c r="BG116" i="3"/>
  <c r="BF116" i="3"/>
  <c r="BE116" i="3"/>
  <c r="BI115" i="3"/>
  <c r="BH115" i="3"/>
  <c r="BG115" i="3"/>
  <c r="BF115" i="3"/>
  <c r="BE115" i="3"/>
  <c r="BI114" i="3"/>
  <c r="BH114" i="3"/>
  <c r="BG114" i="3"/>
  <c r="BF114" i="3"/>
  <c r="BE114" i="3"/>
  <c r="F89" i="3"/>
  <c r="E87" i="3"/>
  <c r="J24" i="3"/>
  <c r="E24" i="3"/>
  <c r="J137" i="3"/>
  <c r="J23" i="3"/>
  <c r="J21" i="3"/>
  <c r="E21" i="3"/>
  <c r="J136" i="3"/>
  <c r="J20" i="3"/>
  <c r="J18" i="3"/>
  <c r="E18" i="3"/>
  <c r="F92" i="3"/>
  <c r="J17" i="3"/>
  <c r="J15" i="3"/>
  <c r="E15" i="3"/>
  <c r="F91" i="3"/>
  <c r="J14" i="3"/>
  <c r="J12" i="3"/>
  <c r="J134" i="3" s="1"/>
  <c r="E7" i="3"/>
  <c r="E85" i="3"/>
  <c r="J39" i="2"/>
  <c r="J38" i="2"/>
  <c r="AY95" i="1"/>
  <c r="J37" i="2"/>
  <c r="AX95" i="1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6" i="2"/>
  <c r="BH316" i="2"/>
  <c r="BG316" i="2"/>
  <c r="BF316" i="2"/>
  <c r="T316" i="2"/>
  <c r="T315" i="2"/>
  <c r="R316" i="2"/>
  <c r="R315" i="2"/>
  <c r="P316" i="2"/>
  <c r="P315" i="2"/>
  <c r="BI314" i="2"/>
  <c r="BH314" i="2"/>
  <c r="BG314" i="2"/>
  <c r="BF314" i="2"/>
  <c r="T314" i="2"/>
  <c r="T313" i="2"/>
  <c r="R314" i="2"/>
  <c r="R313" i="2"/>
  <c r="P314" i="2"/>
  <c r="P313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2" i="2"/>
  <c r="BH232" i="2"/>
  <c r="BG232" i="2"/>
  <c r="BF232" i="2"/>
  <c r="T232" i="2"/>
  <c r="R232" i="2"/>
  <c r="P232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197" i="2"/>
  <c r="BH197" i="2"/>
  <c r="BG197" i="2"/>
  <c r="BF197" i="2"/>
  <c r="T197" i="2"/>
  <c r="T196" i="2"/>
  <c r="R197" i="2"/>
  <c r="R196" i="2" s="1"/>
  <c r="P197" i="2"/>
  <c r="P196" i="2"/>
  <c r="BI194" i="2"/>
  <c r="BH194" i="2"/>
  <c r="BG194" i="2"/>
  <c r="BF194" i="2"/>
  <c r="T194" i="2"/>
  <c r="T193" i="2"/>
  <c r="R194" i="2"/>
  <c r="R193" i="2"/>
  <c r="P194" i="2"/>
  <c r="P193" i="2"/>
  <c r="BI187" i="2"/>
  <c r="BH187" i="2"/>
  <c r="BG187" i="2"/>
  <c r="BF187" i="2"/>
  <c r="T187" i="2"/>
  <c r="T186" i="2"/>
  <c r="R187" i="2"/>
  <c r="R186" i="2" s="1"/>
  <c r="P187" i="2"/>
  <c r="P186" i="2"/>
  <c r="BI184" i="2"/>
  <c r="BH184" i="2"/>
  <c r="BG184" i="2"/>
  <c r="BF184" i="2"/>
  <c r="T184" i="2"/>
  <c r="R184" i="2"/>
  <c r="P184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F134" i="2"/>
  <c r="E132" i="2"/>
  <c r="BI119" i="2"/>
  <c r="BH119" i="2"/>
  <c r="BG119" i="2"/>
  <c r="BF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F89" i="2"/>
  <c r="E87" i="2"/>
  <c r="J24" i="2"/>
  <c r="E24" i="2"/>
  <c r="J137" i="2" s="1"/>
  <c r="J23" i="2"/>
  <c r="J21" i="2"/>
  <c r="E21" i="2"/>
  <c r="J136" i="2" s="1"/>
  <c r="J20" i="2"/>
  <c r="J18" i="2"/>
  <c r="E18" i="2"/>
  <c r="F92" i="2" s="1"/>
  <c r="J17" i="2"/>
  <c r="J15" i="2"/>
  <c r="E15" i="2"/>
  <c r="F136" i="2" s="1"/>
  <c r="J14" i="2"/>
  <c r="J12" i="2"/>
  <c r="J89" i="2"/>
  <c r="E7" i="2"/>
  <c r="E130" i="2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BK366" i="3"/>
  <c r="J364" i="3"/>
  <c r="J363" i="3"/>
  <c r="J360" i="3"/>
  <c r="BK358" i="3"/>
  <c r="BK355" i="3"/>
  <c r="J354" i="3"/>
  <c r="J352" i="3"/>
  <c r="J350" i="3"/>
  <c r="BK341" i="3"/>
  <c r="J333" i="3"/>
  <c r="J330" i="3"/>
  <c r="J329" i="3"/>
  <c r="BK326" i="3"/>
  <c r="J325" i="3"/>
  <c r="J323" i="3"/>
  <c r="BK319" i="3"/>
  <c r="BK315" i="3"/>
  <c r="BK313" i="3"/>
  <c r="J303" i="3"/>
  <c r="J296" i="3"/>
  <c r="BK294" i="3"/>
  <c r="BK290" i="3"/>
  <c r="BK284" i="3"/>
  <c r="BK281" i="3"/>
  <c r="BK267" i="3"/>
  <c r="J265" i="3"/>
  <c r="BK261" i="3"/>
  <c r="BK255" i="3"/>
  <c r="BK249" i="3"/>
  <c r="J247" i="3"/>
  <c r="BK243" i="3"/>
  <c r="J241" i="3"/>
  <c r="J240" i="3"/>
  <c r="BK224" i="3"/>
  <c r="J221" i="3"/>
  <c r="BK218" i="3"/>
  <c r="BK215" i="3"/>
  <c r="BK209" i="3"/>
  <c r="J190" i="3"/>
  <c r="J188" i="3"/>
  <c r="J187" i="3"/>
  <c r="J184" i="3"/>
  <c r="BK152" i="3"/>
  <c r="J143" i="3"/>
  <c r="BK324" i="2"/>
  <c r="J310" i="2"/>
  <c r="BK308" i="2"/>
  <c r="J299" i="2"/>
  <c r="J293" i="2"/>
  <c r="BK292" i="2"/>
  <c r="J291" i="2"/>
  <c r="J289" i="2"/>
  <c r="J288" i="2"/>
  <c r="BK287" i="2"/>
  <c r="J286" i="2"/>
  <c r="BK284" i="2"/>
  <c r="J280" i="2"/>
  <c r="BK278" i="2"/>
  <c r="J277" i="2"/>
  <c r="BK276" i="2"/>
  <c r="BK275" i="2"/>
  <c r="J274" i="2"/>
  <c r="J273" i="2"/>
  <c r="J272" i="2"/>
  <c r="BK270" i="2"/>
  <c r="BK268" i="2"/>
  <c r="J266" i="2"/>
  <c r="BK260" i="2"/>
  <c r="BK256" i="2"/>
  <c r="BK255" i="2"/>
  <c r="J249" i="2"/>
  <c r="BK246" i="2"/>
  <c r="BK240" i="2"/>
  <c r="BK232" i="2"/>
  <c r="J224" i="2"/>
  <c r="J220" i="2"/>
  <c r="BK219" i="2"/>
  <c r="J218" i="2"/>
  <c r="BK217" i="2"/>
  <c r="J215" i="2"/>
  <c r="BK212" i="2"/>
  <c r="J208" i="2"/>
  <c r="J204" i="2"/>
  <c r="BK202" i="2"/>
  <c r="J194" i="2"/>
  <c r="BK187" i="2"/>
  <c r="BK180" i="2"/>
  <c r="BK173" i="2"/>
  <c r="BK171" i="2"/>
  <c r="BK169" i="2"/>
  <c r="J167" i="2"/>
  <c r="J161" i="2"/>
  <c r="BK159" i="2"/>
  <c r="J155" i="2"/>
  <c r="J153" i="2"/>
  <c r="J149" i="2"/>
  <c r="BK145" i="2"/>
  <c r="BK143" i="2"/>
  <c r="AS94" i="1"/>
  <c r="J366" i="3"/>
  <c r="BK364" i="3"/>
  <c r="BK363" i="3"/>
  <c r="BK360" i="3"/>
  <c r="J358" i="3"/>
  <c r="J355" i="3"/>
  <c r="BK349" i="3"/>
  <c r="J344" i="3"/>
  <c r="BK339" i="3"/>
  <c r="J335" i="3"/>
  <c r="BK334" i="3"/>
  <c r="BK329" i="3"/>
  <c r="J328" i="3"/>
  <c r="BK323" i="3"/>
  <c r="J321" i="3"/>
  <c r="J319" i="3"/>
  <c r="J317" i="3"/>
  <c r="J315" i="3"/>
  <c r="BK311" i="3"/>
  <c r="BK309" i="3"/>
  <c r="J307" i="3"/>
  <c r="BK305" i="3"/>
  <c r="BK303" i="3"/>
  <c r="BK301" i="3"/>
  <c r="BK297" i="3"/>
  <c r="BK292" i="3"/>
  <c r="BK285" i="3"/>
  <c r="BK283" i="3"/>
  <c r="J281" i="3"/>
  <c r="BK274" i="3"/>
  <c r="J263" i="3"/>
  <c r="BK257" i="3"/>
  <c r="J255" i="3"/>
  <c r="J253" i="3"/>
  <c r="BK251" i="3"/>
  <c r="J249" i="3"/>
  <c r="BK247" i="3"/>
  <c r="BK245" i="3"/>
  <c r="J243" i="3"/>
  <c r="BK240" i="3"/>
  <c r="J236" i="3"/>
  <c r="BK231" i="3"/>
  <c r="BK229" i="3"/>
  <c r="J224" i="3"/>
  <c r="J218" i="3"/>
  <c r="BK210" i="3"/>
  <c r="J209" i="3"/>
  <c r="J200" i="3"/>
  <c r="BK192" i="3"/>
  <c r="BK187" i="3"/>
  <c r="BK184" i="3"/>
  <c r="BK183" i="3"/>
  <c r="BK172" i="3"/>
  <c r="BK161" i="3"/>
  <c r="J160" i="3"/>
  <c r="BK158" i="3"/>
  <c r="BK156" i="3"/>
  <c r="J152" i="3"/>
  <c r="BK145" i="3"/>
  <c r="BK143" i="3"/>
  <c r="J324" i="2"/>
  <c r="J323" i="2"/>
  <c r="J321" i="2"/>
  <c r="J320" i="2"/>
  <c r="J316" i="2"/>
  <c r="BK314" i="2"/>
  <c r="BK311" i="2"/>
  <c r="BK310" i="2"/>
  <c r="J308" i="2"/>
  <c r="BK307" i="2"/>
  <c r="J301" i="2"/>
  <c r="J297" i="2"/>
  <c r="BK295" i="2"/>
  <c r="BK293" i="2"/>
  <c r="BK290" i="2"/>
  <c r="BK288" i="2"/>
  <c r="J284" i="2"/>
  <c r="BK282" i="2"/>
  <c r="BK281" i="2"/>
  <c r="J279" i="2"/>
  <c r="J278" i="2"/>
  <c r="J276" i="2"/>
  <c r="BK274" i="2"/>
  <c r="BK272" i="2"/>
  <c r="J271" i="2"/>
  <c r="BK269" i="2"/>
  <c r="BK267" i="2"/>
  <c r="BK266" i="2"/>
  <c r="J264" i="2"/>
  <c r="BK262" i="2"/>
  <c r="J256" i="2"/>
  <c r="J253" i="2"/>
  <c r="BK249" i="2"/>
  <c r="BK248" i="2"/>
  <c r="J246" i="2"/>
  <c r="J244" i="2"/>
  <c r="BK242" i="2"/>
  <c r="J240" i="2"/>
  <c r="BK238" i="2"/>
  <c r="BK227" i="2"/>
  <c r="J226" i="2"/>
  <c r="J225" i="2"/>
  <c r="BK218" i="2"/>
  <c r="J213" i="2"/>
  <c r="BK208" i="2"/>
  <c r="BK204" i="2"/>
  <c r="J202" i="2"/>
  <c r="J197" i="2"/>
  <c r="BK194" i="2"/>
  <c r="J187" i="2"/>
  <c r="J184" i="2"/>
  <c r="BK178" i="2"/>
  <c r="BK177" i="2"/>
  <c r="J173" i="2"/>
  <c r="J171" i="2"/>
  <c r="BK167" i="2"/>
  <c r="BK161" i="2"/>
  <c r="BK153" i="2"/>
  <c r="J143" i="2"/>
  <c r="BK354" i="3"/>
  <c r="BK352" i="3"/>
  <c r="BK350" i="3"/>
  <c r="J349" i="3"/>
  <c r="BK344" i="3"/>
  <c r="J341" i="3"/>
  <c r="J339" i="3"/>
  <c r="BK335" i="3"/>
  <c r="J334" i="3"/>
  <c r="BK333" i="3"/>
  <c r="BK330" i="3"/>
  <c r="BK328" i="3"/>
  <c r="J326" i="3"/>
  <c r="BK325" i="3"/>
  <c r="BK321" i="3"/>
  <c r="BK317" i="3"/>
  <c r="J313" i="3"/>
  <c r="J311" i="3"/>
  <c r="J309" i="3"/>
  <c r="BK307" i="3"/>
  <c r="J305" i="3"/>
  <c r="J301" i="3"/>
  <c r="J297" i="3"/>
  <c r="BK296" i="3"/>
  <c r="J294" i="3"/>
  <c r="J292" i="3"/>
  <c r="J290" i="3"/>
  <c r="J285" i="3"/>
  <c r="J284" i="3"/>
  <c r="J283" i="3"/>
  <c r="J274" i="3"/>
  <c r="J267" i="3"/>
  <c r="BK265" i="3"/>
  <c r="BK263" i="3"/>
  <c r="J261" i="3"/>
  <c r="J257" i="3"/>
  <c r="BK253" i="3"/>
  <c r="J251" i="3"/>
  <c r="J245" i="3"/>
  <c r="BK241" i="3"/>
  <c r="BK236" i="3"/>
  <c r="J231" i="3"/>
  <c r="J229" i="3"/>
  <c r="BK221" i="3"/>
  <c r="J215" i="3"/>
  <c r="J210" i="3"/>
  <c r="BK200" i="3"/>
  <c r="J192" i="3"/>
  <c r="BK190" i="3"/>
  <c r="BK188" i="3"/>
  <c r="J183" i="3"/>
  <c r="J172" i="3"/>
  <c r="J161" i="3"/>
  <c r="BK160" i="3"/>
  <c r="J158" i="3"/>
  <c r="J156" i="3"/>
  <c r="J145" i="3"/>
  <c r="BK323" i="2"/>
  <c r="BK321" i="2"/>
  <c r="BK320" i="2"/>
  <c r="BK316" i="2"/>
  <c r="J314" i="2"/>
  <c r="J311" i="2"/>
  <c r="J307" i="2"/>
  <c r="BK301" i="2"/>
  <c r="BK299" i="2"/>
  <c r="BK297" i="2"/>
  <c r="J295" i="2"/>
  <c r="J292" i="2"/>
  <c r="BK291" i="2"/>
  <c r="J290" i="2"/>
  <c r="BK289" i="2"/>
  <c r="J287" i="2"/>
  <c r="BK286" i="2"/>
  <c r="J282" i="2"/>
  <c r="J281" i="2"/>
  <c r="BK280" i="2"/>
  <c r="BK279" i="2"/>
  <c r="BK277" i="2"/>
  <c r="J275" i="2"/>
  <c r="BK273" i="2"/>
  <c r="BK271" i="2"/>
  <c r="J270" i="2"/>
  <c r="J269" i="2"/>
  <c r="J268" i="2"/>
  <c r="J267" i="2"/>
  <c r="BK264" i="2"/>
  <c r="J262" i="2"/>
  <c r="J260" i="2"/>
  <c r="J255" i="2"/>
  <c r="BK253" i="2"/>
  <c r="J248" i="2"/>
  <c r="BK244" i="2"/>
  <c r="J242" i="2"/>
  <c r="J238" i="2"/>
  <c r="J232" i="2"/>
  <c r="J227" i="2"/>
  <c r="BK226" i="2"/>
  <c r="BK225" i="2"/>
  <c r="BK224" i="2"/>
  <c r="BK220" i="2"/>
  <c r="J219" i="2"/>
  <c r="J217" i="2"/>
  <c r="BK215" i="2"/>
  <c r="BK213" i="2"/>
  <c r="J212" i="2"/>
  <c r="BK197" i="2"/>
  <c r="BK184" i="2"/>
  <c r="J180" i="2"/>
  <c r="J178" i="2"/>
  <c r="J177" i="2"/>
  <c r="J169" i="2"/>
  <c r="J159" i="2"/>
  <c r="BK155" i="2"/>
  <c r="BK149" i="2"/>
  <c r="J145" i="2"/>
  <c r="R142" i="2" l="1"/>
  <c r="P201" i="2"/>
  <c r="T201" i="2"/>
  <c r="P216" i="2"/>
  <c r="BK296" i="2"/>
  <c r="J296" i="2"/>
  <c r="J104" i="2"/>
  <c r="R296" i="2"/>
  <c r="R306" i="2"/>
  <c r="BK319" i="2"/>
  <c r="J319" i="2"/>
  <c r="J109" i="2"/>
  <c r="R319" i="2"/>
  <c r="R322" i="2"/>
  <c r="P142" i="3"/>
  <c r="BK142" i="2"/>
  <c r="J142" i="2" s="1"/>
  <c r="J98" i="2" s="1"/>
  <c r="T142" i="2"/>
  <c r="BK216" i="2"/>
  <c r="J216" i="2" s="1"/>
  <c r="J103" i="2" s="1"/>
  <c r="R216" i="2"/>
  <c r="P296" i="2"/>
  <c r="BK306" i="2"/>
  <c r="J306" i="2"/>
  <c r="J105" i="2"/>
  <c r="T306" i="2"/>
  <c r="P319" i="2"/>
  <c r="BK322" i="2"/>
  <c r="J322" i="2"/>
  <c r="J110" i="2"/>
  <c r="T322" i="2"/>
  <c r="P142" i="2"/>
  <c r="BK201" i="2"/>
  <c r="J201" i="2"/>
  <c r="J102" i="2" s="1"/>
  <c r="R201" i="2"/>
  <c r="T216" i="2"/>
  <c r="T296" i="2"/>
  <c r="P306" i="2"/>
  <c r="T319" i="2"/>
  <c r="T318" i="2"/>
  <c r="P322" i="2"/>
  <c r="BK142" i="3"/>
  <c r="J142" i="3"/>
  <c r="J98" i="3"/>
  <c r="R142" i="3"/>
  <c r="T142" i="3"/>
  <c r="BK228" i="3"/>
  <c r="J228" i="3"/>
  <c r="J102" i="3"/>
  <c r="P228" i="3"/>
  <c r="R228" i="3"/>
  <c r="T228" i="3"/>
  <c r="BK244" i="3"/>
  <c r="J244" i="3" s="1"/>
  <c r="J103" i="3" s="1"/>
  <c r="P244" i="3"/>
  <c r="R244" i="3"/>
  <c r="T244" i="3"/>
  <c r="BK338" i="3"/>
  <c r="J338" i="3"/>
  <c r="J104" i="3"/>
  <c r="P338" i="3"/>
  <c r="R338" i="3"/>
  <c r="T338" i="3"/>
  <c r="BK348" i="3"/>
  <c r="J348" i="3" s="1"/>
  <c r="J105" i="3" s="1"/>
  <c r="P348" i="3"/>
  <c r="R348" i="3"/>
  <c r="T348" i="3"/>
  <c r="BK362" i="3"/>
  <c r="J362" i="3"/>
  <c r="J109" i="3"/>
  <c r="P362" i="3"/>
  <c r="P361" i="3" s="1"/>
  <c r="R362" i="3"/>
  <c r="R361" i="3"/>
  <c r="T362" i="3"/>
  <c r="T361" i="3" s="1"/>
  <c r="J91" i="2"/>
  <c r="J134" i="2"/>
  <c r="F137" i="2"/>
  <c r="BE145" i="2"/>
  <c r="BE153" i="2"/>
  <c r="BE177" i="2"/>
  <c r="BE194" i="2"/>
  <c r="BE208" i="2"/>
  <c r="BE212" i="2"/>
  <c r="BE215" i="2"/>
  <c r="BE219" i="2"/>
  <c r="BE220" i="2"/>
  <c r="BE225" i="2"/>
  <c r="BE238" i="2"/>
  <c r="BE240" i="2"/>
  <c r="BE249" i="2"/>
  <c r="BE260" i="2"/>
  <c r="BE270" i="2"/>
  <c r="BE272" i="2"/>
  <c r="BE274" i="2"/>
  <c r="BE275" i="2"/>
  <c r="BE276" i="2"/>
  <c r="BE278" i="2"/>
  <c r="BE282" i="2"/>
  <c r="BE284" i="2"/>
  <c r="BE291" i="2"/>
  <c r="BE292" i="2"/>
  <c r="BE293" i="2"/>
  <c r="BE297" i="2"/>
  <c r="BE301" i="2"/>
  <c r="BE308" i="2"/>
  <c r="BK193" i="2"/>
  <c r="J193" i="2"/>
  <c r="J100" i="2"/>
  <c r="J91" i="3"/>
  <c r="E130" i="3"/>
  <c r="F136" i="3"/>
  <c r="F137" i="3"/>
  <c r="BE143" i="3"/>
  <c r="BE152" i="3"/>
  <c r="BE158" i="3"/>
  <c r="BE187" i="3"/>
  <c r="BE188" i="3"/>
  <c r="BE231" i="3"/>
  <c r="BE240" i="3"/>
  <c r="BE243" i="3"/>
  <c r="BE255" i="3"/>
  <c r="BE257" i="3"/>
  <c r="BE261" i="3"/>
  <c r="BE263" i="3"/>
  <c r="BE285" i="3"/>
  <c r="BE294" i="3"/>
  <c r="BE303" i="3"/>
  <c r="BE311" i="3"/>
  <c r="BE315" i="3"/>
  <c r="BE319" i="3"/>
  <c r="BE323" i="3"/>
  <c r="BE325" i="3"/>
  <c r="BE326" i="3"/>
  <c r="BE329" i="3"/>
  <c r="BE330" i="3"/>
  <c r="BE334" i="3"/>
  <c r="BE339" i="3"/>
  <c r="BE350" i="3"/>
  <c r="BE355" i="3"/>
  <c r="E85" i="2"/>
  <c r="BE149" i="2"/>
  <c r="BE159" i="2"/>
  <c r="BE161" i="2"/>
  <c r="BE169" i="2"/>
  <c r="BE173" i="2"/>
  <c r="BE180" i="2"/>
  <c r="BE184" i="2"/>
  <c r="BE202" i="2"/>
  <c r="BE213" i="2"/>
  <c r="BE217" i="2"/>
  <c r="BE224" i="2"/>
  <c r="BE226" i="2"/>
  <c r="BE232" i="2"/>
  <c r="BE246" i="2"/>
  <c r="BE255" i="2"/>
  <c r="BE266" i="2"/>
  <c r="BE268" i="2"/>
  <c r="BE269" i="2"/>
  <c r="BE273" i="2"/>
  <c r="BE280" i="2"/>
  <c r="BE281" i="2"/>
  <c r="BE287" i="2"/>
  <c r="BE299" i="2"/>
  <c r="BE307" i="2"/>
  <c r="BE310" i="2"/>
  <c r="BE311" i="2"/>
  <c r="BE314" i="2"/>
  <c r="BE316" i="2"/>
  <c r="BE320" i="2"/>
  <c r="BE324" i="2"/>
  <c r="BK196" i="2"/>
  <c r="J196" i="2"/>
  <c r="J101" i="2" s="1"/>
  <c r="J89" i="3"/>
  <c r="BE160" i="3"/>
  <c r="BE161" i="3"/>
  <c r="BE184" i="3"/>
  <c r="BE190" i="3"/>
  <c r="BE192" i="3"/>
  <c r="BE209" i="3"/>
  <c r="BE236" i="3"/>
  <c r="BE245" i="3"/>
  <c r="BE247" i="3"/>
  <c r="BE253" i="3"/>
  <c r="BE267" i="3"/>
  <c r="BE281" i="3"/>
  <c r="BE284" i="3"/>
  <c r="BE296" i="3"/>
  <c r="BE307" i="3"/>
  <c r="BE309" i="3"/>
  <c r="BE313" i="3"/>
  <c r="BE317" i="3"/>
  <c r="BE328" i="3"/>
  <c r="BE333" i="3"/>
  <c r="BE341" i="3"/>
  <c r="BE352" i="3"/>
  <c r="BE358" i="3"/>
  <c r="BE360" i="3"/>
  <c r="BE363" i="3"/>
  <c r="BE364" i="3"/>
  <c r="F91" i="2"/>
  <c r="J92" i="2"/>
  <c r="BE143" i="2"/>
  <c r="BE155" i="2"/>
  <c r="BE167" i="2"/>
  <c r="BE171" i="2"/>
  <c r="BE178" i="2"/>
  <c r="BE187" i="2"/>
  <c r="BE197" i="2"/>
  <c r="BE204" i="2"/>
  <c r="BE218" i="2"/>
  <c r="BE227" i="2"/>
  <c r="BE242" i="2"/>
  <c r="BE244" i="2"/>
  <c r="BE248" i="2"/>
  <c r="BE253" i="2"/>
  <c r="BE256" i="2"/>
  <c r="BE262" i="2"/>
  <c r="BE264" i="2"/>
  <c r="BE267" i="2"/>
  <c r="BE271" i="2"/>
  <c r="BE277" i="2"/>
  <c r="BE279" i="2"/>
  <c r="BE286" i="2"/>
  <c r="BE288" i="2"/>
  <c r="BE289" i="2"/>
  <c r="BE290" i="2"/>
  <c r="BE295" i="2"/>
  <c r="BE321" i="2"/>
  <c r="BE323" i="2"/>
  <c r="BK186" i="2"/>
  <c r="J186" i="2"/>
  <c r="J99" i="2" s="1"/>
  <c r="BK313" i="2"/>
  <c r="J313" i="2"/>
  <c r="J106" i="2"/>
  <c r="BK315" i="2"/>
  <c r="J315" i="2"/>
  <c r="J107" i="2"/>
  <c r="J92" i="3"/>
  <c r="BE145" i="3"/>
  <c r="BE156" i="3"/>
  <c r="BE172" i="3"/>
  <c r="BE183" i="3"/>
  <c r="BE200" i="3"/>
  <c r="BE210" i="3"/>
  <c r="BE215" i="3"/>
  <c r="BE218" i="3"/>
  <c r="BE221" i="3"/>
  <c r="BE224" i="3"/>
  <c r="BE229" i="3"/>
  <c r="BE241" i="3"/>
  <c r="BE249" i="3"/>
  <c r="BE251" i="3"/>
  <c r="BE265" i="3"/>
  <c r="BE274" i="3"/>
  <c r="BE283" i="3"/>
  <c r="BE290" i="3"/>
  <c r="BE292" i="3"/>
  <c r="BE297" i="3"/>
  <c r="BE301" i="3"/>
  <c r="BE305" i="3"/>
  <c r="BE321" i="3"/>
  <c r="BE335" i="3"/>
  <c r="BE344" i="3"/>
  <c r="BE349" i="3"/>
  <c r="BE354" i="3"/>
  <c r="BE366" i="3"/>
  <c r="BK217" i="3"/>
  <c r="J217" i="3"/>
  <c r="J99" i="3"/>
  <c r="BK220" i="3"/>
  <c r="J220" i="3" s="1"/>
  <c r="J100" i="3" s="1"/>
  <c r="BK223" i="3"/>
  <c r="J223" i="3"/>
  <c r="J101" i="3" s="1"/>
  <c r="BK357" i="3"/>
  <c r="J357" i="3"/>
  <c r="J106" i="3"/>
  <c r="BK359" i="3"/>
  <c r="J359" i="3"/>
  <c r="J107" i="3"/>
  <c r="BK365" i="3"/>
  <c r="J365" i="3" s="1"/>
  <c r="J110" i="3" s="1"/>
  <c r="J36" i="2"/>
  <c r="AW95" i="1"/>
  <c r="F39" i="2"/>
  <c r="BD95" i="1" s="1"/>
  <c r="F38" i="2"/>
  <c r="BC95" i="1"/>
  <c r="F36" i="2"/>
  <c r="BA95" i="1" s="1"/>
  <c r="F36" i="3"/>
  <c r="BA96" i="1"/>
  <c r="F37" i="3"/>
  <c r="BB96" i="1" s="1"/>
  <c r="F39" i="3"/>
  <c r="BD96" i="1"/>
  <c r="F37" i="2"/>
  <c r="BB95" i="1" s="1"/>
  <c r="J36" i="3"/>
  <c r="AW96" i="1"/>
  <c r="F38" i="3"/>
  <c r="BC96" i="1" s="1"/>
  <c r="T141" i="3" l="1"/>
  <c r="T140" i="3"/>
  <c r="R141" i="3"/>
  <c r="R140" i="3"/>
  <c r="P318" i="2"/>
  <c r="T141" i="2"/>
  <c r="T140" i="2"/>
  <c r="P141" i="3"/>
  <c r="P140" i="3" s="1"/>
  <c r="AU96" i="1" s="1"/>
  <c r="R318" i="2"/>
  <c r="R141" i="2"/>
  <c r="R140" i="2" s="1"/>
  <c r="P141" i="2"/>
  <c r="P140" i="2"/>
  <c r="AU95" i="1"/>
  <c r="BK141" i="2"/>
  <c r="J141" i="2"/>
  <c r="J97" i="2"/>
  <c r="BK318" i="2"/>
  <c r="J318" i="2" s="1"/>
  <c r="J108" i="2" s="1"/>
  <c r="BK141" i="3"/>
  <c r="J141" i="3"/>
  <c r="J97" i="3" s="1"/>
  <c r="BK361" i="3"/>
  <c r="J361" i="3"/>
  <c r="J108" i="3"/>
  <c r="BA94" i="1"/>
  <c r="W33" i="1"/>
  <c r="BD94" i="1"/>
  <c r="W36" i="1"/>
  <c r="BC94" i="1"/>
  <c r="AY94" i="1"/>
  <c r="BB94" i="1"/>
  <c r="W34" i="1"/>
  <c r="BK140" i="2" l="1"/>
  <c r="J140" i="2"/>
  <c r="J96" i="2"/>
  <c r="BK140" i="3"/>
  <c r="J140" i="3" s="1"/>
  <c r="J96" i="3" s="1"/>
  <c r="AU94" i="1"/>
  <c r="AW94" i="1"/>
  <c r="AK33" i="1" s="1"/>
  <c r="W35" i="1"/>
  <c r="AX94" i="1"/>
  <c r="J30" i="2" l="1"/>
  <c r="J30" i="3"/>
  <c r="J119" i="2" l="1"/>
  <c r="BE119" i="2"/>
  <c r="J35" i="2"/>
  <c r="AV95" i="1" s="1"/>
  <c r="AT95" i="1" s="1"/>
  <c r="J119" i="3"/>
  <c r="J113" i="3"/>
  <c r="J31" i="3"/>
  <c r="J32" i="3" s="1"/>
  <c r="AG96" i="1" s="1"/>
  <c r="BE119" i="3" l="1"/>
  <c r="J113" i="2"/>
  <c r="J31" i="2"/>
  <c r="J32" i="2"/>
  <c r="AG95" i="1" s="1"/>
  <c r="AN95" i="1" s="1"/>
  <c r="F35" i="2"/>
  <c r="AZ95" i="1"/>
  <c r="J121" i="3"/>
  <c r="J35" i="3"/>
  <c r="AV96" i="1"/>
  <c r="AT96" i="1"/>
  <c r="J41" i="2" l="1"/>
  <c r="J41" i="3"/>
  <c r="AN96" i="1"/>
  <c r="AG94" i="1"/>
  <c r="AK26" i="1" s="1"/>
  <c r="J121" i="2"/>
  <c r="F35" i="3"/>
  <c r="AZ96" i="1" s="1"/>
  <c r="AZ94" i="1" s="1"/>
  <c r="AV94" i="1" s="1"/>
  <c r="AG102" i="1" l="1"/>
  <c r="AG101" i="1"/>
  <c r="CD101" i="1"/>
  <c r="AG99" i="1"/>
  <c r="CD99" i="1" s="1"/>
  <c r="AT94" i="1"/>
  <c r="AG100" i="1"/>
  <c r="CD100" i="1"/>
  <c r="AN94" i="1" l="1"/>
  <c r="CD102" i="1"/>
  <c r="AG98" i="1"/>
  <c r="AK27" i="1"/>
  <c r="AV101" i="1"/>
  <c r="BY101" i="1" s="1"/>
  <c r="AV102" i="1"/>
  <c r="BY102" i="1"/>
  <c r="AV99" i="1"/>
  <c r="BY99" i="1" s="1"/>
  <c r="AV100" i="1"/>
  <c r="BY100" i="1"/>
  <c r="W32" i="1"/>
  <c r="AK29" i="1" l="1"/>
  <c r="AK32" i="1"/>
  <c r="AN102" i="1"/>
  <c r="AN99" i="1"/>
  <c r="AN100" i="1"/>
  <c r="AN101" i="1"/>
  <c r="AG104" i="1"/>
  <c r="AK38" i="1" l="1"/>
  <c r="AN98" i="1"/>
  <c r="AN104" i="1"/>
</calcChain>
</file>

<file path=xl/sharedStrings.xml><?xml version="1.0" encoding="utf-8"?>
<sst xmlns="http://schemas.openxmlformats.org/spreadsheetml/2006/main" count="4911" uniqueCount="843">
  <si>
    <t>Export Komplet</t>
  </si>
  <si>
    <t/>
  </si>
  <si>
    <t>2.0</t>
  </si>
  <si>
    <t>ZAMOK</t>
  </si>
  <si>
    <t>False</t>
  </si>
  <si>
    <t>{0bbf78d9-1897-4c17-bc1a-05e8705cce17}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</si>
  <si>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</si>
  <si>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</si>
  <si>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</si>
  <si>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</si>
  <si>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</si>
  <si>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</si>
  <si>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</si>
  <si>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</si>
  <si>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</si>
  <si>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</si>
  <si>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</si>
  <si>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jednotné kanalizace a přeložka vodovodu v lokalitě Sadová Rtyně v Podkrkonoší</t>
  </si>
  <si>
    <t>KSO:</t>
  </si>
  <si>
    <t>CC-CZ:</t>
  </si>
  <si>
    <t>Místo:</t>
  </si>
  <si>
    <t xml:space="preserve"> </t>
  </si>
  <si>
    <t>Datum:</t>
  </si>
  <si>
    <t>15. 9. 2020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</si>
  <si>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</si>
  <si>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</si>
  <si>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</si>
  <si>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</si>
  <si>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</si>
  <si>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</si>
  <si>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</si>
  <si>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</si>
  <si>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</si>
  <si>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</si>
  <si>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</si>
  <si>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</si>
  <si>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</si>
  <si>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</si>
  <si>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</si>
  <si>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</si>
  <si>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</si>
  <si>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</si>
  <si>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</si>
  <si>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</si>
  <si>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</si>
  <si>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</si>
  <si>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</si>
  <si>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</si>
  <si>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</si>
  <si>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</si>
  <si>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</si>
  <si>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</si>
  <si>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</si>
  <si>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</si>
  <si>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</si>
  <si>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</si>
  <si>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</si>
  <si>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</si>
  <si>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</si>
  <si>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</si>
  <si>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</si>
  <si>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</si>
  <si>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</si>
  <si>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</si>
  <si>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</si>
  <si>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</si>
  <si>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</si>
  <si>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</si>
  <si>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</si>
  <si>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</si>
  <si>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</si>
  <si>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</si>
  <si>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</si>
  <si>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</si>
  <si>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</si>
  <si>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</si>
  <si>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</si>
  <si>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</si>
  <si>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</si>
  <si>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</si>
  <si>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649-01</t>
  </si>
  <si>
    <t xml:space="preserve">Vodovod Va-1.etapa </t>
  </si>
  <si>
    <t>STA</t>
  </si>
  <si>
    <t>1</t>
  </si>
  <si>
    <t>{780ee014-a8bf-4fdb-9dfb-327b3eaf6852}</t>
  </si>
  <si>
    <t>2</t>
  </si>
  <si>
    <t>649-03</t>
  </si>
  <si>
    <t>Kanalizace stoka A - 1.etapa Š0-Š9</t>
  </si>
  <si>
    <t>{f19296b9-e753-4e9f-b855-9354bc20ecde}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</si>
  <si>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</si>
  <si>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</si>
  <si>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</si>
  <si>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</si>
  <si>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</si>
  <si>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</si>
  <si>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</si>
  <si>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</si>
  <si>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</si>
  <si>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</si>
  <si>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</si>
  <si>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 xml:space="preserve">649-01 - Vodovod Va-1.etapa 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</si>
  <si>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</si>
  <si>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</si>
  <si>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</si>
  <si>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</si>
  <si>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</si>
  <si>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</si>
  <si>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</si>
  <si>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</si>
  <si>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</si>
  <si>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</si>
  <si>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</si>
  <si>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</si>
  <si>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</si>
  <si>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</si>
  <si>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</si>
  <si>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</si>
  <si>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</si>
  <si>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</si>
  <si>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</si>
  <si>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</si>
  <si>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</si>
  <si>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</si>
  <si>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</si>
  <si>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</si>
  <si>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</si>
  <si>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</si>
  <si>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</si>
  <si>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</si>
  <si>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</si>
  <si>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</si>
  <si>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</si>
  <si>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</si>
  <si>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</si>
  <si>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</si>
  <si>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</si>
  <si>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</si>
  <si>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</si>
  <si>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</si>
  <si>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</si>
  <si>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</si>
  <si>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</si>
  <si>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</si>
  <si>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</si>
  <si>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</si>
  <si>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</si>
  <si>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</si>
  <si>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</si>
  <si>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</si>
  <si>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</si>
  <si>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</si>
  <si>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4</t>
  </si>
  <si>
    <t>-20115905</t>
  </si>
  <si>
    <t>VV</t>
  </si>
  <si>
    <t>"přípojky"0,8*(1+1,5+1,6+1,5+1,3+1,45+1,45+1,4+1,45+1,4+1,2+1,4+1,1)</t>
  </si>
  <si>
    <t>113107223</t>
  </si>
  <si>
    <t>Odstranění podkladu z kameniva drceného tl 300 mm strojně pl přes 200 m2</t>
  </si>
  <si>
    <t>1453016037</t>
  </si>
  <si>
    <t>"Va"0,85*(120,5+332,5-98)</t>
  </si>
  <si>
    <t>"přípojky"0,85*(3,9+1,5+0,4+2,1+2,4+2,55+2,55+2,3+2,85+2,1+2,3+3,2+2)</t>
  </si>
  <si>
    <t>Součet</t>
  </si>
  <si>
    <t>3</t>
  </si>
  <si>
    <t>113107241</t>
  </si>
  <si>
    <t>Odstranění podkladu živičného tl 50 mm strojně pl přes 200 m2</t>
  </si>
  <si>
    <t>1799163733</t>
  </si>
  <si>
    <t>"Va"0,9*(120,5+332,5-98)</t>
  </si>
  <si>
    <t>"přípojky"0,9*(3,9+1,5+0,4+2,1+2,4+2,55+2,55+2,3+2,85+2,1+2,3+3,2+2)</t>
  </si>
  <si>
    <t>113202111</t>
  </si>
  <si>
    <t>Vytrhání obrub krajníků obrubníků stojatých</t>
  </si>
  <si>
    <t>m</t>
  </si>
  <si>
    <t>212133106</t>
  </si>
  <si>
    <t>"pro přípojky"15</t>
  </si>
  <si>
    <t>5</t>
  </si>
  <si>
    <t>119001421</t>
  </si>
  <si>
    <t>Dočasné zajištění kabelů a kabelových tratí ze 3 volně ložených kabelů</t>
  </si>
  <si>
    <t>-193134376</t>
  </si>
  <si>
    <t>"trasa Va"13*1</t>
  </si>
  <si>
    <t>"přípojky"16*1</t>
  </si>
  <si>
    <t>6</t>
  </si>
  <si>
    <t>132212111</t>
  </si>
  <si>
    <t>Hloubení rýh š do 800 mm v soudržných horninách třídy těžitelnosti I, skupiny 3 ručně</t>
  </si>
  <si>
    <t>m3</t>
  </si>
  <si>
    <t>-182358671</t>
  </si>
  <si>
    <t>"přípomoce ruční dočištění"19</t>
  </si>
  <si>
    <t>7</t>
  </si>
  <si>
    <t>132251104</t>
  </si>
  <si>
    <t>Hloubení rýh nezapažených  š do 800 mm v hornině třídy těžitelnosti I, skupiny 3 objem přes 100 m3 strojně</t>
  </si>
  <si>
    <t>696983833</t>
  </si>
  <si>
    <t>"Va"0,8*1,3*(120,5-245+332,5-98)+0,7*1,3*245</t>
  </si>
  <si>
    <t>"přípojky Va"48,55*0,7*1,1</t>
  </si>
  <si>
    <t>Mezisoučet</t>
  </si>
  <si>
    <t>"ruční"-19</t>
  </si>
  <si>
    <t>8</t>
  </si>
  <si>
    <t>139001101</t>
  </si>
  <si>
    <t>Příplatek za ztížení vykopávky v blízkosti podzemního vedení</t>
  </si>
  <si>
    <t>1862822156</t>
  </si>
  <si>
    <t>"křížení sítí"19</t>
  </si>
  <si>
    <t>9</t>
  </si>
  <si>
    <t>162751117</t>
  </si>
  <si>
    <t>Vodorovné přemístění do 10000 m výkopku/sypaniny z horniny třídy těžitelnosti I, skupiny 1 až 3</t>
  </si>
  <si>
    <t>153971882</t>
  </si>
  <si>
    <t>"hloubení"19+355,734</t>
  </si>
  <si>
    <t>10</t>
  </si>
  <si>
    <t>171201221</t>
  </si>
  <si>
    <t>Poplatek za uložení na skládce (skládkovné) zeminy a kamení kód odpadu 17 05 04</t>
  </si>
  <si>
    <t>t</t>
  </si>
  <si>
    <t>-1062439089</t>
  </si>
  <si>
    <t>374,734*1,84 'Přepočtené koeficientem množství</t>
  </si>
  <si>
    <t>11</t>
  </si>
  <si>
    <t>174151101</t>
  </si>
  <si>
    <t>Zásyp jam, šachet rýh nebo kolem objektů sypaninou se zhutněním</t>
  </si>
  <si>
    <t>72037357</t>
  </si>
  <si>
    <t>"Va polovina 32-63 a 2.polovina 16-32"0,9*0,8*(120,5-245+332,5-98)+0,9*0,7*245</t>
  </si>
  <si>
    <t>"přípojky Va"48,55*0,7*0,7</t>
  </si>
  <si>
    <t>12</t>
  </si>
  <si>
    <t>M</t>
  </si>
  <si>
    <t>58333674</t>
  </si>
  <si>
    <t>kamenivo těžené hrubé frakce 16/32</t>
  </si>
  <si>
    <t>-1830200771</t>
  </si>
  <si>
    <t>13</t>
  </si>
  <si>
    <t>58333688</t>
  </si>
  <si>
    <t>kamenivo těžené hrubé frakce 32/63</t>
  </si>
  <si>
    <t>-1292226847</t>
  </si>
  <si>
    <t>128,67*2 'Přepočtené koeficientem množství</t>
  </si>
  <si>
    <t>14</t>
  </si>
  <si>
    <t>175151101</t>
  </si>
  <si>
    <t>Obsypání potrubí strojně sypaninou bez prohození, uloženou do 3 m</t>
  </si>
  <si>
    <t>2128484450</t>
  </si>
  <si>
    <t>"Va"(0,4*0,8*(120,5-245+332,5-98)+0,7*0,4*245)-(pi*0,05*0,05*120,5+pi*0,04*0,04*(332,5-98))</t>
  </si>
  <si>
    <t>"přípojky"0,1*0,8*48,55</t>
  </si>
  <si>
    <t>58337331</t>
  </si>
  <si>
    <t>štěrkopísek frakce 0/22</t>
  </si>
  <si>
    <t>-146976810</t>
  </si>
  <si>
    <t>105,559*2 'Přepočtené koeficientem množství</t>
  </si>
  <si>
    <t>Zakládání</t>
  </si>
  <si>
    <t>16</t>
  </si>
  <si>
    <t>275313611</t>
  </si>
  <si>
    <t>Základové patky z betonu tř. C 16/20 vč. bednění</t>
  </si>
  <si>
    <t>-1074145791</t>
  </si>
  <si>
    <t>"B1"2*0,11</t>
  </si>
  <si>
    <t>"B2"1*0,07+2*0,11</t>
  </si>
  <si>
    <t>"šoupátka B3"0,01*3</t>
  </si>
  <si>
    <t>"B4"0,021*1</t>
  </si>
  <si>
    <t>Svislé a kompletní konstrukce</t>
  </si>
  <si>
    <t>17</t>
  </si>
  <si>
    <t>388995214</t>
  </si>
  <si>
    <t>Chránička  DN 160 včetně utěsnění</t>
  </si>
  <si>
    <t>-1031070790</t>
  </si>
  <si>
    <t>"podchod pod stokou A"2,5</t>
  </si>
  <si>
    <t>Vodorovné konstrukce</t>
  </si>
  <si>
    <t>18</t>
  </si>
  <si>
    <t>451573111</t>
  </si>
  <si>
    <t>Lože pod potrubí otevřený výkop ze štěrkopísku</t>
  </si>
  <si>
    <t>-1695932302</t>
  </si>
  <si>
    <t>"Va"0,1*0,8*(120,5-45+332,5-98)+0,7*0,1*45</t>
  </si>
  <si>
    <t>"přípojky"0,1*0,7*48,55</t>
  </si>
  <si>
    <t>Komunikace pozemní</t>
  </si>
  <si>
    <t>19</t>
  </si>
  <si>
    <t>564770011</t>
  </si>
  <si>
    <t>Podklad z kameniva hrubého drceného vel. 8-16 mm tl 250 mm</t>
  </si>
  <si>
    <t>1775525652</t>
  </si>
  <si>
    <t>20</t>
  </si>
  <si>
    <t>564871111</t>
  </si>
  <si>
    <t>Podklad ze štěrkodrtě ŠD tl 250 mm</t>
  </si>
  <si>
    <t>302648512</t>
  </si>
  <si>
    <t>565135101</t>
  </si>
  <si>
    <t>Asfaltový beton vrstva podkladní ACP 16 (obalované kamenivo OKS) tl 50 mm š do 1,5 m</t>
  </si>
  <si>
    <t>1495635918</t>
  </si>
  <si>
    <t>22</t>
  </si>
  <si>
    <t>577145111</t>
  </si>
  <si>
    <t>Asfaltový beton vrstva obrusná ACO 16 (ABH) tl 50 mm š do 3 m z nemodifikovaného asfaltu</t>
  </si>
  <si>
    <t>2075031049</t>
  </si>
  <si>
    <t>23</t>
  </si>
  <si>
    <t>596811120</t>
  </si>
  <si>
    <t>Kladení betonové dlažby komunikací pro pěší do lože z kameniva vel do 0,09 m2 plochy do 50 m2</t>
  </si>
  <si>
    <t>60641171</t>
  </si>
  <si>
    <t>24</t>
  </si>
  <si>
    <t>59248005</t>
  </si>
  <si>
    <t>dlažba plošná betonová chodníková 300x300x50mm přírodní</t>
  </si>
  <si>
    <t>-365647907</t>
  </si>
  <si>
    <t>Trubní vedení</t>
  </si>
  <si>
    <t>25</t>
  </si>
  <si>
    <t>857242122</t>
  </si>
  <si>
    <t>Montáž litinových tvarovek jednoosých přírubových otevřený výkop DN 80</t>
  </si>
  <si>
    <t>kus</t>
  </si>
  <si>
    <t>275651663</t>
  </si>
  <si>
    <t>26</t>
  </si>
  <si>
    <t>HWL.504908000016</t>
  </si>
  <si>
    <t xml:space="preserve">KOLENO PATNÍ  80  </t>
  </si>
  <si>
    <t>388747099</t>
  </si>
  <si>
    <t>95</t>
  </si>
  <si>
    <t>WVN.FF485377W</t>
  </si>
  <si>
    <t>Koleno 90° PE100 SDR17 90</t>
  </si>
  <si>
    <t>448932435</t>
  </si>
  <si>
    <t>27</t>
  </si>
  <si>
    <t>857262122</t>
  </si>
  <si>
    <t>Montáž litinových tvarovek jednoosých přírubových otevřený výkop DN 100</t>
  </si>
  <si>
    <t>-490815594</t>
  </si>
  <si>
    <t>"redukce"2</t>
  </si>
  <si>
    <t>"spojka"6+4</t>
  </si>
  <si>
    <t>28</t>
  </si>
  <si>
    <t>2861578</t>
  </si>
  <si>
    <t>redukce přírubová FFR 100/80</t>
  </si>
  <si>
    <t>-19364730</t>
  </si>
  <si>
    <t>29</t>
  </si>
  <si>
    <t>31951004</t>
  </si>
  <si>
    <t>Potrubní spojka příruba  DN 100</t>
  </si>
  <si>
    <t>1439457262</t>
  </si>
  <si>
    <t>30</t>
  </si>
  <si>
    <t>31951003</t>
  </si>
  <si>
    <t>Potrubní spojka příruba  DN 80</t>
  </si>
  <si>
    <t>1128030186</t>
  </si>
  <si>
    <t>31</t>
  </si>
  <si>
    <t>871161141</t>
  </si>
  <si>
    <t>Montáž potrubí z PE100 SDR 11 otevřený výkop svařovaných na tupo D 32 x 3,0 mm</t>
  </si>
  <si>
    <t>1225755561</t>
  </si>
  <si>
    <t>"Va"4,5+3+1+2+3,65+3,7+4+4+3,7+4,3+3,5+3,5+4,6+3,1</t>
  </si>
  <si>
    <t>"suchovod pouze mateiál, montáž v dílčím posunu"0</t>
  </si>
  <si>
    <t>32</t>
  </si>
  <si>
    <t>28613170</t>
  </si>
  <si>
    <t>potrubí vodovodní PE100 SDR11 se signalizační vrstvou 100m 32x3,0mm</t>
  </si>
  <si>
    <t>-552584968</t>
  </si>
  <si>
    <t>"přípojky"49</t>
  </si>
  <si>
    <t>"suchovod trasa"250</t>
  </si>
  <si>
    <t>"suchovod přípojky"135</t>
  </si>
  <si>
    <t>434*1,015 'Přepočtené koeficientem množství</t>
  </si>
  <si>
    <t>35</t>
  </si>
  <si>
    <t>871241141</t>
  </si>
  <si>
    <t>Montáž potrubí z PE100 SDR 11 otevřený výkop svařovaných na tupo D 90 x 8,2 mm</t>
  </si>
  <si>
    <t>54837257</t>
  </si>
  <si>
    <t>332,5-98</t>
  </si>
  <si>
    <t>36</t>
  </si>
  <si>
    <t>28613556</t>
  </si>
  <si>
    <t>potrubí dvouvrstvé PE100 RC SDR11 90x8,2 dl 12m</t>
  </si>
  <si>
    <t>1417366673</t>
  </si>
  <si>
    <t>239,408866995074*1,015 'Přepočtené koeficientem množství</t>
  </si>
  <si>
    <t>37</t>
  </si>
  <si>
    <t>871251141</t>
  </si>
  <si>
    <t>Montáž potrubí z PE100 SDR 11 otevřený výkop svařovaných na tupo D 110 x 10,0 mm</t>
  </si>
  <si>
    <t>1113847196</t>
  </si>
  <si>
    <t xml:space="preserve">"Va"120,5 </t>
  </si>
  <si>
    <t>38</t>
  </si>
  <si>
    <t>28613557</t>
  </si>
  <si>
    <t>potrubí dvouvrstvé PE100 RC SDR11 110x10,0 dl 12m</t>
  </si>
  <si>
    <t>-207429456</t>
  </si>
  <si>
    <t>118,71921182266*1,015 'Přepočtené koeficientem množství</t>
  </si>
  <si>
    <t>39</t>
  </si>
  <si>
    <t>877231113</t>
  </si>
  <si>
    <t>Montáž elektro T-kusů na vodovodním potrubí z PE trub d 80</t>
  </si>
  <si>
    <t>761798576</t>
  </si>
  <si>
    <t>"Va"2</t>
  </si>
  <si>
    <t>40</t>
  </si>
  <si>
    <t>28614959</t>
  </si>
  <si>
    <t>elektrotvarovka T-kus rovnoramenný PE 100 PN16 D 80mm</t>
  </si>
  <si>
    <t>916187265</t>
  </si>
  <si>
    <t>43</t>
  </si>
  <si>
    <t>877261101</t>
  </si>
  <si>
    <t>Montáž tvarovek na vodovodním potrubí z PE trub d 110</t>
  </si>
  <si>
    <t>-121276640</t>
  </si>
  <si>
    <t>"redukce Va"2</t>
  </si>
  <si>
    <t>"spojky"6</t>
  </si>
  <si>
    <t>44</t>
  </si>
  <si>
    <t>877261113</t>
  </si>
  <si>
    <t>Montáž elektro T-kusů na vodovodním potrubí z PE trub d 110</t>
  </si>
  <si>
    <t>-130297002</t>
  </si>
  <si>
    <t>45</t>
  </si>
  <si>
    <t>28614961</t>
  </si>
  <si>
    <t>elektrotvarovka T-kus rovnoramenný PE 100 PN16 D 110mm</t>
  </si>
  <si>
    <t>1922017430</t>
  </si>
  <si>
    <t>46</t>
  </si>
  <si>
    <t>87737599</t>
  </si>
  <si>
    <t xml:space="preserve">Napojení potrubí </t>
  </si>
  <si>
    <t>905091145</t>
  </si>
  <si>
    <t>"napojení UV"8</t>
  </si>
  <si>
    <t xml:space="preserve"> "nový vodovod PVC 90"1</t>
  </si>
  <si>
    <t>47</t>
  </si>
  <si>
    <t>879171111</t>
  </si>
  <si>
    <t>Montáž vodovodní přípojky na potrubí DN 32</t>
  </si>
  <si>
    <t>1883774539</t>
  </si>
  <si>
    <t>"Va"15</t>
  </si>
  <si>
    <t>48</t>
  </si>
  <si>
    <t>879211111</t>
  </si>
  <si>
    <t>Montáž vodovodní přípojky na potrubí DN 50</t>
  </si>
  <si>
    <t>-1669586955</t>
  </si>
  <si>
    <t>"ke hřbitovu"1</t>
  </si>
  <si>
    <t>49</t>
  </si>
  <si>
    <t>89114221111</t>
  </si>
  <si>
    <t>Montáž potrubí suchovodu na vodoměr</t>
  </si>
  <si>
    <t>-1131484844</t>
  </si>
  <si>
    <t>50</t>
  </si>
  <si>
    <t>89114221111a</t>
  </si>
  <si>
    <t>Příplatek za dílčí posun suchovodu</t>
  </si>
  <si>
    <t>úsek</t>
  </si>
  <si>
    <t>595904348</t>
  </si>
  <si>
    <t>51</t>
  </si>
  <si>
    <t>891181112211</t>
  </si>
  <si>
    <t>Montáž vodovodních šoupátek otevřený výkop DN 25</t>
  </si>
  <si>
    <t>-1829988944</t>
  </si>
  <si>
    <t>52</t>
  </si>
  <si>
    <t>AVK.51132114</t>
  </si>
  <si>
    <t xml:space="preserve"> šoupátko  litinové, přímé, závit-ISO, připojovací DN25</t>
  </si>
  <si>
    <t>865263528</t>
  </si>
  <si>
    <t>53</t>
  </si>
  <si>
    <t>VAG.W870314322</t>
  </si>
  <si>
    <t>souprava zemní  teleskopická  pro navrtávací pas se šoupátkem přípojkovým 1,3-1,8 m</t>
  </si>
  <si>
    <t>1230698417</t>
  </si>
  <si>
    <t>54</t>
  </si>
  <si>
    <t>891211112</t>
  </si>
  <si>
    <t>Montáž vodovodních šoupátek otevřený výkop DN 50</t>
  </si>
  <si>
    <t>-497610854</t>
  </si>
  <si>
    <t>56</t>
  </si>
  <si>
    <t>AVK.511502</t>
  </si>
  <si>
    <t xml:space="preserve"> šoupátko  litinové, přímé, závit-ISO, připojovací DN50</t>
  </si>
  <si>
    <t>2074573888</t>
  </si>
  <si>
    <t>58</t>
  </si>
  <si>
    <t>891241112</t>
  </si>
  <si>
    <t>Montáž vodovodních šoupátek otevřený výkop DN 80</t>
  </si>
  <si>
    <t>248189893</t>
  </si>
  <si>
    <t>59</t>
  </si>
  <si>
    <t>42221304</t>
  </si>
  <si>
    <t>šoupátko pitná voda litina GGG 50 krátká stavební dl PN10/16 DN 100x190mm</t>
  </si>
  <si>
    <t>-2069759589</t>
  </si>
  <si>
    <t>57</t>
  </si>
  <si>
    <t>4229105499</t>
  </si>
  <si>
    <t>souprava zemní pro šoupata teleskopická 1,30-1,80m</t>
  </si>
  <si>
    <t>-60825058</t>
  </si>
  <si>
    <t>62</t>
  </si>
  <si>
    <t>891247211</t>
  </si>
  <si>
    <t>Montáž hydrantů nadzemních DN 80</t>
  </si>
  <si>
    <t>-1914316480</t>
  </si>
  <si>
    <t>63</t>
  </si>
  <si>
    <t>42273680</t>
  </si>
  <si>
    <t>hydrant nadzemní litinový tuhý DN 80 P</t>
  </si>
  <si>
    <t>1175385536</t>
  </si>
  <si>
    <t>64</t>
  </si>
  <si>
    <t>891249111</t>
  </si>
  <si>
    <t>Montáž navrtávacích pasů na potrubí z jakýchkoli trub DN 80</t>
  </si>
  <si>
    <t>-1431061892</t>
  </si>
  <si>
    <t>65</t>
  </si>
  <si>
    <t>42271412</t>
  </si>
  <si>
    <t xml:space="preserve">pás navrtávací z tvárné litiny DN 80mm </t>
  </si>
  <si>
    <t>1767726818</t>
  </si>
  <si>
    <t>66</t>
  </si>
  <si>
    <t>891269111</t>
  </si>
  <si>
    <t>Montáž navrtávacích pasů na potrubí z jakýchkoli trub DN 100</t>
  </si>
  <si>
    <t>-2069965629</t>
  </si>
  <si>
    <t>67</t>
  </si>
  <si>
    <t>AVK.8410100XX</t>
  </si>
  <si>
    <t xml:space="preserve">navrtávací pas z tvárné litiny  DN 100 </t>
  </si>
  <si>
    <t>140316297</t>
  </si>
  <si>
    <t>69</t>
  </si>
  <si>
    <t>892271111</t>
  </si>
  <si>
    <t>Tlaková zkouška vodou potrubí DN 100 nebo 125</t>
  </si>
  <si>
    <t>-1108630997</t>
  </si>
  <si>
    <t>70</t>
  </si>
  <si>
    <t>892273122</t>
  </si>
  <si>
    <t>Proplach a dezinfekce vodovodního potrubí DN od 80 do 125</t>
  </si>
  <si>
    <t>1279268549</t>
  </si>
  <si>
    <t>120,5+332,5-98</t>
  </si>
  <si>
    <t>71</t>
  </si>
  <si>
    <t>892241111</t>
  </si>
  <si>
    <t>Tlaková zkouška vodou potrubí do 80</t>
  </si>
  <si>
    <t>-1534861968</t>
  </si>
  <si>
    <t>48,55+332,5-98</t>
  </si>
  <si>
    <t>73</t>
  </si>
  <si>
    <t>899401112</t>
  </si>
  <si>
    <t>Osazení poklopů litinových šoupátkových</t>
  </si>
  <si>
    <t>1178521004</t>
  </si>
  <si>
    <t>74</t>
  </si>
  <si>
    <t>42291352121</t>
  </si>
  <si>
    <t>poklop litinový šoupátkový samonivelační přípojkový</t>
  </si>
  <si>
    <t>-1963865799</t>
  </si>
  <si>
    <t>75</t>
  </si>
  <si>
    <t>42291352122</t>
  </si>
  <si>
    <t xml:space="preserve">poklop litinový šoupátkový samonivelační  </t>
  </si>
  <si>
    <t>809888296</t>
  </si>
  <si>
    <t>76</t>
  </si>
  <si>
    <t>56230636</t>
  </si>
  <si>
    <t>deska podkladová uličního poklopu plastového ventilkového a šoupatového</t>
  </si>
  <si>
    <t>1656018498</t>
  </si>
  <si>
    <t>77</t>
  </si>
  <si>
    <t>899401113</t>
  </si>
  <si>
    <t>Osazení poklopů litinových hydrantových</t>
  </si>
  <si>
    <t>-715889489</t>
  </si>
  <si>
    <t>78</t>
  </si>
  <si>
    <t>42291452</t>
  </si>
  <si>
    <t>poklop litinový hydrantový DN 80</t>
  </si>
  <si>
    <t>-1137691496</t>
  </si>
  <si>
    <t>79</t>
  </si>
  <si>
    <t>56230638</t>
  </si>
  <si>
    <t>deska podkladová uličního poklopu hydrantového</t>
  </si>
  <si>
    <t>-304734471</t>
  </si>
  <si>
    <t>80</t>
  </si>
  <si>
    <t>899721111</t>
  </si>
  <si>
    <t>Signalizační vodič DN do 150 mm na potrubí</t>
  </si>
  <si>
    <t>1370194781</t>
  </si>
  <si>
    <t xml:space="preserve">"trasa + přípojky"120,5+332,50-98+48,55 </t>
  </si>
  <si>
    <t>81</t>
  </si>
  <si>
    <t>899722112</t>
  </si>
  <si>
    <t>Krytí potrubí z plastů výstražnou fólií z PVC 25 cm</t>
  </si>
  <si>
    <t>-1442075078</t>
  </si>
  <si>
    <t>Ostatní konstrukce a práce, bourání</t>
  </si>
  <si>
    <t>82</t>
  </si>
  <si>
    <t>916131213</t>
  </si>
  <si>
    <t>Osazení silničního obrubníku betonového stojatého s boční opěrou do lože z betonu prostého</t>
  </si>
  <si>
    <t>155045925</t>
  </si>
  <si>
    <t>"pro přípojky použity stávající"15</t>
  </si>
  <si>
    <t>83</t>
  </si>
  <si>
    <t>916991121</t>
  </si>
  <si>
    <t>Lože pod obrubníky, krajníky nebo obruby z dlažebních kostek z betonu prostého</t>
  </si>
  <si>
    <t>-2020717492</t>
  </si>
  <si>
    <t>15*0,2*0,15</t>
  </si>
  <si>
    <t>84</t>
  </si>
  <si>
    <t>919735111</t>
  </si>
  <si>
    <t>Řezání stávajícího živičného krytu hl do 50 mm</t>
  </si>
  <si>
    <t>-902933468</t>
  </si>
  <si>
    <t>"Va 2 strany rýhy"2*(0,9+120,5-45+332,5-98+0,9)</t>
  </si>
  <si>
    <t>"společný výkop s kanalizací "45</t>
  </si>
  <si>
    <t>"přípojky"2*(3,9+1,5+0,4+2,1+2,4+2,55+2,55+2,3+2,85+2,1+2,3+3,2+2)</t>
  </si>
  <si>
    <t>997</t>
  </si>
  <si>
    <t>Přesun sutě</t>
  </si>
  <si>
    <t>85</t>
  </si>
  <si>
    <t>997013501</t>
  </si>
  <si>
    <t>Odvoz suti a vybouraných hmot na skládku nebo meziskládku do 1 km se složením</t>
  </si>
  <si>
    <t>944646000</t>
  </si>
  <si>
    <t>86</t>
  </si>
  <si>
    <t>997013509</t>
  </si>
  <si>
    <t>Příplatek k odvozu suti a vybouraných hmot na skládku ZKD 1 km přes 1 km</t>
  </si>
  <si>
    <t>879668092</t>
  </si>
  <si>
    <t>184,713*9 'Přepočtené koeficientem množství</t>
  </si>
  <si>
    <t>87</t>
  </si>
  <si>
    <t>997013645</t>
  </si>
  <si>
    <t>Poplatek za uložení na skládce (skládkovné) odpadu asfaltového bez dehtu kód odpadu 17 03 02</t>
  </si>
  <si>
    <t>2109373475</t>
  </si>
  <si>
    <t>88</t>
  </si>
  <si>
    <t>997013655</t>
  </si>
  <si>
    <t>289604598</t>
  </si>
  <si>
    <t>184,713-33,97</t>
  </si>
  <si>
    <t>998</t>
  </si>
  <si>
    <t>Přesun hmot</t>
  </si>
  <si>
    <t>89</t>
  </si>
  <si>
    <t>998276101</t>
  </si>
  <si>
    <t>Přesun hmot pro trubní vedení z trub z plastických hmot otevřený výkop</t>
  </si>
  <si>
    <t>-26031908</t>
  </si>
  <si>
    <t>HZS</t>
  </si>
  <si>
    <t>Hodinové zúčtovací sazby</t>
  </si>
  <si>
    <t>90</t>
  </si>
  <si>
    <t>HZS1431</t>
  </si>
  <si>
    <t>Hodinová zúčtovací sazba dělník inženýrských sítí</t>
  </si>
  <si>
    <t>hod</t>
  </si>
  <si>
    <t>512</t>
  </si>
  <si>
    <t>229965570</t>
  </si>
  <si>
    <t>"vytyčení sítí"5</t>
  </si>
  <si>
    <t>Vedlejší rozpočtové náklady</t>
  </si>
  <si>
    <t>VRN1</t>
  </si>
  <si>
    <t>Průzkumné, geodetické a projektové práce</t>
  </si>
  <si>
    <t>91</t>
  </si>
  <si>
    <t>012103000</t>
  </si>
  <si>
    <t>Geodetické práce před výstavbou</t>
  </si>
  <si>
    <t>sou</t>
  </si>
  <si>
    <t>1024</t>
  </si>
  <si>
    <t>-1330877135</t>
  </si>
  <si>
    <t>92</t>
  </si>
  <si>
    <t>012303000</t>
  </si>
  <si>
    <t>Geodetické práce po výstavbě</t>
  </si>
  <si>
    <t>-1933094120</t>
  </si>
  <si>
    <t>VRN4</t>
  </si>
  <si>
    <t>Inženýrská činnost</t>
  </si>
  <si>
    <t>93</t>
  </si>
  <si>
    <t>043134000</t>
  </si>
  <si>
    <t>Zkoušky zatěžovací hutnící</t>
  </si>
  <si>
    <t>ks</t>
  </si>
  <si>
    <t>1479750220</t>
  </si>
  <si>
    <t>94</t>
  </si>
  <si>
    <t>04313400012</t>
  </si>
  <si>
    <t>DIO pro celou stavbu</t>
  </si>
  <si>
    <t>-1544886106</t>
  </si>
  <si>
    <t>649-03 - Kanalizace stoka A - 1.etapa Š0-Š9</t>
  </si>
  <si>
    <t>906895452</t>
  </si>
  <si>
    <t>"stoka A- přípojky"0,8*(1,55+1,6+1,55+1,9+1,25+1,25+1,9+1,4+1,65+1,7+1,3+1,55+1,45+1,5+1,5+1,4+1,4+1)</t>
  </si>
  <si>
    <t>-932198897</t>
  </si>
  <si>
    <t>"stoka A "1,1*344,85</t>
  </si>
  <si>
    <t>"stoka A- přípojky pod dlažbou"0,8*(1,55+1,6+1,55+1,9+1,25+1,25+1,9+1,4+1,65+1,7+1,3+1,55+1,45+1,5+1,5+1,4+1,4+1)</t>
  </si>
  <si>
    <t>"stoka A - přípojky pod asfaltem"0,8*(2,75+1,4+1,6+3+1,9+2,6+1,35+2,05+4,05+1,7+3,7+1,75+2+2,2+2,8+2,3+3,4)</t>
  </si>
  <si>
    <t>"napojení uličních vpustí do šachet"0,8*32,2*0,3</t>
  </si>
  <si>
    <t>-1340151266</t>
  </si>
  <si>
    <t>"stoka A - přípojky"0,8*(2,75+1,4+1,6+3+1,9+2,6+1,35+2,05+4,05+1,7+3,7+1,75+2+2,2+2,8+2,3+3,4)</t>
  </si>
  <si>
    <t>"stoka A"1,1*344,75</t>
  </si>
  <si>
    <t>1226453317</t>
  </si>
  <si>
    <t>"stoka A-přípojky"14</t>
  </si>
  <si>
    <t>852876591</t>
  </si>
  <si>
    <t>"A"7*1,1</t>
  </si>
  <si>
    <t>123321354</t>
  </si>
  <si>
    <t>-894192980</t>
  </si>
  <si>
    <t>"předpoklad 25% nezapažené"</t>
  </si>
  <si>
    <t>"stoka A - přípojky"0,8*1,35*(5,3+3+3,65+3,5+4,25+3,15+4,5+2,75+3,7+5,75+3+5,25+3,2+3,5+3,7+5,2+3,7+5,4)</t>
  </si>
  <si>
    <t>"stoka A do Š1"1,1*35*1,05</t>
  </si>
  <si>
    <t>"stoka A od Š1-Š2"1,1*(1,05+1,8)/2*40</t>
  </si>
  <si>
    <t>"stoka A od Š2-Š9"1,1*2*269,85</t>
  </si>
  <si>
    <t>"napojení uličních vpustí do šachet"0,8*32,2*1,4</t>
  </si>
  <si>
    <t>811,159*0,25</t>
  </si>
  <si>
    <t>132254104</t>
  </si>
  <si>
    <t>Hloubení rýh zapažených š do 800 mm v hornině třídy těžitelnosti I, skupiny 3 objem přes 100 m3 strojně</t>
  </si>
  <si>
    <t>1892081858</t>
  </si>
  <si>
    <t>"předpoklad 75% zapažené"0</t>
  </si>
  <si>
    <t>811,159*0,75</t>
  </si>
  <si>
    <t>287380994</t>
  </si>
  <si>
    <t>151101101</t>
  </si>
  <si>
    <t>Zřízení příložného pažení a rozepření stěn rýh hl do 2 m</t>
  </si>
  <si>
    <t>513942829</t>
  </si>
  <si>
    <t>"předpoklad 75% délky stok"</t>
  </si>
  <si>
    <t>"stoka A"2*(344,85*1,5)*0,75</t>
  </si>
  <si>
    <t>151101111</t>
  </si>
  <si>
    <t>Odstranění příložného pažení a rozepření stěn rýh hl do 2 m</t>
  </si>
  <si>
    <t>-2011101852</t>
  </si>
  <si>
    <t>-2082110728</t>
  </si>
  <si>
    <t>"výkopek"202,79+608,369</t>
  </si>
  <si>
    <t>-1586366024</t>
  </si>
  <si>
    <t>811,159*1,84 'Přepočtené koeficientem množství</t>
  </si>
  <si>
    <t>-818437855</t>
  </si>
  <si>
    <t>"stoka A - přípojky"0,8*0,9*(5,3+3+3,65+3,5+4,25+3,15+4,5+2,75+3,7+5,75+3+5,25+3,2+3,5+3,7+5,2+3,7+5,4)</t>
  </si>
  <si>
    <t>"stoka A do Š1"1,1*35*0,35</t>
  </si>
  <si>
    <t>"stoka A od Š1-Š2"1,1*(0,35+1,5)/2*40</t>
  </si>
  <si>
    <t>"stoka A od Š2-Š09"1,1*1,3*269,85</t>
  </si>
  <si>
    <t>1140913699</t>
  </si>
  <si>
    <t>"stoka A - přípojky 50/50"0,8*0,9*(5,3+3+3,65+3,5+4,25+3,15+4,5+2,75+3,7+5,75+3+5,25+3,2+3,5+3,7+5,2+3,7+5,4)/2</t>
  </si>
  <si>
    <t>"stoka A do Š1"(1,1*35*0,35)/2</t>
  </si>
  <si>
    <t>"stoka A od Š1-Š2"(1,1*(0,35+1,5)/2*40)/2</t>
  </si>
  <si>
    <t>"stoka A od Š2-Š10"(1,1*1,3*269,85)/2</t>
  </si>
  <si>
    <t>"napojení uličních vpustí do šachet"(0,8*32,2*1,4)/2</t>
  </si>
  <si>
    <t>264,163*2 'Přepočtené koeficientem množství</t>
  </si>
  <si>
    <t>1146568322</t>
  </si>
  <si>
    <t>-1669342879</t>
  </si>
  <si>
    <t>"stoka A DN400"0,7*0,8*344,85-pi*0,2*0,2*344,85</t>
  </si>
  <si>
    <t>"stoka A - přípojky"0,8*0,45*(5,3+3+3,65+3,5+4,25+3,15+4,5+2,75+3,7+5,75+3+5,25+3,2+3,5+3,7+5,2+3,7+5,4)</t>
  </si>
  <si>
    <t>"stoka A - přípojky"-(pi*0,01*0,01*5,3+pi*0,0625*0,0625*3,7+pi*0,075*0,075*(72,5-3,7-5,3))</t>
  </si>
  <si>
    <t>2126603328</t>
  </si>
  <si>
    <t>174,712*2 'Přepočtené koeficientem množství</t>
  </si>
  <si>
    <t>273313611</t>
  </si>
  <si>
    <t>Základové desky z betonu tř. C 16/20</t>
  </si>
  <si>
    <t>787676215</t>
  </si>
  <si>
    <t>"podkladní beton pod šachty"10*1,1*1,1*0,15</t>
  </si>
  <si>
    <t>388995214/R</t>
  </si>
  <si>
    <t>Chránička  DN 400 včetně utěsnění</t>
  </si>
  <si>
    <t>1893728216</t>
  </si>
  <si>
    <t>"pro plyn" 1*2,3</t>
  </si>
  <si>
    <t>1524124270</t>
  </si>
  <si>
    <t>"stoka A"0,1*0,8*344,85</t>
  </si>
  <si>
    <t>"stoka A - přípojky"0,8*0,1*(4,3+3+3,65+3,5+4,25+3,15+4,5+2,75+3,7+5,75+3+5,25+3,2+3,5+3,7+4,2+3,7+4,4)</t>
  </si>
  <si>
    <t>-1877765869</t>
  </si>
  <si>
    <t>-1100888366</t>
  </si>
  <si>
    <t>-1183249184</t>
  </si>
  <si>
    <t>"stoka A"1,1*344,85</t>
  </si>
  <si>
    <t>-839850026</t>
  </si>
  <si>
    <t>280689264</t>
  </si>
  <si>
    <t>-1940893060</t>
  </si>
  <si>
    <t>33</t>
  </si>
  <si>
    <t>810391811</t>
  </si>
  <si>
    <t>Bourání stávajícího potrubí z betonu DN přes 200 do 400</t>
  </si>
  <si>
    <t>-2128500110</t>
  </si>
  <si>
    <t>"stoka A D400"344,85</t>
  </si>
  <si>
    <t>871273121</t>
  </si>
  <si>
    <t>Montáž kanalizačního potrubí z PVC těsněné gumovým kroužkem otevřený výkop sklon do 20 % DN 125</t>
  </si>
  <si>
    <t>1717551348</t>
  </si>
  <si>
    <t>"stoka A - přípojky"3,7</t>
  </si>
  <si>
    <t>PPL.1255</t>
  </si>
  <si>
    <t>Trubka kanalizační Pipelife KG SN4 KOEX DN 125x5m PVC</t>
  </si>
  <si>
    <t>1361173236</t>
  </si>
  <si>
    <t>0,970873786407767*1,03 'Přepočtené koeficientem množství</t>
  </si>
  <si>
    <t>871275211</t>
  </si>
  <si>
    <t>Kanalizační potrubí z tvrdého PVC jednovrstvé tuhost třídy SN4 DN 125</t>
  </si>
  <si>
    <t>-1563702241</t>
  </si>
  <si>
    <t>"stoka A-přípojky"3,7</t>
  </si>
  <si>
    <t>871313121</t>
  </si>
  <si>
    <t>Montáž kanalizačního potrubí z PVC těsněné gumovým kroužkem otevřený výkop sklon do 20 % DN 160</t>
  </si>
  <si>
    <t>293305538</t>
  </si>
  <si>
    <t>"stoka A přípojky"3+3,65+3,5+4,25+3,15+4,5+2,75+5,75+3+5,25+3,2+3,5+3,7+5,2+3,7+5,4</t>
  </si>
  <si>
    <t>PPL.1505</t>
  </si>
  <si>
    <t>Trubka kanalizační Pipelife KG SN4 KOEX DN 150x5m PVC</t>
  </si>
  <si>
    <t>677405324</t>
  </si>
  <si>
    <t>12,621359223301*1,03 'Přepočtené koeficientem množství</t>
  </si>
  <si>
    <t>871353121</t>
  </si>
  <si>
    <t>Montáž kanalizačního potrubí z PVC těsněné gumovým kroužkem otevřený výkop sklon do 20 % DN 200</t>
  </si>
  <si>
    <t>1839681194</t>
  </si>
  <si>
    <t>"stoka A - přípojky"5,3</t>
  </si>
  <si>
    <t>"napojení uličních vpustí do šachet"32,2</t>
  </si>
  <si>
    <t>41</t>
  </si>
  <si>
    <t>PPL.2005</t>
  </si>
  <si>
    <t>Trubka kanalizační Pipelife KG SN4 KOEX DN 200x5m PVC</t>
  </si>
  <si>
    <t>883658500</t>
  </si>
  <si>
    <t>7,76699029126214*1,03 'Přepočtené koeficientem množství</t>
  </si>
  <si>
    <t>871393121</t>
  </si>
  <si>
    <t>Montáž kanalizačního potrubí z PVC těsněné gumovým kroužkem otevřený výkop sklon do 20 % DN 400</t>
  </si>
  <si>
    <t>2050434274</t>
  </si>
  <si>
    <t>"stokaA"344,85</t>
  </si>
  <si>
    <t>28611110</t>
  </si>
  <si>
    <t>trubka kanalizační PVC-U 400x13,7x6000mm SN12</t>
  </si>
  <si>
    <t>-427436616</t>
  </si>
  <si>
    <t>336,893203883495*1,03 'Přepočtené koeficientem množství</t>
  </si>
  <si>
    <t xml:space="preserve">Napojení potrubí do šachty </t>
  </si>
  <si>
    <t>-23054252</t>
  </si>
  <si>
    <t>"napojení UV stoka A"15-2</t>
  </si>
  <si>
    <t>"stoka A"10</t>
  </si>
  <si>
    <t>"šachty přípojek"10</t>
  </si>
  <si>
    <t>890211851</t>
  </si>
  <si>
    <t>Bourání šachet z prostého betonu strojně obestavěného prostoru do 1,5 m3</t>
  </si>
  <si>
    <t>2020608398</t>
  </si>
  <si>
    <t>"šachty"</t>
  </si>
  <si>
    <t>"A"10*1,4</t>
  </si>
  <si>
    <t>"uliční vpusti A"12*0,25</t>
  </si>
  <si>
    <t>892351111</t>
  </si>
  <si>
    <t>Tlaková zkouška vodou potrubí DN 150 nebo 200</t>
  </si>
  <si>
    <t>851561345</t>
  </si>
  <si>
    <t>"přípojky "72,5</t>
  </si>
  <si>
    <t>892392121</t>
  </si>
  <si>
    <t>Tlaková zkouška vzduchem potrubí DN 400 těsnícím vakem ucpávkovým</t>
  </si>
  <si>
    <t>1044693633</t>
  </si>
  <si>
    <t>892421111</t>
  </si>
  <si>
    <t>Tlaková zkouška vodou potrubí DN 400 nebo 500</t>
  </si>
  <si>
    <t>-1371818554</t>
  </si>
  <si>
    <t>894411311</t>
  </si>
  <si>
    <t>Osazení železobetonových dílců pro šachty skruží rovných</t>
  </si>
  <si>
    <t>-1097492180</t>
  </si>
  <si>
    <t>"Š0"1</t>
  </si>
  <si>
    <t>"Š2,4-9"7</t>
  </si>
  <si>
    <t>"Š3,9"2</t>
  </si>
  <si>
    <t>BTL.0006074.URS</t>
  </si>
  <si>
    <t>skruž betonová s ocelová se stupadly +PE povlakem TBS-Q 1000/250/120 SP 100x25x12cm</t>
  </si>
  <si>
    <t>4086547</t>
  </si>
  <si>
    <t>55</t>
  </si>
  <si>
    <t>BTL.0006182.URS</t>
  </si>
  <si>
    <t>skruž betonová s ocelová se stupadly +PE povlakem TBS-Q 1000/500/120 SP 100x50x12cm</t>
  </si>
  <si>
    <t>-1360377139</t>
  </si>
  <si>
    <t>BTL.0006183.URS</t>
  </si>
  <si>
    <t>skruž betonová s ocelová se stupadly +PE povlakem TBS-Q 1000/1000/120 SP 100x100x12cm</t>
  </si>
  <si>
    <t>1180699813</t>
  </si>
  <si>
    <t>BTL.0006183.URS1</t>
  </si>
  <si>
    <t>těsnění pro DN 1000</t>
  </si>
  <si>
    <t>2019954452</t>
  </si>
  <si>
    <t>894412411</t>
  </si>
  <si>
    <t>Osazení železobetonových dílců pro šachty skruží přechodových</t>
  </si>
  <si>
    <t>461319308</t>
  </si>
  <si>
    <t>"skruže"10</t>
  </si>
  <si>
    <t>"prstence"14</t>
  </si>
  <si>
    <t>PFB.1121104</t>
  </si>
  <si>
    <t>Konus TBR-Q.1 100-63/58/12 KPS</t>
  </si>
  <si>
    <t>-835700756</t>
  </si>
  <si>
    <t>"Š2-Š9"8</t>
  </si>
  <si>
    <t>60</t>
  </si>
  <si>
    <t>PFB.112110499</t>
  </si>
  <si>
    <t>Konus TBR-Q.1 100-63/17</t>
  </si>
  <si>
    <t>1325708150</t>
  </si>
  <si>
    <t>"Š0-1"2</t>
  </si>
  <si>
    <t>61</t>
  </si>
  <si>
    <t>PFB.1120102OZ</t>
  </si>
  <si>
    <t>Prstenec šachtový vyrovnávací  TBW-Q.1 63/8</t>
  </si>
  <si>
    <t>2107332769</t>
  </si>
  <si>
    <t>"Š2"2</t>
  </si>
  <si>
    <t>PFB.1120104OZ</t>
  </si>
  <si>
    <t>Prstenec šachtový vyrovnávací  TBW-Q.1 63/12</t>
  </si>
  <si>
    <t>-72050149</t>
  </si>
  <si>
    <t>"Š3-8"6</t>
  </si>
  <si>
    <t>PFB.1120103OZ</t>
  </si>
  <si>
    <t>Prstenec šachtový vyrovnávací  TBW-Q.1 63/10</t>
  </si>
  <si>
    <t>-1867079356</t>
  </si>
  <si>
    <t>"Š0-2"4</t>
  </si>
  <si>
    <t>PFB.1120101OZ</t>
  </si>
  <si>
    <t>Prstenec šachtový vyrovnávací TBW-Q.1 63/6</t>
  </si>
  <si>
    <t>-1759841845</t>
  </si>
  <si>
    <t>"Š2"1</t>
  </si>
  <si>
    <t>PFB.1120100OZ</t>
  </si>
  <si>
    <t>Prstenec šachtový vyrovnávací TBW-Q.1 63/4</t>
  </si>
  <si>
    <t>-655020821</t>
  </si>
  <si>
    <t>"Š9"1</t>
  </si>
  <si>
    <t>894414111</t>
  </si>
  <si>
    <t>Osazení železobetonových dílců pro šachty skruží základových (dno)</t>
  </si>
  <si>
    <t>1182794156</t>
  </si>
  <si>
    <t>" Stoka A Š0-Š9"10</t>
  </si>
  <si>
    <t>PFB.1130001G</t>
  </si>
  <si>
    <t>Dno  TBZ-Q.1 100/611 KOM</t>
  </si>
  <si>
    <t>-19798211</t>
  </si>
  <si>
    <t>"Š0, 9"2</t>
  </si>
  <si>
    <t>68</t>
  </si>
  <si>
    <t>PFB.1130001G1</t>
  </si>
  <si>
    <t>Dno  TBZ-Q.1 100/711 KOM</t>
  </si>
  <si>
    <t>-910560959</t>
  </si>
  <si>
    <t>"Š1"1</t>
  </si>
  <si>
    <t>PFB.1130001G2</t>
  </si>
  <si>
    <t>Dno  TBZ-Q.1 100/631 KOM</t>
  </si>
  <si>
    <t>1611948885</t>
  </si>
  <si>
    <t>"Š2-8"7</t>
  </si>
  <si>
    <t>894811113</t>
  </si>
  <si>
    <t>Revizní šachta z PVC typ přímý, DN 315/160 hl od 1360 do 1730 mm</t>
  </si>
  <si>
    <t>364529545</t>
  </si>
  <si>
    <t>"přípojky"10</t>
  </si>
  <si>
    <t>894812205</t>
  </si>
  <si>
    <t>Uliční vpust z PP šachtové dno DN 425/200 se sifonem a filtrem</t>
  </si>
  <si>
    <t>-1734889797</t>
  </si>
  <si>
    <t>894812231/R1</t>
  </si>
  <si>
    <t>Uliční vpust z PP DN 425 šachtová roura korugovaná bez hrdla světlé hloubky 1500 mm</t>
  </si>
  <si>
    <t>1912488081</t>
  </si>
  <si>
    <t>894812241</t>
  </si>
  <si>
    <t>Uliční vpust z PP DN 425 šachtová roura teleskopická světlé hloubky 375 mm</t>
  </si>
  <si>
    <t>1964065036</t>
  </si>
  <si>
    <t>894812267</t>
  </si>
  <si>
    <t>Uliční vpust PP DN 425 mříž litinová do teleskopu čtvercová pro třídu zatížení D400</t>
  </si>
  <si>
    <t>437410005</t>
  </si>
  <si>
    <t>899101211</t>
  </si>
  <si>
    <t>Demontáž poklopů litinových nebo ocelových včetně rámů hmotnosti do 50 kg</t>
  </si>
  <si>
    <t>1728041118</t>
  </si>
  <si>
    <t>"A"10</t>
  </si>
  <si>
    <t>899104112</t>
  </si>
  <si>
    <t>Osazení poklopů litinových nebo ocelových včetně rámů pro třídu zatížení D400, E600</t>
  </si>
  <si>
    <t>-1743960504</t>
  </si>
  <si>
    <t>PFG.0000165</t>
  </si>
  <si>
    <t>poklop šachtový D2 /betonová výplň+ litina/ D 400 - BEGU-B-1, bez odvětrání</t>
  </si>
  <si>
    <t>1067881943</t>
  </si>
  <si>
    <t>899201211</t>
  </si>
  <si>
    <t>Demontáž mříží litinových včetně rámů hmotnosti do 50 kg</t>
  </si>
  <si>
    <t>1685840157</t>
  </si>
  <si>
    <t>"uliční vpusti A"14</t>
  </si>
  <si>
    <t>312280150</t>
  </si>
  <si>
    <t>"stoka A-přípojky "14</t>
  </si>
  <si>
    <t>-975073383</t>
  </si>
  <si>
    <t>"stoka A-přípojky"14*0,2*0,15</t>
  </si>
  <si>
    <t>-557347338</t>
  </si>
  <si>
    <t>"stoka A řez jedn s části společného výkopu s vodovodem"344,85+(344,85-245)</t>
  </si>
  <si>
    <t>"stoka A - přípojky"2*(2,75+1,4+1,6+3+1,9+2,6+1,35+2,05+4,05+1,7+3,7+1,75+2+2,2+2,8+2,3+3,4)</t>
  </si>
  <si>
    <t>1339868885</t>
  </si>
  <si>
    <t>1598748230</t>
  </si>
  <si>
    <t>384,195*9 'Přepočtené koeficientem množství</t>
  </si>
  <si>
    <t>997013601</t>
  </si>
  <si>
    <t>Poplatek za uložení na skládce (skládkovné) stavebního odpadu betonového kód odpadu 17 01 01</t>
  </si>
  <si>
    <t>2021706912</t>
  </si>
  <si>
    <t>384,195-202,38</t>
  </si>
  <si>
    <t>-1696326745</t>
  </si>
  <si>
    <t>-1385407070</t>
  </si>
  <si>
    <t>242,723-40,343</t>
  </si>
  <si>
    <t>-861721734</t>
  </si>
  <si>
    <t>-2054099966</t>
  </si>
  <si>
    <t>1845033473</t>
  </si>
  <si>
    <t>-966757958</t>
  </si>
  <si>
    <t>-1883071383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</si>
</sst>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6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0" borderId="23" xfId="0" applyFont="1" applyBorder="1" applyAlignment="1" applyProtection="1">
      <alignment horizontal="center" vertical="center"/>
    </xf>
    <xf numFmtId="49" fontId="24" fillId="0" borderId="23" xfId="0" applyNumberFormat="1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167" fontId="24" fillId="0" borderId="23" xfId="0" applyNumberFormat="1" applyFont="1" applyBorder="1" applyAlignment="1" applyProtection="1">
      <alignment vertical="center"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23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4" fontId="26" fillId="4" borderId="0" xfId="0" applyNumberFormat="1" applyFont="1" applyFill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9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9" t="s">
        <v>14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3"/>
      <c r="AQ5" s="23"/>
      <c r="AR5" s="21"/>
      <c r="BE5" s="326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1" t="s">
        <v>17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3"/>
      <c r="AQ6" s="23"/>
      <c r="AR6" s="21"/>
      <c r="BE6" s="327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27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27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7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7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7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7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327"/>
      <c r="BS13" s="18" t="s">
        <v>6</v>
      </c>
    </row>
    <row r="14" spans="1:74" ht="12.75">
      <c r="B14" s="22"/>
      <c r="C14" s="23"/>
      <c r="D14" s="23"/>
      <c r="E14" s="332" t="s">
        <v>28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27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7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7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7"/>
      <c r="BS17" s="18" t="s">
        <v>30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7"/>
      <c r="BS18" s="18" t="s">
        <v>6</v>
      </c>
    </row>
    <row r="19" spans="1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7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7"/>
      <c r="BS20" s="18" t="s">
        <v>30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7"/>
    </row>
    <row r="22" spans="1:71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7"/>
    </row>
    <row r="23" spans="1:71" s="1" customFormat="1" ht="16.5" customHeight="1">
      <c r="B23" s="22"/>
      <c r="C23" s="23"/>
      <c r="D23" s="23"/>
      <c r="E23" s="334" t="s">
        <v>1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23"/>
      <c r="AP23" s="23"/>
      <c r="AQ23" s="23"/>
      <c r="AR23" s="21"/>
      <c r="BE23" s="327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7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7"/>
    </row>
    <row r="26" spans="1:71" s="1" customFormat="1" ht="14.45" customHeight="1">
      <c r="B26" s="22"/>
      <c r="C26" s="23"/>
      <c r="D26" s="35" t="s">
        <v>33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35">
        <f>ROUND(AG94,2)</f>
        <v>0</v>
      </c>
      <c r="AL26" s="330"/>
      <c r="AM26" s="330"/>
      <c r="AN26" s="330"/>
      <c r="AO26" s="330"/>
      <c r="AP26" s="23"/>
      <c r="AQ26" s="23"/>
      <c r="AR26" s="21"/>
      <c r="BE26" s="327"/>
    </row>
    <row r="27" spans="1:71" s="1" customFormat="1" ht="14.45" customHeight="1">
      <c r="B27" s="22"/>
      <c r="C27" s="23"/>
      <c r="D27" s="35" t="s">
        <v>34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35">
        <f>ROUND(AG98, 2)</f>
        <v>0</v>
      </c>
      <c r="AL27" s="335"/>
      <c r="AM27" s="335"/>
      <c r="AN27" s="335"/>
      <c r="AO27" s="335"/>
      <c r="AP27" s="23"/>
      <c r="AQ27" s="23"/>
      <c r="AR27" s="21"/>
      <c r="BE27" s="327"/>
    </row>
    <row r="28" spans="1:71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327"/>
    </row>
    <row r="29" spans="1:71" s="2" customFormat="1" ht="25.9" customHeight="1">
      <c r="A29" s="36"/>
      <c r="B29" s="37"/>
      <c r="C29" s="38"/>
      <c r="D29" s="40" t="s">
        <v>35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36">
        <f>ROUND(AK26 + AK27, 2)</f>
        <v>0</v>
      </c>
      <c r="AL29" s="337"/>
      <c r="AM29" s="337"/>
      <c r="AN29" s="337"/>
      <c r="AO29" s="337"/>
      <c r="AP29" s="38"/>
      <c r="AQ29" s="38"/>
      <c r="AR29" s="39"/>
      <c r="BE29" s="327"/>
    </row>
    <row r="30" spans="1:71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327"/>
    </row>
    <row r="31" spans="1:71" s="2" customFormat="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38" t="s">
        <v>36</v>
      </c>
      <c r="M31" s="338"/>
      <c r="N31" s="338"/>
      <c r="O31" s="338"/>
      <c r="P31" s="338"/>
      <c r="Q31" s="38"/>
      <c r="R31" s="38"/>
      <c r="S31" s="38"/>
      <c r="T31" s="38"/>
      <c r="U31" s="38"/>
      <c r="V31" s="38"/>
      <c r="W31" s="338" t="s">
        <v>37</v>
      </c>
      <c r="X31" s="338"/>
      <c r="Y31" s="338"/>
      <c r="Z31" s="338"/>
      <c r="AA31" s="338"/>
      <c r="AB31" s="338"/>
      <c r="AC31" s="338"/>
      <c r="AD31" s="338"/>
      <c r="AE31" s="338"/>
      <c r="AF31" s="38"/>
      <c r="AG31" s="38"/>
      <c r="AH31" s="38"/>
      <c r="AI31" s="38"/>
      <c r="AJ31" s="38"/>
      <c r="AK31" s="338" t="s">
        <v>38</v>
      </c>
      <c r="AL31" s="338"/>
      <c r="AM31" s="338"/>
      <c r="AN31" s="338"/>
      <c r="AO31" s="338"/>
      <c r="AP31" s="38"/>
      <c r="AQ31" s="38"/>
      <c r="AR31" s="39"/>
      <c r="BE31" s="327"/>
    </row>
    <row r="32" spans="1:71" s="3" customFormat="1" ht="14.45" customHeight="1">
      <c r="B32" s="42"/>
      <c r="C32" s="43"/>
      <c r="D32" s="30" t="s">
        <v>39</v>
      </c>
      <c r="E32" s="43"/>
      <c r="F32" s="30" t="s">
        <v>40</v>
      </c>
      <c r="G32" s="43"/>
      <c r="H32" s="43"/>
      <c r="I32" s="43"/>
      <c r="J32" s="43"/>
      <c r="K32" s="43"/>
      <c r="L32" s="341">
        <v>0.21</v>
      </c>
      <c r="M32" s="340"/>
      <c r="N32" s="340"/>
      <c r="O32" s="340"/>
      <c r="P32" s="340"/>
      <c r="Q32" s="43"/>
      <c r="R32" s="43"/>
      <c r="S32" s="43"/>
      <c r="T32" s="43"/>
      <c r="U32" s="43"/>
      <c r="V32" s="43"/>
      <c r="W32" s="339">
        <f>ROUND(AZ94 + SUM(CD98:CD102), 2)</f>
        <v>0</v>
      </c>
      <c r="X32" s="340"/>
      <c r="Y32" s="340"/>
      <c r="Z32" s="340"/>
      <c r="AA32" s="340"/>
      <c r="AB32" s="340"/>
      <c r="AC32" s="340"/>
      <c r="AD32" s="340"/>
      <c r="AE32" s="340"/>
      <c r="AF32" s="43"/>
      <c r="AG32" s="43"/>
      <c r="AH32" s="43"/>
      <c r="AI32" s="43"/>
      <c r="AJ32" s="43"/>
      <c r="AK32" s="339">
        <f>ROUND(AV94 + SUM(BY98:BY102), 2)</f>
        <v>0</v>
      </c>
      <c r="AL32" s="340"/>
      <c r="AM32" s="340"/>
      <c r="AN32" s="340"/>
      <c r="AO32" s="340"/>
      <c r="AP32" s="43"/>
      <c r="AQ32" s="43"/>
      <c r="AR32" s="44"/>
      <c r="BE32" s="328"/>
    </row>
    <row r="33" spans="1:57" s="3" customFormat="1" ht="14.45" customHeight="1">
      <c r="B33" s="42"/>
      <c r="C33" s="43"/>
      <c r="D33" s="43"/>
      <c r="E33" s="43"/>
      <c r="F33" s="30" t="s">
        <v>41</v>
      </c>
      <c r="G33" s="43"/>
      <c r="H33" s="43"/>
      <c r="I33" s="43"/>
      <c r="J33" s="43"/>
      <c r="K33" s="43"/>
      <c r="L33" s="341">
        <v>0.15</v>
      </c>
      <c r="M33" s="340"/>
      <c r="N33" s="340"/>
      <c r="O33" s="340"/>
      <c r="P33" s="340"/>
      <c r="Q33" s="43"/>
      <c r="R33" s="43"/>
      <c r="S33" s="43"/>
      <c r="T33" s="43"/>
      <c r="U33" s="43"/>
      <c r="V33" s="43"/>
      <c r="W33" s="339">
        <f>ROUND(BA94 + SUM(CE98:CE102), 2)</f>
        <v>0</v>
      </c>
      <c r="X33" s="340"/>
      <c r="Y33" s="340"/>
      <c r="Z33" s="340"/>
      <c r="AA33" s="340"/>
      <c r="AB33" s="340"/>
      <c r="AC33" s="340"/>
      <c r="AD33" s="340"/>
      <c r="AE33" s="340"/>
      <c r="AF33" s="43"/>
      <c r="AG33" s="43"/>
      <c r="AH33" s="43"/>
      <c r="AI33" s="43"/>
      <c r="AJ33" s="43"/>
      <c r="AK33" s="339">
        <f>ROUND(AW94 + SUM(BZ98:BZ102), 2)</f>
        <v>0</v>
      </c>
      <c r="AL33" s="340"/>
      <c r="AM33" s="340"/>
      <c r="AN33" s="340"/>
      <c r="AO33" s="340"/>
      <c r="AP33" s="43"/>
      <c r="AQ33" s="43"/>
      <c r="AR33" s="44"/>
      <c r="BE33" s="328"/>
    </row>
    <row r="34" spans="1:57" s="3" customFormat="1" ht="14.45" hidden="1" customHeight="1">
      <c r="B34" s="42"/>
      <c r="C34" s="43"/>
      <c r="D34" s="43"/>
      <c r="E34" s="43"/>
      <c r="F34" s="30" t="s">
        <v>42</v>
      </c>
      <c r="G34" s="43"/>
      <c r="H34" s="43"/>
      <c r="I34" s="43"/>
      <c r="J34" s="43"/>
      <c r="K34" s="43"/>
      <c r="L34" s="341">
        <v>0.21</v>
      </c>
      <c r="M34" s="340"/>
      <c r="N34" s="340"/>
      <c r="O34" s="340"/>
      <c r="P34" s="340"/>
      <c r="Q34" s="43"/>
      <c r="R34" s="43"/>
      <c r="S34" s="43"/>
      <c r="T34" s="43"/>
      <c r="U34" s="43"/>
      <c r="V34" s="43"/>
      <c r="W34" s="339">
        <f>ROUND(BB94 + SUM(CF98:CF102), 2)</f>
        <v>0</v>
      </c>
      <c r="X34" s="340"/>
      <c r="Y34" s="340"/>
      <c r="Z34" s="340"/>
      <c r="AA34" s="340"/>
      <c r="AB34" s="340"/>
      <c r="AC34" s="340"/>
      <c r="AD34" s="340"/>
      <c r="AE34" s="340"/>
      <c r="AF34" s="43"/>
      <c r="AG34" s="43"/>
      <c r="AH34" s="43"/>
      <c r="AI34" s="43"/>
      <c r="AJ34" s="43"/>
      <c r="AK34" s="339">
        <v>0</v>
      </c>
      <c r="AL34" s="340"/>
      <c r="AM34" s="340"/>
      <c r="AN34" s="340"/>
      <c r="AO34" s="340"/>
      <c r="AP34" s="43"/>
      <c r="AQ34" s="43"/>
      <c r="AR34" s="44"/>
      <c r="BE34" s="328"/>
    </row>
    <row r="35" spans="1:57" s="3" customFormat="1" ht="14.45" hidden="1" customHeight="1">
      <c r="B35" s="42"/>
      <c r="C35" s="43"/>
      <c r="D35" s="43"/>
      <c r="E35" s="43"/>
      <c r="F35" s="30" t="s">
        <v>43</v>
      </c>
      <c r="G35" s="43"/>
      <c r="H35" s="43"/>
      <c r="I35" s="43"/>
      <c r="J35" s="43"/>
      <c r="K35" s="43"/>
      <c r="L35" s="341">
        <v>0.15</v>
      </c>
      <c r="M35" s="340"/>
      <c r="N35" s="340"/>
      <c r="O35" s="340"/>
      <c r="P35" s="340"/>
      <c r="Q35" s="43"/>
      <c r="R35" s="43"/>
      <c r="S35" s="43"/>
      <c r="T35" s="43"/>
      <c r="U35" s="43"/>
      <c r="V35" s="43"/>
      <c r="W35" s="339">
        <f>ROUND(BC94 + SUM(CG98:CG102), 2)</f>
        <v>0</v>
      </c>
      <c r="X35" s="340"/>
      <c r="Y35" s="340"/>
      <c r="Z35" s="340"/>
      <c r="AA35" s="340"/>
      <c r="AB35" s="340"/>
      <c r="AC35" s="340"/>
      <c r="AD35" s="340"/>
      <c r="AE35" s="340"/>
      <c r="AF35" s="43"/>
      <c r="AG35" s="43"/>
      <c r="AH35" s="43"/>
      <c r="AI35" s="43"/>
      <c r="AJ35" s="43"/>
      <c r="AK35" s="339">
        <v>0</v>
      </c>
      <c r="AL35" s="340"/>
      <c r="AM35" s="340"/>
      <c r="AN35" s="340"/>
      <c r="AO35" s="340"/>
      <c r="AP35" s="43"/>
      <c r="AQ35" s="43"/>
      <c r="AR35" s="44"/>
    </row>
    <row r="36" spans="1:57" s="3" customFormat="1" ht="14.45" hidden="1" customHeight="1">
      <c r="B36" s="42"/>
      <c r="C36" s="43"/>
      <c r="D36" s="43"/>
      <c r="E36" s="43"/>
      <c r="F36" s="30" t="s">
        <v>44</v>
      </c>
      <c r="G36" s="43"/>
      <c r="H36" s="43"/>
      <c r="I36" s="43"/>
      <c r="J36" s="43"/>
      <c r="K36" s="43"/>
      <c r="L36" s="341">
        <v>0</v>
      </c>
      <c r="M36" s="340"/>
      <c r="N36" s="340"/>
      <c r="O36" s="340"/>
      <c r="P36" s="340"/>
      <c r="Q36" s="43"/>
      <c r="R36" s="43"/>
      <c r="S36" s="43"/>
      <c r="T36" s="43"/>
      <c r="U36" s="43"/>
      <c r="V36" s="43"/>
      <c r="W36" s="339">
        <f>ROUND(BD94 + SUM(CH98:CH102), 2)</f>
        <v>0</v>
      </c>
      <c r="X36" s="340"/>
      <c r="Y36" s="340"/>
      <c r="Z36" s="340"/>
      <c r="AA36" s="340"/>
      <c r="AB36" s="340"/>
      <c r="AC36" s="340"/>
      <c r="AD36" s="340"/>
      <c r="AE36" s="340"/>
      <c r="AF36" s="43"/>
      <c r="AG36" s="43"/>
      <c r="AH36" s="43"/>
      <c r="AI36" s="43"/>
      <c r="AJ36" s="43"/>
      <c r="AK36" s="339">
        <v>0</v>
      </c>
      <c r="AL36" s="340"/>
      <c r="AM36" s="340"/>
      <c r="AN36" s="340"/>
      <c r="AO36" s="340"/>
      <c r="AP36" s="43"/>
      <c r="AQ36" s="43"/>
      <c r="AR36" s="44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45"/>
      <c r="D38" s="46" t="s">
        <v>45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 t="s">
        <v>46</v>
      </c>
      <c r="U38" s="47"/>
      <c r="V38" s="47"/>
      <c r="W38" s="47"/>
      <c r="X38" s="345" t="s">
        <v>47</v>
      </c>
      <c r="Y38" s="343"/>
      <c r="Z38" s="343"/>
      <c r="AA38" s="343"/>
      <c r="AB38" s="343"/>
      <c r="AC38" s="47"/>
      <c r="AD38" s="47"/>
      <c r="AE38" s="47"/>
      <c r="AF38" s="47"/>
      <c r="AG38" s="47"/>
      <c r="AH38" s="47"/>
      <c r="AI38" s="47"/>
      <c r="AJ38" s="47"/>
      <c r="AK38" s="342">
        <f>SUM(AK29:AK36)</f>
        <v>0</v>
      </c>
      <c r="AL38" s="343"/>
      <c r="AM38" s="343"/>
      <c r="AN38" s="343"/>
      <c r="AO38" s="344"/>
      <c r="AP38" s="45"/>
      <c r="AQ38" s="45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5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9"/>
      <c r="C49" s="50"/>
      <c r="D49" s="51" t="s">
        <v>48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49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6"/>
      <c r="B60" s="37"/>
      <c r="C60" s="38"/>
      <c r="D60" s="54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4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4" t="s">
        <v>50</v>
      </c>
      <c r="AI60" s="41"/>
      <c r="AJ60" s="41"/>
      <c r="AK60" s="41"/>
      <c r="AL60" s="41"/>
      <c r="AM60" s="54" t="s">
        <v>51</v>
      </c>
      <c r="AN60" s="41"/>
      <c r="AO60" s="41"/>
      <c r="AP60" s="38"/>
      <c r="AQ60" s="38"/>
      <c r="AR60" s="39"/>
      <c r="BE60" s="36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6"/>
      <c r="B64" s="37"/>
      <c r="C64" s="38"/>
      <c r="D64" s="51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53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39"/>
      <c r="BE64" s="36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6"/>
      <c r="B75" s="37"/>
      <c r="C75" s="38"/>
      <c r="D75" s="54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4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4" t="s">
        <v>50</v>
      </c>
      <c r="AI75" s="41"/>
      <c r="AJ75" s="41"/>
      <c r="AK75" s="41"/>
      <c r="AL75" s="41"/>
      <c r="AM75" s="54" t="s">
        <v>51</v>
      </c>
      <c r="AN75" s="41"/>
      <c r="AO75" s="41"/>
      <c r="AP75" s="38"/>
      <c r="AQ75" s="38"/>
      <c r="AR75" s="39"/>
      <c r="BE75" s="36"/>
    </row>
    <row r="76" spans="1:57" s="2" customFormat="1" ht="11.25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9"/>
      <c r="BE77" s="36"/>
    </row>
    <row r="81" spans="1:91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9"/>
      <c r="BE81" s="36"/>
    </row>
    <row r="82" spans="1:91" s="2" customFormat="1" ht="24.95" customHeight="1">
      <c r="A82" s="36"/>
      <c r="B82" s="37"/>
      <c r="C82" s="24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9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1:91" s="4" customFormat="1" ht="12" customHeight="1">
      <c r="B84" s="60"/>
      <c r="C84" s="30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649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300" t="str">
        <f>K6</f>
        <v>Rekonstrukce jednotné kanalizace a přeložka vodovodu v lokalitě Sadová Rtyně v Podkrkonoší</v>
      </c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65"/>
      <c r="AQ85" s="65"/>
      <c r="AR85" s="66"/>
    </row>
    <row r="86" spans="1:9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91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302" t="str">
        <f>IF(AN8= "","",AN8)</f>
        <v>15. 9. 2020</v>
      </c>
      <c r="AN87" s="302"/>
      <c r="AO87" s="38"/>
      <c r="AP87" s="38"/>
      <c r="AQ87" s="38"/>
      <c r="AR87" s="39"/>
      <c r="BE87" s="36"/>
    </row>
    <row r="88" spans="1:9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91" s="2" customFormat="1" ht="15.2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1" t="str">
        <f>IF(E11= 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309" t="str">
        <f>IF(E17="","",E17)</f>
        <v xml:space="preserve"> </v>
      </c>
      <c r="AN89" s="310"/>
      <c r="AO89" s="310"/>
      <c r="AP89" s="310"/>
      <c r="AQ89" s="38"/>
      <c r="AR89" s="39"/>
      <c r="AS89" s="303" t="s">
        <v>55</v>
      </c>
      <c r="AT89" s="304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91" s="2" customFormat="1" ht="15.2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1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309" t="str">
        <f>IF(E20="","",E20)</f>
        <v xml:space="preserve"> </v>
      </c>
      <c r="AN90" s="310"/>
      <c r="AO90" s="310"/>
      <c r="AP90" s="310"/>
      <c r="AQ90" s="38"/>
      <c r="AR90" s="39"/>
      <c r="AS90" s="305"/>
      <c r="AT90" s="306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91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307"/>
      <c r="AT91" s="30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91" s="2" customFormat="1" ht="29.25" customHeight="1">
      <c r="A92" s="36"/>
      <c r="B92" s="37"/>
      <c r="C92" s="315" t="s">
        <v>56</v>
      </c>
      <c r="D92" s="312"/>
      <c r="E92" s="312"/>
      <c r="F92" s="312"/>
      <c r="G92" s="312"/>
      <c r="H92" s="75"/>
      <c r="I92" s="313" t="s">
        <v>57</v>
      </c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1" t="s">
        <v>58</v>
      </c>
      <c r="AH92" s="312"/>
      <c r="AI92" s="312"/>
      <c r="AJ92" s="312"/>
      <c r="AK92" s="312"/>
      <c r="AL92" s="312"/>
      <c r="AM92" s="312"/>
      <c r="AN92" s="313" t="s">
        <v>59</v>
      </c>
      <c r="AO92" s="312"/>
      <c r="AP92" s="314"/>
      <c r="AQ92" s="76" t="s">
        <v>60</v>
      </c>
      <c r="AR92" s="39"/>
      <c r="AS92" s="77" t="s">
        <v>61</v>
      </c>
      <c r="AT92" s="78" t="s">
        <v>62</v>
      </c>
      <c r="AU92" s="78" t="s">
        <v>63</v>
      </c>
      <c r="AV92" s="78" t="s">
        <v>64</v>
      </c>
      <c r="AW92" s="78" t="s">
        <v>65</v>
      </c>
      <c r="AX92" s="78" t="s">
        <v>66</v>
      </c>
      <c r="AY92" s="78" t="s">
        <v>67</v>
      </c>
      <c r="AZ92" s="78" t="s">
        <v>68</v>
      </c>
      <c r="BA92" s="78" t="s">
        <v>69</v>
      </c>
      <c r="BB92" s="78" t="s">
        <v>70</v>
      </c>
      <c r="BC92" s="78" t="s">
        <v>71</v>
      </c>
      <c r="BD92" s="79" t="s">
        <v>72</v>
      </c>
      <c r="BE92" s="36"/>
    </row>
    <row r="93" spans="1:91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1:91" s="6" customFormat="1" ht="32.450000000000003" customHeight="1">
      <c r="B94" s="83"/>
      <c r="C94" s="84" t="s">
        <v>73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23">
        <f>ROUND(SUM(AG95:AG96),2)</f>
        <v>0</v>
      </c>
      <c r="AH94" s="323"/>
      <c r="AI94" s="323"/>
      <c r="AJ94" s="323"/>
      <c r="AK94" s="323"/>
      <c r="AL94" s="323"/>
      <c r="AM94" s="323"/>
      <c r="AN94" s="324">
        <f>SUM(AG94,AT94)</f>
        <v>0</v>
      </c>
      <c r="AO94" s="324"/>
      <c r="AP94" s="324"/>
      <c r="AQ94" s="87" t="s">
        <v>1</v>
      </c>
      <c r="AR94" s="88"/>
      <c r="AS94" s="89">
        <f>ROUND(SUM(AS95:AS96),2)</f>
        <v>0</v>
      </c>
      <c r="AT94" s="90">
        <f>ROUND(SUM(AV94:AW94),2)</f>
        <v>0</v>
      </c>
      <c r="AU94" s="91">
        <f>ROUND(SUM(AU95:AU96),5)</f>
        <v>0</v>
      </c>
      <c r="AV94" s="90">
        <f>ROUND(AZ94*L32,2)</f>
        <v>0</v>
      </c>
      <c r="AW94" s="90">
        <f>ROUND(BA94*L33,2)</f>
        <v>0</v>
      </c>
      <c r="AX94" s="90">
        <f>ROUND(BB94*L32,2)</f>
        <v>0</v>
      </c>
      <c r="AY94" s="90">
        <f>ROUND(BC94*L33,2)</f>
        <v>0</v>
      </c>
      <c r="AZ94" s="90">
        <f>ROUND(SUM(AZ95:AZ96),2)</f>
        <v>0</v>
      </c>
      <c r="BA94" s="90">
        <f>ROUND(SUM(BA95:BA96),2)</f>
        <v>0</v>
      </c>
      <c r="BB94" s="90">
        <f>ROUND(SUM(BB95:BB96),2)</f>
        <v>0</v>
      </c>
      <c r="BC94" s="90">
        <f>ROUND(SUM(BC95:BC96),2)</f>
        <v>0</v>
      </c>
      <c r="BD94" s="92">
        <f>ROUND(SUM(BD95:BD96),2)</f>
        <v>0</v>
      </c>
      <c r="BS94" s="93" t="s">
        <v>74</v>
      </c>
      <c r="BT94" s="93" t="s">
        <v>75</v>
      </c>
      <c r="BU94" s="94" t="s">
        <v>76</v>
      </c>
      <c r="BV94" s="93" t="s">
        <v>77</v>
      </c>
      <c r="BW94" s="93" t="s">
        <v>5</v>
      </c>
      <c r="BX94" s="93" t="s">
        <v>78</v>
      </c>
      <c r="CL94" s="93" t="s">
        <v>1</v>
      </c>
    </row>
    <row r="95" spans="1:91" s="7" customFormat="1" ht="16.5" customHeight="1">
      <c r="A95" s="95" t="s">
        <v>79</v>
      </c>
      <c r="B95" s="96"/>
      <c r="C95" s="97"/>
      <c r="D95" s="316" t="s">
        <v>80</v>
      </c>
      <c r="E95" s="316"/>
      <c r="F95" s="316"/>
      <c r="G95" s="316"/>
      <c r="H95" s="316"/>
      <c r="I95" s="98"/>
      <c r="J95" s="316" t="s">
        <v>81</v>
      </c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7">
        <f>'649-01 - Vodovod Va-1.etapa '!J32</f>
        <v>0</v>
      </c>
      <c r="AH95" s="318"/>
      <c r="AI95" s="318"/>
      <c r="AJ95" s="318"/>
      <c r="AK95" s="318"/>
      <c r="AL95" s="318"/>
      <c r="AM95" s="318"/>
      <c r="AN95" s="317">
        <f>SUM(AG95,AT95)</f>
        <v>0</v>
      </c>
      <c r="AO95" s="318"/>
      <c r="AP95" s="318"/>
      <c r="AQ95" s="99" t="s">
        <v>82</v>
      </c>
      <c r="AR95" s="100"/>
      <c r="AS95" s="101">
        <v>0</v>
      </c>
      <c r="AT95" s="102">
        <f>ROUND(SUM(AV95:AW95),2)</f>
        <v>0</v>
      </c>
      <c r="AU95" s="103">
        <f>'649-01 - Vodovod Va-1.etapa '!P140</f>
        <v>0</v>
      </c>
      <c r="AV95" s="102">
        <f>'649-01 - Vodovod Va-1.etapa '!J35</f>
        <v>0</v>
      </c>
      <c r="AW95" s="102">
        <f>'649-01 - Vodovod Va-1.etapa '!J36</f>
        <v>0</v>
      </c>
      <c r="AX95" s="102">
        <f>'649-01 - Vodovod Va-1.etapa '!J37</f>
        <v>0</v>
      </c>
      <c r="AY95" s="102">
        <f>'649-01 - Vodovod Va-1.etapa '!J38</f>
        <v>0</v>
      </c>
      <c r="AZ95" s="102">
        <f>'649-01 - Vodovod Va-1.etapa '!F35</f>
        <v>0</v>
      </c>
      <c r="BA95" s="102">
        <f>'649-01 - Vodovod Va-1.etapa '!F36</f>
        <v>0</v>
      </c>
      <c r="BB95" s="102">
        <f>'649-01 - Vodovod Va-1.etapa '!F37</f>
        <v>0</v>
      </c>
      <c r="BC95" s="102">
        <f>'649-01 - Vodovod Va-1.etapa '!F38</f>
        <v>0</v>
      </c>
      <c r="BD95" s="104">
        <f>'649-01 - Vodovod Va-1.etapa '!F39</f>
        <v>0</v>
      </c>
      <c r="BT95" s="105" t="s">
        <v>83</v>
      </c>
      <c r="BV95" s="105" t="s">
        <v>77</v>
      </c>
      <c r="BW95" s="105" t="s">
        <v>84</v>
      </c>
      <c r="BX95" s="105" t="s">
        <v>5</v>
      </c>
      <c r="CL95" s="105" t="s">
        <v>1</v>
      </c>
      <c r="CM95" s="105" t="s">
        <v>85</v>
      </c>
    </row>
    <row r="96" spans="1:91" s="7" customFormat="1" ht="16.5" customHeight="1">
      <c r="A96" s="95" t="s">
        <v>79</v>
      </c>
      <c r="B96" s="96"/>
      <c r="C96" s="97"/>
      <c r="D96" s="316" t="s">
        <v>86</v>
      </c>
      <c r="E96" s="316"/>
      <c r="F96" s="316"/>
      <c r="G96" s="316"/>
      <c r="H96" s="316"/>
      <c r="I96" s="98"/>
      <c r="J96" s="316" t="s">
        <v>87</v>
      </c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7">
        <f>'649-03 - Kanalizace stoka...'!J32</f>
        <v>0</v>
      </c>
      <c r="AH96" s="318"/>
      <c r="AI96" s="318"/>
      <c r="AJ96" s="318"/>
      <c r="AK96" s="318"/>
      <c r="AL96" s="318"/>
      <c r="AM96" s="318"/>
      <c r="AN96" s="317">
        <f>SUM(AG96,AT96)</f>
        <v>0</v>
      </c>
      <c r="AO96" s="318"/>
      <c r="AP96" s="318"/>
      <c r="AQ96" s="99" t="s">
        <v>82</v>
      </c>
      <c r="AR96" s="100"/>
      <c r="AS96" s="106">
        <v>0</v>
      </c>
      <c r="AT96" s="107">
        <f>ROUND(SUM(AV96:AW96),2)</f>
        <v>0</v>
      </c>
      <c r="AU96" s="108">
        <f>'649-03 - Kanalizace stoka...'!P140</f>
        <v>0</v>
      </c>
      <c r="AV96" s="107">
        <f>'649-03 - Kanalizace stoka...'!J35</f>
        <v>0</v>
      </c>
      <c r="AW96" s="107">
        <f>'649-03 - Kanalizace stoka...'!J36</f>
        <v>0</v>
      </c>
      <c r="AX96" s="107">
        <f>'649-03 - Kanalizace stoka...'!J37</f>
        <v>0</v>
      </c>
      <c r="AY96" s="107">
        <f>'649-03 - Kanalizace stoka...'!J38</f>
        <v>0</v>
      </c>
      <c r="AZ96" s="107">
        <f>'649-03 - Kanalizace stoka...'!F35</f>
        <v>0</v>
      </c>
      <c r="BA96" s="107">
        <f>'649-03 - Kanalizace stoka...'!F36</f>
        <v>0</v>
      </c>
      <c r="BB96" s="107">
        <f>'649-03 - Kanalizace stoka...'!F37</f>
        <v>0</v>
      </c>
      <c r="BC96" s="107">
        <f>'649-03 - Kanalizace stoka...'!F38</f>
        <v>0</v>
      </c>
      <c r="BD96" s="109">
        <f>'649-03 - Kanalizace stoka...'!F39</f>
        <v>0</v>
      </c>
      <c r="BT96" s="105" t="s">
        <v>83</v>
      </c>
      <c r="BV96" s="105" t="s">
        <v>77</v>
      </c>
      <c r="BW96" s="105" t="s">
        <v>88</v>
      </c>
      <c r="BX96" s="105" t="s">
        <v>5</v>
      </c>
      <c r="CL96" s="105" t="s">
        <v>1</v>
      </c>
      <c r="CM96" s="105" t="s">
        <v>85</v>
      </c>
    </row>
    <row r="97" spans="1:89" ht="11.25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1"/>
    </row>
    <row r="98" spans="1:89" s="2" customFormat="1" ht="30" customHeight="1">
      <c r="A98" s="36"/>
      <c r="B98" s="37"/>
      <c r="C98" s="84" t="s">
        <v>89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24">
        <f>ROUND(SUM(AG99:AG102), 2)</f>
        <v>0</v>
      </c>
      <c r="AH98" s="324"/>
      <c r="AI98" s="324"/>
      <c r="AJ98" s="324"/>
      <c r="AK98" s="324"/>
      <c r="AL98" s="324"/>
      <c r="AM98" s="324"/>
      <c r="AN98" s="324">
        <f>ROUND(SUM(AN99:AN102), 2)</f>
        <v>0</v>
      </c>
      <c r="AO98" s="324"/>
      <c r="AP98" s="324"/>
      <c r="AQ98" s="110"/>
      <c r="AR98" s="39"/>
      <c r="AS98" s="77" t="s">
        <v>90</v>
      </c>
      <c r="AT98" s="78" t="s">
        <v>91</v>
      </c>
      <c r="AU98" s="78" t="s">
        <v>39</v>
      </c>
      <c r="AV98" s="79" t="s">
        <v>62</v>
      </c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89" s="2" customFormat="1" ht="19.899999999999999" customHeight="1">
      <c r="A99" s="36"/>
      <c r="B99" s="37"/>
      <c r="C99" s="38"/>
      <c r="D99" s="321" t="s">
        <v>92</v>
      </c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8"/>
      <c r="AD99" s="38"/>
      <c r="AE99" s="38"/>
      <c r="AF99" s="38"/>
      <c r="AG99" s="319">
        <f>ROUND(AG94 * AS99, 2)</f>
        <v>0</v>
      </c>
      <c r="AH99" s="320"/>
      <c r="AI99" s="320"/>
      <c r="AJ99" s="320"/>
      <c r="AK99" s="320"/>
      <c r="AL99" s="320"/>
      <c r="AM99" s="320"/>
      <c r="AN99" s="320">
        <f>ROUND(AG99 + AV99, 2)</f>
        <v>0</v>
      </c>
      <c r="AO99" s="320"/>
      <c r="AP99" s="320"/>
      <c r="AQ99" s="38"/>
      <c r="AR99" s="39"/>
      <c r="AS99" s="113">
        <v>0</v>
      </c>
      <c r="AT99" s="114" t="s">
        <v>93</v>
      </c>
      <c r="AU99" s="114" t="s">
        <v>40</v>
      </c>
      <c r="AV99" s="115">
        <f>ROUND(IF(AU99="základní",AG99*L32,IF(AU99="snížená",AG99*L33,0)), 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8" t="s">
        <v>94</v>
      </c>
      <c r="BY99" s="116">
        <f>IF(AU99="základní",AV99,0)</f>
        <v>0</v>
      </c>
      <c r="BZ99" s="116">
        <f>IF(AU99="snížená",AV99,0)</f>
        <v>0</v>
      </c>
      <c r="CA99" s="116">
        <v>0</v>
      </c>
      <c r="CB99" s="116">
        <v>0</v>
      </c>
      <c r="CC99" s="116">
        <v>0</v>
      </c>
      <c r="CD99" s="116">
        <f>IF(AU99="základní",AG99,0)</f>
        <v>0</v>
      </c>
      <c r="CE99" s="116">
        <f>IF(AU99="snížená",AG99,0)</f>
        <v>0</v>
      </c>
      <c r="CF99" s="116">
        <f>IF(AU99="zákl. přenesená",AG99,0)</f>
        <v>0</v>
      </c>
      <c r="CG99" s="116">
        <f>IF(AU99="sníž. přenesená",AG99,0)</f>
        <v>0</v>
      </c>
      <c r="CH99" s="116">
        <f>IF(AU99="nulová",AG99,0)</f>
        <v>0</v>
      </c>
      <c r="CI99" s="18">
        <f>IF(AU99="základní",1,IF(AU99="snížená",2,IF(AU99="zákl. přenesená",4,IF(AU99="sníž. přenesená",5,3))))</f>
        <v>1</v>
      </c>
      <c r="CJ99" s="18">
        <f>IF(AT99="stavební čast",1,IF(AT99="investiční čast",2,3))</f>
        <v>1</v>
      </c>
      <c r="CK99" s="18" t="str">
        <f>IF(D99="Vyplň vlastní","","x")</f>
        <v>x</v>
      </c>
    </row>
    <row r="100" spans="1:89" s="2" customFormat="1" ht="19.899999999999999" customHeight="1">
      <c r="A100" s="36"/>
      <c r="B100" s="37"/>
      <c r="C100" s="38"/>
      <c r="D100" s="322" t="s">
        <v>95</v>
      </c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8"/>
      <c r="AD100" s="38"/>
      <c r="AE100" s="38"/>
      <c r="AF100" s="38"/>
      <c r="AG100" s="319">
        <f>ROUND(AG94 * AS100, 2)</f>
        <v>0</v>
      </c>
      <c r="AH100" s="320"/>
      <c r="AI100" s="320"/>
      <c r="AJ100" s="320"/>
      <c r="AK100" s="320"/>
      <c r="AL100" s="320"/>
      <c r="AM100" s="320"/>
      <c r="AN100" s="320">
        <f>ROUND(AG100 + AV100, 2)</f>
        <v>0</v>
      </c>
      <c r="AO100" s="320"/>
      <c r="AP100" s="320"/>
      <c r="AQ100" s="38"/>
      <c r="AR100" s="39"/>
      <c r="AS100" s="113">
        <v>0</v>
      </c>
      <c r="AT100" s="114" t="s">
        <v>93</v>
      </c>
      <c r="AU100" s="114" t="s">
        <v>40</v>
      </c>
      <c r="AV100" s="115">
        <f>ROUND(IF(AU100="základní",AG100*L32,IF(AU100="snížená",AG100*L33,0)), 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8" t="s">
        <v>96</v>
      </c>
      <c r="BY100" s="116">
        <f>IF(AU100="základní",AV100,0)</f>
        <v>0</v>
      </c>
      <c r="BZ100" s="116">
        <f>IF(AU100="snížená",AV100,0)</f>
        <v>0</v>
      </c>
      <c r="CA100" s="116">
        <v>0</v>
      </c>
      <c r="CB100" s="116">
        <v>0</v>
      </c>
      <c r="CC100" s="116">
        <v>0</v>
      </c>
      <c r="CD100" s="116">
        <f>IF(AU100="základní",AG100,0)</f>
        <v>0</v>
      </c>
      <c r="CE100" s="116">
        <f>IF(AU100="snížená",AG100,0)</f>
        <v>0</v>
      </c>
      <c r="CF100" s="116">
        <f>IF(AU100="zákl. přenesená",AG100,0)</f>
        <v>0</v>
      </c>
      <c r="CG100" s="116">
        <f>IF(AU100="sníž. přenesená",AG100,0)</f>
        <v>0</v>
      </c>
      <c r="CH100" s="116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čast",1,IF(AT100="investiční čast",2,3))</f>
        <v>1</v>
      </c>
      <c r="CK100" s="18" t="str">
        <f>IF(D100="Vyplň vlastní","","x")</f>
        <v/>
      </c>
    </row>
    <row r="101" spans="1:89" s="2" customFormat="1" ht="19.899999999999999" customHeight="1">
      <c r="A101" s="36"/>
      <c r="B101" s="37"/>
      <c r="C101" s="38"/>
      <c r="D101" s="322" t="s">
        <v>95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8"/>
      <c r="AD101" s="38"/>
      <c r="AE101" s="38"/>
      <c r="AF101" s="38"/>
      <c r="AG101" s="319">
        <f>ROUND(AG94 * AS101, 2)</f>
        <v>0</v>
      </c>
      <c r="AH101" s="320"/>
      <c r="AI101" s="320"/>
      <c r="AJ101" s="320"/>
      <c r="AK101" s="320"/>
      <c r="AL101" s="320"/>
      <c r="AM101" s="320"/>
      <c r="AN101" s="320">
        <f>ROUND(AG101 + AV101, 2)</f>
        <v>0</v>
      </c>
      <c r="AO101" s="320"/>
      <c r="AP101" s="320"/>
      <c r="AQ101" s="38"/>
      <c r="AR101" s="39"/>
      <c r="AS101" s="113">
        <v>0</v>
      </c>
      <c r="AT101" s="114" t="s">
        <v>93</v>
      </c>
      <c r="AU101" s="114" t="s">
        <v>40</v>
      </c>
      <c r="AV101" s="115">
        <f>ROUND(IF(AU101="základní",AG101*L32,IF(AU101="snížená",AG101*L33,0)), 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8" t="s">
        <v>96</v>
      </c>
      <c r="BY101" s="116">
        <f>IF(AU101="základní",AV101,0)</f>
        <v>0</v>
      </c>
      <c r="BZ101" s="116">
        <f>IF(AU101="snížená",AV101,0)</f>
        <v>0</v>
      </c>
      <c r="CA101" s="116">
        <v>0</v>
      </c>
      <c r="CB101" s="116">
        <v>0</v>
      </c>
      <c r="CC101" s="116">
        <v>0</v>
      </c>
      <c r="CD101" s="116">
        <f>IF(AU101="základní",AG101,0)</f>
        <v>0</v>
      </c>
      <c r="CE101" s="116">
        <f>IF(AU101="snížená",AG101,0)</f>
        <v>0</v>
      </c>
      <c r="CF101" s="116">
        <f>IF(AU101="zákl. přenesená",AG101,0)</f>
        <v>0</v>
      </c>
      <c r="CG101" s="116">
        <f>IF(AU101="sníž. přenesená",AG101,0)</f>
        <v>0</v>
      </c>
      <c r="CH101" s="116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čast",1,IF(AT101="investiční čast",2,3))</f>
        <v>1</v>
      </c>
      <c r="CK101" s="18" t="str">
        <f>IF(D101="Vyplň vlastní","","x")</f>
        <v/>
      </c>
    </row>
    <row r="102" spans="1:89" s="2" customFormat="1" ht="19.899999999999999" customHeight="1">
      <c r="A102" s="36"/>
      <c r="B102" s="37"/>
      <c r="C102" s="38"/>
      <c r="D102" s="322" t="s">
        <v>95</v>
      </c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8"/>
      <c r="AD102" s="38"/>
      <c r="AE102" s="38"/>
      <c r="AF102" s="38"/>
      <c r="AG102" s="319">
        <f>ROUND(AG94 * AS102, 2)</f>
        <v>0</v>
      </c>
      <c r="AH102" s="320"/>
      <c r="AI102" s="320"/>
      <c r="AJ102" s="320"/>
      <c r="AK102" s="320"/>
      <c r="AL102" s="320"/>
      <c r="AM102" s="320"/>
      <c r="AN102" s="320">
        <f>ROUND(AG102 + AV102, 2)</f>
        <v>0</v>
      </c>
      <c r="AO102" s="320"/>
      <c r="AP102" s="320"/>
      <c r="AQ102" s="38"/>
      <c r="AR102" s="39"/>
      <c r="AS102" s="117">
        <v>0</v>
      </c>
      <c r="AT102" s="118" t="s">
        <v>93</v>
      </c>
      <c r="AU102" s="118" t="s">
        <v>40</v>
      </c>
      <c r="AV102" s="119">
        <f>ROUND(IF(AU102="základní",AG102*L32,IF(AU102="snížená",AG102*L33,0)), 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8" t="s">
        <v>96</v>
      </c>
      <c r="BY102" s="116">
        <f>IF(AU102="základní",AV102,0)</f>
        <v>0</v>
      </c>
      <c r="BZ102" s="116">
        <f>IF(AU102="snížená",AV102,0)</f>
        <v>0</v>
      </c>
      <c r="CA102" s="116">
        <v>0</v>
      </c>
      <c r="CB102" s="116">
        <v>0</v>
      </c>
      <c r="CC102" s="116">
        <v>0</v>
      </c>
      <c r="CD102" s="116">
        <f>IF(AU102="základní",AG102,0)</f>
        <v>0</v>
      </c>
      <c r="CE102" s="116">
        <f>IF(AU102="snížená",AG102,0)</f>
        <v>0</v>
      </c>
      <c r="CF102" s="116">
        <f>IF(AU102="zákl. přenesená",AG102,0)</f>
        <v>0</v>
      </c>
      <c r="CG102" s="116">
        <f>IF(AU102="sníž. přenesená",AG102,0)</f>
        <v>0</v>
      </c>
      <c r="CH102" s="116">
        <f>IF(AU102="nulová",AG102,0)</f>
        <v>0</v>
      </c>
      <c r="CI102" s="18">
        <f>IF(AU102="základní",1,IF(AU102="snížená",2,IF(AU102="zákl. přenesená",4,IF(AU102="sníž. přenesená",5,3))))</f>
        <v>1</v>
      </c>
      <c r="CJ102" s="18">
        <f>IF(AT102="stavební čast",1,IF(AT102="investiční čast",2,3))</f>
        <v>1</v>
      </c>
      <c r="CK102" s="18" t="str">
        <f>IF(D102="Vyplň vlastní","","x")</f>
        <v/>
      </c>
    </row>
    <row r="103" spans="1:89" s="2" customFormat="1" ht="10.9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9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89" s="2" customFormat="1" ht="30" customHeight="1">
      <c r="A104" s="36"/>
      <c r="B104" s="37"/>
      <c r="C104" s="120" t="s">
        <v>97</v>
      </c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325">
        <f>ROUND(AG94 + AG98, 2)</f>
        <v>0</v>
      </c>
      <c r="AH104" s="325"/>
      <c r="AI104" s="325"/>
      <c r="AJ104" s="325"/>
      <c r="AK104" s="325"/>
      <c r="AL104" s="325"/>
      <c r="AM104" s="325"/>
      <c r="AN104" s="325">
        <f>ROUND(AN94 + AN98, 2)</f>
        <v>0</v>
      </c>
      <c r="AO104" s="325"/>
      <c r="AP104" s="325"/>
      <c r="AQ104" s="121"/>
      <c r="AR104" s="39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89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39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sheetProtection algorithmName="SHA-512" hashValue="Aj8uIlmEx/g+NvyW/D/NRfY4GNLHMNr8H0Qc2FGC9LfinBqbU3p/qXK86cfT2Db52hPh/WD+qOWKkrjFOFkbGA==" saltValue="9gvOlaYC9D7mTPCOQpmaPYP4uce6Z7oiIyTIgVn1Cu1A9hNvy1Wx1zaYVSCZMURu2ajRlwpK/hO+AbOXOUd8JA==" spinCount="100000" sheet="1" objects="1" scenarios="1" formatColumns="0" formatRows="0"/>
  <mergeCells count="64"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649-01 - Vodovod Va-1.etapa '!C2" display="/"/>
    <hyperlink ref="A96" location="'649-03 - Kanalizace stok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2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23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84</v>
      </c>
    </row>
    <row r="3" spans="1:46" s="1" customFormat="1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1"/>
      <c r="AT3" s="18" t="s">
        <v>85</v>
      </c>
    </row>
    <row r="4" spans="1:46" s="1" customFormat="1" ht="24.95" customHeight="1">
      <c r="B4" s="21"/>
      <c r="D4" s="127" t="s">
        <v>98</v>
      </c>
      <c r="I4" s="123"/>
      <c r="L4" s="21"/>
      <c r="M4" s="128" t="s">
        <v>10</v>
      </c>
      <c r="AT4" s="18" t="s">
        <v>4</v>
      </c>
    </row>
    <row r="5" spans="1:46" s="1" customFormat="1" ht="6.95" customHeight="1">
      <c r="B5" s="21"/>
      <c r="I5" s="123"/>
      <c r="L5" s="21"/>
    </row>
    <row r="6" spans="1:46" s="1" customFormat="1" ht="12" customHeight="1">
      <c r="B6" s="21"/>
      <c r="D6" s="129" t="s">
        <v>16</v>
      </c>
      <c r="I6" s="123"/>
      <c r="L6" s="21"/>
    </row>
    <row r="7" spans="1:46" s="1" customFormat="1" ht="23.25" customHeight="1">
      <c r="B7" s="21"/>
      <c r="E7" s="347" t="str">
        <f>'Rekapitulace stavby'!K6</f>
        <v>Rekonstrukce jednotné kanalizace a přeložka vodovodu v lokalitě Sadová Rtyně v Podkrkonoší</v>
      </c>
      <c r="F7" s="348"/>
      <c r="G7" s="348"/>
      <c r="H7" s="348"/>
      <c r="I7" s="123"/>
      <c r="L7" s="21"/>
    </row>
    <row r="8" spans="1:46" s="2" customFormat="1" ht="12" customHeight="1">
      <c r="A8" s="36"/>
      <c r="B8" s="39"/>
      <c r="C8" s="36"/>
      <c r="D8" s="129" t="s">
        <v>99</v>
      </c>
      <c r="E8" s="36"/>
      <c r="F8" s="36"/>
      <c r="G8" s="36"/>
      <c r="H8" s="36"/>
      <c r="I8" s="130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9" t="s">
        <v>100</v>
      </c>
      <c r="F9" s="350"/>
      <c r="G9" s="350"/>
      <c r="H9" s="350"/>
      <c r="I9" s="130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130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29" t="s">
        <v>18</v>
      </c>
      <c r="E11" s="36"/>
      <c r="F11" s="131" t="s">
        <v>1</v>
      </c>
      <c r="G11" s="36"/>
      <c r="H11" s="36"/>
      <c r="I11" s="132" t="s">
        <v>19</v>
      </c>
      <c r="J11" s="131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29" t="s">
        <v>20</v>
      </c>
      <c r="E12" s="36"/>
      <c r="F12" s="131" t="s">
        <v>21</v>
      </c>
      <c r="G12" s="36"/>
      <c r="H12" s="36"/>
      <c r="I12" s="132" t="s">
        <v>22</v>
      </c>
      <c r="J12" s="133" t="str">
        <f>'Rekapitulace stavby'!AN8</f>
        <v>15. 9. 2020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30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29" t="s">
        <v>24</v>
      </c>
      <c r="E14" s="36"/>
      <c r="F14" s="36"/>
      <c r="G14" s="36"/>
      <c r="H14" s="36"/>
      <c r="I14" s="132" t="s">
        <v>25</v>
      </c>
      <c r="J14" s="131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31" t="str">
        <f>IF('Rekapitulace stavby'!E11="","",'Rekapitulace stavby'!E11)</f>
        <v xml:space="preserve"> </v>
      </c>
      <c r="F15" s="36"/>
      <c r="G15" s="36"/>
      <c r="H15" s="36"/>
      <c r="I15" s="132" t="s">
        <v>26</v>
      </c>
      <c r="J15" s="131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30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9" t="s">
        <v>27</v>
      </c>
      <c r="E17" s="36"/>
      <c r="F17" s="36"/>
      <c r="G17" s="36"/>
      <c r="H17" s="36"/>
      <c r="I17" s="132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1" t="str">
        <f>'Rekapitulace stavby'!E14</f>
        <v>Vyplň údaj</v>
      </c>
      <c r="F18" s="352"/>
      <c r="G18" s="352"/>
      <c r="H18" s="352"/>
      <c r="I18" s="132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30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9" t="s">
        <v>29</v>
      </c>
      <c r="E20" s="36"/>
      <c r="F20" s="36"/>
      <c r="G20" s="36"/>
      <c r="H20" s="36"/>
      <c r="I20" s="132" t="s">
        <v>25</v>
      </c>
      <c r="J20" s="131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31" t="str">
        <f>IF('Rekapitulace stavby'!E17="","",'Rekapitulace stavby'!E17)</f>
        <v xml:space="preserve"> </v>
      </c>
      <c r="F21" s="36"/>
      <c r="G21" s="36"/>
      <c r="H21" s="36"/>
      <c r="I21" s="132" t="s">
        <v>26</v>
      </c>
      <c r="J21" s="131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30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9" t="s">
        <v>31</v>
      </c>
      <c r="E23" s="36"/>
      <c r="F23" s="36"/>
      <c r="G23" s="36"/>
      <c r="H23" s="36"/>
      <c r="I23" s="132" t="s">
        <v>25</v>
      </c>
      <c r="J23" s="131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31" t="str">
        <f>IF('Rekapitulace stavby'!E20="","",'Rekapitulace stavby'!E20)</f>
        <v xml:space="preserve"> </v>
      </c>
      <c r="F24" s="36"/>
      <c r="G24" s="36"/>
      <c r="H24" s="36"/>
      <c r="I24" s="132" t="s">
        <v>26</v>
      </c>
      <c r="J24" s="131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30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9" t="s">
        <v>32</v>
      </c>
      <c r="E26" s="36"/>
      <c r="F26" s="36"/>
      <c r="G26" s="36"/>
      <c r="H26" s="36"/>
      <c r="I26" s="130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4"/>
      <c r="B27" s="135"/>
      <c r="C27" s="134"/>
      <c r="D27" s="134"/>
      <c r="E27" s="353" t="s">
        <v>1</v>
      </c>
      <c r="F27" s="353"/>
      <c r="G27" s="353"/>
      <c r="H27" s="353"/>
      <c r="I27" s="136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30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9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31" t="s">
        <v>101</v>
      </c>
      <c r="E30" s="36"/>
      <c r="F30" s="36"/>
      <c r="G30" s="36"/>
      <c r="H30" s="36"/>
      <c r="I30" s="130"/>
      <c r="J30" s="140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1" t="s">
        <v>92</v>
      </c>
      <c r="E31" s="36"/>
      <c r="F31" s="36"/>
      <c r="G31" s="36"/>
      <c r="H31" s="36"/>
      <c r="I31" s="130"/>
      <c r="J31" s="140">
        <f>J113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2" t="s">
        <v>35</v>
      </c>
      <c r="E32" s="36"/>
      <c r="F32" s="36"/>
      <c r="G32" s="36"/>
      <c r="H32" s="36"/>
      <c r="I32" s="130"/>
      <c r="J32" s="143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9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4" t="s">
        <v>37</v>
      </c>
      <c r="G34" s="36"/>
      <c r="H34" s="36"/>
      <c r="I34" s="145" t="s">
        <v>36</v>
      </c>
      <c r="J34" s="144" t="s">
        <v>38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6" t="s">
        <v>39</v>
      </c>
      <c r="E35" s="129" t="s">
        <v>40</v>
      </c>
      <c r="F35" s="147">
        <f>ROUND((SUM(BE113:BE120) + SUM(BE140:BE324)),  2)</f>
        <v>0</v>
      </c>
      <c r="G35" s="36"/>
      <c r="H35" s="36"/>
      <c r="I35" s="148">
        <v>0.21</v>
      </c>
      <c r="J35" s="147">
        <f>ROUND(((SUM(BE113:BE120) + SUM(BE140:BE324))*I35),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29" t="s">
        <v>41</v>
      </c>
      <c r="F36" s="147">
        <f>ROUND((SUM(BF113:BF120) + SUM(BF140:BF324)),  2)</f>
        <v>0</v>
      </c>
      <c r="G36" s="36"/>
      <c r="H36" s="36"/>
      <c r="I36" s="148">
        <v>0.15</v>
      </c>
      <c r="J36" s="147">
        <f>ROUND(((SUM(BF113:BF120) + SUM(BF140:BF324))*I36),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29" t="s">
        <v>42</v>
      </c>
      <c r="F37" s="147">
        <f>ROUND((SUM(BG113:BG120) + SUM(BG140:BG324)),  2)</f>
        <v>0</v>
      </c>
      <c r="G37" s="36"/>
      <c r="H37" s="36"/>
      <c r="I37" s="148">
        <v>0.21</v>
      </c>
      <c r="J37" s="147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29" t="s">
        <v>43</v>
      </c>
      <c r="F38" s="147">
        <f>ROUND((SUM(BH113:BH120) + SUM(BH140:BH324)),  2)</f>
        <v>0</v>
      </c>
      <c r="G38" s="36"/>
      <c r="H38" s="36"/>
      <c r="I38" s="148">
        <v>0.15</v>
      </c>
      <c r="J38" s="147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29" t="s">
        <v>44</v>
      </c>
      <c r="F39" s="147">
        <f>ROUND((SUM(BI113:BI120) + SUM(BI140:BI324)),  2)</f>
        <v>0</v>
      </c>
      <c r="G39" s="36"/>
      <c r="H39" s="36"/>
      <c r="I39" s="148">
        <v>0</v>
      </c>
      <c r="J39" s="147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130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9"/>
      <c r="D41" s="150" t="s">
        <v>45</v>
      </c>
      <c r="E41" s="151"/>
      <c r="F41" s="151"/>
      <c r="G41" s="152" t="s">
        <v>46</v>
      </c>
      <c r="H41" s="153" t="s">
        <v>47</v>
      </c>
      <c r="I41" s="154"/>
      <c r="J41" s="155">
        <f>SUM(J32:J39)</f>
        <v>0</v>
      </c>
      <c r="K41" s="15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130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I43" s="123"/>
      <c r="L43" s="21"/>
    </row>
    <row r="44" spans="1:31" s="1" customFormat="1" ht="14.45" customHeight="1">
      <c r="B44" s="21"/>
      <c r="I44" s="123"/>
      <c r="L44" s="21"/>
    </row>
    <row r="45" spans="1:31" s="1" customFormat="1" ht="14.45" customHeight="1">
      <c r="B45" s="21"/>
      <c r="I45" s="123"/>
      <c r="L45" s="21"/>
    </row>
    <row r="46" spans="1:31" s="1" customFormat="1" ht="14.45" customHeight="1">
      <c r="B46" s="21"/>
      <c r="I46" s="123"/>
      <c r="L46" s="21"/>
    </row>
    <row r="47" spans="1:31" s="1" customFormat="1" ht="14.45" customHeight="1">
      <c r="B47" s="21"/>
      <c r="I47" s="123"/>
      <c r="L47" s="21"/>
    </row>
    <row r="48" spans="1:31" s="1" customFormat="1" ht="14.45" customHeight="1">
      <c r="B48" s="21"/>
      <c r="I48" s="123"/>
      <c r="L48" s="21"/>
    </row>
    <row r="49" spans="1:31" s="1" customFormat="1" ht="14.45" customHeight="1">
      <c r="B49" s="21"/>
      <c r="I49" s="123"/>
      <c r="L49" s="21"/>
    </row>
    <row r="50" spans="1:31" s="2" customFormat="1" ht="14.45" customHeight="1">
      <c r="B50" s="53"/>
      <c r="D50" s="157" t="s">
        <v>48</v>
      </c>
      <c r="E50" s="158"/>
      <c r="F50" s="158"/>
      <c r="G50" s="157" t="s">
        <v>49</v>
      </c>
      <c r="H50" s="158"/>
      <c r="I50" s="159"/>
      <c r="J50" s="158"/>
      <c r="K50" s="158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60" t="s">
        <v>50</v>
      </c>
      <c r="E61" s="161"/>
      <c r="F61" s="162" t="s">
        <v>51</v>
      </c>
      <c r="G61" s="160" t="s">
        <v>50</v>
      </c>
      <c r="H61" s="161"/>
      <c r="I61" s="163"/>
      <c r="J61" s="164" t="s">
        <v>51</v>
      </c>
      <c r="K61" s="161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7" t="s">
        <v>52</v>
      </c>
      <c r="E65" s="165"/>
      <c r="F65" s="165"/>
      <c r="G65" s="157" t="s">
        <v>53</v>
      </c>
      <c r="H65" s="165"/>
      <c r="I65" s="166"/>
      <c r="J65" s="165"/>
      <c r="K65" s="165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60" t="s">
        <v>50</v>
      </c>
      <c r="E76" s="161"/>
      <c r="F76" s="162" t="s">
        <v>51</v>
      </c>
      <c r="G76" s="160" t="s">
        <v>50</v>
      </c>
      <c r="H76" s="161"/>
      <c r="I76" s="163"/>
      <c r="J76" s="164" t="s">
        <v>51</v>
      </c>
      <c r="K76" s="161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hidden="1" customHeight="1">
      <c r="A81" s="36"/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hidden="1" customHeight="1">
      <c r="A82" s="36"/>
      <c r="B82" s="37"/>
      <c r="C82" s="24" t="s">
        <v>102</v>
      </c>
      <c r="D82" s="38"/>
      <c r="E82" s="38"/>
      <c r="F82" s="38"/>
      <c r="G82" s="38"/>
      <c r="H82" s="38"/>
      <c r="I82" s="130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hidden="1" customHeight="1">
      <c r="A83" s="36"/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hidden="1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30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3.25" hidden="1" customHeight="1">
      <c r="A85" s="36"/>
      <c r="B85" s="37"/>
      <c r="C85" s="38"/>
      <c r="D85" s="38"/>
      <c r="E85" s="354" t="str">
        <f>E7</f>
        <v>Rekonstrukce jednotné kanalizace a přeložka vodovodu v lokalitě Sadová Rtyně v Podkrkonoší</v>
      </c>
      <c r="F85" s="355"/>
      <c r="G85" s="355"/>
      <c r="H85" s="355"/>
      <c r="I85" s="130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hidden="1" customHeight="1">
      <c r="A86" s="36"/>
      <c r="B86" s="37"/>
      <c r="C86" s="30" t="s">
        <v>99</v>
      </c>
      <c r="D86" s="38"/>
      <c r="E86" s="38"/>
      <c r="F86" s="38"/>
      <c r="G86" s="38"/>
      <c r="H86" s="38"/>
      <c r="I86" s="130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hidden="1" customHeight="1">
      <c r="A87" s="36"/>
      <c r="B87" s="37"/>
      <c r="C87" s="38"/>
      <c r="D87" s="38"/>
      <c r="E87" s="300" t="str">
        <f>E9</f>
        <v xml:space="preserve">649-01 - Vodovod Va-1.etapa </v>
      </c>
      <c r="F87" s="356"/>
      <c r="G87" s="356"/>
      <c r="H87" s="356"/>
      <c r="I87" s="130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hidden="1" customHeight="1">
      <c r="A88" s="36"/>
      <c r="B88" s="37"/>
      <c r="C88" s="38"/>
      <c r="D88" s="38"/>
      <c r="E88" s="38"/>
      <c r="F88" s="38"/>
      <c r="G88" s="38"/>
      <c r="H88" s="38"/>
      <c r="I88" s="130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hidden="1" customHeight="1">
      <c r="A89" s="36"/>
      <c r="B89" s="37"/>
      <c r="C89" s="30" t="s">
        <v>20</v>
      </c>
      <c r="D89" s="38"/>
      <c r="E89" s="38"/>
      <c r="F89" s="28" t="str">
        <f>F12</f>
        <v xml:space="preserve"> </v>
      </c>
      <c r="G89" s="38"/>
      <c r="H89" s="38"/>
      <c r="I89" s="132" t="s">
        <v>22</v>
      </c>
      <c r="J89" s="68" t="str">
        <f>IF(J12="","",J12)</f>
        <v>15. 9. 2020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hidden="1" customHeight="1">
      <c r="A90" s="36"/>
      <c r="B90" s="37"/>
      <c r="C90" s="38"/>
      <c r="D90" s="38"/>
      <c r="E90" s="38"/>
      <c r="F90" s="38"/>
      <c r="G90" s="38"/>
      <c r="H90" s="38"/>
      <c r="I90" s="130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hidden="1" customHeight="1">
      <c r="A91" s="36"/>
      <c r="B91" s="37"/>
      <c r="C91" s="30" t="s">
        <v>24</v>
      </c>
      <c r="D91" s="38"/>
      <c r="E91" s="38"/>
      <c r="F91" s="28" t="str">
        <f>E15</f>
        <v xml:space="preserve"> </v>
      </c>
      <c r="G91" s="38"/>
      <c r="H91" s="38"/>
      <c r="I91" s="132" t="s">
        <v>29</v>
      </c>
      <c r="J91" s="33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hidden="1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132" t="s">
        <v>31</v>
      </c>
      <c r="J92" s="33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hidden="1" customHeight="1">
      <c r="A93" s="36"/>
      <c r="B93" s="37"/>
      <c r="C93" s="38"/>
      <c r="D93" s="38"/>
      <c r="E93" s="38"/>
      <c r="F93" s="38"/>
      <c r="G93" s="38"/>
      <c r="H93" s="38"/>
      <c r="I93" s="130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hidden="1" customHeight="1">
      <c r="A94" s="36"/>
      <c r="B94" s="37"/>
      <c r="C94" s="173" t="s">
        <v>103</v>
      </c>
      <c r="D94" s="121"/>
      <c r="E94" s="121"/>
      <c r="F94" s="121"/>
      <c r="G94" s="121"/>
      <c r="H94" s="121"/>
      <c r="I94" s="174"/>
      <c r="J94" s="175" t="s">
        <v>104</v>
      </c>
      <c r="K94" s="12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hidden="1" customHeight="1">
      <c r="A95" s="36"/>
      <c r="B95" s="37"/>
      <c r="C95" s="38"/>
      <c r="D95" s="38"/>
      <c r="E95" s="38"/>
      <c r="F95" s="38"/>
      <c r="G95" s="38"/>
      <c r="H95" s="38"/>
      <c r="I95" s="130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hidden="1" customHeight="1">
      <c r="A96" s="36"/>
      <c r="B96" s="37"/>
      <c r="C96" s="176" t="s">
        <v>105</v>
      </c>
      <c r="D96" s="38"/>
      <c r="E96" s="38"/>
      <c r="F96" s="38"/>
      <c r="G96" s="38"/>
      <c r="H96" s="38"/>
      <c r="I96" s="130"/>
      <c r="J96" s="86">
        <f>J140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106</v>
      </c>
    </row>
    <row r="97" spans="1:31" s="9" customFormat="1" ht="24.95" hidden="1" customHeight="1">
      <c r="B97" s="177"/>
      <c r="C97" s="178"/>
      <c r="D97" s="179" t="s">
        <v>107</v>
      </c>
      <c r="E97" s="180"/>
      <c r="F97" s="180"/>
      <c r="G97" s="180"/>
      <c r="H97" s="180"/>
      <c r="I97" s="181"/>
      <c r="J97" s="182">
        <f>J141</f>
        <v>0</v>
      </c>
      <c r="K97" s="178"/>
      <c r="L97" s="183"/>
    </row>
    <row r="98" spans="1:31" s="10" customFormat="1" ht="19.899999999999999" hidden="1" customHeight="1">
      <c r="B98" s="184"/>
      <c r="C98" s="185"/>
      <c r="D98" s="186" t="s">
        <v>108</v>
      </c>
      <c r="E98" s="187"/>
      <c r="F98" s="187"/>
      <c r="G98" s="187"/>
      <c r="H98" s="187"/>
      <c r="I98" s="188"/>
      <c r="J98" s="189">
        <f>J142</f>
        <v>0</v>
      </c>
      <c r="K98" s="185"/>
      <c r="L98" s="190"/>
    </row>
    <row r="99" spans="1:31" s="10" customFormat="1" ht="19.899999999999999" hidden="1" customHeight="1">
      <c r="B99" s="184"/>
      <c r="C99" s="185"/>
      <c r="D99" s="186" t="s">
        <v>109</v>
      </c>
      <c r="E99" s="187"/>
      <c r="F99" s="187"/>
      <c r="G99" s="187"/>
      <c r="H99" s="187"/>
      <c r="I99" s="188"/>
      <c r="J99" s="189">
        <f>J186</f>
        <v>0</v>
      </c>
      <c r="K99" s="185"/>
      <c r="L99" s="190"/>
    </row>
    <row r="100" spans="1:31" s="10" customFormat="1" ht="19.899999999999999" hidden="1" customHeight="1">
      <c r="B100" s="184"/>
      <c r="C100" s="185"/>
      <c r="D100" s="186" t="s">
        <v>110</v>
      </c>
      <c r="E100" s="187"/>
      <c r="F100" s="187"/>
      <c r="G100" s="187"/>
      <c r="H100" s="187"/>
      <c r="I100" s="188"/>
      <c r="J100" s="189">
        <f>J193</f>
        <v>0</v>
      </c>
      <c r="K100" s="185"/>
      <c r="L100" s="190"/>
    </row>
    <row r="101" spans="1:31" s="10" customFormat="1" ht="19.899999999999999" hidden="1" customHeight="1">
      <c r="B101" s="184"/>
      <c r="C101" s="185"/>
      <c r="D101" s="186" t="s">
        <v>111</v>
      </c>
      <c r="E101" s="187"/>
      <c r="F101" s="187"/>
      <c r="G101" s="187"/>
      <c r="H101" s="187"/>
      <c r="I101" s="188"/>
      <c r="J101" s="189">
        <f>J196</f>
        <v>0</v>
      </c>
      <c r="K101" s="185"/>
      <c r="L101" s="190"/>
    </row>
    <row r="102" spans="1:31" s="10" customFormat="1" ht="19.899999999999999" hidden="1" customHeight="1">
      <c r="B102" s="184"/>
      <c r="C102" s="185"/>
      <c r="D102" s="186" t="s">
        <v>112</v>
      </c>
      <c r="E102" s="187"/>
      <c r="F102" s="187"/>
      <c r="G102" s="187"/>
      <c r="H102" s="187"/>
      <c r="I102" s="188"/>
      <c r="J102" s="189">
        <f>J201</f>
        <v>0</v>
      </c>
      <c r="K102" s="185"/>
      <c r="L102" s="190"/>
    </row>
    <row r="103" spans="1:31" s="10" customFormat="1" ht="19.899999999999999" hidden="1" customHeight="1">
      <c r="B103" s="184"/>
      <c r="C103" s="185"/>
      <c r="D103" s="186" t="s">
        <v>113</v>
      </c>
      <c r="E103" s="187"/>
      <c r="F103" s="187"/>
      <c r="G103" s="187"/>
      <c r="H103" s="187"/>
      <c r="I103" s="188"/>
      <c r="J103" s="189">
        <f>J216</f>
        <v>0</v>
      </c>
      <c r="K103" s="185"/>
      <c r="L103" s="190"/>
    </row>
    <row r="104" spans="1:31" s="10" customFormat="1" ht="19.899999999999999" hidden="1" customHeight="1">
      <c r="B104" s="184"/>
      <c r="C104" s="185"/>
      <c r="D104" s="186" t="s">
        <v>114</v>
      </c>
      <c r="E104" s="187"/>
      <c r="F104" s="187"/>
      <c r="G104" s="187"/>
      <c r="H104" s="187"/>
      <c r="I104" s="188"/>
      <c r="J104" s="189">
        <f>J296</f>
        <v>0</v>
      </c>
      <c r="K104" s="185"/>
      <c r="L104" s="190"/>
    </row>
    <row r="105" spans="1:31" s="10" customFormat="1" ht="19.899999999999999" hidden="1" customHeight="1">
      <c r="B105" s="184"/>
      <c r="C105" s="185"/>
      <c r="D105" s="186" t="s">
        <v>115</v>
      </c>
      <c r="E105" s="187"/>
      <c r="F105" s="187"/>
      <c r="G105" s="187"/>
      <c r="H105" s="187"/>
      <c r="I105" s="188"/>
      <c r="J105" s="189">
        <f>J306</f>
        <v>0</v>
      </c>
      <c r="K105" s="185"/>
      <c r="L105" s="190"/>
    </row>
    <row r="106" spans="1:31" s="10" customFormat="1" ht="19.899999999999999" hidden="1" customHeight="1">
      <c r="B106" s="184"/>
      <c r="C106" s="185"/>
      <c r="D106" s="186" t="s">
        <v>116</v>
      </c>
      <c r="E106" s="187"/>
      <c r="F106" s="187"/>
      <c r="G106" s="187"/>
      <c r="H106" s="187"/>
      <c r="I106" s="188"/>
      <c r="J106" s="189">
        <f>J313</f>
        <v>0</v>
      </c>
      <c r="K106" s="185"/>
      <c r="L106" s="190"/>
    </row>
    <row r="107" spans="1:31" s="9" customFormat="1" ht="24.95" hidden="1" customHeight="1">
      <c r="B107" s="177"/>
      <c r="C107" s="178"/>
      <c r="D107" s="179" t="s">
        <v>117</v>
      </c>
      <c r="E107" s="180"/>
      <c r="F107" s="180"/>
      <c r="G107" s="180"/>
      <c r="H107" s="180"/>
      <c r="I107" s="181"/>
      <c r="J107" s="182">
        <f>J315</f>
        <v>0</v>
      </c>
      <c r="K107" s="178"/>
      <c r="L107" s="183"/>
    </row>
    <row r="108" spans="1:31" s="9" customFormat="1" ht="24.95" hidden="1" customHeight="1">
      <c r="B108" s="177"/>
      <c r="C108" s="178"/>
      <c r="D108" s="179" t="s">
        <v>118</v>
      </c>
      <c r="E108" s="180"/>
      <c r="F108" s="180"/>
      <c r="G108" s="180"/>
      <c r="H108" s="180"/>
      <c r="I108" s="181"/>
      <c r="J108" s="182">
        <f>J318</f>
        <v>0</v>
      </c>
      <c r="K108" s="178"/>
      <c r="L108" s="183"/>
    </row>
    <row r="109" spans="1:31" s="10" customFormat="1" ht="19.899999999999999" hidden="1" customHeight="1">
      <c r="B109" s="184"/>
      <c r="C109" s="185"/>
      <c r="D109" s="186" t="s">
        <v>119</v>
      </c>
      <c r="E109" s="187"/>
      <c r="F109" s="187"/>
      <c r="G109" s="187"/>
      <c r="H109" s="187"/>
      <c r="I109" s="188"/>
      <c r="J109" s="189">
        <f>J319</f>
        <v>0</v>
      </c>
      <c r="K109" s="185"/>
      <c r="L109" s="190"/>
    </row>
    <row r="110" spans="1:31" s="10" customFormat="1" ht="19.899999999999999" hidden="1" customHeight="1">
      <c r="B110" s="184"/>
      <c r="C110" s="185"/>
      <c r="D110" s="186" t="s">
        <v>120</v>
      </c>
      <c r="E110" s="187"/>
      <c r="F110" s="187"/>
      <c r="G110" s="187"/>
      <c r="H110" s="187"/>
      <c r="I110" s="188"/>
      <c r="J110" s="189">
        <f>J322</f>
        <v>0</v>
      </c>
      <c r="K110" s="185"/>
      <c r="L110" s="190"/>
    </row>
    <row r="111" spans="1:31" s="2" customFormat="1" ht="21.75" hidden="1" customHeight="1">
      <c r="A111" s="36"/>
      <c r="B111" s="37"/>
      <c r="C111" s="38"/>
      <c r="D111" s="38"/>
      <c r="E111" s="38"/>
      <c r="F111" s="38"/>
      <c r="G111" s="38"/>
      <c r="H111" s="38"/>
      <c r="I111" s="130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hidden="1" customHeight="1">
      <c r="A112" s="36"/>
      <c r="B112" s="37"/>
      <c r="C112" s="38"/>
      <c r="D112" s="38"/>
      <c r="E112" s="38"/>
      <c r="F112" s="38"/>
      <c r="G112" s="38"/>
      <c r="H112" s="38"/>
      <c r="I112" s="130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29.25" hidden="1" customHeight="1">
      <c r="A113" s="36"/>
      <c r="B113" s="37"/>
      <c r="C113" s="176" t="s">
        <v>121</v>
      </c>
      <c r="D113" s="38"/>
      <c r="E113" s="38"/>
      <c r="F113" s="38"/>
      <c r="G113" s="38"/>
      <c r="H113" s="38"/>
      <c r="I113" s="130"/>
      <c r="J113" s="191">
        <f>ROUND(J114 + J115 + J116 + J117 + J118 + J119,2)</f>
        <v>0</v>
      </c>
      <c r="K113" s="38"/>
      <c r="L113" s="53"/>
      <c r="N113" s="192" t="s">
        <v>39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18" hidden="1" customHeight="1">
      <c r="A114" s="36"/>
      <c r="B114" s="37"/>
      <c r="C114" s="38"/>
      <c r="D114" s="322" t="s">
        <v>122</v>
      </c>
      <c r="E114" s="321"/>
      <c r="F114" s="321"/>
      <c r="G114" s="38"/>
      <c r="H114" s="38"/>
      <c r="I114" s="130"/>
      <c r="J114" s="112">
        <v>0</v>
      </c>
      <c r="K114" s="38"/>
      <c r="L114" s="193"/>
      <c r="M114" s="194"/>
      <c r="N114" s="195" t="s">
        <v>40</v>
      </c>
      <c r="O114" s="194"/>
      <c r="P114" s="194"/>
      <c r="Q114" s="194"/>
      <c r="R114" s="19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6" t="s">
        <v>123</v>
      </c>
      <c r="AZ114" s="194"/>
      <c r="BA114" s="194"/>
      <c r="BB114" s="194"/>
      <c r="BC114" s="194"/>
      <c r="BD114" s="194"/>
      <c r="BE114" s="197">
        <f t="shared" ref="BE114:BE119" si="0">IF(N114="základní",J114,0)</f>
        <v>0</v>
      </c>
      <c r="BF114" s="197">
        <f t="shared" ref="BF114:BF119" si="1">IF(N114="snížená",J114,0)</f>
        <v>0</v>
      </c>
      <c r="BG114" s="197">
        <f t="shared" ref="BG114:BG119" si="2">IF(N114="zákl. přenesená",J114,0)</f>
        <v>0</v>
      </c>
      <c r="BH114" s="197">
        <f t="shared" ref="BH114:BH119" si="3">IF(N114="sníž. přenesená",J114,0)</f>
        <v>0</v>
      </c>
      <c r="BI114" s="197">
        <f t="shared" ref="BI114:BI119" si="4">IF(N114="nulová",J114,0)</f>
        <v>0</v>
      </c>
      <c r="BJ114" s="196" t="s">
        <v>83</v>
      </c>
      <c r="BK114" s="194"/>
      <c r="BL114" s="194"/>
      <c r="BM114" s="194"/>
    </row>
    <row r="115" spans="1:65" s="2" customFormat="1" ht="18" hidden="1" customHeight="1">
      <c r="A115" s="36"/>
      <c r="B115" s="37"/>
      <c r="C115" s="38"/>
      <c r="D115" s="322" t="s">
        <v>124</v>
      </c>
      <c r="E115" s="321"/>
      <c r="F115" s="321"/>
      <c r="G115" s="38"/>
      <c r="H115" s="38"/>
      <c r="I115" s="130"/>
      <c r="J115" s="112">
        <v>0</v>
      </c>
      <c r="K115" s="38"/>
      <c r="L115" s="193"/>
      <c r="M115" s="194"/>
      <c r="N115" s="195" t="s">
        <v>40</v>
      </c>
      <c r="O115" s="194"/>
      <c r="P115" s="194"/>
      <c r="Q115" s="194"/>
      <c r="R115" s="19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6" t="s">
        <v>123</v>
      </c>
      <c r="AZ115" s="194"/>
      <c r="BA115" s="194"/>
      <c r="BB115" s="194"/>
      <c r="BC115" s="194"/>
      <c r="BD115" s="194"/>
      <c r="BE115" s="197">
        <f t="shared" si="0"/>
        <v>0</v>
      </c>
      <c r="BF115" s="197">
        <f t="shared" si="1"/>
        <v>0</v>
      </c>
      <c r="BG115" s="197">
        <f t="shared" si="2"/>
        <v>0</v>
      </c>
      <c r="BH115" s="197">
        <f t="shared" si="3"/>
        <v>0</v>
      </c>
      <c r="BI115" s="197">
        <f t="shared" si="4"/>
        <v>0</v>
      </c>
      <c r="BJ115" s="196" t="s">
        <v>83</v>
      </c>
      <c r="BK115" s="194"/>
      <c r="BL115" s="194"/>
      <c r="BM115" s="194"/>
    </row>
    <row r="116" spans="1:65" s="2" customFormat="1" ht="18" hidden="1" customHeight="1">
      <c r="A116" s="36"/>
      <c r="B116" s="37"/>
      <c r="C116" s="38"/>
      <c r="D116" s="322" t="s">
        <v>125</v>
      </c>
      <c r="E116" s="321"/>
      <c r="F116" s="321"/>
      <c r="G116" s="38"/>
      <c r="H116" s="38"/>
      <c r="I116" s="130"/>
      <c r="J116" s="112">
        <v>0</v>
      </c>
      <c r="K116" s="38"/>
      <c r="L116" s="193"/>
      <c r="M116" s="194"/>
      <c r="N116" s="195" t="s">
        <v>40</v>
      </c>
      <c r="O116" s="194"/>
      <c r="P116" s="194"/>
      <c r="Q116" s="194"/>
      <c r="R116" s="19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6" t="s">
        <v>123</v>
      </c>
      <c r="AZ116" s="194"/>
      <c r="BA116" s="194"/>
      <c r="BB116" s="194"/>
      <c r="BC116" s="194"/>
      <c r="BD116" s="194"/>
      <c r="BE116" s="197">
        <f t="shared" si="0"/>
        <v>0</v>
      </c>
      <c r="BF116" s="197">
        <f t="shared" si="1"/>
        <v>0</v>
      </c>
      <c r="BG116" s="197">
        <f t="shared" si="2"/>
        <v>0</v>
      </c>
      <c r="BH116" s="197">
        <f t="shared" si="3"/>
        <v>0</v>
      </c>
      <c r="BI116" s="197">
        <f t="shared" si="4"/>
        <v>0</v>
      </c>
      <c r="BJ116" s="196" t="s">
        <v>83</v>
      </c>
      <c r="BK116" s="194"/>
      <c r="BL116" s="194"/>
      <c r="BM116" s="194"/>
    </row>
    <row r="117" spans="1:65" s="2" customFormat="1" ht="18" hidden="1" customHeight="1">
      <c r="A117" s="36"/>
      <c r="B117" s="37"/>
      <c r="C117" s="38"/>
      <c r="D117" s="322" t="s">
        <v>126</v>
      </c>
      <c r="E117" s="321"/>
      <c r="F117" s="321"/>
      <c r="G117" s="38"/>
      <c r="H117" s="38"/>
      <c r="I117" s="130"/>
      <c r="J117" s="112">
        <v>0</v>
      </c>
      <c r="K117" s="38"/>
      <c r="L117" s="193"/>
      <c r="M117" s="194"/>
      <c r="N117" s="195" t="s">
        <v>40</v>
      </c>
      <c r="O117" s="194"/>
      <c r="P117" s="194"/>
      <c r="Q117" s="194"/>
      <c r="R117" s="19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6" t="s">
        <v>123</v>
      </c>
      <c r="AZ117" s="194"/>
      <c r="BA117" s="194"/>
      <c r="BB117" s="194"/>
      <c r="BC117" s="194"/>
      <c r="BD117" s="194"/>
      <c r="BE117" s="197">
        <f t="shared" si="0"/>
        <v>0</v>
      </c>
      <c r="BF117" s="197">
        <f t="shared" si="1"/>
        <v>0</v>
      </c>
      <c r="BG117" s="197">
        <f t="shared" si="2"/>
        <v>0</v>
      </c>
      <c r="BH117" s="197">
        <f t="shared" si="3"/>
        <v>0</v>
      </c>
      <c r="BI117" s="197">
        <f t="shared" si="4"/>
        <v>0</v>
      </c>
      <c r="BJ117" s="196" t="s">
        <v>83</v>
      </c>
      <c r="BK117" s="194"/>
      <c r="BL117" s="194"/>
      <c r="BM117" s="194"/>
    </row>
    <row r="118" spans="1:65" s="2" customFormat="1" ht="18" hidden="1" customHeight="1">
      <c r="A118" s="36"/>
      <c r="B118" s="37"/>
      <c r="C118" s="38"/>
      <c r="D118" s="322" t="s">
        <v>127</v>
      </c>
      <c r="E118" s="321"/>
      <c r="F118" s="321"/>
      <c r="G118" s="38"/>
      <c r="H118" s="38"/>
      <c r="I118" s="130"/>
      <c r="J118" s="112">
        <v>0</v>
      </c>
      <c r="K118" s="38"/>
      <c r="L118" s="193"/>
      <c r="M118" s="194"/>
      <c r="N118" s="195" t="s">
        <v>40</v>
      </c>
      <c r="O118" s="194"/>
      <c r="P118" s="194"/>
      <c r="Q118" s="194"/>
      <c r="R118" s="19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6" t="s">
        <v>123</v>
      </c>
      <c r="AZ118" s="194"/>
      <c r="BA118" s="194"/>
      <c r="BB118" s="194"/>
      <c r="BC118" s="194"/>
      <c r="BD118" s="194"/>
      <c r="BE118" s="197">
        <f t="shared" si="0"/>
        <v>0</v>
      </c>
      <c r="BF118" s="197">
        <f t="shared" si="1"/>
        <v>0</v>
      </c>
      <c r="BG118" s="197">
        <f t="shared" si="2"/>
        <v>0</v>
      </c>
      <c r="BH118" s="197">
        <f t="shared" si="3"/>
        <v>0</v>
      </c>
      <c r="BI118" s="197">
        <f t="shared" si="4"/>
        <v>0</v>
      </c>
      <c r="BJ118" s="196" t="s">
        <v>83</v>
      </c>
      <c r="BK118" s="194"/>
      <c r="BL118" s="194"/>
      <c r="BM118" s="194"/>
    </row>
    <row r="119" spans="1:65" s="2" customFormat="1" ht="18" hidden="1" customHeight="1">
      <c r="A119" s="36"/>
      <c r="B119" s="37"/>
      <c r="C119" s="38"/>
      <c r="D119" s="111" t="s">
        <v>128</v>
      </c>
      <c r="E119" s="38"/>
      <c r="F119" s="38"/>
      <c r="G119" s="38"/>
      <c r="H119" s="38"/>
      <c r="I119" s="130"/>
      <c r="J119" s="112">
        <f>ROUND(J30*T119,2)</f>
        <v>0</v>
      </c>
      <c r="K119" s="38"/>
      <c r="L119" s="193"/>
      <c r="M119" s="194"/>
      <c r="N119" s="195" t="s">
        <v>40</v>
      </c>
      <c r="O119" s="194"/>
      <c r="P119" s="194"/>
      <c r="Q119" s="194"/>
      <c r="R119" s="19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6" t="s">
        <v>129</v>
      </c>
      <c r="AZ119" s="194"/>
      <c r="BA119" s="194"/>
      <c r="BB119" s="194"/>
      <c r="BC119" s="194"/>
      <c r="BD119" s="194"/>
      <c r="BE119" s="197">
        <f t="shared" si="0"/>
        <v>0</v>
      </c>
      <c r="BF119" s="197">
        <f t="shared" si="1"/>
        <v>0</v>
      </c>
      <c r="BG119" s="197">
        <f t="shared" si="2"/>
        <v>0</v>
      </c>
      <c r="BH119" s="197">
        <f t="shared" si="3"/>
        <v>0</v>
      </c>
      <c r="BI119" s="197">
        <f t="shared" si="4"/>
        <v>0</v>
      </c>
      <c r="BJ119" s="196" t="s">
        <v>83</v>
      </c>
      <c r="BK119" s="194"/>
      <c r="BL119" s="194"/>
      <c r="BM119" s="194"/>
    </row>
    <row r="120" spans="1:65" s="2" customFormat="1" ht="11.25" hidden="1">
      <c r="A120" s="36"/>
      <c r="B120" s="37"/>
      <c r="C120" s="38"/>
      <c r="D120" s="38"/>
      <c r="E120" s="38"/>
      <c r="F120" s="38"/>
      <c r="G120" s="38"/>
      <c r="H120" s="38"/>
      <c r="I120" s="130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29.25" hidden="1" customHeight="1">
      <c r="A121" s="36"/>
      <c r="B121" s="37"/>
      <c r="C121" s="120" t="s">
        <v>97</v>
      </c>
      <c r="D121" s="121"/>
      <c r="E121" s="121"/>
      <c r="F121" s="121"/>
      <c r="G121" s="121"/>
      <c r="H121" s="121"/>
      <c r="I121" s="174"/>
      <c r="J121" s="122">
        <f>ROUND(J96+J113,2)</f>
        <v>0</v>
      </c>
      <c r="K121" s="121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6.95" hidden="1" customHeight="1">
      <c r="A122" s="36"/>
      <c r="B122" s="56"/>
      <c r="C122" s="57"/>
      <c r="D122" s="57"/>
      <c r="E122" s="57"/>
      <c r="F122" s="57"/>
      <c r="G122" s="57"/>
      <c r="H122" s="57"/>
      <c r="I122" s="169"/>
      <c r="J122" s="57"/>
      <c r="K122" s="57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ht="11.25" hidden="1"/>
    <row r="124" spans="1:65" ht="11.25" hidden="1"/>
    <row r="125" spans="1:65" ht="11.25" hidden="1"/>
    <row r="126" spans="1:65" s="2" customFormat="1" ht="6.95" customHeight="1">
      <c r="A126" s="36"/>
      <c r="B126" s="58"/>
      <c r="C126" s="59"/>
      <c r="D126" s="59"/>
      <c r="E126" s="59"/>
      <c r="F126" s="59"/>
      <c r="G126" s="59"/>
      <c r="H126" s="59"/>
      <c r="I126" s="172"/>
      <c r="J126" s="59"/>
      <c r="K126" s="59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24.95" customHeight="1">
      <c r="A127" s="36"/>
      <c r="B127" s="37"/>
      <c r="C127" s="24" t="s">
        <v>130</v>
      </c>
      <c r="D127" s="38"/>
      <c r="E127" s="38"/>
      <c r="F127" s="38"/>
      <c r="G127" s="38"/>
      <c r="H127" s="38"/>
      <c r="I127" s="130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130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2" customHeight="1">
      <c r="A129" s="36"/>
      <c r="B129" s="37"/>
      <c r="C129" s="30" t="s">
        <v>16</v>
      </c>
      <c r="D129" s="38"/>
      <c r="E129" s="38"/>
      <c r="F129" s="38"/>
      <c r="G129" s="38"/>
      <c r="H129" s="38"/>
      <c r="I129" s="130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23.25" customHeight="1">
      <c r="A130" s="36"/>
      <c r="B130" s="37"/>
      <c r="C130" s="38"/>
      <c r="D130" s="38"/>
      <c r="E130" s="354" t="str">
        <f>E7</f>
        <v>Rekonstrukce jednotné kanalizace a přeložka vodovodu v lokalitě Sadová Rtyně v Podkrkonoší</v>
      </c>
      <c r="F130" s="355"/>
      <c r="G130" s="355"/>
      <c r="H130" s="355"/>
      <c r="I130" s="130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2" customHeight="1">
      <c r="A131" s="36"/>
      <c r="B131" s="37"/>
      <c r="C131" s="30" t="s">
        <v>99</v>
      </c>
      <c r="D131" s="38"/>
      <c r="E131" s="38"/>
      <c r="F131" s="38"/>
      <c r="G131" s="38"/>
      <c r="H131" s="38"/>
      <c r="I131" s="130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6.5" customHeight="1">
      <c r="A132" s="36"/>
      <c r="B132" s="37"/>
      <c r="C132" s="38"/>
      <c r="D132" s="38"/>
      <c r="E132" s="300" t="str">
        <f>E9</f>
        <v xml:space="preserve">649-01 - Vodovod Va-1.etapa </v>
      </c>
      <c r="F132" s="356"/>
      <c r="G132" s="356"/>
      <c r="H132" s="356"/>
      <c r="I132" s="130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130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12" customHeight="1">
      <c r="A134" s="36"/>
      <c r="B134" s="37"/>
      <c r="C134" s="30" t="s">
        <v>20</v>
      </c>
      <c r="D134" s="38"/>
      <c r="E134" s="38"/>
      <c r="F134" s="28" t="str">
        <f>F12</f>
        <v xml:space="preserve"> </v>
      </c>
      <c r="G134" s="38"/>
      <c r="H134" s="38"/>
      <c r="I134" s="132" t="s">
        <v>22</v>
      </c>
      <c r="J134" s="68" t="str">
        <f>IF(J12="","",J12)</f>
        <v>15. 9. 2020</v>
      </c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6.95" customHeight="1">
      <c r="A135" s="36"/>
      <c r="B135" s="37"/>
      <c r="C135" s="38"/>
      <c r="D135" s="38"/>
      <c r="E135" s="38"/>
      <c r="F135" s="38"/>
      <c r="G135" s="38"/>
      <c r="H135" s="38"/>
      <c r="I135" s="130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2" customFormat="1" ht="15.2" customHeight="1">
      <c r="A136" s="36"/>
      <c r="B136" s="37"/>
      <c r="C136" s="30" t="s">
        <v>24</v>
      </c>
      <c r="D136" s="38"/>
      <c r="E136" s="38"/>
      <c r="F136" s="28" t="str">
        <f>E15</f>
        <v xml:space="preserve"> </v>
      </c>
      <c r="G136" s="38"/>
      <c r="H136" s="38"/>
      <c r="I136" s="132" t="s">
        <v>29</v>
      </c>
      <c r="J136" s="33" t="str">
        <f>E21</f>
        <v xml:space="preserve"> </v>
      </c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5" s="2" customFormat="1" ht="15.2" customHeight="1">
      <c r="A137" s="36"/>
      <c r="B137" s="37"/>
      <c r="C137" s="30" t="s">
        <v>27</v>
      </c>
      <c r="D137" s="38"/>
      <c r="E137" s="38"/>
      <c r="F137" s="28" t="str">
        <f>IF(E18="","",E18)</f>
        <v>Vyplň údaj</v>
      </c>
      <c r="G137" s="38"/>
      <c r="H137" s="38"/>
      <c r="I137" s="132" t="s">
        <v>31</v>
      </c>
      <c r="J137" s="33" t="str">
        <f>E24</f>
        <v xml:space="preserve"> </v>
      </c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5" s="2" customFormat="1" ht="10.35" customHeight="1">
      <c r="A138" s="36"/>
      <c r="B138" s="37"/>
      <c r="C138" s="38"/>
      <c r="D138" s="38"/>
      <c r="E138" s="38"/>
      <c r="F138" s="38"/>
      <c r="G138" s="38"/>
      <c r="H138" s="38"/>
      <c r="I138" s="130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5" s="11" customFormat="1" ht="29.25" customHeight="1">
      <c r="A139" s="198"/>
      <c r="B139" s="199"/>
      <c r="C139" s="200" t="s">
        <v>131</v>
      </c>
      <c r="D139" s="201" t="s">
        <v>60</v>
      </c>
      <c r="E139" s="201" t="s">
        <v>56</v>
      </c>
      <c r="F139" s="201" t="s">
        <v>57</v>
      </c>
      <c r="G139" s="201" t="s">
        <v>132</v>
      </c>
      <c r="H139" s="201" t="s">
        <v>133</v>
      </c>
      <c r="I139" s="202" t="s">
        <v>134</v>
      </c>
      <c r="J139" s="203" t="s">
        <v>104</v>
      </c>
      <c r="K139" s="204" t="s">
        <v>135</v>
      </c>
      <c r="L139" s="205"/>
      <c r="M139" s="77" t="s">
        <v>1</v>
      </c>
      <c r="N139" s="78" t="s">
        <v>39</v>
      </c>
      <c r="O139" s="78" t="s">
        <v>136</v>
      </c>
      <c r="P139" s="78" t="s">
        <v>137</v>
      </c>
      <c r="Q139" s="78" t="s">
        <v>138</v>
      </c>
      <c r="R139" s="78" t="s">
        <v>139</v>
      </c>
      <c r="S139" s="78" t="s">
        <v>140</v>
      </c>
      <c r="T139" s="79" t="s">
        <v>141</v>
      </c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</row>
    <row r="140" spans="1:65" s="2" customFormat="1" ht="22.9" customHeight="1">
      <c r="A140" s="36"/>
      <c r="B140" s="37"/>
      <c r="C140" s="84" t="s">
        <v>142</v>
      </c>
      <c r="D140" s="38"/>
      <c r="E140" s="38"/>
      <c r="F140" s="38"/>
      <c r="G140" s="38"/>
      <c r="H140" s="38"/>
      <c r="I140" s="130"/>
      <c r="J140" s="206">
        <f>BK140</f>
        <v>0</v>
      </c>
      <c r="K140" s="38"/>
      <c r="L140" s="39"/>
      <c r="M140" s="80"/>
      <c r="N140" s="207"/>
      <c r="O140" s="81"/>
      <c r="P140" s="208">
        <f>P141+P315+P318</f>
        <v>0</v>
      </c>
      <c r="Q140" s="81"/>
      <c r="R140" s="208">
        <f>R141+R315+R318</f>
        <v>1104.2117241699998</v>
      </c>
      <c r="S140" s="81"/>
      <c r="T140" s="209">
        <f>T141+T315+T318</f>
        <v>184.71255000000002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74</v>
      </c>
      <c r="AU140" s="18" t="s">
        <v>106</v>
      </c>
      <c r="BK140" s="210">
        <f>BK141+BK315+BK318</f>
        <v>0</v>
      </c>
    </row>
    <row r="141" spans="1:65" s="12" customFormat="1" ht="25.9" customHeight="1">
      <c r="B141" s="211"/>
      <c r="C141" s="212"/>
      <c r="D141" s="213" t="s">
        <v>74</v>
      </c>
      <c r="E141" s="214" t="s">
        <v>143</v>
      </c>
      <c r="F141" s="214" t="s">
        <v>144</v>
      </c>
      <c r="G141" s="212"/>
      <c r="H141" s="212"/>
      <c r="I141" s="215"/>
      <c r="J141" s="216">
        <f>BK141</f>
        <v>0</v>
      </c>
      <c r="K141" s="212"/>
      <c r="L141" s="217"/>
      <c r="M141" s="218"/>
      <c r="N141" s="219"/>
      <c r="O141" s="219"/>
      <c r="P141" s="220">
        <f>P142+P186+P193+P196+P201+P216+P296+P306+P313</f>
        <v>0</v>
      </c>
      <c r="Q141" s="219"/>
      <c r="R141" s="220">
        <f>R142+R186+R193+R196+R201+R216+R296+R306+R313</f>
        <v>1104.2117241699998</v>
      </c>
      <c r="S141" s="219"/>
      <c r="T141" s="221">
        <f>T142+T186+T193+T196+T201+T216+T296+T306+T313</f>
        <v>184.71255000000002</v>
      </c>
      <c r="AR141" s="222" t="s">
        <v>83</v>
      </c>
      <c r="AT141" s="223" t="s">
        <v>74</v>
      </c>
      <c r="AU141" s="223" t="s">
        <v>75</v>
      </c>
      <c r="AY141" s="222" t="s">
        <v>145</v>
      </c>
      <c r="BK141" s="224">
        <f>BK142+BK186+BK193+BK196+BK201+BK216+BK296+BK306+BK313</f>
        <v>0</v>
      </c>
    </row>
    <row r="142" spans="1:65" s="12" customFormat="1" ht="22.9" customHeight="1">
      <c r="B142" s="211"/>
      <c r="C142" s="212"/>
      <c r="D142" s="213" t="s">
        <v>74</v>
      </c>
      <c r="E142" s="225" t="s">
        <v>83</v>
      </c>
      <c r="F142" s="225" t="s">
        <v>146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SUM(P143:P185)</f>
        <v>0</v>
      </c>
      <c r="Q142" s="219"/>
      <c r="R142" s="220">
        <f>SUM(R143:R185)</f>
        <v>726.86809999999991</v>
      </c>
      <c r="S142" s="219"/>
      <c r="T142" s="221">
        <f>SUM(T143:T185)</f>
        <v>184.71255000000002</v>
      </c>
      <c r="AR142" s="222" t="s">
        <v>83</v>
      </c>
      <c r="AT142" s="223" t="s">
        <v>74</v>
      </c>
      <c r="AU142" s="223" t="s">
        <v>83</v>
      </c>
      <c r="AY142" s="222" t="s">
        <v>145</v>
      </c>
      <c r="BK142" s="224">
        <f>SUM(BK143:BK185)</f>
        <v>0</v>
      </c>
    </row>
    <row r="143" spans="1:65" s="2" customFormat="1" ht="21.75" customHeight="1">
      <c r="A143" s="36"/>
      <c r="B143" s="37"/>
      <c r="C143" s="227" t="s">
        <v>83</v>
      </c>
      <c r="D143" s="227" t="s">
        <v>147</v>
      </c>
      <c r="E143" s="228" t="s">
        <v>148</v>
      </c>
      <c r="F143" s="229" t="s">
        <v>149</v>
      </c>
      <c r="G143" s="230" t="s">
        <v>150</v>
      </c>
      <c r="H143" s="231">
        <v>14.2</v>
      </c>
      <c r="I143" s="232"/>
      <c r="J143" s="233">
        <f>ROUND(I143*H143,2)</f>
        <v>0</v>
      </c>
      <c r="K143" s="234"/>
      <c r="L143" s="39"/>
      <c r="M143" s="235" t="s">
        <v>1</v>
      </c>
      <c r="N143" s="236" t="s">
        <v>40</v>
      </c>
      <c r="O143" s="73"/>
      <c r="P143" s="237">
        <f>O143*H143</f>
        <v>0</v>
      </c>
      <c r="Q143" s="237">
        <v>0</v>
      </c>
      <c r="R143" s="237">
        <f>Q143*H143</f>
        <v>0</v>
      </c>
      <c r="S143" s="237">
        <v>0.255</v>
      </c>
      <c r="T143" s="238">
        <f>S143*H143</f>
        <v>3.621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9" t="s">
        <v>151</v>
      </c>
      <c r="AT143" s="239" t="s">
        <v>147</v>
      </c>
      <c r="AU143" s="239" t="s">
        <v>85</v>
      </c>
      <c r="AY143" s="18" t="s">
        <v>145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8" t="s">
        <v>83</v>
      </c>
      <c r="BK143" s="116">
        <f>ROUND(I143*H143,2)</f>
        <v>0</v>
      </c>
      <c r="BL143" s="18" t="s">
        <v>151</v>
      </c>
      <c r="BM143" s="239" t="s">
        <v>152</v>
      </c>
    </row>
    <row r="144" spans="1:65" s="13" customFormat="1" ht="22.5">
      <c r="B144" s="240"/>
      <c r="C144" s="241"/>
      <c r="D144" s="242" t="s">
        <v>153</v>
      </c>
      <c r="E144" s="243" t="s">
        <v>1</v>
      </c>
      <c r="F144" s="244" t="s">
        <v>154</v>
      </c>
      <c r="G144" s="241"/>
      <c r="H144" s="245">
        <v>14.2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153</v>
      </c>
      <c r="AU144" s="251" t="s">
        <v>85</v>
      </c>
      <c r="AV144" s="13" t="s">
        <v>85</v>
      </c>
      <c r="AW144" s="13" t="s">
        <v>30</v>
      </c>
      <c r="AX144" s="13" t="s">
        <v>83</v>
      </c>
      <c r="AY144" s="251" t="s">
        <v>145</v>
      </c>
    </row>
    <row r="145" spans="1:65" s="2" customFormat="1" ht="21.75" customHeight="1">
      <c r="A145" s="36"/>
      <c r="B145" s="37"/>
      <c r="C145" s="227" t="s">
        <v>85</v>
      </c>
      <c r="D145" s="227" t="s">
        <v>147</v>
      </c>
      <c r="E145" s="228" t="s">
        <v>155</v>
      </c>
      <c r="F145" s="229" t="s">
        <v>156</v>
      </c>
      <c r="G145" s="230" t="s">
        <v>150</v>
      </c>
      <c r="H145" s="231">
        <v>327.37799999999999</v>
      </c>
      <c r="I145" s="232"/>
      <c r="J145" s="233">
        <f>ROUND(I145*H145,2)</f>
        <v>0</v>
      </c>
      <c r="K145" s="234"/>
      <c r="L145" s="39"/>
      <c r="M145" s="235" t="s">
        <v>1</v>
      </c>
      <c r="N145" s="236" t="s">
        <v>40</v>
      </c>
      <c r="O145" s="73"/>
      <c r="P145" s="237">
        <f>O145*H145</f>
        <v>0</v>
      </c>
      <c r="Q145" s="237">
        <v>0</v>
      </c>
      <c r="R145" s="237">
        <f>Q145*H145</f>
        <v>0</v>
      </c>
      <c r="S145" s="237">
        <v>0.44</v>
      </c>
      <c r="T145" s="238">
        <f>S145*H145</f>
        <v>144.04632000000001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9" t="s">
        <v>151</v>
      </c>
      <c r="AT145" s="239" t="s">
        <v>147</v>
      </c>
      <c r="AU145" s="239" t="s">
        <v>85</v>
      </c>
      <c r="AY145" s="18" t="s">
        <v>145</v>
      </c>
      <c r="BE145" s="116">
        <f>IF(N145="základní",J145,0)</f>
        <v>0</v>
      </c>
      <c r="BF145" s="116">
        <f>IF(N145="snížená",J145,0)</f>
        <v>0</v>
      </c>
      <c r="BG145" s="116">
        <f>IF(N145="zákl. přenesená",J145,0)</f>
        <v>0</v>
      </c>
      <c r="BH145" s="116">
        <f>IF(N145="sníž. přenesená",J145,0)</f>
        <v>0</v>
      </c>
      <c r="BI145" s="116">
        <f>IF(N145="nulová",J145,0)</f>
        <v>0</v>
      </c>
      <c r="BJ145" s="18" t="s">
        <v>83</v>
      </c>
      <c r="BK145" s="116">
        <f>ROUND(I145*H145,2)</f>
        <v>0</v>
      </c>
      <c r="BL145" s="18" t="s">
        <v>151</v>
      </c>
      <c r="BM145" s="239" t="s">
        <v>157</v>
      </c>
    </row>
    <row r="146" spans="1:65" s="13" customFormat="1" ht="11.25">
      <c r="B146" s="240"/>
      <c r="C146" s="241"/>
      <c r="D146" s="242" t="s">
        <v>153</v>
      </c>
      <c r="E146" s="243" t="s">
        <v>1</v>
      </c>
      <c r="F146" s="244" t="s">
        <v>158</v>
      </c>
      <c r="G146" s="241"/>
      <c r="H146" s="245">
        <v>301.75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153</v>
      </c>
      <c r="AU146" s="251" t="s">
        <v>85</v>
      </c>
      <c r="AV146" s="13" t="s">
        <v>85</v>
      </c>
      <c r="AW146" s="13" t="s">
        <v>30</v>
      </c>
      <c r="AX146" s="13" t="s">
        <v>75</v>
      </c>
      <c r="AY146" s="251" t="s">
        <v>145</v>
      </c>
    </row>
    <row r="147" spans="1:65" s="13" customFormat="1" ht="22.5">
      <c r="B147" s="240"/>
      <c r="C147" s="241"/>
      <c r="D147" s="242" t="s">
        <v>153</v>
      </c>
      <c r="E147" s="243" t="s">
        <v>1</v>
      </c>
      <c r="F147" s="244" t="s">
        <v>159</v>
      </c>
      <c r="G147" s="241"/>
      <c r="H147" s="245">
        <v>25.628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153</v>
      </c>
      <c r="AU147" s="251" t="s">
        <v>85</v>
      </c>
      <c r="AV147" s="13" t="s">
        <v>85</v>
      </c>
      <c r="AW147" s="13" t="s">
        <v>30</v>
      </c>
      <c r="AX147" s="13" t="s">
        <v>75</v>
      </c>
      <c r="AY147" s="251" t="s">
        <v>145</v>
      </c>
    </row>
    <row r="148" spans="1:65" s="14" customFormat="1" ht="11.25">
      <c r="B148" s="252"/>
      <c r="C148" s="253"/>
      <c r="D148" s="242" t="s">
        <v>153</v>
      </c>
      <c r="E148" s="254" t="s">
        <v>1</v>
      </c>
      <c r="F148" s="255" t="s">
        <v>160</v>
      </c>
      <c r="G148" s="253"/>
      <c r="H148" s="256">
        <v>327.37799999999999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153</v>
      </c>
      <c r="AU148" s="262" t="s">
        <v>85</v>
      </c>
      <c r="AV148" s="14" t="s">
        <v>151</v>
      </c>
      <c r="AW148" s="14" t="s">
        <v>30</v>
      </c>
      <c r="AX148" s="14" t="s">
        <v>83</v>
      </c>
      <c r="AY148" s="262" t="s">
        <v>145</v>
      </c>
    </row>
    <row r="149" spans="1:65" s="2" customFormat="1" ht="21.75" customHeight="1">
      <c r="A149" s="36"/>
      <c r="B149" s="37"/>
      <c r="C149" s="227" t="s">
        <v>161</v>
      </c>
      <c r="D149" s="227" t="s">
        <v>147</v>
      </c>
      <c r="E149" s="228" t="s">
        <v>162</v>
      </c>
      <c r="F149" s="229" t="s">
        <v>163</v>
      </c>
      <c r="G149" s="230" t="s">
        <v>150</v>
      </c>
      <c r="H149" s="231">
        <v>346.63499999999999</v>
      </c>
      <c r="I149" s="232"/>
      <c r="J149" s="233">
        <f>ROUND(I149*H149,2)</f>
        <v>0</v>
      </c>
      <c r="K149" s="234"/>
      <c r="L149" s="39"/>
      <c r="M149" s="235" t="s">
        <v>1</v>
      </c>
      <c r="N149" s="236" t="s">
        <v>40</v>
      </c>
      <c r="O149" s="73"/>
      <c r="P149" s="237">
        <f>O149*H149</f>
        <v>0</v>
      </c>
      <c r="Q149" s="237">
        <v>0</v>
      </c>
      <c r="R149" s="237">
        <f>Q149*H149</f>
        <v>0</v>
      </c>
      <c r="S149" s="237">
        <v>9.8000000000000004E-2</v>
      </c>
      <c r="T149" s="238">
        <f>S149*H149</f>
        <v>33.970230000000001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9" t="s">
        <v>151</v>
      </c>
      <c r="AT149" s="239" t="s">
        <v>147</v>
      </c>
      <c r="AU149" s="239" t="s">
        <v>85</v>
      </c>
      <c r="AY149" s="18" t="s">
        <v>145</v>
      </c>
      <c r="BE149" s="116">
        <f>IF(N149="základní",J149,0)</f>
        <v>0</v>
      </c>
      <c r="BF149" s="116">
        <f>IF(N149="snížená",J149,0)</f>
        <v>0</v>
      </c>
      <c r="BG149" s="116">
        <f>IF(N149="zákl. přenesená",J149,0)</f>
        <v>0</v>
      </c>
      <c r="BH149" s="116">
        <f>IF(N149="sníž. přenesená",J149,0)</f>
        <v>0</v>
      </c>
      <c r="BI149" s="116">
        <f>IF(N149="nulová",J149,0)</f>
        <v>0</v>
      </c>
      <c r="BJ149" s="18" t="s">
        <v>83</v>
      </c>
      <c r="BK149" s="116">
        <f>ROUND(I149*H149,2)</f>
        <v>0</v>
      </c>
      <c r="BL149" s="18" t="s">
        <v>151</v>
      </c>
      <c r="BM149" s="239" t="s">
        <v>164</v>
      </c>
    </row>
    <row r="150" spans="1:65" s="13" customFormat="1" ht="11.25">
      <c r="B150" s="240"/>
      <c r="C150" s="241"/>
      <c r="D150" s="242" t="s">
        <v>153</v>
      </c>
      <c r="E150" s="243" t="s">
        <v>1</v>
      </c>
      <c r="F150" s="244" t="s">
        <v>165</v>
      </c>
      <c r="G150" s="241"/>
      <c r="H150" s="245">
        <v>319.5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153</v>
      </c>
      <c r="AU150" s="251" t="s">
        <v>85</v>
      </c>
      <c r="AV150" s="13" t="s">
        <v>85</v>
      </c>
      <c r="AW150" s="13" t="s">
        <v>30</v>
      </c>
      <c r="AX150" s="13" t="s">
        <v>75</v>
      </c>
      <c r="AY150" s="251" t="s">
        <v>145</v>
      </c>
    </row>
    <row r="151" spans="1:65" s="13" customFormat="1" ht="22.5">
      <c r="B151" s="240"/>
      <c r="C151" s="241"/>
      <c r="D151" s="242" t="s">
        <v>153</v>
      </c>
      <c r="E151" s="243" t="s">
        <v>1</v>
      </c>
      <c r="F151" s="244" t="s">
        <v>166</v>
      </c>
      <c r="G151" s="241"/>
      <c r="H151" s="245">
        <v>27.135000000000002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153</v>
      </c>
      <c r="AU151" s="251" t="s">
        <v>85</v>
      </c>
      <c r="AV151" s="13" t="s">
        <v>85</v>
      </c>
      <c r="AW151" s="13" t="s">
        <v>30</v>
      </c>
      <c r="AX151" s="13" t="s">
        <v>75</v>
      </c>
      <c r="AY151" s="251" t="s">
        <v>145</v>
      </c>
    </row>
    <row r="152" spans="1:65" s="14" customFormat="1" ht="11.25">
      <c r="B152" s="252"/>
      <c r="C152" s="253"/>
      <c r="D152" s="242" t="s">
        <v>153</v>
      </c>
      <c r="E152" s="254" t="s">
        <v>1</v>
      </c>
      <c r="F152" s="255" t="s">
        <v>160</v>
      </c>
      <c r="G152" s="253"/>
      <c r="H152" s="256">
        <v>346.63499999999999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153</v>
      </c>
      <c r="AU152" s="262" t="s">
        <v>85</v>
      </c>
      <c r="AV152" s="14" t="s">
        <v>151</v>
      </c>
      <c r="AW152" s="14" t="s">
        <v>30</v>
      </c>
      <c r="AX152" s="14" t="s">
        <v>83</v>
      </c>
      <c r="AY152" s="262" t="s">
        <v>145</v>
      </c>
    </row>
    <row r="153" spans="1:65" s="2" customFormat="1" ht="16.5" customHeight="1">
      <c r="A153" s="36"/>
      <c r="B153" s="37"/>
      <c r="C153" s="227" t="s">
        <v>151</v>
      </c>
      <c r="D153" s="227" t="s">
        <v>147</v>
      </c>
      <c r="E153" s="228" t="s">
        <v>167</v>
      </c>
      <c r="F153" s="229" t="s">
        <v>168</v>
      </c>
      <c r="G153" s="230" t="s">
        <v>169</v>
      </c>
      <c r="H153" s="231">
        <v>15</v>
      </c>
      <c r="I153" s="232"/>
      <c r="J153" s="233">
        <f>ROUND(I153*H153,2)</f>
        <v>0</v>
      </c>
      <c r="K153" s="234"/>
      <c r="L153" s="39"/>
      <c r="M153" s="235" t="s">
        <v>1</v>
      </c>
      <c r="N153" s="236" t="s">
        <v>40</v>
      </c>
      <c r="O153" s="73"/>
      <c r="P153" s="237">
        <f>O153*H153</f>
        <v>0</v>
      </c>
      <c r="Q153" s="237">
        <v>0</v>
      </c>
      <c r="R153" s="237">
        <f>Q153*H153</f>
        <v>0</v>
      </c>
      <c r="S153" s="237">
        <v>0.20499999999999999</v>
      </c>
      <c r="T153" s="238">
        <f>S153*H153</f>
        <v>3.0749999999999997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9" t="s">
        <v>151</v>
      </c>
      <c r="AT153" s="239" t="s">
        <v>147</v>
      </c>
      <c r="AU153" s="239" t="s">
        <v>85</v>
      </c>
      <c r="AY153" s="18" t="s">
        <v>145</v>
      </c>
      <c r="BE153" s="116">
        <f>IF(N153="základní",J153,0)</f>
        <v>0</v>
      </c>
      <c r="BF153" s="116">
        <f>IF(N153="snížená",J153,0)</f>
        <v>0</v>
      </c>
      <c r="BG153" s="116">
        <f>IF(N153="zákl. přenesená",J153,0)</f>
        <v>0</v>
      </c>
      <c r="BH153" s="116">
        <f>IF(N153="sníž. přenesená",J153,0)</f>
        <v>0</v>
      </c>
      <c r="BI153" s="116">
        <f>IF(N153="nulová",J153,0)</f>
        <v>0</v>
      </c>
      <c r="BJ153" s="18" t="s">
        <v>83</v>
      </c>
      <c r="BK153" s="116">
        <f>ROUND(I153*H153,2)</f>
        <v>0</v>
      </c>
      <c r="BL153" s="18" t="s">
        <v>151</v>
      </c>
      <c r="BM153" s="239" t="s">
        <v>170</v>
      </c>
    </row>
    <row r="154" spans="1:65" s="13" customFormat="1" ht="11.25">
      <c r="B154" s="240"/>
      <c r="C154" s="241"/>
      <c r="D154" s="242" t="s">
        <v>153</v>
      </c>
      <c r="E154" s="243" t="s">
        <v>1</v>
      </c>
      <c r="F154" s="244" t="s">
        <v>171</v>
      </c>
      <c r="G154" s="241"/>
      <c r="H154" s="245">
        <v>15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153</v>
      </c>
      <c r="AU154" s="251" t="s">
        <v>85</v>
      </c>
      <c r="AV154" s="13" t="s">
        <v>85</v>
      </c>
      <c r="AW154" s="13" t="s">
        <v>30</v>
      </c>
      <c r="AX154" s="13" t="s">
        <v>83</v>
      </c>
      <c r="AY154" s="251" t="s">
        <v>145</v>
      </c>
    </row>
    <row r="155" spans="1:65" s="2" customFormat="1" ht="21.75" customHeight="1">
      <c r="A155" s="36"/>
      <c r="B155" s="37"/>
      <c r="C155" s="227" t="s">
        <v>172</v>
      </c>
      <c r="D155" s="227" t="s">
        <v>147</v>
      </c>
      <c r="E155" s="228" t="s">
        <v>173</v>
      </c>
      <c r="F155" s="229" t="s">
        <v>174</v>
      </c>
      <c r="G155" s="230" t="s">
        <v>169</v>
      </c>
      <c r="H155" s="231">
        <v>29</v>
      </c>
      <c r="I155" s="232"/>
      <c r="J155" s="233">
        <f>ROUND(I155*H155,2)</f>
        <v>0</v>
      </c>
      <c r="K155" s="234"/>
      <c r="L155" s="39"/>
      <c r="M155" s="235" t="s">
        <v>1</v>
      </c>
      <c r="N155" s="236" t="s">
        <v>40</v>
      </c>
      <c r="O155" s="73"/>
      <c r="P155" s="237">
        <f>O155*H155</f>
        <v>0</v>
      </c>
      <c r="Q155" s="237">
        <v>3.6900000000000002E-2</v>
      </c>
      <c r="R155" s="237">
        <f>Q155*H155</f>
        <v>1.0701000000000001</v>
      </c>
      <c r="S155" s="237">
        <v>0</v>
      </c>
      <c r="T155" s="23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9" t="s">
        <v>151</v>
      </c>
      <c r="AT155" s="239" t="s">
        <v>147</v>
      </c>
      <c r="AU155" s="239" t="s">
        <v>85</v>
      </c>
      <c r="AY155" s="18" t="s">
        <v>145</v>
      </c>
      <c r="BE155" s="116">
        <f>IF(N155="základní",J155,0)</f>
        <v>0</v>
      </c>
      <c r="BF155" s="116">
        <f>IF(N155="snížená",J155,0)</f>
        <v>0</v>
      </c>
      <c r="BG155" s="116">
        <f>IF(N155="zákl. přenesená",J155,0)</f>
        <v>0</v>
      </c>
      <c r="BH155" s="116">
        <f>IF(N155="sníž. přenesená",J155,0)</f>
        <v>0</v>
      </c>
      <c r="BI155" s="116">
        <f>IF(N155="nulová",J155,0)</f>
        <v>0</v>
      </c>
      <c r="BJ155" s="18" t="s">
        <v>83</v>
      </c>
      <c r="BK155" s="116">
        <f>ROUND(I155*H155,2)</f>
        <v>0</v>
      </c>
      <c r="BL155" s="18" t="s">
        <v>151</v>
      </c>
      <c r="BM155" s="239" t="s">
        <v>175</v>
      </c>
    </row>
    <row r="156" spans="1:65" s="13" customFormat="1" ht="11.25">
      <c r="B156" s="240"/>
      <c r="C156" s="241"/>
      <c r="D156" s="242" t="s">
        <v>153</v>
      </c>
      <c r="E156" s="243" t="s">
        <v>1</v>
      </c>
      <c r="F156" s="244" t="s">
        <v>176</v>
      </c>
      <c r="G156" s="241"/>
      <c r="H156" s="245">
        <v>13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153</v>
      </c>
      <c r="AU156" s="251" t="s">
        <v>85</v>
      </c>
      <c r="AV156" s="13" t="s">
        <v>85</v>
      </c>
      <c r="AW156" s="13" t="s">
        <v>30</v>
      </c>
      <c r="AX156" s="13" t="s">
        <v>75</v>
      </c>
      <c r="AY156" s="251" t="s">
        <v>145</v>
      </c>
    </row>
    <row r="157" spans="1:65" s="13" customFormat="1" ht="11.25">
      <c r="B157" s="240"/>
      <c r="C157" s="241"/>
      <c r="D157" s="242" t="s">
        <v>153</v>
      </c>
      <c r="E157" s="243" t="s">
        <v>1</v>
      </c>
      <c r="F157" s="244" t="s">
        <v>177</v>
      </c>
      <c r="G157" s="241"/>
      <c r="H157" s="245">
        <v>16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153</v>
      </c>
      <c r="AU157" s="251" t="s">
        <v>85</v>
      </c>
      <c r="AV157" s="13" t="s">
        <v>85</v>
      </c>
      <c r="AW157" s="13" t="s">
        <v>30</v>
      </c>
      <c r="AX157" s="13" t="s">
        <v>75</v>
      </c>
      <c r="AY157" s="251" t="s">
        <v>145</v>
      </c>
    </row>
    <row r="158" spans="1:65" s="14" customFormat="1" ht="11.25">
      <c r="B158" s="252"/>
      <c r="C158" s="253"/>
      <c r="D158" s="242" t="s">
        <v>153</v>
      </c>
      <c r="E158" s="254" t="s">
        <v>1</v>
      </c>
      <c r="F158" s="255" t="s">
        <v>160</v>
      </c>
      <c r="G158" s="253"/>
      <c r="H158" s="256">
        <v>29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AT158" s="262" t="s">
        <v>153</v>
      </c>
      <c r="AU158" s="262" t="s">
        <v>85</v>
      </c>
      <c r="AV158" s="14" t="s">
        <v>151</v>
      </c>
      <c r="AW158" s="14" t="s">
        <v>30</v>
      </c>
      <c r="AX158" s="14" t="s">
        <v>83</v>
      </c>
      <c r="AY158" s="262" t="s">
        <v>145</v>
      </c>
    </row>
    <row r="159" spans="1:65" s="2" customFormat="1" ht="21.75" customHeight="1">
      <c r="A159" s="36"/>
      <c r="B159" s="37"/>
      <c r="C159" s="227" t="s">
        <v>178</v>
      </c>
      <c r="D159" s="227" t="s">
        <v>147</v>
      </c>
      <c r="E159" s="228" t="s">
        <v>179</v>
      </c>
      <c r="F159" s="229" t="s">
        <v>180</v>
      </c>
      <c r="G159" s="230" t="s">
        <v>181</v>
      </c>
      <c r="H159" s="231">
        <v>19</v>
      </c>
      <c r="I159" s="232"/>
      <c r="J159" s="233">
        <f>ROUND(I159*H159,2)</f>
        <v>0</v>
      </c>
      <c r="K159" s="234"/>
      <c r="L159" s="39"/>
      <c r="M159" s="235" t="s">
        <v>1</v>
      </c>
      <c r="N159" s="236" t="s">
        <v>40</v>
      </c>
      <c r="O159" s="73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9" t="s">
        <v>151</v>
      </c>
      <c r="AT159" s="239" t="s">
        <v>147</v>
      </c>
      <c r="AU159" s="239" t="s">
        <v>85</v>
      </c>
      <c r="AY159" s="18" t="s">
        <v>145</v>
      </c>
      <c r="BE159" s="116">
        <f>IF(N159="základní",J159,0)</f>
        <v>0</v>
      </c>
      <c r="BF159" s="116">
        <f>IF(N159="snížená",J159,0)</f>
        <v>0</v>
      </c>
      <c r="BG159" s="116">
        <f>IF(N159="zákl. přenesená",J159,0)</f>
        <v>0</v>
      </c>
      <c r="BH159" s="116">
        <f>IF(N159="sníž. přenesená",J159,0)</f>
        <v>0</v>
      </c>
      <c r="BI159" s="116">
        <f>IF(N159="nulová",J159,0)</f>
        <v>0</v>
      </c>
      <c r="BJ159" s="18" t="s">
        <v>83</v>
      </c>
      <c r="BK159" s="116">
        <f>ROUND(I159*H159,2)</f>
        <v>0</v>
      </c>
      <c r="BL159" s="18" t="s">
        <v>151</v>
      </c>
      <c r="BM159" s="239" t="s">
        <v>182</v>
      </c>
    </row>
    <row r="160" spans="1:65" s="13" customFormat="1" ht="11.25">
      <c r="B160" s="240"/>
      <c r="C160" s="241"/>
      <c r="D160" s="242" t="s">
        <v>153</v>
      </c>
      <c r="E160" s="243" t="s">
        <v>1</v>
      </c>
      <c r="F160" s="244" t="s">
        <v>183</v>
      </c>
      <c r="G160" s="241"/>
      <c r="H160" s="245">
        <v>19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153</v>
      </c>
      <c r="AU160" s="251" t="s">
        <v>85</v>
      </c>
      <c r="AV160" s="13" t="s">
        <v>85</v>
      </c>
      <c r="AW160" s="13" t="s">
        <v>30</v>
      </c>
      <c r="AX160" s="13" t="s">
        <v>83</v>
      </c>
      <c r="AY160" s="251" t="s">
        <v>145</v>
      </c>
    </row>
    <row r="161" spans="1:65" s="2" customFormat="1" ht="21.75" customHeight="1">
      <c r="A161" s="36"/>
      <c r="B161" s="37"/>
      <c r="C161" s="227" t="s">
        <v>184</v>
      </c>
      <c r="D161" s="227" t="s">
        <v>147</v>
      </c>
      <c r="E161" s="228" t="s">
        <v>185</v>
      </c>
      <c r="F161" s="229" t="s">
        <v>186</v>
      </c>
      <c r="G161" s="230" t="s">
        <v>181</v>
      </c>
      <c r="H161" s="231">
        <v>355.73399999999998</v>
      </c>
      <c r="I161" s="232"/>
      <c r="J161" s="233">
        <f>ROUND(I161*H161,2)</f>
        <v>0</v>
      </c>
      <c r="K161" s="234"/>
      <c r="L161" s="39"/>
      <c r="M161" s="235" t="s">
        <v>1</v>
      </c>
      <c r="N161" s="236" t="s">
        <v>40</v>
      </c>
      <c r="O161" s="73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9" t="s">
        <v>151</v>
      </c>
      <c r="AT161" s="239" t="s">
        <v>147</v>
      </c>
      <c r="AU161" s="239" t="s">
        <v>85</v>
      </c>
      <c r="AY161" s="18" t="s">
        <v>145</v>
      </c>
      <c r="BE161" s="116">
        <f>IF(N161="základní",J161,0)</f>
        <v>0</v>
      </c>
      <c r="BF161" s="116">
        <f>IF(N161="snížená",J161,0)</f>
        <v>0</v>
      </c>
      <c r="BG161" s="116">
        <f>IF(N161="zákl. přenesená",J161,0)</f>
        <v>0</v>
      </c>
      <c r="BH161" s="116">
        <f>IF(N161="sníž. přenesená",J161,0)</f>
        <v>0</v>
      </c>
      <c r="BI161" s="116">
        <f>IF(N161="nulová",J161,0)</f>
        <v>0</v>
      </c>
      <c r="BJ161" s="18" t="s">
        <v>83</v>
      </c>
      <c r="BK161" s="116">
        <f>ROUND(I161*H161,2)</f>
        <v>0</v>
      </c>
      <c r="BL161" s="18" t="s">
        <v>151</v>
      </c>
      <c r="BM161" s="239" t="s">
        <v>187</v>
      </c>
    </row>
    <row r="162" spans="1:65" s="13" customFormat="1" ht="11.25">
      <c r="B162" s="240"/>
      <c r="C162" s="241"/>
      <c r="D162" s="242" t="s">
        <v>153</v>
      </c>
      <c r="E162" s="243" t="s">
        <v>1</v>
      </c>
      <c r="F162" s="244" t="s">
        <v>188</v>
      </c>
      <c r="G162" s="241"/>
      <c r="H162" s="245">
        <v>337.35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153</v>
      </c>
      <c r="AU162" s="251" t="s">
        <v>85</v>
      </c>
      <c r="AV162" s="13" t="s">
        <v>85</v>
      </c>
      <c r="AW162" s="13" t="s">
        <v>30</v>
      </c>
      <c r="AX162" s="13" t="s">
        <v>75</v>
      </c>
      <c r="AY162" s="251" t="s">
        <v>145</v>
      </c>
    </row>
    <row r="163" spans="1:65" s="13" customFormat="1" ht="11.25">
      <c r="B163" s="240"/>
      <c r="C163" s="241"/>
      <c r="D163" s="242" t="s">
        <v>153</v>
      </c>
      <c r="E163" s="243" t="s">
        <v>1</v>
      </c>
      <c r="F163" s="244" t="s">
        <v>189</v>
      </c>
      <c r="G163" s="241"/>
      <c r="H163" s="245">
        <v>37.384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153</v>
      </c>
      <c r="AU163" s="251" t="s">
        <v>85</v>
      </c>
      <c r="AV163" s="13" t="s">
        <v>85</v>
      </c>
      <c r="AW163" s="13" t="s">
        <v>30</v>
      </c>
      <c r="AX163" s="13" t="s">
        <v>75</v>
      </c>
      <c r="AY163" s="251" t="s">
        <v>145</v>
      </c>
    </row>
    <row r="164" spans="1:65" s="15" customFormat="1" ht="11.25">
      <c r="B164" s="263"/>
      <c r="C164" s="264"/>
      <c r="D164" s="242" t="s">
        <v>153</v>
      </c>
      <c r="E164" s="265" t="s">
        <v>1</v>
      </c>
      <c r="F164" s="266" t="s">
        <v>190</v>
      </c>
      <c r="G164" s="264"/>
      <c r="H164" s="267">
        <v>374.73400000000004</v>
      </c>
      <c r="I164" s="268"/>
      <c r="J164" s="264"/>
      <c r="K164" s="264"/>
      <c r="L164" s="269"/>
      <c r="M164" s="270"/>
      <c r="N164" s="271"/>
      <c r="O164" s="271"/>
      <c r="P164" s="271"/>
      <c r="Q164" s="271"/>
      <c r="R164" s="271"/>
      <c r="S164" s="271"/>
      <c r="T164" s="272"/>
      <c r="AT164" s="273" t="s">
        <v>153</v>
      </c>
      <c r="AU164" s="273" t="s">
        <v>85</v>
      </c>
      <c r="AV164" s="15" t="s">
        <v>161</v>
      </c>
      <c r="AW164" s="15" t="s">
        <v>30</v>
      </c>
      <c r="AX164" s="15" t="s">
        <v>75</v>
      </c>
      <c r="AY164" s="273" t="s">
        <v>145</v>
      </c>
    </row>
    <row r="165" spans="1:65" s="13" customFormat="1" ht="11.25">
      <c r="B165" s="240"/>
      <c r="C165" s="241"/>
      <c r="D165" s="242" t="s">
        <v>153</v>
      </c>
      <c r="E165" s="243" t="s">
        <v>1</v>
      </c>
      <c r="F165" s="244" t="s">
        <v>191</v>
      </c>
      <c r="G165" s="241"/>
      <c r="H165" s="245">
        <v>-19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153</v>
      </c>
      <c r="AU165" s="251" t="s">
        <v>85</v>
      </c>
      <c r="AV165" s="13" t="s">
        <v>85</v>
      </c>
      <c r="AW165" s="13" t="s">
        <v>30</v>
      </c>
      <c r="AX165" s="13" t="s">
        <v>75</v>
      </c>
      <c r="AY165" s="251" t="s">
        <v>145</v>
      </c>
    </row>
    <row r="166" spans="1:65" s="14" customFormat="1" ht="11.25">
      <c r="B166" s="252"/>
      <c r="C166" s="253"/>
      <c r="D166" s="242" t="s">
        <v>153</v>
      </c>
      <c r="E166" s="254" t="s">
        <v>1</v>
      </c>
      <c r="F166" s="255" t="s">
        <v>160</v>
      </c>
      <c r="G166" s="253"/>
      <c r="H166" s="256">
        <v>355.73400000000004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AT166" s="262" t="s">
        <v>153</v>
      </c>
      <c r="AU166" s="262" t="s">
        <v>85</v>
      </c>
      <c r="AV166" s="14" t="s">
        <v>151</v>
      </c>
      <c r="AW166" s="14" t="s">
        <v>30</v>
      </c>
      <c r="AX166" s="14" t="s">
        <v>83</v>
      </c>
      <c r="AY166" s="262" t="s">
        <v>145</v>
      </c>
    </row>
    <row r="167" spans="1:65" s="2" customFormat="1" ht="21.75" customHeight="1">
      <c r="A167" s="36"/>
      <c r="B167" s="37"/>
      <c r="C167" s="227" t="s">
        <v>192</v>
      </c>
      <c r="D167" s="227" t="s">
        <v>147</v>
      </c>
      <c r="E167" s="228" t="s">
        <v>193</v>
      </c>
      <c r="F167" s="229" t="s">
        <v>194</v>
      </c>
      <c r="G167" s="230" t="s">
        <v>181</v>
      </c>
      <c r="H167" s="231">
        <v>19</v>
      </c>
      <c r="I167" s="232"/>
      <c r="J167" s="233">
        <f>ROUND(I167*H167,2)</f>
        <v>0</v>
      </c>
      <c r="K167" s="234"/>
      <c r="L167" s="39"/>
      <c r="M167" s="235" t="s">
        <v>1</v>
      </c>
      <c r="N167" s="236" t="s">
        <v>40</v>
      </c>
      <c r="O167" s="73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9" t="s">
        <v>151</v>
      </c>
      <c r="AT167" s="239" t="s">
        <v>147</v>
      </c>
      <c r="AU167" s="239" t="s">
        <v>85</v>
      </c>
      <c r="AY167" s="18" t="s">
        <v>145</v>
      </c>
      <c r="BE167" s="116">
        <f>IF(N167="základní",J167,0)</f>
        <v>0</v>
      </c>
      <c r="BF167" s="116">
        <f>IF(N167="snížená",J167,0)</f>
        <v>0</v>
      </c>
      <c r="BG167" s="116">
        <f>IF(N167="zákl. přenesená",J167,0)</f>
        <v>0</v>
      </c>
      <c r="BH167" s="116">
        <f>IF(N167="sníž. přenesená",J167,0)</f>
        <v>0</v>
      </c>
      <c r="BI167" s="116">
        <f>IF(N167="nulová",J167,0)</f>
        <v>0</v>
      </c>
      <c r="BJ167" s="18" t="s">
        <v>83</v>
      </c>
      <c r="BK167" s="116">
        <f>ROUND(I167*H167,2)</f>
        <v>0</v>
      </c>
      <c r="BL167" s="18" t="s">
        <v>151</v>
      </c>
      <c r="BM167" s="239" t="s">
        <v>195</v>
      </c>
    </row>
    <row r="168" spans="1:65" s="13" customFormat="1" ht="11.25">
      <c r="B168" s="240"/>
      <c r="C168" s="241"/>
      <c r="D168" s="242" t="s">
        <v>153</v>
      </c>
      <c r="E168" s="243" t="s">
        <v>1</v>
      </c>
      <c r="F168" s="244" t="s">
        <v>196</v>
      </c>
      <c r="G168" s="241"/>
      <c r="H168" s="245">
        <v>19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153</v>
      </c>
      <c r="AU168" s="251" t="s">
        <v>85</v>
      </c>
      <c r="AV168" s="13" t="s">
        <v>85</v>
      </c>
      <c r="AW168" s="13" t="s">
        <v>30</v>
      </c>
      <c r="AX168" s="13" t="s">
        <v>83</v>
      </c>
      <c r="AY168" s="251" t="s">
        <v>145</v>
      </c>
    </row>
    <row r="169" spans="1:65" s="2" customFormat="1" ht="21.75" customHeight="1">
      <c r="A169" s="36"/>
      <c r="B169" s="37"/>
      <c r="C169" s="227" t="s">
        <v>197</v>
      </c>
      <c r="D169" s="227" t="s">
        <v>147</v>
      </c>
      <c r="E169" s="228" t="s">
        <v>198</v>
      </c>
      <c r="F169" s="229" t="s">
        <v>199</v>
      </c>
      <c r="G169" s="230" t="s">
        <v>181</v>
      </c>
      <c r="H169" s="231">
        <v>374.73399999999998</v>
      </c>
      <c r="I169" s="232"/>
      <c r="J169" s="233">
        <f>ROUND(I169*H169,2)</f>
        <v>0</v>
      </c>
      <c r="K169" s="234"/>
      <c r="L169" s="39"/>
      <c r="M169" s="235" t="s">
        <v>1</v>
      </c>
      <c r="N169" s="236" t="s">
        <v>40</v>
      </c>
      <c r="O169" s="73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9" t="s">
        <v>151</v>
      </c>
      <c r="AT169" s="239" t="s">
        <v>147</v>
      </c>
      <c r="AU169" s="239" t="s">
        <v>85</v>
      </c>
      <c r="AY169" s="18" t="s">
        <v>145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8" t="s">
        <v>83</v>
      </c>
      <c r="BK169" s="116">
        <f>ROUND(I169*H169,2)</f>
        <v>0</v>
      </c>
      <c r="BL169" s="18" t="s">
        <v>151</v>
      </c>
      <c r="BM169" s="239" t="s">
        <v>200</v>
      </c>
    </row>
    <row r="170" spans="1:65" s="13" customFormat="1" ht="11.25">
      <c r="B170" s="240"/>
      <c r="C170" s="241"/>
      <c r="D170" s="242" t="s">
        <v>153</v>
      </c>
      <c r="E170" s="243" t="s">
        <v>1</v>
      </c>
      <c r="F170" s="244" t="s">
        <v>201</v>
      </c>
      <c r="G170" s="241"/>
      <c r="H170" s="245">
        <v>374.73399999999998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153</v>
      </c>
      <c r="AU170" s="251" t="s">
        <v>85</v>
      </c>
      <c r="AV170" s="13" t="s">
        <v>85</v>
      </c>
      <c r="AW170" s="13" t="s">
        <v>30</v>
      </c>
      <c r="AX170" s="13" t="s">
        <v>83</v>
      </c>
      <c r="AY170" s="251" t="s">
        <v>145</v>
      </c>
    </row>
    <row r="171" spans="1:65" s="2" customFormat="1" ht="21.75" customHeight="1">
      <c r="A171" s="36"/>
      <c r="B171" s="37"/>
      <c r="C171" s="227" t="s">
        <v>202</v>
      </c>
      <c r="D171" s="227" t="s">
        <v>147</v>
      </c>
      <c r="E171" s="228" t="s">
        <v>203</v>
      </c>
      <c r="F171" s="229" t="s">
        <v>204</v>
      </c>
      <c r="G171" s="230" t="s">
        <v>205</v>
      </c>
      <c r="H171" s="231">
        <v>689.51099999999997</v>
      </c>
      <c r="I171" s="232"/>
      <c r="J171" s="233">
        <f>ROUND(I171*H171,2)</f>
        <v>0</v>
      </c>
      <c r="K171" s="234"/>
      <c r="L171" s="39"/>
      <c r="M171" s="235" t="s">
        <v>1</v>
      </c>
      <c r="N171" s="236" t="s">
        <v>40</v>
      </c>
      <c r="O171" s="73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9" t="s">
        <v>151</v>
      </c>
      <c r="AT171" s="239" t="s">
        <v>147</v>
      </c>
      <c r="AU171" s="239" t="s">
        <v>85</v>
      </c>
      <c r="AY171" s="18" t="s">
        <v>145</v>
      </c>
      <c r="BE171" s="116">
        <f>IF(N171="základní",J171,0)</f>
        <v>0</v>
      </c>
      <c r="BF171" s="116">
        <f>IF(N171="snížená",J171,0)</f>
        <v>0</v>
      </c>
      <c r="BG171" s="116">
        <f>IF(N171="zákl. přenesená",J171,0)</f>
        <v>0</v>
      </c>
      <c r="BH171" s="116">
        <f>IF(N171="sníž. přenesená",J171,0)</f>
        <v>0</v>
      </c>
      <c r="BI171" s="116">
        <f>IF(N171="nulová",J171,0)</f>
        <v>0</v>
      </c>
      <c r="BJ171" s="18" t="s">
        <v>83</v>
      </c>
      <c r="BK171" s="116">
        <f>ROUND(I171*H171,2)</f>
        <v>0</v>
      </c>
      <c r="BL171" s="18" t="s">
        <v>151</v>
      </c>
      <c r="BM171" s="239" t="s">
        <v>206</v>
      </c>
    </row>
    <row r="172" spans="1:65" s="13" customFormat="1" ht="11.25">
      <c r="B172" s="240"/>
      <c r="C172" s="241"/>
      <c r="D172" s="242" t="s">
        <v>153</v>
      </c>
      <c r="E172" s="241"/>
      <c r="F172" s="244" t="s">
        <v>207</v>
      </c>
      <c r="G172" s="241"/>
      <c r="H172" s="245">
        <v>689.51099999999997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153</v>
      </c>
      <c r="AU172" s="251" t="s">
        <v>85</v>
      </c>
      <c r="AV172" s="13" t="s">
        <v>85</v>
      </c>
      <c r="AW172" s="13" t="s">
        <v>4</v>
      </c>
      <c r="AX172" s="13" t="s">
        <v>83</v>
      </c>
      <c r="AY172" s="251" t="s">
        <v>145</v>
      </c>
    </row>
    <row r="173" spans="1:65" s="2" customFormat="1" ht="21.75" customHeight="1">
      <c r="A173" s="36"/>
      <c r="B173" s="37"/>
      <c r="C173" s="227" t="s">
        <v>208</v>
      </c>
      <c r="D173" s="227" t="s">
        <v>147</v>
      </c>
      <c r="E173" s="228" t="s">
        <v>209</v>
      </c>
      <c r="F173" s="229" t="s">
        <v>210</v>
      </c>
      <c r="G173" s="230" t="s">
        <v>181</v>
      </c>
      <c r="H173" s="231">
        <v>257.33999999999997</v>
      </c>
      <c r="I173" s="232"/>
      <c r="J173" s="233">
        <f>ROUND(I173*H173,2)</f>
        <v>0</v>
      </c>
      <c r="K173" s="234"/>
      <c r="L173" s="39"/>
      <c r="M173" s="235" t="s">
        <v>1</v>
      </c>
      <c r="N173" s="236" t="s">
        <v>40</v>
      </c>
      <c r="O173" s="73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9" t="s">
        <v>151</v>
      </c>
      <c r="AT173" s="239" t="s">
        <v>147</v>
      </c>
      <c r="AU173" s="239" t="s">
        <v>85</v>
      </c>
      <c r="AY173" s="18" t="s">
        <v>145</v>
      </c>
      <c r="BE173" s="116">
        <f>IF(N173="základní",J173,0)</f>
        <v>0</v>
      </c>
      <c r="BF173" s="116">
        <f>IF(N173="snížená",J173,0)</f>
        <v>0</v>
      </c>
      <c r="BG173" s="116">
        <f>IF(N173="zákl. přenesená",J173,0)</f>
        <v>0</v>
      </c>
      <c r="BH173" s="116">
        <f>IF(N173="sníž. přenesená",J173,0)</f>
        <v>0</v>
      </c>
      <c r="BI173" s="116">
        <f>IF(N173="nulová",J173,0)</f>
        <v>0</v>
      </c>
      <c r="BJ173" s="18" t="s">
        <v>83</v>
      </c>
      <c r="BK173" s="116">
        <f>ROUND(I173*H173,2)</f>
        <v>0</v>
      </c>
      <c r="BL173" s="18" t="s">
        <v>151</v>
      </c>
      <c r="BM173" s="239" t="s">
        <v>211</v>
      </c>
    </row>
    <row r="174" spans="1:65" s="13" customFormat="1" ht="22.5">
      <c r="B174" s="240"/>
      <c r="C174" s="241"/>
      <c r="D174" s="242" t="s">
        <v>153</v>
      </c>
      <c r="E174" s="243" t="s">
        <v>1</v>
      </c>
      <c r="F174" s="244" t="s">
        <v>212</v>
      </c>
      <c r="G174" s="241"/>
      <c r="H174" s="245">
        <v>233.55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153</v>
      </c>
      <c r="AU174" s="251" t="s">
        <v>85</v>
      </c>
      <c r="AV174" s="13" t="s">
        <v>85</v>
      </c>
      <c r="AW174" s="13" t="s">
        <v>30</v>
      </c>
      <c r="AX174" s="13" t="s">
        <v>75</v>
      </c>
      <c r="AY174" s="251" t="s">
        <v>145</v>
      </c>
    </row>
    <row r="175" spans="1:65" s="13" customFormat="1" ht="11.25">
      <c r="B175" s="240"/>
      <c r="C175" s="241"/>
      <c r="D175" s="242" t="s">
        <v>153</v>
      </c>
      <c r="E175" s="243" t="s">
        <v>1</v>
      </c>
      <c r="F175" s="244" t="s">
        <v>213</v>
      </c>
      <c r="G175" s="241"/>
      <c r="H175" s="245">
        <v>23.79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153</v>
      </c>
      <c r="AU175" s="251" t="s">
        <v>85</v>
      </c>
      <c r="AV175" s="13" t="s">
        <v>85</v>
      </c>
      <c r="AW175" s="13" t="s">
        <v>30</v>
      </c>
      <c r="AX175" s="13" t="s">
        <v>75</v>
      </c>
      <c r="AY175" s="251" t="s">
        <v>145</v>
      </c>
    </row>
    <row r="176" spans="1:65" s="14" customFormat="1" ht="11.25">
      <c r="B176" s="252"/>
      <c r="C176" s="253"/>
      <c r="D176" s="242" t="s">
        <v>153</v>
      </c>
      <c r="E176" s="254" t="s">
        <v>1</v>
      </c>
      <c r="F176" s="255" t="s">
        <v>160</v>
      </c>
      <c r="G176" s="253"/>
      <c r="H176" s="256">
        <v>257.34000000000003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153</v>
      </c>
      <c r="AU176" s="262" t="s">
        <v>85</v>
      </c>
      <c r="AV176" s="14" t="s">
        <v>151</v>
      </c>
      <c r="AW176" s="14" t="s">
        <v>30</v>
      </c>
      <c r="AX176" s="14" t="s">
        <v>83</v>
      </c>
      <c r="AY176" s="262" t="s">
        <v>145</v>
      </c>
    </row>
    <row r="177" spans="1:65" s="2" customFormat="1" ht="16.5" customHeight="1">
      <c r="A177" s="36"/>
      <c r="B177" s="37"/>
      <c r="C177" s="274" t="s">
        <v>214</v>
      </c>
      <c r="D177" s="274" t="s">
        <v>215</v>
      </c>
      <c r="E177" s="275" t="s">
        <v>216</v>
      </c>
      <c r="F177" s="276" t="s">
        <v>217</v>
      </c>
      <c r="G177" s="277" t="s">
        <v>205</v>
      </c>
      <c r="H177" s="278">
        <v>257.33999999999997</v>
      </c>
      <c r="I177" s="279"/>
      <c r="J177" s="280">
        <f>ROUND(I177*H177,2)</f>
        <v>0</v>
      </c>
      <c r="K177" s="281"/>
      <c r="L177" s="282"/>
      <c r="M177" s="283" t="s">
        <v>1</v>
      </c>
      <c r="N177" s="284" t="s">
        <v>40</v>
      </c>
      <c r="O177" s="73"/>
      <c r="P177" s="237">
        <f>O177*H177</f>
        <v>0</v>
      </c>
      <c r="Q177" s="237">
        <v>1</v>
      </c>
      <c r="R177" s="237">
        <f>Q177*H177</f>
        <v>257.33999999999997</v>
      </c>
      <c r="S177" s="237">
        <v>0</v>
      </c>
      <c r="T177" s="23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9" t="s">
        <v>192</v>
      </c>
      <c r="AT177" s="239" t="s">
        <v>215</v>
      </c>
      <c r="AU177" s="239" t="s">
        <v>85</v>
      </c>
      <c r="AY177" s="18" t="s">
        <v>145</v>
      </c>
      <c r="BE177" s="116">
        <f>IF(N177="základní",J177,0)</f>
        <v>0</v>
      </c>
      <c r="BF177" s="116">
        <f>IF(N177="snížená",J177,0)</f>
        <v>0</v>
      </c>
      <c r="BG177" s="116">
        <f>IF(N177="zákl. přenesená",J177,0)</f>
        <v>0</v>
      </c>
      <c r="BH177" s="116">
        <f>IF(N177="sníž. přenesená",J177,0)</f>
        <v>0</v>
      </c>
      <c r="BI177" s="116">
        <f>IF(N177="nulová",J177,0)</f>
        <v>0</v>
      </c>
      <c r="BJ177" s="18" t="s">
        <v>83</v>
      </c>
      <c r="BK177" s="116">
        <f>ROUND(I177*H177,2)</f>
        <v>0</v>
      </c>
      <c r="BL177" s="18" t="s">
        <v>151</v>
      </c>
      <c r="BM177" s="239" t="s">
        <v>218</v>
      </c>
    </row>
    <row r="178" spans="1:65" s="2" customFormat="1" ht="16.5" customHeight="1">
      <c r="A178" s="36"/>
      <c r="B178" s="37"/>
      <c r="C178" s="274" t="s">
        <v>219</v>
      </c>
      <c r="D178" s="274" t="s">
        <v>215</v>
      </c>
      <c r="E178" s="275" t="s">
        <v>220</v>
      </c>
      <c r="F178" s="276" t="s">
        <v>221</v>
      </c>
      <c r="G178" s="277" t="s">
        <v>205</v>
      </c>
      <c r="H178" s="278">
        <v>257.33999999999997</v>
      </c>
      <c r="I178" s="279"/>
      <c r="J178" s="280">
        <f>ROUND(I178*H178,2)</f>
        <v>0</v>
      </c>
      <c r="K178" s="281"/>
      <c r="L178" s="282"/>
      <c r="M178" s="283" t="s">
        <v>1</v>
      </c>
      <c r="N178" s="284" t="s">
        <v>40</v>
      </c>
      <c r="O178" s="73"/>
      <c r="P178" s="237">
        <f>O178*H178</f>
        <v>0</v>
      </c>
      <c r="Q178" s="237">
        <v>1</v>
      </c>
      <c r="R178" s="237">
        <f>Q178*H178</f>
        <v>257.33999999999997</v>
      </c>
      <c r="S178" s="237">
        <v>0</v>
      </c>
      <c r="T178" s="23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9" t="s">
        <v>192</v>
      </c>
      <c r="AT178" s="239" t="s">
        <v>215</v>
      </c>
      <c r="AU178" s="239" t="s">
        <v>85</v>
      </c>
      <c r="AY178" s="18" t="s">
        <v>145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8" t="s">
        <v>83</v>
      </c>
      <c r="BK178" s="116">
        <f>ROUND(I178*H178,2)</f>
        <v>0</v>
      </c>
      <c r="BL178" s="18" t="s">
        <v>151</v>
      </c>
      <c r="BM178" s="239" t="s">
        <v>222</v>
      </c>
    </row>
    <row r="179" spans="1:65" s="13" customFormat="1" ht="11.25">
      <c r="B179" s="240"/>
      <c r="C179" s="241"/>
      <c r="D179" s="242" t="s">
        <v>153</v>
      </c>
      <c r="E179" s="241"/>
      <c r="F179" s="244" t="s">
        <v>223</v>
      </c>
      <c r="G179" s="241"/>
      <c r="H179" s="245">
        <v>257.33999999999997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153</v>
      </c>
      <c r="AU179" s="251" t="s">
        <v>85</v>
      </c>
      <c r="AV179" s="13" t="s">
        <v>85</v>
      </c>
      <c r="AW179" s="13" t="s">
        <v>4</v>
      </c>
      <c r="AX179" s="13" t="s">
        <v>83</v>
      </c>
      <c r="AY179" s="251" t="s">
        <v>145</v>
      </c>
    </row>
    <row r="180" spans="1:65" s="2" customFormat="1" ht="21.75" customHeight="1">
      <c r="A180" s="36"/>
      <c r="B180" s="37"/>
      <c r="C180" s="227" t="s">
        <v>224</v>
      </c>
      <c r="D180" s="227" t="s">
        <v>147</v>
      </c>
      <c r="E180" s="228" t="s">
        <v>225</v>
      </c>
      <c r="F180" s="229" t="s">
        <v>226</v>
      </c>
      <c r="G180" s="230" t="s">
        <v>181</v>
      </c>
      <c r="H180" s="231">
        <v>105.559</v>
      </c>
      <c r="I180" s="232"/>
      <c r="J180" s="233">
        <f>ROUND(I180*H180,2)</f>
        <v>0</v>
      </c>
      <c r="K180" s="234"/>
      <c r="L180" s="39"/>
      <c r="M180" s="235" t="s">
        <v>1</v>
      </c>
      <c r="N180" s="236" t="s">
        <v>40</v>
      </c>
      <c r="O180" s="73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9" t="s">
        <v>151</v>
      </c>
      <c r="AT180" s="239" t="s">
        <v>147</v>
      </c>
      <c r="AU180" s="239" t="s">
        <v>85</v>
      </c>
      <c r="AY180" s="18" t="s">
        <v>145</v>
      </c>
      <c r="BE180" s="116">
        <f>IF(N180="základní",J180,0)</f>
        <v>0</v>
      </c>
      <c r="BF180" s="116">
        <f>IF(N180="snížená",J180,0)</f>
        <v>0</v>
      </c>
      <c r="BG180" s="116">
        <f>IF(N180="zákl. přenesená",J180,0)</f>
        <v>0</v>
      </c>
      <c r="BH180" s="116">
        <f>IF(N180="sníž. přenesená",J180,0)</f>
        <v>0</v>
      </c>
      <c r="BI180" s="116">
        <f>IF(N180="nulová",J180,0)</f>
        <v>0</v>
      </c>
      <c r="BJ180" s="18" t="s">
        <v>83</v>
      </c>
      <c r="BK180" s="116">
        <f>ROUND(I180*H180,2)</f>
        <v>0</v>
      </c>
      <c r="BL180" s="18" t="s">
        <v>151</v>
      </c>
      <c r="BM180" s="239" t="s">
        <v>227</v>
      </c>
    </row>
    <row r="181" spans="1:65" s="13" customFormat="1" ht="22.5">
      <c r="B181" s="240"/>
      <c r="C181" s="241"/>
      <c r="D181" s="242" t="s">
        <v>153</v>
      </c>
      <c r="E181" s="243" t="s">
        <v>1</v>
      </c>
      <c r="F181" s="244" t="s">
        <v>228</v>
      </c>
      <c r="G181" s="241"/>
      <c r="H181" s="245">
        <v>101.675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153</v>
      </c>
      <c r="AU181" s="251" t="s">
        <v>85</v>
      </c>
      <c r="AV181" s="13" t="s">
        <v>85</v>
      </c>
      <c r="AW181" s="13" t="s">
        <v>30</v>
      </c>
      <c r="AX181" s="13" t="s">
        <v>75</v>
      </c>
      <c r="AY181" s="251" t="s">
        <v>145</v>
      </c>
    </row>
    <row r="182" spans="1:65" s="13" customFormat="1" ht="11.25">
      <c r="B182" s="240"/>
      <c r="C182" s="241"/>
      <c r="D182" s="242" t="s">
        <v>153</v>
      </c>
      <c r="E182" s="243" t="s">
        <v>1</v>
      </c>
      <c r="F182" s="244" t="s">
        <v>229</v>
      </c>
      <c r="G182" s="241"/>
      <c r="H182" s="245">
        <v>3.8839999999999999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153</v>
      </c>
      <c r="AU182" s="251" t="s">
        <v>85</v>
      </c>
      <c r="AV182" s="13" t="s">
        <v>85</v>
      </c>
      <c r="AW182" s="13" t="s">
        <v>30</v>
      </c>
      <c r="AX182" s="13" t="s">
        <v>75</v>
      </c>
      <c r="AY182" s="251" t="s">
        <v>145</v>
      </c>
    </row>
    <row r="183" spans="1:65" s="14" customFormat="1" ht="11.25">
      <c r="B183" s="252"/>
      <c r="C183" s="253"/>
      <c r="D183" s="242" t="s">
        <v>153</v>
      </c>
      <c r="E183" s="254" t="s">
        <v>1</v>
      </c>
      <c r="F183" s="255" t="s">
        <v>160</v>
      </c>
      <c r="G183" s="253"/>
      <c r="H183" s="256">
        <v>105.559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153</v>
      </c>
      <c r="AU183" s="262" t="s">
        <v>85</v>
      </c>
      <c r="AV183" s="14" t="s">
        <v>151</v>
      </c>
      <c r="AW183" s="14" t="s">
        <v>30</v>
      </c>
      <c r="AX183" s="14" t="s">
        <v>83</v>
      </c>
      <c r="AY183" s="262" t="s">
        <v>145</v>
      </c>
    </row>
    <row r="184" spans="1:65" s="2" customFormat="1" ht="16.5" customHeight="1">
      <c r="A184" s="36"/>
      <c r="B184" s="37"/>
      <c r="C184" s="274" t="s">
        <v>8</v>
      </c>
      <c r="D184" s="274" t="s">
        <v>215</v>
      </c>
      <c r="E184" s="275" t="s">
        <v>230</v>
      </c>
      <c r="F184" s="276" t="s">
        <v>231</v>
      </c>
      <c r="G184" s="277" t="s">
        <v>205</v>
      </c>
      <c r="H184" s="278">
        <v>211.11799999999999</v>
      </c>
      <c r="I184" s="279"/>
      <c r="J184" s="280">
        <f>ROUND(I184*H184,2)</f>
        <v>0</v>
      </c>
      <c r="K184" s="281"/>
      <c r="L184" s="282"/>
      <c r="M184" s="283" t="s">
        <v>1</v>
      </c>
      <c r="N184" s="284" t="s">
        <v>40</v>
      </c>
      <c r="O184" s="73"/>
      <c r="P184" s="237">
        <f>O184*H184</f>
        <v>0</v>
      </c>
      <c r="Q184" s="237">
        <v>1</v>
      </c>
      <c r="R184" s="237">
        <f>Q184*H184</f>
        <v>211.11799999999999</v>
      </c>
      <c r="S184" s="237">
        <v>0</v>
      </c>
      <c r="T184" s="23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9" t="s">
        <v>192</v>
      </c>
      <c r="AT184" s="239" t="s">
        <v>215</v>
      </c>
      <c r="AU184" s="239" t="s">
        <v>85</v>
      </c>
      <c r="AY184" s="18" t="s">
        <v>145</v>
      </c>
      <c r="BE184" s="116">
        <f>IF(N184="základní",J184,0)</f>
        <v>0</v>
      </c>
      <c r="BF184" s="116">
        <f>IF(N184="snížená",J184,0)</f>
        <v>0</v>
      </c>
      <c r="BG184" s="116">
        <f>IF(N184="zákl. přenesená",J184,0)</f>
        <v>0</v>
      </c>
      <c r="BH184" s="116">
        <f>IF(N184="sníž. přenesená",J184,0)</f>
        <v>0</v>
      </c>
      <c r="BI184" s="116">
        <f>IF(N184="nulová",J184,0)</f>
        <v>0</v>
      </c>
      <c r="BJ184" s="18" t="s">
        <v>83</v>
      </c>
      <c r="BK184" s="116">
        <f>ROUND(I184*H184,2)</f>
        <v>0</v>
      </c>
      <c r="BL184" s="18" t="s">
        <v>151</v>
      </c>
      <c r="BM184" s="239" t="s">
        <v>232</v>
      </c>
    </row>
    <row r="185" spans="1:65" s="13" customFormat="1" ht="11.25">
      <c r="B185" s="240"/>
      <c r="C185" s="241"/>
      <c r="D185" s="242" t="s">
        <v>153</v>
      </c>
      <c r="E185" s="241"/>
      <c r="F185" s="244" t="s">
        <v>233</v>
      </c>
      <c r="G185" s="241"/>
      <c r="H185" s="245">
        <v>211.11799999999999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153</v>
      </c>
      <c r="AU185" s="251" t="s">
        <v>85</v>
      </c>
      <c r="AV185" s="13" t="s">
        <v>85</v>
      </c>
      <c r="AW185" s="13" t="s">
        <v>4</v>
      </c>
      <c r="AX185" s="13" t="s">
        <v>83</v>
      </c>
      <c r="AY185" s="251" t="s">
        <v>145</v>
      </c>
    </row>
    <row r="186" spans="1:65" s="12" customFormat="1" ht="22.9" customHeight="1">
      <c r="B186" s="211"/>
      <c r="C186" s="212"/>
      <c r="D186" s="213" t="s">
        <v>74</v>
      </c>
      <c r="E186" s="225" t="s">
        <v>85</v>
      </c>
      <c r="F186" s="225" t="s">
        <v>234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SUM(P187:P192)</f>
        <v>0</v>
      </c>
      <c r="Q186" s="219"/>
      <c r="R186" s="220">
        <f>SUM(R187:R192)</f>
        <v>1.2658067399999999</v>
      </c>
      <c r="S186" s="219"/>
      <c r="T186" s="221">
        <f>SUM(T187:T192)</f>
        <v>0</v>
      </c>
      <c r="AR186" s="222" t="s">
        <v>83</v>
      </c>
      <c r="AT186" s="223" t="s">
        <v>74</v>
      </c>
      <c r="AU186" s="223" t="s">
        <v>83</v>
      </c>
      <c r="AY186" s="222" t="s">
        <v>145</v>
      </c>
      <c r="BK186" s="224">
        <f>SUM(BK187:BK192)</f>
        <v>0</v>
      </c>
    </row>
    <row r="187" spans="1:65" s="2" customFormat="1" ht="16.5" customHeight="1">
      <c r="A187" s="36"/>
      <c r="B187" s="37"/>
      <c r="C187" s="227" t="s">
        <v>235</v>
      </c>
      <c r="D187" s="227" t="s">
        <v>147</v>
      </c>
      <c r="E187" s="228" t="s">
        <v>236</v>
      </c>
      <c r="F187" s="229" t="s">
        <v>237</v>
      </c>
      <c r="G187" s="230" t="s">
        <v>181</v>
      </c>
      <c r="H187" s="231">
        <v>0.56100000000000005</v>
      </c>
      <c r="I187" s="232"/>
      <c r="J187" s="233">
        <f>ROUND(I187*H187,2)</f>
        <v>0</v>
      </c>
      <c r="K187" s="234"/>
      <c r="L187" s="39"/>
      <c r="M187" s="235" t="s">
        <v>1</v>
      </c>
      <c r="N187" s="236" t="s">
        <v>40</v>
      </c>
      <c r="O187" s="73"/>
      <c r="P187" s="237">
        <f>O187*H187</f>
        <v>0</v>
      </c>
      <c r="Q187" s="237">
        <v>2.2563399999999998</v>
      </c>
      <c r="R187" s="237">
        <f>Q187*H187</f>
        <v>1.2658067399999999</v>
      </c>
      <c r="S187" s="237">
        <v>0</v>
      </c>
      <c r="T187" s="23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9" t="s">
        <v>151</v>
      </c>
      <c r="AT187" s="239" t="s">
        <v>147</v>
      </c>
      <c r="AU187" s="239" t="s">
        <v>85</v>
      </c>
      <c r="AY187" s="18" t="s">
        <v>145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8" t="s">
        <v>83</v>
      </c>
      <c r="BK187" s="116">
        <f>ROUND(I187*H187,2)</f>
        <v>0</v>
      </c>
      <c r="BL187" s="18" t="s">
        <v>151</v>
      </c>
      <c r="BM187" s="239" t="s">
        <v>238</v>
      </c>
    </row>
    <row r="188" spans="1:65" s="13" customFormat="1" ht="11.25">
      <c r="B188" s="240"/>
      <c r="C188" s="241"/>
      <c r="D188" s="242" t="s">
        <v>153</v>
      </c>
      <c r="E188" s="243" t="s">
        <v>1</v>
      </c>
      <c r="F188" s="244" t="s">
        <v>239</v>
      </c>
      <c r="G188" s="241"/>
      <c r="H188" s="245">
        <v>0.22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153</v>
      </c>
      <c r="AU188" s="251" t="s">
        <v>85</v>
      </c>
      <c r="AV188" s="13" t="s">
        <v>85</v>
      </c>
      <c r="AW188" s="13" t="s">
        <v>30</v>
      </c>
      <c r="AX188" s="13" t="s">
        <v>75</v>
      </c>
      <c r="AY188" s="251" t="s">
        <v>145</v>
      </c>
    </row>
    <row r="189" spans="1:65" s="13" customFormat="1" ht="11.25">
      <c r="B189" s="240"/>
      <c r="C189" s="241"/>
      <c r="D189" s="242" t="s">
        <v>153</v>
      </c>
      <c r="E189" s="243" t="s">
        <v>1</v>
      </c>
      <c r="F189" s="244" t="s">
        <v>240</v>
      </c>
      <c r="G189" s="241"/>
      <c r="H189" s="245">
        <v>0.28999999999999998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153</v>
      </c>
      <c r="AU189" s="251" t="s">
        <v>85</v>
      </c>
      <c r="AV189" s="13" t="s">
        <v>85</v>
      </c>
      <c r="AW189" s="13" t="s">
        <v>30</v>
      </c>
      <c r="AX189" s="13" t="s">
        <v>75</v>
      </c>
      <c r="AY189" s="251" t="s">
        <v>145</v>
      </c>
    </row>
    <row r="190" spans="1:65" s="13" customFormat="1" ht="11.25">
      <c r="B190" s="240"/>
      <c r="C190" s="241"/>
      <c r="D190" s="242" t="s">
        <v>153</v>
      </c>
      <c r="E190" s="243" t="s">
        <v>1</v>
      </c>
      <c r="F190" s="244" t="s">
        <v>241</v>
      </c>
      <c r="G190" s="241"/>
      <c r="H190" s="245">
        <v>0.03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153</v>
      </c>
      <c r="AU190" s="251" t="s">
        <v>85</v>
      </c>
      <c r="AV190" s="13" t="s">
        <v>85</v>
      </c>
      <c r="AW190" s="13" t="s">
        <v>30</v>
      </c>
      <c r="AX190" s="13" t="s">
        <v>75</v>
      </c>
      <c r="AY190" s="251" t="s">
        <v>145</v>
      </c>
    </row>
    <row r="191" spans="1:65" s="13" customFormat="1" ht="11.25">
      <c r="B191" s="240"/>
      <c r="C191" s="241"/>
      <c r="D191" s="242" t="s">
        <v>153</v>
      </c>
      <c r="E191" s="243" t="s">
        <v>1</v>
      </c>
      <c r="F191" s="244" t="s">
        <v>242</v>
      </c>
      <c r="G191" s="241"/>
      <c r="H191" s="245">
        <v>2.1000000000000001E-2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153</v>
      </c>
      <c r="AU191" s="251" t="s">
        <v>85</v>
      </c>
      <c r="AV191" s="13" t="s">
        <v>85</v>
      </c>
      <c r="AW191" s="13" t="s">
        <v>30</v>
      </c>
      <c r="AX191" s="13" t="s">
        <v>75</v>
      </c>
      <c r="AY191" s="251" t="s">
        <v>145</v>
      </c>
    </row>
    <row r="192" spans="1:65" s="14" customFormat="1" ht="11.25">
      <c r="B192" s="252"/>
      <c r="C192" s="253"/>
      <c r="D192" s="242" t="s">
        <v>153</v>
      </c>
      <c r="E192" s="254" t="s">
        <v>1</v>
      </c>
      <c r="F192" s="255" t="s">
        <v>160</v>
      </c>
      <c r="G192" s="253"/>
      <c r="H192" s="256">
        <v>0.56100000000000005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AT192" s="262" t="s">
        <v>153</v>
      </c>
      <c r="AU192" s="262" t="s">
        <v>85</v>
      </c>
      <c r="AV192" s="14" t="s">
        <v>151</v>
      </c>
      <c r="AW192" s="14" t="s">
        <v>30</v>
      </c>
      <c r="AX192" s="14" t="s">
        <v>83</v>
      </c>
      <c r="AY192" s="262" t="s">
        <v>145</v>
      </c>
    </row>
    <row r="193" spans="1:65" s="12" customFormat="1" ht="22.9" customHeight="1">
      <c r="B193" s="211"/>
      <c r="C193" s="212"/>
      <c r="D193" s="213" t="s">
        <v>74</v>
      </c>
      <c r="E193" s="225" t="s">
        <v>161</v>
      </c>
      <c r="F193" s="225" t="s">
        <v>243</v>
      </c>
      <c r="G193" s="212"/>
      <c r="H193" s="212"/>
      <c r="I193" s="215"/>
      <c r="J193" s="226">
        <f>BK193</f>
        <v>0</v>
      </c>
      <c r="K193" s="212"/>
      <c r="L193" s="217"/>
      <c r="M193" s="218"/>
      <c r="N193" s="219"/>
      <c r="O193" s="219"/>
      <c r="P193" s="220">
        <f>SUM(P194:P195)</f>
        <v>0</v>
      </c>
      <c r="Q193" s="219"/>
      <c r="R193" s="220">
        <f>SUM(R194:R195)</f>
        <v>2.6749999999999999E-3</v>
      </c>
      <c r="S193" s="219"/>
      <c r="T193" s="221">
        <f>SUM(T194:T195)</f>
        <v>0</v>
      </c>
      <c r="AR193" s="222" t="s">
        <v>83</v>
      </c>
      <c r="AT193" s="223" t="s">
        <v>74</v>
      </c>
      <c r="AU193" s="223" t="s">
        <v>83</v>
      </c>
      <c r="AY193" s="222" t="s">
        <v>145</v>
      </c>
      <c r="BK193" s="224">
        <f>SUM(BK194:BK195)</f>
        <v>0</v>
      </c>
    </row>
    <row r="194" spans="1:65" s="2" customFormat="1" ht="16.5" customHeight="1">
      <c r="A194" s="36"/>
      <c r="B194" s="37"/>
      <c r="C194" s="227" t="s">
        <v>244</v>
      </c>
      <c r="D194" s="227" t="s">
        <v>147</v>
      </c>
      <c r="E194" s="228" t="s">
        <v>245</v>
      </c>
      <c r="F194" s="229" t="s">
        <v>246</v>
      </c>
      <c r="G194" s="230" t="s">
        <v>169</v>
      </c>
      <c r="H194" s="231">
        <v>2.5</v>
      </c>
      <c r="I194" s="232"/>
      <c r="J194" s="233">
        <f>ROUND(I194*H194,2)</f>
        <v>0</v>
      </c>
      <c r="K194" s="234"/>
      <c r="L194" s="39"/>
      <c r="M194" s="235" t="s">
        <v>1</v>
      </c>
      <c r="N194" s="236" t="s">
        <v>40</v>
      </c>
      <c r="O194" s="73"/>
      <c r="P194" s="237">
        <f>O194*H194</f>
        <v>0</v>
      </c>
      <c r="Q194" s="237">
        <v>1.07E-3</v>
      </c>
      <c r="R194" s="237">
        <f>Q194*H194</f>
        <v>2.6749999999999999E-3</v>
      </c>
      <c r="S194" s="237">
        <v>0</v>
      </c>
      <c r="T194" s="23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9" t="s">
        <v>151</v>
      </c>
      <c r="AT194" s="239" t="s">
        <v>147</v>
      </c>
      <c r="AU194" s="239" t="s">
        <v>85</v>
      </c>
      <c r="AY194" s="18" t="s">
        <v>145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8" t="s">
        <v>83</v>
      </c>
      <c r="BK194" s="116">
        <f>ROUND(I194*H194,2)</f>
        <v>0</v>
      </c>
      <c r="BL194" s="18" t="s">
        <v>151</v>
      </c>
      <c r="BM194" s="239" t="s">
        <v>247</v>
      </c>
    </row>
    <row r="195" spans="1:65" s="13" customFormat="1" ht="11.25">
      <c r="B195" s="240"/>
      <c r="C195" s="241"/>
      <c r="D195" s="242" t="s">
        <v>153</v>
      </c>
      <c r="E195" s="243" t="s">
        <v>1</v>
      </c>
      <c r="F195" s="244" t="s">
        <v>248</v>
      </c>
      <c r="G195" s="241"/>
      <c r="H195" s="245">
        <v>2.5</v>
      </c>
      <c r="I195" s="246"/>
      <c r="J195" s="241"/>
      <c r="K195" s="241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153</v>
      </c>
      <c r="AU195" s="251" t="s">
        <v>85</v>
      </c>
      <c r="AV195" s="13" t="s">
        <v>85</v>
      </c>
      <c r="AW195" s="13" t="s">
        <v>30</v>
      </c>
      <c r="AX195" s="13" t="s">
        <v>83</v>
      </c>
      <c r="AY195" s="251" t="s">
        <v>145</v>
      </c>
    </row>
    <row r="196" spans="1:65" s="12" customFormat="1" ht="22.9" customHeight="1">
      <c r="B196" s="211"/>
      <c r="C196" s="212"/>
      <c r="D196" s="213" t="s">
        <v>74</v>
      </c>
      <c r="E196" s="225" t="s">
        <v>151</v>
      </c>
      <c r="F196" s="225" t="s">
        <v>249</v>
      </c>
      <c r="G196" s="212"/>
      <c r="H196" s="212"/>
      <c r="I196" s="215"/>
      <c r="J196" s="226">
        <f>BK196</f>
        <v>0</v>
      </c>
      <c r="K196" s="212"/>
      <c r="L196" s="217"/>
      <c r="M196" s="218"/>
      <c r="N196" s="219"/>
      <c r="O196" s="219"/>
      <c r="P196" s="220">
        <f>SUM(P197:P200)</f>
        <v>0</v>
      </c>
      <c r="Q196" s="219"/>
      <c r="R196" s="220">
        <f>SUM(R197:R200)</f>
        <v>59.273748730000001</v>
      </c>
      <c r="S196" s="219"/>
      <c r="T196" s="221">
        <f>SUM(T197:T200)</f>
        <v>0</v>
      </c>
      <c r="AR196" s="222" t="s">
        <v>83</v>
      </c>
      <c r="AT196" s="223" t="s">
        <v>74</v>
      </c>
      <c r="AU196" s="223" t="s">
        <v>83</v>
      </c>
      <c r="AY196" s="222" t="s">
        <v>145</v>
      </c>
      <c r="BK196" s="224">
        <f>SUM(BK197:BK200)</f>
        <v>0</v>
      </c>
    </row>
    <row r="197" spans="1:65" s="2" customFormat="1" ht="16.5" customHeight="1">
      <c r="A197" s="36"/>
      <c r="B197" s="37"/>
      <c r="C197" s="227" t="s">
        <v>250</v>
      </c>
      <c r="D197" s="227" t="s">
        <v>147</v>
      </c>
      <c r="E197" s="228" t="s">
        <v>251</v>
      </c>
      <c r="F197" s="229" t="s">
        <v>252</v>
      </c>
      <c r="G197" s="230" t="s">
        <v>181</v>
      </c>
      <c r="H197" s="231">
        <v>31.349</v>
      </c>
      <c r="I197" s="232"/>
      <c r="J197" s="233">
        <f>ROUND(I197*H197,2)</f>
        <v>0</v>
      </c>
      <c r="K197" s="234"/>
      <c r="L197" s="39"/>
      <c r="M197" s="235" t="s">
        <v>1</v>
      </c>
      <c r="N197" s="236" t="s">
        <v>40</v>
      </c>
      <c r="O197" s="73"/>
      <c r="P197" s="237">
        <f>O197*H197</f>
        <v>0</v>
      </c>
      <c r="Q197" s="237">
        <v>1.8907700000000001</v>
      </c>
      <c r="R197" s="237">
        <f>Q197*H197</f>
        <v>59.273748730000001</v>
      </c>
      <c r="S197" s="237">
        <v>0</v>
      </c>
      <c r="T197" s="23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9" t="s">
        <v>151</v>
      </c>
      <c r="AT197" s="239" t="s">
        <v>147</v>
      </c>
      <c r="AU197" s="239" t="s">
        <v>85</v>
      </c>
      <c r="AY197" s="18" t="s">
        <v>145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8" t="s">
        <v>83</v>
      </c>
      <c r="BK197" s="116">
        <f>ROUND(I197*H197,2)</f>
        <v>0</v>
      </c>
      <c r="BL197" s="18" t="s">
        <v>151</v>
      </c>
      <c r="BM197" s="239" t="s">
        <v>253</v>
      </c>
    </row>
    <row r="198" spans="1:65" s="13" customFormat="1" ht="11.25">
      <c r="B198" s="240"/>
      <c r="C198" s="241"/>
      <c r="D198" s="242" t="s">
        <v>153</v>
      </c>
      <c r="E198" s="243" t="s">
        <v>1</v>
      </c>
      <c r="F198" s="244" t="s">
        <v>254</v>
      </c>
      <c r="G198" s="241"/>
      <c r="H198" s="245">
        <v>27.95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153</v>
      </c>
      <c r="AU198" s="251" t="s">
        <v>85</v>
      </c>
      <c r="AV198" s="13" t="s">
        <v>85</v>
      </c>
      <c r="AW198" s="13" t="s">
        <v>30</v>
      </c>
      <c r="AX198" s="13" t="s">
        <v>75</v>
      </c>
      <c r="AY198" s="251" t="s">
        <v>145</v>
      </c>
    </row>
    <row r="199" spans="1:65" s="13" customFormat="1" ht="11.25">
      <c r="B199" s="240"/>
      <c r="C199" s="241"/>
      <c r="D199" s="242" t="s">
        <v>153</v>
      </c>
      <c r="E199" s="243" t="s">
        <v>1</v>
      </c>
      <c r="F199" s="244" t="s">
        <v>255</v>
      </c>
      <c r="G199" s="241"/>
      <c r="H199" s="245">
        <v>3.399</v>
      </c>
      <c r="I199" s="246"/>
      <c r="J199" s="241"/>
      <c r="K199" s="241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153</v>
      </c>
      <c r="AU199" s="251" t="s">
        <v>85</v>
      </c>
      <c r="AV199" s="13" t="s">
        <v>85</v>
      </c>
      <c r="AW199" s="13" t="s">
        <v>30</v>
      </c>
      <c r="AX199" s="13" t="s">
        <v>75</v>
      </c>
      <c r="AY199" s="251" t="s">
        <v>145</v>
      </c>
    </row>
    <row r="200" spans="1:65" s="14" customFormat="1" ht="11.25">
      <c r="B200" s="252"/>
      <c r="C200" s="253"/>
      <c r="D200" s="242" t="s">
        <v>153</v>
      </c>
      <c r="E200" s="254" t="s">
        <v>1</v>
      </c>
      <c r="F200" s="255" t="s">
        <v>160</v>
      </c>
      <c r="G200" s="253"/>
      <c r="H200" s="256">
        <v>31.349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AT200" s="262" t="s">
        <v>153</v>
      </c>
      <c r="AU200" s="262" t="s">
        <v>85</v>
      </c>
      <c r="AV200" s="14" t="s">
        <v>151</v>
      </c>
      <c r="AW200" s="14" t="s">
        <v>30</v>
      </c>
      <c r="AX200" s="14" t="s">
        <v>83</v>
      </c>
      <c r="AY200" s="262" t="s">
        <v>145</v>
      </c>
    </row>
    <row r="201" spans="1:65" s="12" customFormat="1" ht="22.9" customHeight="1">
      <c r="B201" s="211"/>
      <c r="C201" s="212"/>
      <c r="D201" s="213" t="s">
        <v>74</v>
      </c>
      <c r="E201" s="225" t="s">
        <v>172</v>
      </c>
      <c r="F201" s="225" t="s">
        <v>256</v>
      </c>
      <c r="G201" s="212"/>
      <c r="H201" s="212"/>
      <c r="I201" s="215"/>
      <c r="J201" s="226">
        <f>BK201</f>
        <v>0</v>
      </c>
      <c r="K201" s="212"/>
      <c r="L201" s="217"/>
      <c r="M201" s="218"/>
      <c r="N201" s="219"/>
      <c r="O201" s="219"/>
      <c r="P201" s="220">
        <f>SUM(P202:P215)</f>
        <v>0</v>
      </c>
      <c r="Q201" s="219"/>
      <c r="R201" s="220">
        <f>SUM(R202:R215)</f>
        <v>308.31659489999998</v>
      </c>
      <c r="S201" s="219"/>
      <c r="T201" s="221">
        <f>SUM(T202:T215)</f>
        <v>0</v>
      </c>
      <c r="AR201" s="222" t="s">
        <v>83</v>
      </c>
      <c r="AT201" s="223" t="s">
        <v>74</v>
      </c>
      <c r="AU201" s="223" t="s">
        <v>83</v>
      </c>
      <c r="AY201" s="222" t="s">
        <v>145</v>
      </c>
      <c r="BK201" s="224">
        <f>SUM(BK202:BK215)</f>
        <v>0</v>
      </c>
    </row>
    <row r="202" spans="1:65" s="2" customFormat="1" ht="21.75" customHeight="1">
      <c r="A202" s="36"/>
      <c r="B202" s="37"/>
      <c r="C202" s="227" t="s">
        <v>257</v>
      </c>
      <c r="D202" s="227" t="s">
        <v>147</v>
      </c>
      <c r="E202" s="228" t="s">
        <v>258</v>
      </c>
      <c r="F202" s="229" t="s">
        <v>259</v>
      </c>
      <c r="G202" s="230" t="s">
        <v>150</v>
      </c>
      <c r="H202" s="231">
        <v>25.628</v>
      </c>
      <c r="I202" s="232"/>
      <c r="J202" s="233">
        <f>ROUND(I202*H202,2)</f>
        <v>0</v>
      </c>
      <c r="K202" s="234"/>
      <c r="L202" s="39"/>
      <c r="M202" s="235" t="s">
        <v>1</v>
      </c>
      <c r="N202" s="236" t="s">
        <v>40</v>
      </c>
      <c r="O202" s="73"/>
      <c r="P202" s="237">
        <f>O202*H202</f>
        <v>0</v>
      </c>
      <c r="Q202" s="237">
        <v>0.498</v>
      </c>
      <c r="R202" s="237">
        <f>Q202*H202</f>
        <v>12.762744</v>
      </c>
      <c r="S202" s="237">
        <v>0</v>
      </c>
      <c r="T202" s="23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9" t="s">
        <v>151</v>
      </c>
      <c r="AT202" s="239" t="s">
        <v>147</v>
      </c>
      <c r="AU202" s="239" t="s">
        <v>85</v>
      </c>
      <c r="AY202" s="18" t="s">
        <v>145</v>
      </c>
      <c r="BE202" s="116">
        <f>IF(N202="základní",J202,0)</f>
        <v>0</v>
      </c>
      <c r="BF202" s="116">
        <f>IF(N202="snížená",J202,0)</f>
        <v>0</v>
      </c>
      <c r="BG202" s="116">
        <f>IF(N202="zákl. přenesená",J202,0)</f>
        <v>0</v>
      </c>
      <c r="BH202" s="116">
        <f>IF(N202="sníž. přenesená",J202,0)</f>
        <v>0</v>
      </c>
      <c r="BI202" s="116">
        <f>IF(N202="nulová",J202,0)</f>
        <v>0</v>
      </c>
      <c r="BJ202" s="18" t="s">
        <v>83</v>
      </c>
      <c r="BK202" s="116">
        <f>ROUND(I202*H202,2)</f>
        <v>0</v>
      </c>
      <c r="BL202" s="18" t="s">
        <v>151</v>
      </c>
      <c r="BM202" s="239" t="s">
        <v>260</v>
      </c>
    </row>
    <row r="203" spans="1:65" s="13" customFormat="1" ht="22.5">
      <c r="B203" s="240"/>
      <c r="C203" s="241"/>
      <c r="D203" s="242" t="s">
        <v>153</v>
      </c>
      <c r="E203" s="243" t="s">
        <v>1</v>
      </c>
      <c r="F203" s="244" t="s">
        <v>159</v>
      </c>
      <c r="G203" s="241"/>
      <c r="H203" s="245">
        <v>25.628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153</v>
      </c>
      <c r="AU203" s="251" t="s">
        <v>85</v>
      </c>
      <c r="AV203" s="13" t="s">
        <v>85</v>
      </c>
      <c r="AW203" s="13" t="s">
        <v>30</v>
      </c>
      <c r="AX203" s="13" t="s">
        <v>83</v>
      </c>
      <c r="AY203" s="251" t="s">
        <v>145</v>
      </c>
    </row>
    <row r="204" spans="1:65" s="2" customFormat="1" ht="16.5" customHeight="1">
      <c r="A204" s="36"/>
      <c r="B204" s="37"/>
      <c r="C204" s="227" t="s">
        <v>261</v>
      </c>
      <c r="D204" s="227" t="s">
        <v>147</v>
      </c>
      <c r="E204" s="228" t="s">
        <v>262</v>
      </c>
      <c r="F204" s="229" t="s">
        <v>263</v>
      </c>
      <c r="G204" s="230" t="s">
        <v>150</v>
      </c>
      <c r="H204" s="231">
        <v>346.63499999999999</v>
      </c>
      <c r="I204" s="232"/>
      <c r="J204" s="233">
        <f>ROUND(I204*H204,2)</f>
        <v>0</v>
      </c>
      <c r="K204" s="234"/>
      <c r="L204" s="39"/>
      <c r="M204" s="235" t="s">
        <v>1</v>
      </c>
      <c r="N204" s="236" t="s">
        <v>40</v>
      </c>
      <c r="O204" s="73"/>
      <c r="P204" s="237">
        <f>O204*H204</f>
        <v>0</v>
      </c>
      <c r="Q204" s="237">
        <v>0.57499999999999996</v>
      </c>
      <c r="R204" s="237">
        <f>Q204*H204</f>
        <v>199.31512499999997</v>
      </c>
      <c r="S204" s="237">
        <v>0</v>
      </c>
      <c r="T204" s="23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9" t="s">
        <v>151</v>
      </c>
      <c r="AT204" s="239" t="s">
        <v>147</v>
      </c>
      <c r="AU204" s="239" t="s">
        <v>85</v>
      </c>
      <c r="AY204" s="18" t="s">
        <v>145</v>
      </c>
      <c r="BE204" s="116">
        <f>IF(N204="základní",J204,0)</f>
        <v>0</v>
      </c>
      <c r="BF204" s="116">
        <f>IF(N204="snížená",J204,0)</f>
        <v>0</v>
      </c>
      <c r="BG204" s="116">
        <f>IF(N204="zákl. přenesená",J204,0)</f>
        <v>0</v>
      </c>
      <c r="BH204" s="116">
        <f>IF(N204="sníž. přenesená",J204,0)</f>
        <v>0</v>
      </c>
      <c r="BI204" s="116">
        <f>IF(N204="nulová",J204,0)</f>
        <v>0</v>
      </c>
      <c r="BJ204" s="18" t="s">
        <v>83</v>
      </c>
      <c r="BK204" s="116">
        <f>ROUND(I204*H204,2)</f>
        <v>0</v>
      </c>
      <c r="BL204" s="18" t="s">
        <v>151</v>
      </c>
      <c r="BM204" s="239" t="s">
        <v>264</v>
      </c>
    </row>
    <row r="205" spans="1:65" s="13" customFormat="1" ht="11.25">
      <c r="B205" s="240"/>
      <c r="C205" s="241"/>
      <c r="D205" s="242" t="s">
        <v>153</v>
      </c>
      <c r="E205" s="243" t="s">
        <v>1</v>
      </c>
      <c r="F205" s="244" t="s">
        <v>165</v>
      </c>
      <c r="G205" s="241"/>
      <c r="H205" s="245">
        <v>319.5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153</v>
      </c>
      <c r="AU205" s="251" t="s">
        <v>85</v>
      </c>
      <c r="AV205" s="13" t="s">
        <v>85</v>
      </c>
      <c r="AW205" s="13" t="s">
        <v>30</v>
      </c>
      <c r="AX205" s="13" t="s">
        <v>75</v>
      </c>
      <c r="AY205" s="251" t="s">
        <v>145</v>
      </c>
    </row>
    <row r="206" spans="1:65" s="13" customFormat="1" ht="22.5">
      <c r="B206" s="240"/>
      <c r="C206" s="241"/>
      <c r="D206" s="242" t="s">
        <v>153</v>
      </c>
      <c r="E206" s="243" t="s">
        <v>1</v>
      </c>
      <c r="F206" s="244" t="s">
        <v>166</v>
      </c>
      <c r="G206" s="241"/>
      <c r="H206" s="245">
        <v>27.135000000000002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153</v>
      </c>
      <c r="AU206" s="251" t="s">
        <v>85</v>
      </c>
      <c r="AV206" s="13" t="s">
        <v>85</v>
      </c>
      <c r="AW206" s="13" t="s">
        <v>30</v>
      </c>
      <c r="AX206" s="13" t="s">
        <v>75</v>
      </c>
      <c r="AY206" s="251" t="s">
        <v>145</v>
      </c>
    </row>
    <row r="207" spans="1:65" s="14" customFormat="1" ht="11.25">
      <c r="B207" s="252"/>
      <c r="C207" s="253"/>
      <c r="D207" s="242" t="s">
        <v>153</v>
      </c>
      <c r="E207" s="254" t="s">
        <v>1</v>
      </c>
      <c r="F207" s="255" t="s">
        <v>160</v>
      </c>
      <c r="G207" s="253"/>
      <c r="H207" s="256">
        <v>346.63499999999999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AT207" s="262" t="s">
        <v>153</v>
      </c>
      <c r="AU207" s="262" t="s">
        <v>85</v>
      </c>
      <c r="AV207" s="14" t="s">
        <v>151</v>
      </c>
      <c r="AW207" s="14" t="s">
        <v>30</v>
      </c>
      <c r="AX207" s="14" t="s">
        <v>83</v>
      </c>
      <c r="AY207" s="262" t="s">
        <v>145</v>
      </c>
    </row>
    <row r="208" spans="1:65" s="2" customFormat="1" ht="21.75" customHeight="1">
      <c r="A208" s="36"/>
      <c r="B208" s="37"/>
      <c r="C208" s="227" t="s">
        <v>7</v>
      </c>
      <c r="D208" s="227" t="s">
        <v>147</v>
      </c>
      <c r="E208" s="228" t="s">
        <v>265</v>
      </c>
      <c r="F208" s="229" t="s">
        <v>266</v>
      </c>
      <c r="G208" s="230" t="s">
        <v>150</v>
      </c>
      <c r="H208" s="231">
        <v>346.63499999999999</v>
      </c>
      <c r="I208" s="232"/>
      <c r="J208" s="233">
        <f>ROUND(I208*H208,2)</f>
        <v>0</v>
      </c>
      <c r="K208" s="234"/>
      <c r="L208" s="39"/>
      <c r="M208" s="235" t="s">
        <v>1</v>
      </c>
      <c r="N208" s="236" t="s">
        <v>40</v>
      </c>
      <c r="O208" s="73"/>
      <c r="P208" s="237">
        <f>O208*H208</f>
        <v>0</v>
      </c>
      <c r="Q208" s="237">
        <v>0.13188</v>
      </c>
      <c r="R208" s="237">
        <f>Q208*H208</f>
        <v>45.714223799999999</v>
      </c>
      <c r="S208" s="237">
        <v>0</v>
      </c>
      <c r="T208" s="23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39" t="s">
        <v>151</v>
      </c>
      <c r="AT208" s="239" t="s">
        <v>147</v>
      </c>
      <c r="AU208" s="239" t="s">
        <v>85</v>
      </c>
      <c r="AY208" s="18" t="s">
        <v>145</v>
      </c>
      <c r="BE208" s="116">
        <f>IF(N208="základní",J208,0)</f>
        <v>0</v>
      </c>
      <c r="BF208" s="116">
        <f>IF(N208="snížená",J208,0)</f>
        <v>0</v>
      </c>
      <c r="BG208" s="116">
        <f>IF(N208="zákl. přenesená",J208,0)</f>
        <v>0</v>
      </c>
      <c r="BH208" s="116">
        <f>IF(N208="sníž. přenesená",J208,0)</f>
        <v>0</v>
      </c>
      <c r="BI208" s="116">
        <f>IF(N208="nulová",J208,0)</f>
        <v>0</v>
      </c>
      <c r="BJ208" s="18" t="s">
        <v>83</v>
      </c>
      <c r="BK208" s="116">
        <f>ROUND(I208*H208,2)</f>
        <v>0</v>
      </c>
      <c r="BL208" s="18" t="s">
        <v>151</v>
      </c>
      <c r="BM208" s="239" t="s">
        <v>267</v>
      </c>
    </row>
    <row r="209" spans="1:65" s="13" customFormat="1" ht="11.25">
      <c r="B209" s="240"/>
      <c r="C209" s="241"/>
      <c r="D209" s="242" t="s">
        <v>153</v>
      </c>
      <c r="E209" s="243" t="s">
        <v>1</v>
      </c>
      <c r="F209" s="244" t="s">
        <v>165</v>
      </c>
      <c r="G209" s="241"/>
      <c r="H209" s="245">
        <v>319.5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153</v>
      </c>
      <c r="AU209" s="251" t="s">
        <v>85</v>
      </c>
      <c r="AV209" s="13" t="s">
        <v>85</v>
      </c>
      <c r="AW209" s="13" t="s">
        <v>30</v>
      </c>
      <c r="AX209" s="13" t="s">
        <v>75</v>
      </c>
      <c r="AY209" s="251" t="s">
        <v>145</v>
      </c>
    </row>
    <row r="210" spans="1:65" s="13" customFormat="1" ht="22.5">
      <c r="B210" s="240"/>
      <c r="C210" s="241"/>
      <c r="D210" s="242" t="s">
        <v>153</v>
      </c>
      <c r="E210" s="243" t="s">
        <v>1</v>
      </c>
      <c r="F210" s="244" t="s">
        <v>166</v>
      </c>
      <c r="G210" s="241"/>
      <c r="H210" s="245">
        <v>27.135000000000002</v>
      </c>
      <c r="I210" s="246"/>
      <c r="J210" s="241"/>
      <c r="K210" s="241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153</v>
      </c>
      <c r="AU210" s="251" t="s">
        <v>85</v>
      </c>
      <c r="AV210" s="13" t="s">
        <v>85</v>
      </c>
      <c r="AW210" s="13" t="s">
        <v>30</v>
      </c>
      <c r="AX210" s="13" t="s">
        <v>75</v>
      </c>
      <c r="AY210" s="251" t="s">
        <v>145</v>
      </c>
    </row>
    <row r="211" spans="1:65" s="14" customFormat="1" ht="11.25">
      <c r="B211" s="252"/>
      <c r="C211" s="253"/>
      <c r="D211" s="242" t="s">
        <v>153</v>
      </c>
      <c r="E211" s="254" t="s">
        <v>1</v>
      </c>
      <c r="F211" s="255" t="s">
        <v>160</v>
      </c>
      <c r="G211" s="253"/>
      <c r="H211" s="256">
        <v>346.63499999999999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AT211" s="262" t="s">
        <v>153</v>
      </c>
      <c r="AU211" s="262" t="s">
        <v>85</v>
      </c>
      <c r="AV211" s="14" t="s">
        <v>151</v>
      </c>
      <c r="AW211" s="14" t="s">
        <v>30</v>
      </c>
      <c r="AX211" s="14" t="s">
        <v>83</v>
      </c>
      <c r="AY211" s="262" t="s">
        <v>145</v>
      </c>
    </row>
    <row r="212" spans="1:65" s="2" customFormat="1" ht="21.75" customHeight="1">
      <c r="A212" s="36"/>
      <c r="B212" s="37"/>
      <c r="C212" s="227" t="s">
        <v>268</v>
      </c>
      <c r="D212" s="227" t="s">
        <v>147</v>
      </c>
      <c r="E212" s="228" t="s">
        <v>269</v>
      </c>
      <c r="F212" s="229" t="s">
        <v>270</v>
      </c>
      <c r="G212" s="230" t="s">
        <v>150</v>
      </c>
      <c r="H212" s="231">
        <v>346.63499999999999</v>
      </c>
      <c r="I212" s="232"/>
      <c r="J212" s="233">
        <f>ROUND(I212*H212,2)</f>
        <v>0</v>
      </c>
      <c r="K212" s="234"/>
      <c r="L212" s="39"/>
      <c r="M212" s="235" t="s">
        <v>1</v>
      </c>
      <c r="N212" s="236" t="s">
        <v>40</v>
      </c>
      <c r="O212" s="73"/>
      <c r="P212" s="237">
        <f>O212*H212</f>
        <v>0</v>
      </c>
      <c r="Q212" s="237">
        <v>0.12966</v>
      </c>
      <c r="R212" s="237">
        <f>Q212*H212</f>
        <v>44.9446941</v>
      </c>
      <c r="S212" s="237">
        <v>0</v>
      </c>
      <c r="T212" s="23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39" t="s">
        <v>151</v>
      </c>
      <c r="AT212" s="239" t="s">
        <v>147</v>
      </c>
      <c r="AU212" s="239" t="s">
        <v>85</v>
      </c>
      <c r="AY212" s="18" t="s">
        <v>145</v>
      </c>
      <c r="BE212" s="116">
        <f>IF(N212="základní",J212,0)</f>
        <v>0</v>
      </c>
      <c r="BF212" s="116">
        <f>IF(N212="snížená",J212,0)</f>
        <v>0</v>
      </c>
      <c r="BG212" s="116">
        <f>IF(N212="zákl. přenesená",J212,0)</f>
        <v>0</v>
      </c>
      <c r="BH212" s="116">
        <f>IF(N212="sníž. přenesená",J212,0)</f>
        <v>0</v>
      </c>
      <c r="BI212" s="116">
        <f>IF(N212="nulová",J212,0)</f>
        <v>0</v>
      </c>
      <c r="BJ212" s="18" t="s">
        <v>83</v>
      </c>
      <c r="BK212" s="116">
        <f>ROUND(I212*H212,2)</f>
        <v>0</v>
      </c>
      <c r="BL212" s="18" t="s">
        <v>151</v>
      </c>
      <c r="BM212" s="239" t="s">
        <v>271</v>
      </c>
    </row>
    <row r="213" spans="1:65" s="2" customFormat="1" ht="21.75" customHeight="1">
      <c r="A213" s="36"/>
      <c r="B213" s="37"/>
      <c r="C213" s="227" t="s">
        <v>272</v>
      </c>
      <c r="D213" s="227" t="s">
        <v>147</v>
      </c>
      <c r="E213" s="228" t="s">
        <v>273</v>
      </c>
      <c r="F213" s="229" t="s">
        <v>274</v>
      </c>
      <c r="G213" s="230" t="s">
        <v>150</v>
      </c>
      <c r="H213" s="231">
        <v>25.628</v>
      </c>
      <c r="I213" s="232"/>
      <c r="J213" s="233">
        <f>ROUND(I213*H213,2)</f>
        <v>0</v>
      </c>
      <c r="K213" s="234"/>
      <c r="L213" s="39"/>
      <c r="M213" s="235" t="s">
        <v>1</v>
      </c>
      <c r="N213" s="236" t="s">
        <v>40</v>
      </c>
      <c r="O213" s="73"/>
      <c r="P213" s="237">
        <f>O213*H213</f>
        <v>0</v>
      </c>
      <c r="Q213" s="237">
        <v>0.10100000000000001</v>
      </c>
      <c r="R213" s="237">
        <f>Q213*H213</f>
        <v>2.5884280000000004</v>
      </c>
      <c r="S213" s="237">
        <v>0</v>
      </c>
      <c r="T213" s="23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9" t="s">
        <v>151</v>
      </c>
      <c r="AT213" s="239" t="s">
        <v>147</v>
      </c>
      <c r="AU213" s="239" t="s">
        <v>85</v>
      </c>
      <c r="AY213" s="18" t="s">
        <v>145</v>
      </c>
      <c r="BE213" s="116">
        <f>IF(N213="základní",J213,0)</f>
        <v>0</v>
      </c>
      <c r="BF213" s="116">
        <f>IF(N213="snížená",J213,0)</f>
        <v>0</v>
      </c>
      <c r="BG213" s="116">
        <f>IF(N213="zákl. přenesená",J213,0)</f>
        <v>0</v>
      </c>
      <c r="BH213" s="116">
        <f>IF(N213="sníž. přenesená",J213,0)</f>
        <v>0</v>
      </c>
      <c r="BI213" s="116">
        <f>IF(N213="nulová",J213,0)</f>
        <v>0</v>
      </c>
      <c r="BJ213" s="18" t="s">
        <v>83</v>
      </c>
      <c r="BK213" s="116">
        <f>ROUND(I213*H213,2)</f>
        <v>0</v>
      </c>
      <c r="BL213" s="18" t="s">
        <v>151</v>
      </c>
      <c r="BM213" s="239" t="s">
        <v>275</v>
      </c>
    </row>
    <row r="214" spans="1:65" s="13" customFormat="1" ht="22.5">
      <c r="B214" s="240"/>
      <c r="C214" s="241"/>
      <c r="D214" s="242" t="s">
        <v>153</v>
      </c>
      <c r="E214" s="243" t="s">
        <v>1</v>
      </c>
      <c r="F214" s="244" t="s">
        <v>159</v>
      </c>
      <c r="G214" s="241"/>
      <c r="H214" s="245">
        <v>25.628</v>
      </c>
      <c r="I214" s="246"/>
      <c r="J214" s="241"/>
      <c r="K214" s="241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153</v>
      </c>
      <c r="AU214" s="251" t="s">
        <v>85</v>
      </c>
      <c r="AV214" s="13" t="s">
        <v>85</v>
      </c>
      <c r="AW214" s="13" t="s">
        <v>30</v>
      </c>
      <c r="AX214" s="13" t="s">
        <v>83</v>
      </c>
      <c r="AY214" s="251" t="s">
        <v>145</v>
      </c>
    </row>
    <row r="215" spans="1:65" s="2" customFormat="1" ht="21.75" customHeight="1">
      <c r="A215" s="36"/>
      <c r="B215" s="37"/>
      <c r="C215" s="274" t="s">
        <v>276</v>
      </c>
      <c r="D215" s="274" t="s">
        <v>215</v>
      </c>
      <c r="E215" s="275" t="s">
        <v>277</v>
      </c>
      <c r="F215" s="276" t="s">
        <v>278</v>
      </c>
      <c r="G215" s="277" t="s">
        <v>150</v>
      </c>
      <c r="H215" s="278">
        <v>26.012</v>
      </c>
      <c r="I215" s="279"/>
      <c r="J215" s="280">
        <f>ROUND(I215*H215,2)</f>
        <v>0</v>
      </c>
      <c r="K215" s="281"/>
      <c r="L215" s="282"/>
      <c r="M215" s="283" t="s">
        <v>1</v>
      </c>
      <c r="N215" s="284" t="s">
        <v>40</v>
      </c>
      <c r="O215" s="73"/>
      <c r="P215" s="237">
        <f>O215*H215</f>
        <v>0</v>
      </c>
      <c r="Q215" s="237">
        <v>0.115</v>
      </c>
      <c r="R215" s="237">
        <f>Q215*H215</f>
        <v>2.9913800000000004</v>
      </c>
      <c r="S215" s="237">
        <v>0</v>
      </c>
      <c r="T215" s="23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9" t="s">
        <v>192</v>
      </c>
      <c r="AT215" s="239" t="s">
        <v>215</v>
      </c>
      <c r="AU215" s="239" t="s">
        <v>85</v>
      </c>
      <c r="AY215" s="18" t="s">
        <v>145</v>
      </c>
      <c r="BE215" s="116">
        <f>IF(N215="základní",J215,0)</f>
        <v>0</v>
      </c>
      <c r="BF215" s="116">
        <f>IF(N215="snížená",J215,0)</f>
        <v>0</v>
      </c>
      <c r="BG215" s="116">
        <f>IF(N215="zákl. přenesená",J215,0)</f>
        <v>0</v>
      </c>
      <c r="BH215" s="116">
        <f>IF(N215="sníž. přenesená",J215,0)</f>
        <v>0</v>
      </c>
      <c r="BI215" s="116">
        <f>IF(N215="nulová",J215,0)</f>
        <v>0</v>
      </c>
      <c r="BJ215" s="18" t="s">
        <v>83</v>
      </c>
      <c r="BK215" s="116">
        <f>ROUND(I215*H215,2)</f>
        <v>0</v>
      </c>
      <c r="BL215" s="18" t="s">
        <v>151</v>
      </c>
      <c r="BM215" s="239" t="s">
        <v>279</v>
      </c>
    </row>
    <row r="216" spans="1:65" s="12" customFormat="1" ht="22.9" customHeight="1">
      <c r="B216" s="211"/>
      <c r="C216" s="212"/>
      <c r="D216" s="213" t="s">
        <v>74</v>
      </c>
      <c r="E216" s="225" t="s">
        <v>192</v>
      </c>
      <c r="F216" s="225" t="s">
        <v>280</v>
      </c>
      <c r="G216" s="212"/>
      <c r="H216" s="212"/>
      <c r="I216" s="215"/>
      <c r="J216" s="226">
        <f>BK216</f>
        <v>0</v>
      </c>
      <c r="K216" s="212"/>
      <c r="L216" s="217"/>
      <c r="M216" s="218"/>
      <c r="N216" s="219"/>
      <c r="O216" s="219"/>
      <c r="P216" s="220">
        <f>SUM(P217:P295)</f>
        <v>0</v>
      </c>
      <c r="Q216" s="219"/>
      <c r="R216" s="220">
        <f>SUM(R217:R295)</f>
        <v>5.1384458000000004</v>
      </c>
      <c r="S216" s="219"/>
      <c r="T216" s="221">
        <f>SUM(T217:T295)</f>
        <v>0</v>
      </c>
      <c r="AR216" s="222" t="s">
        <v>83</v>
      </c>
      <c r="AT216" s="223" t="s">
        <v>74</v>
      </c>
      <c r="AU216" s="223" t="s">
        <v>83</v>
      </c>
      <c r="AY216" s="222" t="s">
        <v>145</v>
      </c>
      <c r="BK216" s="224">
        <f>SUM(BK217:BK295)</f>
        <v>0</v>
      </c>
    </row>
    <row r="217" spans="1:65" s="2" customFormat="1" ht="21.75" customHeight="1">
      <c r="A217" s="36"/>
      <c r="B217" s="37"/>
      <c r="C217" s="227" t="s">
        <v>281</v>
      </c>
      <c r="D217" s="227" t="s">
        <v>147</v>
      </c>
      <c r="E217" s="228" t="s">
        <v>282</v>
      </c>
      <c r="F217" s="229" t="s">
        <v>283</v>
      </c>
      <c r="G217" s="230" t="s">
        <v>284</v>
      </c>
      <c r="H217" s="231">
        <v>2</v>
      </c>
      <c r="I217" s="232"/>
      <c r="J217" s="233">
        <f>ROUND(I217*H217,2)</f>
        <v>0</v>
      </c>
      <c r="K217" s="234"/>
      <c r="L217" s="39"/>
      <c r="M217" s="235" t="s">
        <v>1</v>
      </c>
      <c r="N217" s="236" t="s">
        <v>40</v>
      </c>
      <c r="O217" s="73"/>
      <c r="P217" s="237">
        <f>O217*H217</f>
        <v>0</v>
      </c>
      <c r="Q217" s="237">
        <v>1.67E-3</v>
      </c>
      <c r="R217" s="237">
        <f>Q217*H217</f>
        <v>3.3400000000000001E-3</v>
      </c>
      <c r="S217" s="237">
        <v>0</v>
      </c>
      <c r="T217" s="23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39" t="s">
        <v>151</v>
      </c>
      <c r="AT217" s="239" t="s">
        <v>147</v>
      </c>
      <c r="AU217" s="239" t="s">
        <v>85</v>
      </c>
      <c r="AY217" s="18" t="s">
        <v>145</v>
      </c>
      <c r="BE217" s="116">
        <f>IF(N217="základní",J217,0)</f>
        <v>0</v>
      </c>
      <c r="BF217" s="116">
        <f>IF(N217="snížená",J217,0)</f>
        <v>0</v>
      </c>
      <c r="BG217" s="116">
        <f>IF(N217="zákl. přenesená",J217,0)</f>
        <v>0</v>
      </c>
      <c r="BH217" s="116">
        <f>IF(N217="sníž. přenesená",J217,0)</f>
        <v>0</v>
      </c>
      <c r="BI217" s="116">
        <f>IF(N217="nulová",J217,0)</f>
        <v>0</v>
      </c>
      <c r="BJ217" s="18" t="s">
        <v>83</v>
      </c>
      <c r="BK217" s="116">
        <f>ROUND(I217*H217,2)</f>
        <v>0</v>
      </c>
      <c r="BL217" s="18" t="s">
        <v>151</v>
      </c>
      <c r="BM217" s="239" t="s">
        <v>285</v>
      </c>
    </row>
    <row r="218" spans="1:65" s="2" customFormat="1" ht="16.5" customHeight="1">
      <c r="A218" s="36"/>
      <c r="B218" s="37"/>
      <c r="C218" s="274" t="s">
        <v>286</v>
      </c>
      <c r="D218" s="274" t="s">
        <v>215</v>
      </c>
      <c r="E218" s="275" t="s">
        <v>287</v>
      </c>
      <c r="F218" s="276" t="s">
        <v>288</v>
      </c>
      <c r="G218" s="277" t="s">
        <v>284</v>
      </c>
      <c r="H218" s="278">
        <v>1</v>
      </c>
      <c r="I218" s="279"/>
      <c r="J218" s="280">
        <f>ROUND(I218*H218,2)</f>
        <v>0</v>
      </c>
      <c r="K218" s="281"/>
      <c r="L218" s="282"/>
      <c r="M218" s="283" t="s">
        <v>1</v>
      </c>
      <c r="N218" s="284" t="s">
        <v>40</v>
      </c>
      <c r="O218" s="73"/>
      <c r="P218" s="237">
        <f>O218*H218</f>
        <v>0</v>
      </c>
      <c r="Q218" s="237">
        <v>1.34E-2</v>
      </c>
      <c r="R218" s="237">
        <f>Q218*H218</f>
        <v>1.34E-2</v>
      </c>
      <c r="S218" s="237">
        <v>0</v>
      </c>
      <c r="T218" s="23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9" t="s">
        <v>192</v>
      </c>
      <c r="AT218" s="239" t="s">
        <v>215</v>
      </c>
      <c r="AU218" s="239" t="s">
        <v>85</v>
      </c>
      <c r="AY218" s="18" t="s">
        <v>145</v>
      </c>
      <c r="BE218" s="116">
        <f>IF(N218="základní",J218,0)</f>
        <v>0</v>
      </c>
      <c r="BF218" s="116">
        <f>IF(N218="snížená",J218,0)</f>
        <v>0</v>
      </c>
      <c r="BG218" s="116">
        <f>IF(N218="zákl. přenesená",J218,0)</f>
        <v>0</v>
      </c>
      <c r="BH218" s="116">
        <f>IF(N218="sníž. přenesená",J218,0)</f>
        <v>0</v>
      </c>
      <c r="BI218" s="116">
        <f>IF(N218="nulová",J218,0)</f>
        <v>0</v>
      </c>
      <c r="BJ218" s="18" t="s">
        <v>83</v>
      </c>
      <c r="BK218" s="116">
        <f>ROUND(I218*H218,2)</f>
        <v>0</v>
      </c>
      <c r="BL218" s="18" t="s">
        <v>151</v>
      </c>
      <c r="BM218" s="239" t="s">
        <v>289</v>
      </c>
    </row>
    <row r="219" spans="1:65" s="2" customFormat="1" ht="16.5" customHeight="1">
      <c r="A219" s="36"/>
      <c r="B219" s="37"/>
      <c r="C219" s="274" t="s">
        <v>290</v>
      </c>
      <c r="D219" s="274" t="s">
        <v>215</v>
      </c>
      <c r="E219" s="275" t="s">
        <v>291</v>
      </c>
      <c r="F219" s="276" t="s">
        <v>292</v>
      </c>
      <c r="G219" s="277" t="s">
        <v>284</v>
      </c>
      <c r="H219" s="278">
        <v>1</v>
      </c>
      <c r="I219" s="279"/>
      <c r="J219" s="280">
        <f>ROUND(I219*H219,2)</f>
        <v>0</v>
      </c>
      <c r="K219" s="281"/>
      <c r="L219" s="282"/>
      <c r="M219" s="283" t="s">
        <v>1</v>
      </c>
      <c r="N219" s="284" t="s">
        <v>40</v>
      </c>
      <c r="O219" s="73"/>
      <c r="P219" s="237">
        <f>O219*H219</f>
        <v>0</v>
      </c>
      <c r="Q219" s="237">
        <v>5.0000000000000001E-4</v>
      </c>
      <c r="R219" s="237">
        <f>Q219*H219</f>
        <v>5.0000000000000001E-4</v>
      </c>
      <c r="S219" s="237">
        <v>0</v>
      </c>
      <c r="T219" s="23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9" t="s">
        <v>192</v>
      </c>
      <c r="AT219" s="239" t="s">
        <v>215</v>
      </c>
      <c r="AU219" s="239" t="s">
        <v>85</v>
      </c>
      <c r="AY219" s="18" t="s">
        <v>145</v>
      </c>
      <c r="BE219" s="116">
        <f>IF(N219="základní",J219,0)</f>
        <v>0</v>
      </c>
      <c r="BF219" s="116">
        <f>IF(N219="snížená",J219,0)</f>
        <v>0</v>
      </c>
      <c r="BG219" s="116">
        <f>IF(N219="zákl. přenesená",J219,0)</f>
        <v>0</v>
      </c>
      <c r="BH219" s="116">
        <f>IF(N219="sníž. přenesená",J219,0)</f>
        <v>0</v>
      </c>
      <c r="BI219" s="116">
        <f>IF(N219="nulová",J219,0)</f>
        <v>0</v>
      </c>
      <c r="BJ219" s="18" t="s">
        <v>83</v>
      </c>
      <c r="BK219" s="116">
        <f>ROUND(I219*H219,2)</f>
        <v>0</v>
      </c>
      <c r="BL219" s="18" t="s">
        <v>151</v>
      </c>
      <c r="BM219" s="239" t="s">
        <v>293</v>
      </c>
    </row>
    <row r="220" spans="1:65" s="2" customFormat="1" ht="21.75" customHeight="1">
      <c r="A220" s="36"/>
      <c r="B220" s="37"/>
      <c r="C220" s="227" t="s">
        <v>294</v>
      </c>
      <c r="D220" s="227" t="s">
        <v>147</v>
      </c>
      <c r="E220" s="228" t="s">
        <v>295</v>
      </c>
      <c r="F220" s="229" t="s">
        <v>296</v>
      </c>
      <c r="G220" s="230" t="s">
        <v>284</v>
      </c>
      <c r="H220" s="231">
        <v>12</v>
      </c>
      <c r="I220" s="232"/>
      <c r="J220" s="233">
        <f>ROUND(I220*H220,2)</f>
        <v>0</v>
      </c>
      <c r="K220" s="234"/>
      <c r="L220" s="39"/>
      <c r="M220" s="235" t="s">
        <v>1</v>
      </c>
      <c r="N220" s="236" t="s">
        <v>40</v>
      </c>
      <c r="O220" s="73"/>
      <c r="P220" s="237">
        <f>O220*H220</f>
        <v>0</v>
      </c>
      <c r="Q220" s="237">
        <v>1.67E-3</v>
      </c>
      <c r="R220" s="237">
        <f>Q220*H220</f>
        <v>2.0040000000000002E-2</v>
      </c>
      <c r="S220" s="237">
        <v>0</v>
      </c>
      <c r="T220" s="23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9" t="s">
        <v>151</v>
      </c>
      <c r="AT220" s="239" t="s">
        <v>147</v>
      </c>
      <c r="AU220" s="239" t="s">
        <v>85</v>
      </c>
      <c r="AY220" s="18" t="s">
        <v>145</v>
      </c>
      <c r="BE220" s="116">
        <f>IF(N220="základní",J220,0)</f>
        <v>0</v>
      </c>
      <c r="BF220" s="116">
        <f>IF(N220="snížená",J220,0)</f>
        <v>0</v>
      </c>
      <c r="BG220" s="116">
        <f>IF(N220="zákl. přenesená",J220,0)</f>
        <v>0</v>
      </c>
      <c r="BH220" s="116">
        <f>IF(N220="sníž. přenesená",J220,0)</f>
        <v>0</v>
      </c>
      <c r="BI220" s="116">
        <f>IF(N220="nulová",J220,0)</f>
        <v>0</v>
      </c>
      <c r="BJ220" s="18" t="s">
        <v>83</v>
      </c>
      <c r="BK220" s="116">
        <f>ROUND(I220*H220,2)</f>
        <v>0</v>
      </c>
      <c r="BL220" s="18" t="s">
        <v>151</v>
      </c>
      <c r="BM220" s="239" t="s">
        <v>297</v>
      </c>
    </row>
    <row r="221" spans="1:65" s="13" customFormat="1" ht="11.25">
      <c r="B221" s="240"/>
      <c r="C221" s="241"/>
      <c r="D221" s="242" t="s">
        <v>153</v>
      </c>
      <c r="E221" s="243" t="s">
        <v>1</v>
      </c>
      <c r="F221" s="244" t="s">
        <v>298</v>
      </c>
      <c r="G221" s="241"/>
      <c r="H221" s="245">
        <v>2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153</v>
      </c>
      <c r="AU221" s="251" t="s">
        <v>85</v>
      </c>
      <c r="AV221" s="13" t="s">
        <v>85</v>
      </c>
      <c r="AW221" s="13" t="s">
        <v>30</v>
      </c>
      <c r="AX221" s="13" t="s">
        <v>75</v>
      </c>
      <c r="AY221" s="251" t="s">
        <v>145</v>
      </c>
    </row>
    <row r="222" spans="1:65" s="13" customFormat="1" ht="11.25">
      <c r="B222" s="240"/>
      <c r="C222" s="241"/>
      <c r="D222" s="242" t="s">
        <v>153</v>
      </c>
      <c r="E222" s="243" t="s">
        <v>1</v>
      </c>
      <c r="F222" s="244" t="s">
        <v>299</v>
      </c>
      <c r="G222" s="241"/>
      <c r="H222" s="245">
        <v>10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153</v>
      </c>
      <c r="AU222" s="251" t="s">
        <v>85</v>
      </c>
      <c r="AV222" s="13" t="s">
        <v>85</v>
      </c>
      <c r="AW222" s="13" t="s">
        <v>30</v>
      </c>
      <c r="AX222" s="13" t="s">
        <v>75</v>
      </c>
      <c r="AY222" s="251" t="s">
        <v>145</v>
      </c>
    </row>
    <row r="223" spans="1:65" s="14" customFormat="1" ht="11.25">
      <c r="B223" s="252"/>
      <c r="C223" s="253"/>
      <c r="D223" s="242" t="s">
        <v>153</v>
      </c>
      <c r="E223" s="254" t="s">
        <v>1</v>
      </c>
      <c r="F223" s="255" t="s">
        <v>160</v>
      </c>
      <c r="G223" s="253"/>
      <c r="H223" s="256">
        <v>12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AT223" s="262" t="s">
        <v>153</v>
      </c>
      <c r="AU223" s="262" t="s">
        <v>85</v>
      </c>
      <c r="AV223" s="14" t="s">
        <v>151</v>
      </c>
      <c r="AW223" s="14" t="s">
        <v>30</v>
      </c>
      <c r="AX223" s="14" t="s">
        <v>83</v>
      </c>
      <c r="AY223" s="262" t="s">
        <v>145</v>
      </c>
    </row>
    <row r="224" spans="1:65" s="2" customFormat="1" ht="16.5" customHeight="1">
      <c r="A224" s="36"/>
      <c r="B224" s="37"/>
      <c r="C224" s="274" t="s">
        <v>300</v>
      </c>
      <c r="D224" s="274" t="s">
        <v>215</v>
      </c>
      <c r="E224" s="275" t="s">
        <v>301</v>
      </c>
      <c r="F224" s="276" t="s">
        <v>302</v>
      </c>
      <c r="G224" s="277" t="s">
        <v>284</v>
      </c>
      <c r="H224" s="278">
        <v>2</v>
      </c>
      <c r="I224" s="279"/>
      <c r="J224" s="280">
        <f>ROUND(I224*H224,2)</f>
        <v>0</v>
      </c>
      <c r="K224" s="281"/>
      <c r="L224" s="282"/>
      <c r="M224" s="283" t="s">
        <v>1</v>
      </c>
      <c r="N224" s="284" t="s">
        <v>40</v>
      </c>
      <c r="O224" s="73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39" t="s">
        <v>192</v>
      </c>
      <c r="AT224" s="239" t="s">
        <v>215</v>
      </c>
      <c r="AU224" s="239" t="s">
        <v>85</v>
      </c>
      <c r="AY224" s="18" t="s">
        <v>145</v>
      </c>
      <c r="BE224" s="116">
        <f>IF(N224="základní",J224,0)</f>
        <v>0</v>
      </c>
      <c r="BF224" s="116">
        <f>IF(N224="snížená",J224,0)</f>
        <v>0</v>
      </c>
      <c r="BG224" s="116">
        <f>IF(N224="zákl. přenesená",J224,0)</f>
        <v>0</v>
      </c>
      <c r="BH224" s="116">
        <f>IF(N224="sníž. přenesená",J224,0)</f>
        <v>0</v>
      </c>
      <c r="BI224" s="116">
        <f>IF(N224="nulová",J224,0)</f>
        <v>0</v>
      </c>
      <c r="BJ224" s="18" t="s">
        <v>83</v>
      </c>
      <c r="BK224" s="116">
        <f>ROUND(I224*H224,2)</f>
        <v>0</v>
      </c>
      <c r="BL224" s="18" t="s">
        <v>151</v>
      </c>
      <c r="BM224" s="239" t="s">
        <v>303</v>
      </c>
    </row>
    <row r="225" spans="1:65" s="2" customFormat="1" ht="16.5" customHeight="1">
      <c r="A225" s="36"/>
      <c r="B225" s="37"/>
      <c r="C225" s="274" t="s">
        <v>304</v>
      </c>
      <c r="D225" s="274" t="s">
        <v>215</v>
      </c>
      <c r="E225" s="275" t="s">
        <v>305</v>
      </c>
      <c r="F225" s="276" t="s">
        <v>306</v>
      </c>
      <c r="G225" s="277" t="s">
        <v>284</v>
      </c>
      <c r="H225" s="278">
        <v>6</v>
      </c>
      <c r="I225" s="279"/>
      <c r="J225" s="280">
        <f>ROUND(I225*H225,2)</f>
        <v>0</v>
      </c>
      <c r="K225" s="281"/>
      <c r="L225" s="282"/>
      <c r="M225" s="283" t="s">
        <v>1</v>
      </c>
      <c r="N225" s="284" t="s">
        <v>40</v>
      </c>
      <c r="O225" s="73"/>
      <c r="P225" s="237">
        <f>O225*H225</f>
        <v>0</v>
      </c>
      <c r="Q225" s="237">
        <v>0.01</v>
      </c>
      <c r="R225" s="237">
        <f>Q225*H225</f>
        <v>0.06</v>
      </c>
      <c r="S225" s="237">
        <v>0</v>
      </c>
      <c r="T225" s="238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9" t="s">
        <v>192</v>
      </c>
      <c r="AT225" s="239" t="s">
        <v>215</v>
      </c>
      <c r="AU225" s="239" t="s">
        <v>85</v>
      </c>
      <c r="AY225" s="18" t="s">
        <v>145</v>
      </c>
      <c r="BE225" s="116">
        <f>IF(N225="základní",J225,0)</f>
        <v>0</v>
      </c>
      <c r="BF225" s="116">
        <f>IF(N225="snížená",J225,0)</f>
        <v>0</v>
      </c>
      <c r="BG225" s="116">
        <f>IF(N225="zákl. přenesená",J225,0)</f>
        <v>0</v>
      </c>
      <c r="BH225" s="116">
        <f>IF(N225="sníž. přenesená",J225,0)</f>
        <v>0</v>
      </c>
      <c r="BI225" s="116">
        <f>IF(N225="nulová",J225,0)</f>
        <v>0</v>
      </c>
      <c r="BJ225" s="18" t="s">
        <v>83</v>
      </c>
      <c r="BK225" s="116">
        <f>ROUND(I225*H225,2)</f>
        <v>0</v>
      </c>
      <c r="BL225" s="18" t="s">
        <v>151</v>
      </c>
      <c r="BM225" s="239" t="s">
        <v>307</v>
      </c>
    </row>
    <row r="226" spans="1:65" s="2" customFormat="1" ht="16.5" customHeight="1">
      <c r="A226" s="36"/>
      <c r="B226" s="37"/>
      <c r="C226" s="274" t="s">
        <v>308</v>
      </c>
      <c r="D226" s="274" t="s">
        <v>215</v>
      </c>
      <c r="E226" s="275" t="s">
        <v>309</v>
      </c>
      <c r="F226" s="276" t="s">
        <v>310</v>
      </c>
      <c r="G226" s="277" t="s">
        <v>284</v>
      </c>
      <c r="H226" s="278">
        <v>4</v>
      </c>
      <c r="I226" s="279"/>
      <c r="J226" s="280">
        <f>ROUND(I226*H226,2)</f>
        <v>0</v>
      </c>
      <c r="K226" s="281"/>
      <c r="L226" s="282"/>
      <c r="M226" s="283" t="s">
        <v>1</v>
      </c>
      <c r="N226" s="284" t="s">
        <v>40</v>
      </c>
      <c r="O226" s="73"/>
      <c r="P226" s="237">
        <f>O226*H226</f>
        <v>0</v>
      </c>
      <c r="Q226" s="237">
        <v>8.0000000000000002E-3</v>
      </c>
      <c r="R226" s="237">
        <f>Q226*H226</f>
        <v>3.2000000000000001E-2</v>
      </c>
      <c r="S226" s="237">
        <v>0</v>
      </c>
      <c r="T226" s="238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9" t="s">
        <v>192</v>
      </c>
      <c r="AT226" s="239" t="s">
        <v>215</v>
      </c>
      <c r="AU226" s="239" t="s">
        <v>85</v>
      </c>
      <c r="AY226" s="18" t="s">
        <v>145</v>
      </c>
      <c r="BE226" s="116">
        <f>IF(N226="základní",J226,0)</f>
        <v>0</v>
      </c>
      <c r="BF226" s="116">
        <f>IF(N226="snížená",J226,0)</f>
        <v>0</v>
      </c>
      <c r="BG226" s="116">
        <f>IF(N226="zákl. přenesená",J226,0)</f>
        <v>0</v>
      </c>
      <c r="BH226" s="116">
        <f>IF(N226="sníž. přenesená",J226,0)</f>
        <v>0</v>
      </c>
      <c r="BI226" s="116">
        <f>IF(N226="nulová",J226,0)</f>
        <v>0</v>
      </c>
      <c r="BJ226" s="18" t="s">
        <v>83</v>
      </c>
      <c r="BK226" s="116">
        <f>ROUND(I226*H226,2)</f>
        <v>0</v>
      </c>
      <c r="BL226" s="18" t="s">
        <v>151</v>
      </c>
      <c r="BM226" s="239" t="s">
        <v>311</v>
      </c>
    </row>
    <row r="227" spans="1:65" s="2" customFormat="1" ht="21.75" customHeight="1">
      <c r="A227" s="36"/>
      <c r="B227" s="37"/>
      <c r="C227" s="227" t="s">
        <v>312</v>
      </c>
      <c r="D227" s="227" t="s">
        <v>147</v>
      </c>
      <c r="E227" s="228" t="s">
        <v>313</v>
      </c>
      <c r="F227" s="229" t="s">
        <v>314</v>
      </c>
      <c r="G227" s="230" t="s">
        <v>169</v>
      </c>
      <c r="H227" s="231">
        <v>48.55</v>
      </c>
      <c r="I227" s="232"/>
      <c r="J227" s="233">
        <f>ROUND(I227*H227,2)</f>
        <v>0</v>
      </c>
      <c r="K227" s="234"/>
      <c r="L227" s="39"/>
      <c r="M227" s="235" t="s">
        <v>1</v>
      </c>
      <c r="N227" s="236" t="s">
        <v>40</v>
      </c>
      <c r="O227" s="73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9" t="s">
        <v>151</v>
      </c>
      <c r="AT227" s="239" t="s">
        <v>147</v>
      </c>
      <c r="AU227" s="239" t="s">
        <v>85</v>
      </c>
      <c r="AY227" s="18" t="s">
        <v>145</v>
      </c>
      <c r="BE227" s="116">
        <f>IF(N227="základní",J227,0)</f>
        <v>0</v>
      </c>
      <c r="BF227" s="116">
        <f>IF(N227="snížená",J227,0)</f>
        <v>0</v>
      </c>
      <c r="BG227" s="116">
        <f>IF(N227="zákl. přenesená",J227,0)</f>
        <v>0</v>
      </c>
      <c r="BH227" s="116">
        <f>IF(N227="sníž. přenesená",J227,0)</f>
        <v>0</v>
      </c>
      <c r="BI227" s="116">
        <f>IF(N227="nulová",J227,0)</f>
        <v>0</v>
      </c>
      <c r="BJ227" s="18" t="s">
        <v>83</v>
      </c>
      <c r="BK227" s="116">
        <f>ROUND(I227*H227,2)</f>
        <v>0</v>
      </c>
      <c r="BL227" s="18" t="s">
        <v>151</v>
      </c>
      <c r="BM227" s="239" t="s">
        <v>315</v>
      </c>
    </row>
    <row r="228" spans="1:65" s="13" customFormat="1" ht="11.25">
      <c r="B228" s="240"/>
      <c r="C228" s="241"/>
      <c r="D228" s="242" t="s">
        <v>153</v>
      </c>
      <c r="E228" s="243" t="s">
        <v>1</v>
      </c>
      <c r="F228" s="244" t="s">
        <v>316</v>
      </c>
      <c r="G228" s="241"/>
      <c r="H228" s="245">
        <v>48.55</v>
      </c>
      <c r="I228" s="246"/>
      <c r="J228" s="241"/>
      <c r="K228" s="241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153</v>
      </c>
      <c r="AU228" s="251" t="s">
        <v>85</v>
      </c>
      <c r="AV228" s="13" t="s">
        <v>85</v>
      </c>
      <c r="AW228" s="13" t="s">
        <v>30</v>
      </c>
      <c r="AX228" s="13" t="s">
        <v>75</v>
      </c>
      <c r="AY228" s="251" t="s">
        <v>145</v>
      </c>
    </row>
    <row r="229" spans="1:65" s="15" customFormat="1" ht="11.25">
      <c r="B229" s="263"/>
      <c r="C229" s="264"/>
      <c r="D229" s="242" t="s">
        <v>153</v>
      </c>
      <c r="E229" s="265" t="s">
        <v>1</v>
      </c>
      <c r="F229" s="266" t="s">
        <v>190</v>
      </c>
      <c r="G229" s="264"/>
      <c r="H229" s="267">
        <v>48.55</v>
      </c>
      <c r="I229" s="268"/>
      <c r="J229" s="264"/>
      <c r="K229" s="264"/>
      <c r="L229" s="269"/>
      <c r="M229" s="270"/>
      <c r="N229" s="271"/>
      <c r="O229" s="271"/>
      <c r="P229" s="271"/>
      <c r="Q229" s="271"/>
      <c r="R229" s="271"/>
      <c r="S229" s="271"/>
      <c r="T229" s="272"/>
      <c r="AT229" s="273" t="s">
        <v>153</v>
      </c>
      <c r="AU229" s="273" t="s">
        <v>85</v>
      </c>
      <c r="AV229" s="15" t="s">
        <v>161</v>
      </c>
      <c r="AW229" s="15" t="s">
        <v>30</v>
      </c>
      <c r="AX229" s="15" t="s">
        <v>75</v>
      </c>
      <c r="AY229" s="273" t="s">
        <v>145</v>
      </c>
    </row>
    <row r="230" spans="1:65" s="13" customFormat="1" ht="11.25">
      <c r="B230" s="240"/>
      <c r="C230" s="241"/>
      <c r="D230" s="242" t="s">
        <v>153</v>
      </c>
      <c r="E230" s="243" t="s">
        <v>1</v>
      </c>
      <c r="F230" s="244" t="s">
        <v>317</v>
      </c>
      <c r="G230" s="241"/>
      <c r="H230" s="245">
        <v>0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153</v>
      </c>
      <c r="AU230" s="251" t="s">
        <v>85</v>
      </c>
      <c r="AV230" s="13" t="s">
        <v>85</v>
      </c>
      <c r="AW230" s="13" t="s">
        <v>30</v>
      </c>
      <c r="AX230" s="13" t="s">
        <v>75</v>
      </c>
      <c r="AY230" s="251" t="s">
        <v>145</v>
      </c>
    </row>
    <row r="231" spans="1:65" s="14" customFormat="1" ht="11.25">
      <c r="B231" s="252"/>
      <c r="C231" s="253"/>
      <c r="D231" s="242" t="s">
        <v>153</v>
      </c>
      <c r="E231" s="254" t="s">
        <v>1</v>
      </c>
      <c r="F231" s="255" t="s">
        <v>160</v>
      </c>
      <c r="G231" s="253"/>
      <c r="H231" s="256">
        <v>48.55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AT231" s="262" t="s">
        <v>153</v>
      </c>
      <c r="AU231" s="262" t="s">
        <v>85</v>
      </c>
      <c r="AV231" s="14" t="s">
        <v>151</v>
      </c>
      <c r="AW231" s="14" t="s">
        <v>30</v>
      </c>
      <c r="AX231" s="14" t="s">
        <v>83</v>
      </c>
      <c r="AY231" s="262" t="s">
        <v>145</v>
      </c>
    </row>
    <row r="232" spans="1:65" s="2" customFormat="1" ht="21.75" customHeight="1">
      <c r="A232" s="36"/>
      <c r="B232" s="37"/>
      <c r="C232" s="274" t="s">
        <v>318</v>
      </c>
      <c r="D232" s="274" t="s">
        <v>215</v>
      </c>
      <c r="E232" s="275" t="s">
        <v>319</v>
      </c>
      <c r="F232" s="276" t="s">
        <v>320</v>
      </c>
      <c r="G232" s="277" t="s">
        <v>169</v>
      </c>
      <c r="H232" s="278">
        <v>440.51</v>
      </c>
      <c r="I232" s="279"/>
      <c r="J232" s="280">
        <f>ROUND(I232*H232,2)</f>
        <v>0</v>
      </c>
      <c r="K232" s="281"/>
      <c r="L232" s="282"/>
      <c r="M232" s="283" t="s">
        <v>1</v>
      </c>
      <c r="N232" s="284" t="s">
        <v>40</v>
      </c>
      <c r="O232" s="73"/>
      <c r="P232" s="237">
        <f>O232*H232</f>
        <v>0</v>
      </c>
      <c r="Q232" s="237">
        <v>2.7999999999999998E-4</v>
      </c>
      <c r="R232" s="237">
        <f>Q232*H232</f>
        <v>0.12334279999999999</v>
      </c>
      <c r="S232" s="237">
        <v>0</v>
      </c>
      <c r="T232" s="238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39" t="s">
        <v>192</v>
      </c>
      <c r="AT232" s="239" t="s">
        <v>215</v>
      </c>
      <c r="AU232" s="239" t="s">
        <v>85</v>
      </c>
      <c r="AY232" s="18" t="s">
        <v>145</v>
      </c>
      <c r="BE232" s="116">
        <f>IF(N232="základní",J232,0)</f>
        <v>0</v>
      </c>
      <c r="BF232" s="116">
        <f>IF(N232="snížená",J232,0)</f>
        <v>0</v>
      </c>
      <c r="BG232" s="116">
        <f>IF(N232="zákl. přenesená",J232,0)</f>
        <v>0</v>
      </c>
      <c r="BH232" s="116">
        <f>IF(N232="sníž. přenesená",J232,0)</f>
        <v>0</v>
      </c>
      <c r="BI232" s="116">
        <f>IF(N232="nulová",J232,0)</f>
        <v>0</v>
      </c>
      <c r="BJ232" s="18" t="s">
        <v>83</v>
      </c>
      <c r="BK232" s="116">
        <f>ROUND(I232*H232,2)</f>
        <v>0</v>
      </c>
      <c r="BL232" s="18" t="s">
        <v>151</v>
      </c>
      <c r="BM232" s="239" t="s">
        <v>321</v>
      </c>
    </row>
    <row r="233" spans="1:65" s="13" customFormat="1" ht="11.25">
      <c r="B233" s="240"/>
      <c r="C233" s="241"/>
      <c r="D233" s="242" t="s">
        <v>153</v>
      </c>
      <c r="E233" s="243" t="s">
        <v>1</v>
      </c>
      <c r="F233" s="244" t="s">
        <v>322</v>
      </c>
      <c r="G233" s="241"/>
      <c r="H233" s="245">
        <v>49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153</v>
      </c>
      <c r="AU233" s="251" t="s">
        <v>85</v>
      </c>
      <c r="AV233" s="13" t="s">
        <v>85</v>
      </c>
      <c r="AW233" s="13" t="s">
        <v>30</v>
      </c>
      <c r="AX233" s="13" t="s">
        <v>75</v>
      </c>
      <c r="AY233" s="251" t="s">
        <v>145</v>
      </c>
    </row>
    <row r="234" spans="1:65" s="13" customFormat="1" ht="11.25">
      <c r="B234" s="240"/>
      <c r="C234" s="241"/>
      <c r="D234" s="242" t="s">
        <v>153</v>
      </c>
      <c r="E234" s="243" t="s">
        <v>1</v>
      </c>
      <c r="F234" s="244" t="s">
        <v>323</v>
      </c>
      <c r="G234" s="241"/>
      <c r="H234" s="245">
        <v>250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153</v>
      </c>
      <c r="AU234" s="251" t="s">
        <v>85</v>
      </c>
      <c r="AV234" s="13" t="s">
        <v>85</v>
      </c>
      <c r="AW234" s="13" t="s">
        <v>30</v>
      </c>
      <c r="AX234" s="13" t="s">
        <v>75</v>
      </c>
      <c r="AY234" s="251" t="s">
        <v>145</v>
      </c>
    </row>
    <row r="235" spans="1:65" s="13" customFormat="1" ht="11.25">
      <c r="B235" s="240"/>
      <c r="C235" s="241"/>
      <c r="D235" s="242" t="s">
        <v>153</v>
      </c>
      <c r="E235" s="243" t="s">
        <v>1</v>
      </c>
      <c r="F235" s="244" t="s">
        <v>324</v>
      </c>
      <c r="G235" s="241"/>
      <c r="H235" s="245">
        <v>135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153</v>
      </c>
      <c r="AU235" s="251" t="s">
        <v>85</v>
      </c>
      <c r="AV235" s="13" t="s">
        <v>85</v>
      </c>
      <c r="AW235" s="13" t="s">
        <v>30</v>
      </c>
      <c r="AX235" s="13" t="s">
        <v>75</v>
      </c>
      <c r="AY235" s="251" t="s">
        <v>145</v>
      </c>
    </row>
    <row r="236" spans="1:65" s="14" customFormat="1" ht="11.25">
      <c r="B236" s="252"/>
      <c r="C236" s="253"/>
      <c r="D236" s="242" t="s">
        <v>153</v>
      </c>
      <c r="E236" s="254" t="s">
        <v>1</v>
      </c>
      <c r="F236" s="255" t="s">
        <v>160</v>
      </c>
      <c r="G236" s="253"/>
      <c r="H236" s="256">
        <v>434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AT236" s="262" t="s">
        <v>153</v>
      </c>
      <c r="AU236" s="262" t="s">
        <v>85</v>
      </c>
      <c r="AV236" s="14" t="s">
        <v>151</v>
      </c>
      <c r="AW236" s="14" t="s">
        <v>30</v>
      </c>
      <c r="AX236" s="14" t="s">
        <v>83</v>
      </c>
      <c r="AY236" s="262" t="s">
        <v>145</v>
      </c>
    </row>
    <row r="237" spans="1:65" s="13" customFormat="1" ht="11.25">
      <c r="B237" s="240"/>
      <c r="C237" s="241"/>
      <c r="D237" s="242" t="s">
        <v>153</v>
      </c>
      <c r="E237" s="241"/>
      <c r="F237" s="244" t="s">
        <v>325</v>
      </c>
      <c r="G237" s="241"/>
      <c r="H237" s="245">
        <v>440.51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153</v>
      </c>
      <c r="AU237" s="251" t="s">
        <v>85</v>
      </c>
      <c r="AV237" s="13" t="s">
        <v>85</v>
      </c>
      <c r="AW237" s="13" t="s">
        <v>4</v>
      </c>
      <c r="AX237" s="13" t="s">
        <v>83</v>
      </c>
      <c r="AY237" s="251" t="s">
        <v>145</v>
      </c>
    </row>
    <row r="238" spans="1:65" s="2" customFormat="1" ht="21.75" customHeight="1">
      <c r="A238" s="36"/>
      <c r="B238" s="37"/>
      <c r="C238" s="227" t="s">
        <v>326</v>
      </c>
      <c r="D238" s="227" t="s">
        <v>147</v>
      </c>
      <c r="E238" s="228" t="s">
        <v>327</v>
      </c>
      <c r="F238" s="229" t="s">
        <v>328</v>
      </c>
      <c r="G238" s="230" t="s">
        <v>169</v>
      </c>
      <c r="H238" s="231">
        <v>234.5</v>
      </c>
      <c r="I238" s="232"/>
      <c r="J238" s="233">
        <f>ROUND(I238*H238,2)</f>
        <v>0</v>
      </c>
      <c r="K238" s="234"/>
      <c r="L238" s="39"/>
      <c r="M238" s="235" t="s">
        <v>1</v>
      </c>
      <c r="N238" s="236" t="s">
        <v>40</v>
      </c>
      <c r="O238" s="73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9" t="s">
        <v>151</v>
      </c>
      <c r="AT238" s="239" t="s">
        <v>147</v>
      </c>
      <c r="AU238" s="239" t="s">
        <v>85</v>
      </c>
      <c r="AY238" s="18" t="s">
        <v>145</v>
      </c>
      <c r="BE238" s="116">
        <f>IF(N238="základní",J238,0)</f>
        <v>0</v>
      </c>
      <c r="BF238" s="116">
        <f>IF(N238="snížená",J238,0)</f>
        <v>0</v>
      </c>
      <c r="BG238" s="116">
        <f>IF(N238="zákl. přenesená",J238,0)</f>
        <v>0</v>
      </c>
      <c r="BH238" s="116">
        <f>IF(N238="sníž. přenesená",J238,0)</f>
        <v>0</v>
      </c>
      <c r="BI238" s="116">
        <f>IF(N238="nulová",J238,0)</f>
        <v>0</v>
      </c>
      <c r="BJ238" s="18" t="s">
        <v>83</v>
      </c>
      <c r="BK238" s="116">
        <f>ROUND(I238*H238,2)</f>
        <v>0</v>
      </c>
      <c r="BL238" s="18" t="s">
        <v>151</v>
      </c>
      <c r="BM238" s="239" t="s">
        <v>329</v>
      </c>
    </row>
    <row r="239" spans="1:65" s="13" customFormat="1" ht="11.25">
      <c r="B239" s="240"/>
      <c r="C239" s="241"/>
      <c r="D239" s="242" t="s">
        <v>153</v>
      </c>
      <c r="E239" s="243" t="s">
        <v>1</v>
      </c>
      <c r="F239" s="244" t="s">
        <v>330</v>
      </c>
      <c r="G239" s="241"/>
      <c r="H239" s="245">
        <v>234.5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153</v>
      </c>
      <c r="AU239" s="251" t="s">
        <v>85</v>
      </c>
      <c r="AV239" s="13" t="s">
        <v>85</v>
      </c>
      <c r="AW239" s="13" t="s">
        <v>30</v>
      </c>
      <c r="AX239" s="13" t="s">
        <v>83</v>
      </c>
      <c r="AY239" s="251" t="s">
        <v>145</v>
      </c>
    </row>
    <row r="240" spans="1:65" s="2" customFormat="1" ht="16.5" customHeight="1">
      <c r="A240" s="36"/>
      <c r="B240" s="37"/>
      <c r="C240" s="274" t="s">
        <v>331</v>
      </c>
      <c r="D240" s="274" t="s">
        <v>215</v>
      </c>
      <c r="E240" s="275" t="s">
        <v>332</v>
      </c>
      <c r="F240" s="276" t="s">
        <v>333</v>
      </c>
      <c r="G240" s="277" t="s">
        <v>169</v>
      </c>
      <c r="H240" s="278">
        <v>243</v>
      </c>
      <c r="I240" s="279"/>
      <c r="J240" s="280">
        <f>ROUND(I240*H240,2)</f>
        <v>0</v>
      </c>
      <c r="K240" s="281"/>
      <c r="L240" s="282"/>
      <c r="M240" s="283" t="s">
        <v>1</v>
      </c>
      <c r="N240" s="284" t="s">
        <v>40</v>
      </c>
      <c r="O240" s="73"/>
      <c r="P240" s="237">
        <f>O240*H240</f>
        <v>0</v>
      </c>
      <c r="Q240" s="237">
        <v>2.14E-3</v>
      </c>
      <c r="R240" s="237">
        <f>Q240*H240</f>
        <v>0.52002000000000004</v>
      </c>
      <c r="S240" s="237">
        <v>0</v>
      </c>
      <c r="T240" s="238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9" t="s">
        <v>192</v>
      </c>
      <c r="AT240" s="239" t="s">
        <v>215</v>
      </c>
      <c r="AU240" s="239" t="s">
        <v>85</v>
      </c>
      <c r="AY240" s="18" t="s">
        <v>145</v>
      </c>
      <c r="BE240" s="116">
        <f>IF(N240="základní",J240,0)</f>
        <v>0</v>
      </c>
      <c r="BF240" s="116">
        <f>IF(N240="snížená",J240,0)</f>
        <v>0</v>
      </c>
      <c r="BG240" s="116">
        <f>IF(N240="zákl. přenesená",J240,0)</f>
        <v>0</v>
      </c>
      <c r="BH240" s="116">
        <f>IF(N240="sníž. přenesená",J240,0)</f>
        <v>0</v>
      </c>
      <c r="BI240" s="116">
        <f>IF(N240="nulová",J240,0)</f>
        <v>0</v>
      </c>
      <c r="BJ240" s="18" t="s">
        <v>83</v>
      </c>
      <c r="BK240" s="116">
        <f>ROUND(I240*H240,2)</f>
        <v>0</v>
      </c>
      <c r="BL240" s="18" t="s">
        <v>151</v>
      </c>
      <c r="BM240" s="239" t="s">
        <v>334</v>
      </c>
    </row>
    <row r="241" spans="1:65" s="13" customFormat="1" ht="22.5">
      <c r="B241" s="240"/>
      <c r="C241" s="241"/>
      <c r="D241" s="242" t="s">
        <v>153</v>
      </c>
      <c r="E241" s="241"/>
      <c r="F241" s="244" t="s">
        <v>335</v>
      </c>
      <c r="G241" s="241"/>
      <c r="H241" s="245">
        <v>243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153</v>
      </c>
      <c r="AU241" s="251" t="s">
        <v>85</v>
      </c>
      <c r="AV241" s="13" t="s">
        <v>85</v>
      </c>
      <c r="AW241" s="13" t="s">
        <v>4</v>
      </c>
      <c r="AX241" s="13" t="s">
        <v>83</v>
      </c>
      <c r="AY241" s="251" t="s">
        <v>145</v>
      </c>
    </row>
    <row r="242" spans="1:65" s="2" customFormat="1" ht="21.75" customHeight="1">
      <c r="A242" s="36"/>
      <c r="B242" s="37"/>
      <c r="C242" s="227" t="s">
        <v>336</v>
      </c>
      <c r="D242" s="227" t="s">
        <v>147</v>
      </c>
      <c r="E242" s="228" t="s">
        <v>337</v>
      </c>
      <c r="F242" s="229" t="s">
        <v>338</v>
      </c>
      <c r="G242" s="230" t="s">
        <v>169</v>
      </c>
      <c r="H242" s="231">
        <v>120.5</v>
      </c>
      <c r="I242" s="232"/>
      <c r="J242" s="233">
        <f>ROUND(I242*H242,2)</f>
        <v>0</v>
      </c>
      <c r="K242" s="234"/>
      <c r="L242" s="39"/>
      <c r="M242" s="235" t="s">
        <v>1</v>
      </c>
      <c r="N242" s="236" t="s">
        <v>40</v>
      </c>
      <c r="O242" s="73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9" t="s">
        <v>151</v>
      </c>
      <c r="AT242" s="239" t="s">
        <v>147</v>
      </c>
      <c r="AU242" s="239" t="s">
        <v>85</v>
      </c>
      <c r="AY242" s="18" t="s">
        <v>145</v>
      </c>
      <c r="BE242" s="116">
        <f>IF(N242="základní",J242,0)</f>
        <v>0</v>
      </c>
      <c r="BF242" s="116">
        <f>IF(N242="snížená",J242,0)</f>
        <v>0</v>
      </c>
      <c r="BG242" s="116">
        <f>IF(N242="zákl. přenesená",J242,0)</f>
        <v>0</v>
      </c>
      <c r="BH242" s="116">
        <f>IF(N242="sníž. přenesená",J242,0)</f>
        <v>0</v>
      </c>
      <c r="BI242" s="116">
        <f>IF(N242="nulová",J242,0)</f>
        <v>0</v>
      </c>
      <c r="BJ242" s="18" t="s">
        <v>83</v>
      </c>
      <c r="BK242" s="116">
        <f>ROUND(I242*H242,2)</f>
        <v>0</v>
      </c>
      <c r="BL242" s="18" t="s">
        <v>151</v>
      </c>
      <c r="BM242" s="239" t="s">
        <v>339</v>
      </c>
    </row>
    <row r="243" spans="1:65" s="13" customFormat="1" ht="11.25">
      <c r="B243" s="240"/>
      <c r="C243" s="241"/>
      <c r="D243" s="242" t="s">
        <v>153</v>
      </c>
      <c r="E243" s="243" t="s">
        <v>1</v>
      </c>
      <c r="F243" s="244" t="s">
        <v>340</v>
      </c>
      <c r="G243" s="241"/>
      <c r="H243" s="245">
        <v>120.5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153</v>
      </c>
      <c r="AU243" s="251" t="s">
        <v>85</v>
      </c>
      <c r="AV243" s="13" t="s">
        <v>85</v>
      </c>
      <c r="AW243" s="13" t="s">
        <v>30</v>
      </c>
      <c r="AX243" s="13" t="s">
        <v>83</v>
      </c>
      <c r="AY243" s="251" t="s">
        <v>145</v>
      </c>
    </row>
    <row r="244" spans="1:65" s="2" customFormat="1" ht="16.5" customHeight="1">
      <c r="A244" s="36"/>
      <c r="B244" s="37"/>
      <c r="C244" s="274" t="s">
        <v>341</v>
      </c>
      <c r="D244" s="274" t="s">
        <v>215</v>
      </c>
      <c r="E244" s="275" t="s">
        <v>342</v>
      </c>
      <c r="F244" s="276" t="s">
        <v>343</v>
      </c>
      <c r="G244" s="277" t="s">
        <v>169</v>
      </c>
      <c r="H244" s="278">
        <v>120.5</v>
      </c>
      <c r="I244" s="279"/>
      <c r="J244" s="280">
        <f>ROUND(I244*H244,2)</f>
        <v>0</v>
      </c>
      <c r="K244" s="281"/>
      <c r="L244" s="282"/>
      <c r="M244" s="283" t="s">
        <v>1</v>
      </c>
      <c r="N244" s="284" t="s">
        <v>40</v>
      </c>
      <c r="O244" s="73"/>
      <c r="P244" s="237">
        <f>O244*H244</f>
        <v>0</v>
      </c>
      <c r="Q244" s="237">
        <v>3.1800000000000001E-3</v>
      </c>
      <c r="R244" s="237">
        <f>Q244*H244</f>
        <v>0.38319000000000003</v>
      </c>
      <c r="S244" s="237">
        <v>0</v>
      </c>
      <c r="T244" s="238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9" t="s">
        <v>192</v>
      </c>
      <c r="AT244" s="239" t="s">
        <v>215</v>
      </c>
      <c r="AU244" s="239" t="s">
        <v>85</v>
      </c>
      <c r="AY244" s="18" t="s">
        <v>145</v>
      </c>
      <c r="BE244" s="116">
        <f>IF(N244="základní",J244,0)</f>
        <v>0</v>
      </c>
      <c r="BF244" s="116">
        <f>IF(N244="snížená",J244,0)</f>
        <v>0</v>
      </c>
      <c r="BG244" s="116">
        <f>IF(N244="zákl. přenesená",J244,0)</f>
        <v>0</v>
      </c>
      <c r="BH244" s="116">
        <f>IF(N244="sníž. přenesená",J244,0)</f>
        <v>0</v>
      </c>
      <c r="BI244" s="116">
        <f>IF(N244="nulová",J244,0)</f>
        <v>0</v>
      </c>
      <c r="BJ244" s="18" t="s">
        <v>83</v>
      </c>
      <c r="BK244" s="116">
        <f>ROUND(I244*H244,2)</f>
        <v>0</v>
      </c>
      <c r="BL244" s="18" t="s">
        <v>151</v>
      </c>
      <c r="BM244" s="239" t="s">
        <v>344</v>
      </c>
    </row>
    <row r="245" spans="1:65" s="13" customFormat="1" ht="11.25">
      <c r="B245" s="240"/>
      <c r="C245" s="241"/>
      <c r="D245" s="242" t="s">
        <v>153</v>
      </c>
      <c r="E245" s="241"/>
      <c r="F245" s="244" t="s">
        <v>345</v>
      </c>
      <c r="G245" s="241"/>
      <c r="H245" s="245">
        <v>120.5</v>
      </c>
      <c r="I245" s="246"/>
      <c r="J245" s="241"/>
      <c r="K245" s="241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153</v>
      </c>
      <c r="AU245" s="251" t="s">
        <v>85</v>
      </c>
      <c r="AV245" s="13" t="s">
        <v>85</v>
      </c>
      <c r="AW245" s="13" t="s">
        <v>4</v>
      </c>
      <c r="AX245" s="13" t="s">
        <v>83</v>
      </c>
      <c r="AY245" s="251" t="s">
        <v>145</v>
      </c>
    </row>
    <row r="246" spans="1:65" s="2" customFormat="1" ht="21.75" customHeight="1">
      <c r="A246" s="36"/>
      <c r="B246" s="37"/>
      <c r="C246" s="227" t="s">
        <v>346</v>
      </c>
      <c r="D246" s="227" t="s">
        <v>147</v>
      </c>
      <c r="E246" s="228" t="s">
        <v>347</v>
      </c>
      <c r="F246" s="229" t="s">
        <v>348</v>
      </c>
      <c r="G246" s="230" t="s">
        <v>284</v>
      </c>
      <c r="H246" s="231">
        <v>2</v>
      </c>
      <c r="I246" s="232"/>
      <c r="J246" s="233">
        <f>ROUND(I246*H246,2)</f>
        <v>0</v>
      </c>
      <c r="K246" s="234"/>
      <c r="L246" s="39"/>
      <c r="M246" s="235" t="s">
        <v>1</v>
      </c>
      <c r="N246" s="236" t="s">
        <v>40</v>
      </c>
      <c r="O246" s="73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39" t="s">
        <v>151</v>
      </c>
      <c r="AT246" s="239" t="s">
        <v>147</v>
      </c>
      <c r="AU246" s="239" t="s">
        <v>85</v>
      </c>
      <c r="AY246" s="18" t="s">
        <v>145</v>
      </c>
      <c r="BE246" s="116">
        <f>IF(N246="základní",J246,0)</f>
        <v>0</v>
      </c>
      <c r="BF246" s="116">
        <f>IF(N246="snížená",J246,0)</f>
        <v>0</v>
      </c>
      <c r="BG246" s="116">
        <f>IF(N246="zákl. přenesená",J246,0)</f>
        <v>0</v>
      </c>
      <c r="BH246" s="116">
        <f>IF(N246="sníž. přenesená",J246,0)</f>
        <v>0</v>
      </c>
      <c r="BI246" s="116">
        <f>IF(N246="nulová",J246,0)</f>
        <v>0</v>
      </c>
      <c r="BJ246" s="18" t="s">
        <v>83</v>
      </c>
      <c r="BK246" s="116">
        <f>ROUND(I246*H246,2)</f>
        <v>0</v>
      </c>
      <c r="BL246" s="18" t="s">
        <v>151</v>
      </c>
      <c r="BM246" s="239" t="s">
        <v>349</v>
      </c>
    </row>
    <row r="247" spans="1:65" s="13" customFormat="1" ht="11.25">
      <c r="B247" s="240"/>
      <c r="C247" s="241"/>
      <c r="D247" s="242" t="s">
        <v>153</v>
      </c>
      <c r="E247" s="243" t="s">
        <v>1</v>
      </c>
      <c r="F247" s="244" t="s">
        <v>350</v>
      </c>
      <c r="G247" s="241"/>
      <c r="H247" s="245">
        <v>2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153</v>
      </c>
      <c r="AU247" s="251" t="s">
        <v>85</v>
      </c>
      <c r="AV247" s="13" t="s">
        <v>85</v>
      </c>
      <c r="AW247" s="13" t="s">
        <v>30</v>
      </c>
      <c r="AX247" s="13" t="s">
        <v>83</v>
      </c>
      <c r="AY247" s="251" t="s">
        <v>145</v>
      </c>
    </row>
    <row r="248" spans="1:65" s="2" customFormat="1" ht="21.75" customHeight="1">
      <c r="A248" s="36"/>
      <c r="B248" s="37"/>
      <c r="C248" s="274" t="s">
        <v>351</v>
      </c>
      <c r="D248" s="274" t="s">
        <v>215</v>
      </c>
      <c r="E248" s="275" t="s">
        <v>352</v>
      </c>
      <c r="F248" s="276" t="s">
        <v>353</v>
      </c>
      <c r="G248" s="277" t="s">
        <v>284</v>
      </c>
      <c r="H248" s="278">
        <v>2</v>
      </c>
      <c r="I248" s="279"/>
      <c r="J248" s="280">
        <f>ROUND(I248*H248,2)</f>
        <v>0</v>
      </c>
      <c r="K248" s="281"/>
      <c r="L248" s="282"/>
      <c r="M248" s="283" t="s">
        <v>1</v>
      </c>
      <c r="N248" s="284" t="s">
        <v>40</v>
      </c>
      <c r="O248" s="73"/>
      <c r="P248" s="237">
        <f>O248*H248</f>
        <v>0</v>
      </c>
      <c r="Q248" s="237">
        <v>9.1E-4</v>
      </c>
      <c r="R248" s="237">
        <f>Q248*H248</f>
        <v>1.82E-3</v>
      </c>
      <c r="S248" s="237">
        <v>0</v>
      </c>
      <c r="T248" s="238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39" t="s">
        <v>192</v>
      </c>
      <c r="AT248" s="239" t="s">
        <v>215</v>
      </c>
      <c r="AU248" s="239" t="s">
        <v>85</v>
      </c>
      <c r="AY248" s="18" t="s">
        <v>145</v>
      </c>
      <c r="BE248" s="116">
        <f>IF(N248="základní",J248,0)</f>
        <v>0</v>
      </c>
      <c r="BF248" s="116">
        <f>IF(N248="snížená",J248,0)</f>
        <v>0</v>
      </c>
      <c r="BG248" s="116">
        <f>IF(N248="zákl. přenesená",J248,0)</f>
        <v>0</v>
      </c>
      <c r="BH248" s="116">
        <f>IF(N248="sníž. přenesená",J248,0)</f>
        <v>0</v>
      </c>
      <c r="BI248" s="116">
        <f>IF(N248="nulová",J248,0)</f>
        <v>0</v>
      </c>
      <c r="BJ248" s="18" t="s">
        <v>83</v>
      </c>
      <c r="BK248" s="116">
        <f>ROUND(I248*H248,2)</f>
        <v>0</v>
      </c>
      <c r="BL248" s="18" t="s">
        <v>151</v>
      </c>
      <c r="BM248" s="239" t="s">
        <v>354</v>
      </c>
    </row>
    <row r="249" spans="1:65" s="2" customFormat="1" ht="16.5" customHeight="1">
      <c r="A249" s="36"/>
      <c r="B249" s="37"/>
      <c r="C249" s="227" t="s">
        <v>355</v>
      </c>
      <c r="D249" s="227" t="s">
        <v>147</v>
      </c>
      <c r="E249" s="228" t="s">
        <v>356</v>
      </c>
      <c r="F249" s="229" t="s">
        <v>357</v>
      </c>
      <c r="G249" s="230" t="s">
        <v>284</v>
      </c>
      <c r="H249" s="231">
        <v>8</v>
      </c>
      <c r="I249" s="232"/>
      <c r="J249" s="233">
        <f>ROUND(I249*H249,2)</f>
        <v>0</v>
      </c>
      <c r="K249" s="234"/>
      <c r="L249" s="39"/>
      <c r="M249" s="235" t="s">
        <v>1</v>
      </c>
      <c r="N249" s="236" t="s">
        <v>40</v>
      </c>
      <c r="O249" s="73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9" t="s">
        <v>151</v>
      </c>
      <c r="AT249" s="239" t="s">
        <v>147</v>
      </c>
      <c r="AU249" s="239" t="s">
        <v>85</v>
      </c>
      <c r="AY249" s="18" t="s">
        <v>145</v>
      </c>
      <c r="BE249" s="116">
        <f>IF(N249="základní",J249,0)</f>
        <v>0</v>
      </c>
      <c r="BF249" s="116">
        <f>IF(N249="snížená",J249,0)</f>
        <v>0</v>
      </c>
      <c r="BG249" s="116">
        <f>IF(N249="zákl. přenesená",J249,0)</f>
        <v>0</v>
      </c>
      <c r="BH249" s="116">
        <f>IF(N249="sníž. přenesená",J249,0)</f>
        <v>0</v>
      </c>
      <c r="BI249" s="116">
        <f>IF(N249="nulová",J249,0)</f>
        <v>0</v>
      </c>
      <c r="BJ249" s="18" t="s">
        <v>83</v>
      </c>
      <c r="BK249" s="116">
        <f>ROUND(I249*H249,2)</f>
        <v>0</v>
      </c>
      <c r="BL249" s="18" t="s">
        <v>151</v>
      </c>
      <c r="BM249" s="239" t="s">
        <v>358</v>
      </c>
    </row>
    <row r="250" spans="1:65" s="13" customFormat="1" ht="11.25">
      <c r="B250" s="240"/>
      <c r="C250" s="241"/>
      <c r="D250" s="242" t="s">
        <v>153</v>
      </c>
      <c r="E250" s="243" t="s">
        <v>1</v>
      </c>
      <c r="F250" s="244" t="s">
        <v>359</v>
      </c>
      <c r="G250" s="241"/>
      <c r="H250" s="245">
        <v>2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153</v>
      </c>
      <c r="AU250" s="251" t="s">
        <v>85</v>
      </c>
      <c r="AV250" s="13" t="s">
        <v>85</v>
      </c>
      <c r="AW250" s="13" t="s">
        <v>30</v>
      </c>
      <c r="AX250" s="13" t="s">
        <v>75</v>
      </c>
      <c r="AY250" s="251" t="s">
        <v>145</v>
      </c>
    </row>
    <row r="251" spans="1:65" s="13" customFormat="1" ht="11.25">
      <c r="B251" s="240"/>
      <c r="C251" s="241"/>
      <c r="D251" s="242" t="s">
        <v>153</v>
      </c>
      <c r="E251" s="243" t="s">
        <v>1</v>
      </c>
      <c r="F251" s="244" t="s">
        <v>360</v>
      </c>
      <c r="G251" s="241"/>
      <c r="H251" s="245">
        <v>6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153</v>
      </c>
      <c r="AU251" s="251" t="s">
        <v>85</v>
      </c>
      <c r="AV251" s="13" t="s">
        <v>85</v>
      </c>
      <c r="AW251" s="13" t="s">
        <v>30</v>
      </c>
      <c r="AX251" s="13" t="s">
        <v>75</v>
      </c>
      <c r="AY251" s="251" t="s">
        <v>145</v>
      </c>
    </row>
    <row r="252" spans="1:65" s="14" customFormat="1" ht="11.25">
      <c r="B252" s="252"/>
      <c r="C252" s="253"/>
      <c r="D252" s="242" t="s">
        <v>153</v>
      </c>
      <c r="E252" s="254" t="s">
        <v>1</v>
      </c>
      <c r="F252" s="255" t="s">
        <v>160</v>
      </c>
      <c r="G252" s="253"/>
      <c r="H252" s="256">
        <v>8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AT252" s="262" t="s">
        <v>153</v>
      </c>
      <c r="AU252" s="262" t="s">
        <v>85</v>
      </c>
      <c r="AV252" s="14" t="s">
        <v>151</v>
      </c>
      <c r="AW252" s="14" t="s">
        <v>30</v>
      </c>
      <c r="AX252" s="14" t="s">
        <v>83</v>
      </c>
      <c r="AY252" s="262" t="s">
        <v>145</v>
      </c>
    </row>
    <row r="253" spans="1:65" s="2" customFormat="1" ht="21.75" customHeight="1">
      <c r="A253" s="36"/>
      <c r="B253" s="37"/>
      <c r="C253" s="227" t="s">
        <v>361</v>
      </c>
      <c r="D253" s="227" t="s">
        <v>147</v>
      </c>
      <c r="E253" s="228" t="s">
        <v>362</v>
      </c>
      <c r="F253" s="229" t="s">
        <v>363</v>
      </c>
      <c r="G253" s="230" t="s">
        <v>284</v>
      </c>
      <c r="H253" s="231">
        <v>2</v>
      </c>
      <c r="I253" s="232"/>
      <c r="J253" s="233">
        <f>ROUND(I253*H253,2)</f>
        <v>0</v>
      </c>
      <c r="K253" s="234"/>
      <c r="L253" s="39"/>
      <c r="M253" s="235" t="s">
        <v>1</v>
      </c>
      <c r="N253" s="236" t="s">
        <v>40</v>
      </c>
      <c r="O253" s="73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39" t="s">
        <v>151</v>
      </c>
      <c r="AT253" s="239" t="s">
        <v>147</v>
      </c>
      <c r="AU253" s="239" t="s">
        <v>85</v>
      </c>
      <c r="AY253" s="18" t="s">
        <v>145</v>
      </c>
      <c r="BE253" s="116">
        <f>IF(N253="základní",J253,0)</f>
        <v>0</v>
      </c>
      <c r="BF253" s="116">
        <f>IF(N253="snížená",J253,0)</f>
        <v>0</v>
      </c>
      <c r="BG253" s="116">
        <f>IF(N253="zákl. přenesená",J253,0)</f>
        <v>0</v>
      </c>
      <c r="BH253" s="116">
        <f>IF(N253="sníž. přenesená",J253,0)</f>
        <v>0</v>
      </c>
      <c r="BI253" s="116">
        <f>IF(N253="nulová",J253,0)</f>
        <v>0</v>
      </c>
      <c r="BJ253" s="18" t="s">
        <v>83</v>
      </c>
      <c r="BK253" s="116">
        <f>ROUND(I253*H253,2)</f>
        <v>0</v>
      </c>
      <c r="BL253" s="18" t="s">
        <v>151</v>
      </c>
      <c r="BM253" s="239" t="s">
        <v>364</v>
      </c>
    </row>
    <row r="254" spans="1:65" s="13" customFormat="1" ht="11.25">
      <c r="B254" s="240"/>
      <c r="C254" s="241"/>
      <c r="D254" s="242" t="s">
        <v>153</v>
      </c>
      <c r="E254" s="243" t="s">
        <v>1</v>
      </c>
      <c r="F254" s="244" t="s">
        <v>350</v>
      </c>
      <c r="G254" s="241"/>
      <c r="H254" s="245">
        <v>2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153</v>
      </c>
      <c r="AU254" s="251" t="s">
        <v>85</v>
      </c>
      <c r="AV254" s="13" t="s">
        <v>85</v>
      </c>
      <c r="AW254" s="13" t="s">
        <v>30</v>
      </c>
      <c r="AX254" s="13" t="s">
        <v>83</v>
      </c>
      <c r="AY254" s="251" t="s">
        <v>145</v>
      </c>
    </row>
    <row r="255" spans="1:65" s="2" customFormat="1" ht="21.75" customHeight="1">
      <c r="A255" s="36"/>
      <c r="B255" s="37"/>
      <c r="C255" s="274" t="s">
        <v>365</v>
      </c>
      <c r="D255" s="274" t="s">
        <v>215</v>
      </c>
      <c r="E255" s="275" t="s">
        <v>366</v>
      </c>
      <c r="F255" s="276" t="s">
        <v>367</v>
      </c>
      <c r="G255" s="277" t="s">
        <v>284</v>
      </c>
      <c r="H255" s="278">
        <v>2</v>
      </c>
      <c r="I255" s="279"/>
      <c r="J255" s="280">
        <f>ROUND(I255*H255,2)</f>
        <v>0</v>
      </c>
      <c r="K255" s="281"/>
      <c r="L255" s="282"/>
      <c r="M255" s="283" t="s">
        <v>1</v>
      </c>
      <c r="N255" s="284" t="s">
        <v>40</v>
      </c>
      <c r="O255" s="73"/>
      <c r="P255" s="237">
        <f>O255*H255</f>
        <v>0</v>
      </c>
      <c r="Q255" s="237">
        <v>2.2300000000000002E-3</v>
      </c>
      <c r="R255" s="237">
        <f>Q255*H255</f>
        <v>4.4600000000000004E-3</v>
      </c>
      <c r="S255" s="237">
        <v>0</v>
      </c>
      <c r="T255" s="238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39" t="s">
        <v>192</v>
      </c>
      <c r="AT255" s="239" t="s">
        <v>215</v>
      </c>
      <c r="AU255" s="239" t="s">
        <v>85</v>
      </c>
      <c r="AY255" s="18" t="s">
        <v>145</v>
      </c>
      <c r="BE255" s="116">
        <f>IF(N255="základní",J255,0)</f>
        <v>0</v>
      </c>
      <c r="BF255" s="116">
        <f>IF(N255="snížená",J255,0)</f>
        <v>0</v>
      </c>
      <c r="BG255" s="116">
        <f>IF(N255="zákl. přenesená",J255,0)</f>
        <v>0</v>
      </c>
      <c r="BH255" s="116">
        <f>IF(N255="sníž. přenesená",J255,0)</f>
        <v>0</v>
      </c>
      <c r="BI255" s="116">
        <f>IF(N255="nulová",J255,0)</f>
        <v>0</v>
      </c>
      <c r="BJ255" s="18" t="s">
        <v>83</v>
      </c>
      <c r="BK255" s="116">
        <f>ROUND(I255*H255,2)</f>
        <v>0</v>
      </c>
      <c r="BL255" s="18" t="s">
        <v>151</v>
      </c>
      <c r="BM255" s="239" t="s">
        <v>368</v>
      </c>
    </row>
    <row r="256" spans="1:65" s="2" customFormat="1" ht="16.5" customHeight="1">
      <c r="A256" s="36"/>
      <c r="B256" s="37"/>
      <c r="C256" s="227" t="s">
        <v>369</v>
      </c>
      <c r="D256" s="227" t="s">
        <v>147</v>
      </c>
      <c r="E256" s="228" t="s">
        <v>370</v>
      </c>
      <c r="F256" s="229" t="s">
        <v>371</v>
      </c>
      <c r="G256" s="230" t="s">
        <v>284</v>
      </c>
      <c r="H256" s="231">
        <v>9</v>
      </c>
      <c r="I256" s="232"/>
      <c r="J256" s="233">
        <f>ROUND(I256*H256,2)</f>
        <v>0</v>
      </c>
      <c r="K256" s="234"/>
      <c r="L256" s="39"/>
      <c r="M256" s="235" t="s">
        <v>1</v>
      </c>
      <c r="N256" s="236" t="s">
        <v>40</v>
      </c>
      <c r="O256" s="73"/>
      <c r="P256" s="237">
        <f>O256*H256</f>
        <v>0</v>
      </c>
      <c r="Q256" s="237">
        <v>1.2E-4</v>
      </c>
      <c r="R256" s="237">
        <f>Q256*H256</f>
        <v>1.08E-3</v>
      </c>
      <c r="S256" s="237">
        <v>0</v>
      </c>
      <c r="T256" s="238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39" t="s">
        <v>151</v>
      </c>
      <c r="AT256" s="239" t="s">
        <v>147</v>
      </c>
      <c r="AU256" s="239" t="s">
        <v>85</v>
      </c>
      <c r="AY256" s="18" t="s">
        <v>145</v>
      </c>
      <c r="BE256" s="116">
        <f>IF(N256="základní",J256,0)</f>
        <v>0</v>
      </c>
      <c r="BF256" s="116">
        <f>IF(N256="snížená",J256,0)</f>
        <v>0</v>
      </c>
      <c r="BG256" s="116">
        <f>IF(N256="zákl. přenesená",J256,0)</f>
        <v>0</v>
      </c>
      <c r="BH256" s="116">
        <f>IF(N256="sníž. přenesená",J256,0)</f>
        <v>0</v>
      </c>
      <c r="BI256" s="116">
        <f>IF(N256="nulová",J256,0)</f>
        <v>0</v>
      </c>
      <c r="BJ256" s="18" t="s">
        <v>83</v>
      </c>
      <c r="BK256" s="116">
        <f>ROUND(I256*H256,2)</f>
        <v>0</v>
      </c>
      <c r="BL256" s="18" t="s">
        <v>151</v>
      </c>
      <c r="BM256" s="239" t="s">
        <v>372</v>
      </c>
    </row>
    <row r="257" spans="1:65" s="13" customFormat="1" ht="11.25">
      <c r="B257" s="240"/>
      <c r="C257" s="241"/>
      <c r="D257" s="242" t="s">
        <v>153</v>
      </c>
      <c r="E257" s="243" t="s">
        <v>1</v>
      </c>
      <c r="F257" s="244" t="s">
        <v>373</v>
      </c>
      <c r="G257" s="241"/>
      <c r="H257" s="245">
        <v>8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153</v>
      </c>
      <c r="AU257" s="251" t="s">
        <v>85</v>
      </c>
      <c r="AV257" s="13" t="s">
        <v>85</v>
      </c>
      <c r="AW257" s="13" t="s">
        <v>30</v>
      </c>
      <c r="AX257" s="13" t="s">
        <v>75</v>
      </c>
      <c r="AY257" s="251" t="s">
        <v>145</v>
      </c>
    </row>
    <row r="258" spans="1:65" s="13" customFormat="1" ht="11.25">
      <c r="B258" s="240"/>
      <c r="C258" s="241"/>
      <c r="D258" s="242" t="s">
        <v>153</v>
      </c>
      <c r="E258" s="243" t="s">
        <v>1</v>
      </c>
      <c r="F258" s="244" t="s">
        <v>374</v>
      </c>
      <c r="G258" s="241"/>
      <c r="H258" s="245">
        <v>1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153</v>
      </c>
      <c r="AU258" s="251" t="s">
        <v>85</v>
      </c>
      <c r="AV258" s="13" t="s">
        <v>85</v>
      </c>
      <c r="AW258" s="13" t="s">
        <v>30</v>
      </c>
      <c r="AX258" s="13" t="s">
        <v>75</v>
      </c>
      <c r="AY258" s="251" t="s">
        <v>145</v>
      </c>
    </row>
    <row r="259" spans="1:65" s="14" customFormat="1" ht="11.25">
      <c r="B259" s="252"/>
      <c r="C259" s="253"/>
      <c r="D259" s="242" t="s">
        <v>153</v>
      </c>
      <c r="E259" s="254" t="s">
        <v>1</v>
      </c>
      <c r="F259" s="255" t="s">
        <v>160</v>
      </c>
      <c r="G259" s="253"/>
      <c r="H259" s="256">
        <v>9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153</v>
      </c>
      <c r="AU259" s="262" t="s">
        <v>85</v>
      </c>
      <c r="AV259" s="14" t="s">
        <v>151</v>
      </c>
      <c r="AW259" s="14" t="s">
        <v>30</v>
      </c>
      <c r="AX259" s="14" t="s">
        <v>83</v>
      </c>
      <c r="AY259" s="262" t="s">
        <v>145</v>
      </c>
    </row>
    <row r="260" spans="1:65" s="2" customFormat="1" ht="16.5" customHeight="1">
      <c r="A260" s="36"/>
      <c r="B260" s="37"/>
      <c r="C260" s="227" t="s">
        <v>375</v>
      </c>
      <c r="D260" s="227" t="s">
        <v>147</v>
      </c>
      <c r="E260" s="228" t="s">
        <v>376</v>
      </c>
      <c r="F260" s="229" t="s">
        <v>377</v>
      </c>
      <c r="G260" s="230" t="s">
        <v>284</v>
      </c>
      <c r="H260" s="231">
        <v>15</v>
      </c>
      <c r="I260" s="232"/>
      <c r="J260" s="233">
        <f>ROUND(I260*H260,2)</f>
        <v>0</v>
      </c>
      <c r="K260" s="234"/>
      <c r="L260" s="39"/>
      <c r="M260" s="235" t="s">
        <v>1</v>
      </c>
      <c r="N260" s="236" t="s">
        <v>40</v>
      </c>
      <c r="O260" s="73"/>
      <c r="P260" s="237">
        <f>O260*H260</f>
        <v>0</v>
      </c>
      <c r="Q260" s="237">
        <v>3.8000000000000002E-4</v>
      </c>
      <c r="R260" s="237">
        <f>Q260*H260</f>
        <v>5.7000000000000002E-3</v>
      </c>
      <c r="S260" s="237">
        <v>0</v>
      </c>
      <c r="T260" s="238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39" t="s">
        <v>151</v>
      </c>
      <c r="AT260" s="239" t="s">
        <v>147</v>
      </c>
      <c r="AU260" s="239" t="s">
        <v>85</v>
      </c>
      <c r="AY260" s="18" t="s">
        <v>145</v>
      </c>
      <c r="BE260" s="116">
        <f>IF(N260="základní",J260,0)</f>
        <v>0</v>
      </c>
      <c r="BF260" s="116">
        <f>IF(N260="snížená",J260,0)</f>
        <v>0</v>
      </c>
      <c r="BG260" s="116">
        <f>IF(N260="zákl. přenesená",J260,0)</f>
        <v>0</v>
      </c>
      <c r="BH260" s="116">
        <f>IF(N260="sníž. přenesená",J260,0)</f>
        <v>0</v>
      </c>
      <c r="BI260" s="116">
        <f>IF(N260="nulová",J260,0)</f>
        <v>0</v>
      </c>
      <c r="BJ260" s="18" t="s">
        <v>83</v>
      </c>
      <c r="BK260" s="116">
        <f>ROUND(I260*H260,2)</f>
        <v>0</v>
      </c>
      <c r="BL260" s="18" t="s">
        <v>151</v>
      </c>
      <c r="BM260" s="239" t="s">
        <v>378</v>
      </c>
    </row>
    <row r="261" spans="1:65" s="13" customFormat="1" ht="11.25">
      <c r="B261" s="240"/>
      <c r="C261" s="241"/>
      <c r="D261" s="242" t="s">
        <v>153</v>
      </c>
      <c r="E261" s="243" t="s">
        <v>1</v>
      </c>
      <c r="F261" s="244" t="s">
        <v>379</v>
      </c>
      <c r="G261" s="241"/>
      <c r="H261" s="245">
        <v>15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153</v>
      </c>
      <c r="AU261" s="251" t="s">
        <v>85</v>
      </c>
      <c r="AV261" s="13" t="s">
        <v>85</v>
      </c>
      <c r="AW261" s="13" t="s">
        <v>30</v>
      </c>
      <c r="AX261" s="13" t="s">
        <v>83</v>
      </c>
      <c r="AY261" s="251" t="s">
        <v>145</v>
      </c>
    </row>
    <row r="262" spans="1:65" s="2" customFormat="1" ht="16.5" customHeight="1">
      <c r="A262" s="36"/>
      <c r="B262" s="37"/>
      <c r="C262" s="227" t="s">
        <v>380</v>
      </c>
      <c r="D262" s="227" t="s">
        <v>147</v>
      </c>
      <c r="E262" s="228" t="s">
        <v>381</v>
      </c>
      <c r="F262" s="229" t="s">
        <v>382</v>
      </c>
      <c r="G262" s="230" t="s">
        <v>284</v>
      </c>
      <c r="H262" s="231">
        <v>1</v>
      </c>
      <c r="I262" s="232"/>
      <c r="J262" s="233">
        <f>ROUND(I262*H262,2)</f>
        <v>0</v>
      </c>
      <c r="K262" s="234"/>
      <c r="L262" s="39"/>
      <c r="M262" s="235" t="s">
        <v>1</v>
      </c>
      <c r="N262" s="236" t="s">
        <v>40</v>
      </c>
      <c r="O262" s="73"/>
      <c r="P262" s="237">
        <f>O262*H262</f>
        <v>0</v>
      </c>
      <c r="Q262" s="237">
        <v>8.8999999999999995E-4</v>
      </c>
      <c r="R262" s="237">
        <f>Q262*H262</f>
        <v>8.8999999999999995E-4</v>
      </c>
      <c r="S262" s="237">
        <v>0</v>
      </c>
      <c r="T262" s="238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39" t="s">
        <v>151</v>
      </c>
      <c r="AT262" s="239" t="s">
        <v>147</v>
      </c>
      <c r="AU262" s="239" t="s">
        <v>85</v>
      </c>
      <c r="AY262" s="18" t="s">
        <v>145</v>
      </c>
      <c r="BE262" s="116">
        <f>IF(N262="základní",J262,0)</f>
        <v>0</v>
      </c>
      <c r="BF262" s="116">
        <f>IF(N262="snížená",J262,0)</f>
        <v>0</v>
      </c>
      <c r="BG262" s="116">
        <f>IF(N262="zákl. přenesená",J262,0)</f>
        <v>0</v>
      </c>
      <c r="BH262" s="116">
        <f>IF(N262="sníž. přenesená",J262,0)</f>
        <v>0</v>
      </c>
      <c r="BI262" s="116">
        <f>IF(N262="nulová",J262,0)</f>
        <v>0</v>
      </c>
      <c r="BJ262" s="18" t="s">
        <v>83</v>
      </c>
      <c r="BK262" s="116">
        <f>ROUND(I262*H262,2)</f>
        <v>0</v>
      </c>
      <c r="BL262" s="18" t="s">
        <v>151</v>
      </c>
      <c r="BM262" s="239" t="s">
        <v>383</v>
      </c>
    </row>
    <row r="263" spans="1:65" s="13" customFormat="1" ht="11.25">
      <c r="B263" s="240"/>
      <c r="C263" s="241"/>
      <c r="D263" s="242" t="s">
        <v>153</v>
      </c>
      <c r="E263" s="243" t="s">
        <v>1</v>
      </c>
      <c r="F263" s="244" t="s">
        <v>384</v>
      </c>
      <c r="G263" s="241"/>
      <c r="H263" s="245">
        <v>1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153</v>
      </c>
      <c r="AU263" s="251" t="s">
        <v>85</v>
      </c>
      <c r="AV263" s="13" t="s">
        <v>85</v>
      </c>
      <c r="AW263" s="13" t="s">
        <v>30</v>
      </c>
      <c r="AX263" s="13" t="s">
        <v>83</v>
      </c>
      <c r="AY263" s="251" t="s">
        <v>145</v>
      </c>
    </row>
    <row r="264" spans="1:65" s="2" customFormat="1" ht="16.5" customHeight="1">
      <c r="A264" s="36"/>
      <c r="B264" s="37"/>
      <c r="C264" s="227" t="s">
        <v>385</v>
      </c>
      <c r="D264" s="227" t="s">
        <v>147</v>
      </c>
      <c r="E264" s="228" t="s">
        <v>386</v>
      </c>
      <c r="F264" s="229" t="s">
        <v>387</v>
      </c>
      <c r="G264" s="230" t="s">
        <v>284</v>
      </c>
      <c r="H264" s="231">
        <v>15</v>
      </c>
      <c r="I264" s="232"/>
      <c r="J264" s="233">
        <f>ROUND(I264*H264,2)</f>
        <v>0</v>
      </c>
      <c r="K264" s="234"/>
      <c r="L264" s="39"/>
      <c r="M264" s="235" t="s">
        <v>1</v>
      </c>
      <c r="N264" s="236" t="s">
        <v>40</v>
      </c>
      <c r="O264" s="73"/>
      <c r="P264" s="237">
        <f>O264*H264</f>
        <v>0</v>
      </c>
      <c r="Q264" s="237">
        <v>5.6999999999999998E-4</v>
      </c>
      <c r="R264" s="237">
        <f>Q264*H264</f>
        <v>8.5500000000000003E-3</v>
      </c>
      <c r="S264" s="237">
        <v>0</v>
      </c>
      <c r="T264" s="238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39" t="s">
        <v>151</v>
      </c>
      <c r="AT264" s="239" t="s">
        <v>147</v>
      </c>
      <c r="AU264" s="239" t="s">
        <v>85</v>
      </c>
      <c r="AY264" s="18" t="s">
        <v>145</v>
      </c>
      <c r="BE264" s="116">
        <f>IF(N264="základní",J264,0)</f>
        <v>0</v>
      </c>
      <c r="BF264" s="116">
        <f>IF(N264="snížená",J264,0)</f>
        <v>0</v>
      </c>
      <c r="BG264" s="116">
        <f>IF(N264="zákl. přenesená",J264,0)</f>
        <v>0</v>
      </c>
      <c r="BH264" s="116">
        <f>IF(N264="sníž. přenesená",J264,0)</f>
        <v>0</v>
      </c>
      <c r="BI264" s="116">
        <f>IF(N264="nulová",J264,0)</f>
        <v>0</v>
      </c>
      <c r="BJ264" s="18" t="s">
        <v>83</v>
      </c>
      <c r="BK264" s="116">
        <f>ROUND(I264*H264,2)</f>
        <v>0</v>
      </c>
      <c r="BL264" s="18" t="s">
        <v>151</v>
      </c>
      <c r="BM264" s="239" t="s">
        <v>388</v>
      </c>
    </row>
    <row r="265" spans="1:65" s="13" customFormat="1" ht="11.25">
      <c r="B265" s="240"/>
      <c r="C265" s="241"/>
      <c r="D265" s="242" t="s">
        <v>153</v>
      </c>
      <c r="E265" s="243" t="s">
        <v>1</v>
      </c>
      <c r="F265" s="244" t="s">
        <v>379</v>
      </c>
      <c r="G265" s="241"/>
      <c r="H265" s="245">
        <v>15</v>
      </c>
      <c r="I265" s="246"/>
      <c r="J265" s="241"/>
      <c r="K265" s="241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153</v>
      </c>
      <c r="AU265" s="251" t="s">
        <v>85</v>
      </c>
      <c r="AV265" s="13" t="s">
        <v>85</v>
      </c>
      <c r="AW265" s="13" t="s">
        <v>30</v>
      </c>
      <c r="AX265" s="13" t="s">
        <v>83</v>
      </c>
      <c r="AY265" s="251" t="s">
        <v>145</v>
      </c>
    </row>
    <row r="266" spans="1:65" s="2" customFormat="1" ht="16.5" customHeight="1">
      <c r="A266" s="36"/>
      <c r="B266" s="37"/>
      <c r="C266" s="227" t="s">
        <v>389</v>
      </c>
      <c r="D266" s="227" t="s">
        <v>147</v>
      </c>
      <c r="E266" s="228" t="s">
        <v>390</v>
      </c>
      <c r="F266" s="229" t="s">
        <v>391</v>
      </c>
      <c r="G266" s="230" t="s">
        <v>392</v>
      </c>
      <c r="H266" s="231">
        <v>1</v>
      </c>
      <c r="I266" s="232"/>
      <c r="J266" s="233">
        <f t="shared" ref="J266:J282" si="5">ROUND(I266*H266,2)</f>
        <v>0</v>
      </c>
      <c r="K266" s="234"/>
      <c r="L266" s="39"/>
      <c r="M266" s="235" t="s">
        <v>1</v>
      </c>
      <c r="N266" s="236" t="s">
        <v>40</v>
      </c>
      <c r="O266" s="73"/>
      <c r="P266" s="237">
        <f t="shared" ref="P266:P282" si="6">O266*H266</f>
        <v>0</v>
      </c>
      <c r="Q266" s="237">
        <v>5.6999999999999998E-4</v>
      </c>
      <c r="R266" s="237">
        <f t="shared" ref="R266:R282" si="7">Q266*H266</f>
        <v>5.6999999999999998E-4</v>
      </c>
      <c r="S266" s="237">
        <v>0</v>
      </c>
      <c r="T266" s="238">
        <f t="shared" ref="T266:T282" si="8"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39" t="s">
        <v>151</v>
      </c>
      <c r="AT266" s="239" t="s">
        <v>147</v>
      </c>
      <c r="AU266" s="239" t="s">
        <v>85</v>
      </c>
      <c r="AY266" s="18" t="s">
        <v>145</v>
      </c>
      <c r="BE266" s="116">
        <f t="shared" ref="BE266:BE282" si="9">IF(N266="základní",J266,0)</f>
        <v>0</v>
      </c>
      <c r="BF266" s="116">
        <f t="shared" ref="BF266:BF282" si="10">IF(N266="snížená",J266,0)</f>
        <v>0</v>
      </c>
      <c r="BG266" s="116">
        <f t="shared" ref="BG266:BG282" si="11">IF(N266="zákl. přenesená",J266,0)</f>
        <v>0</v>
      </c>
      <c r="BH266" s="116">
        <f t="shared" ref="BH266:BH282" si="12">IF(N266="sníž. přenesená",J266,0)</f>
        <v>0</v>
      </c>
      <c r="BI266" s="116">
        <f t="shared" ref="BI266:BI282" si="13">IF(N266="nulová",J266,0)</f>
        <v>0</v>
      </c>
      <c r="BJ266" s="18" t="s">
        <v>83</v>
      </c>
      <c r="BK266" s="116">
        <f t="shared" ref="BK266:BK282" si="14">ROUND(I266*H266,2)</f>
        <v>0</v>
      </c>
      <c r="BL266" s="18" t="s">
        <v>151</v>
      </c>
      <c r="BM266" s="239" t="s">
        <v>393</v>
      </c>
    </row>
    <row r="267" spans="1:65" s="2" customFormat="1" ht="16.5" customHeight="1">
      <c r="A267" s="36"/>
      <c r="B267" s="37"/>
      <c r="C267" s="227" t="s">
        <v>394</v>
      </c>
      <c r="D267" s="227" t="s">
        <v>147</v>
      </c>
      <c r="E267" s="228" t="s">
        <v>395</v>
      </c>
      <c r="F267" s="229" t="s">
        <v>396</v>
      </c>
      <c r="G267" s="230" t="s">
        <v>284</v>
      </c>
      <c r="H267" s="231">
        <v>14</v>
      </c>
      <c r="I267" s="232"/>
      <c r="J267" s="233">
        <f t="shared" si="5"/>
        <v>0</v>
      </c>
      <c r="K267" s="234"/>
      <c r="L267" s="39"/>
      <c r="M267" s="235" t="s">
        <v>1</v>
      </c>
      <c r="N267" s="236" t="s">
        <v>40</v>
      </c>
      <c r="O267" s="73"/>
      <c r="P267" s="237">
        <f t="shared" si="6"/>
        <v>0</v>
      </c>
      <c r="Q267" s="237">
        <v>7.2000000000000005E-4</v>
      </c>
      <c r="R267" s="237">
        <f t="shared" si="7"/>
        <v>1.008E-2</v>
      </c>
      <c r="S267" s="237">
        <v>0</v>
      </c>
      <c r="T267" s="238">
        <f t="shared" si="8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39" t="s">
        <v>151</v>
      </c>
      <c r="AT267" s="239" t="s">
        <v>147</v>
      </c>
      <c r="AU267" s="239" t="s">
        <v>85</v>
      </c>
      <c r="AY267" s="18" t="s">
        <v>145</v>
      </c>
      <c r="BE267" s="116">
        <f t="shared" si="9"/>
        <v>0</v>
      </c>
      <c r="BF267" s="116">
        <f t="shared" si="10"/>
        <v>0</v>
      </c>
      <c r="BG267" s="116">
        <f t="shared" si="11"/>
        <v>0</v>
      </c>
      <c r="BH267" s="116">
        <f t="shared" si="12"/>
        <v>0</v>
      </c>
      <c r="BI267" s="116">
        <f t="shared" si="13"/>
        <v>0</v>
      </c>
      <c r="BJ267" s="18" t="s">
        <v>83</v>
      </c>
      <c r="BK267" s="116">
        <f t="shared" si="14"/>
        <v>0</v>
      </c>
      <c r="BL267" s="18" t="s">
        <v>151</v>
      </c>
      <c r="BM267" s="239" t="s">
        <v>397</v>
      </c>
    </row>
    <row r="268" spans="1:65" s="2" customFormat="1" ht="16.5" customHeight="1">
      <c r="A268" s="36"/>
      <c r="B268" s="37"/>
      <c r="C268" s="274" t="s">
        <v>398</v>
      </c>
      <c r="D268" s="274" t="s">
        <v>215</v>
      </c>
      <c r="E268" s="275" t="s">
        <v>399</v>
      </c>
      <c r="F268" s="276" t="s">
        <v>400</v>
      </c>
      <c r="G268" s="277" t="s">
        <v>284</v>
      </c>
      <c r="H268" s="278">
        <v>14</v>
      </c>
      <c r="I268" s="279"/>
      <c r="J268" s="280">
        <f t="shared" si="5"/>
        <v>0</v>
      </c>
      <c r="K268" s="281"/>
      <c r="L268" s="282"/>
      <c r="M268" s="283" t="s">
        <v>1</v>
      </c>
      <c r="N268" s="284" t="s">
        <v>40</v>
      </c>
      <c r="O268" s="73"/>
      <c r="P268" s="237">
        <f t="shared" si="6"/>
        <v>0</v>
      </c>
      <c r="Q268" s="237">
        <v>3.8E-3</v>
      </c>
      <c r="R268" s="237">
        <f t="shared" si="7"/>
        <v>5.3199999999999997E-2</v>
      </c>
      <c r="S268" s="237">
        <v>0</v>
      </c>
      <c r="T268" s="238">
        <f t="shared" si="8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39" t="s">
        <v>192</v>
      </c>
      <c r="AT268" s="239" t="s">
        <v>215</v>
      </c>
      <c r="AU268" s="239" t="s">
        <v>85</v>
      </c>
      <c r="AY268" s="18" t="s">
        <v>145</v>
      </c>
      <c r="BE268" s="116">
        <f t="shared" si="9"/>
        <v>0</v>
      </c>
      <c r="BF268" s="116">
        <f t="shared" si="10"/>
        <v>0</v>
      </c>
      <c r="BG268" s="116">
        <f t="shared" si="11"/>
        <v>0</v>
      </c>
      <c r="BH268" s="116">
        <f t="shared" si="12"/>
        <v>0</v>
      </c>
      <c r="BI268" s="116">
        <f t="shared" si="13"/>
        <v>0</v>
      </c>
      <c r="BJ268" s="18" t="s">
        <v>83</v>
      </c>
      <c r="BK268" s="116">
        <f t="shared" si="14"/>
        <v>0</v>
      </c>
      <c r="BL268" s="18" t="s">
        <v>151</v>
      </c>
      <c r="BM268" s="239" t="s">
        <v>401</v>
      </c>
    </row>
    <row r="269" spans="1:65" s="2" customFormat="1" ht="21.75" customHeight="1">
      <c r="A269" s="36"/>
      <c r="B269" s="37"/>
      <c r="C269" s="274" t="s">
        <v>402</v>
      </c>
      <c r="D269" s="274" t="s">
        <v>215</v>
      </c>
      <c r="E269" s="275" t="s">
        <v>403</v>
      </c>
      <c r="F269" s="276" t="s">
        <v>404</v>
      </c>
      <c r="G269" s="277" t="s">
        <v>284</v>
      </c>
      <c r="H269" s="278">
        <v>15</v>
      </c>
      <c r="I269" s="279"/>
      <c r="J269" s="280">
        <f t="shared" si="5"/>
        <v>0</v>
      </c>
      <c r="K269" s="281"/>
      <c r="L269" s="282"/>
      <c r="M269" s="283" t="s">
        <v>1</v>
      </c>
      <c r="N269" s="284" t="s">
        <v>40</v>
      </c>
      <c r="O269" s="73"/>
      <c r="P269" s="237">
        <f t="shared" si="6"/>
        <v>0</v>
      </c>
      <c r="Q269" s="237">
        <v>3.5000000000000001E-3</v>
      </c>
      <c r="R269" s="237">
        <f t="shared" si="7"/>
        <v>5.2499999999999998E-2</v>
      </c>
      <c r="S269" s="237">
        <v>0</v>
      </c>
      <c r="T269" s="238">
        <f t="shared" si="8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39" t="s">
        <v>192</v>
      </c>
      <c r="AT269" s="239" t="s">
        <v>215</v>
      </c>
      <c r="AU269" s="239" t="s">
        <v>85</v>
      </c>
      <c r="AY269" s="18" t="s">
        <v>145</v>
      </c>
      <c r="BE269" s="116">
        <f t="shared" si="9"/>
        <v>0</v>
      </c>
      <c r="BF269" s="116">
        <f t="shared" si="10"/>
        <v>0</v>
      </c>
      <c r="BG269" s="116">
        <f t="shared" si="11"/>
        <v>0</v>
      </c>
      <c r="BH269" s="116">
        <f t="shared" si="12"/>
        <v>0</v>
      </c>
      <c r="BI269" s="116">
        <f t="shared" si="13"/>
        <v>0</v>
      </c>
      <c r="BJ269" s="18" t="s">
        <v>83</v>
      </c>
      <c r="BK269" s="116">
        <f t="shared" si="14"/>
        <v>0</v>
      </c>
      <c r="BL269" s="18" t="s">
        <v>151</v>
      </c>
      <c r="BM269" s="239" t="s">
        <v>405</v>
      </c>
    </row>
    <row r="270" spans="1:65" s="2" customFormat="1" ht="16.5" customHeight="1">
      <c r="A270" s="36"/>
      <c r="B270" s="37"/>
      <c r="C270" s="227" t="s">
        <v>406</v>
      </c>
      <c r="D270" s="227" t="s">
        <v>147</v>
      </c>
      <c r="E270" s="228" t="s">
        <v>407</v>
      </c>
      <c r="F270" s="229" t="s">
        <v>408</v>
      </c>
      <c r="G270" s="230" t="s">
        <v>284</v>
      </c>
      <c r="H270" s="231">
        <v>1</v>
      </c>
      <c r="I270" s="232"/>
      <c r="J270" s="233">
        <f t="shared" si="5"/>
        <v>0</v>
      </c>
      <c r="K270" s="234"/>
      <c r="L270" s="39"/>
      <c r="M270" s="235" t="s">
        <v>1</v>
      </c>
      <c r="N270" s="236" t="s">
        <v>40</v>
      </c>
      <c r="O270" s="73"/>
      <c r="P270" s="237">
        <f t="shared" si="6"/>
        <v>0</v>
      </c>
      <c r="Q270" s="237">
        <v>7.2000000000000005E-4</v>
      </c>
      <c r="R270" s="237">
        <f t="shared" si="7"/>
        <v>7.2000000000000005E-4</v>
      </c>
      <c r="S270" s="237">
        <v>0</v>
      </c>
      <c r="T270" s="238">
        <f t="shared" si="8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39" t="s">
        <v>151</v>
      </c>
      <c r="AT270" s="239" t="s">
        <v>147</v>
      </c>
      <c r="AU270" s="239" t="s">
        <v>85</v>
      </c>
      <c r="AY270" s="18" t="s">
        <v>145</v>
      </c>
      <c r="BE270" s="116">
        <f t="shared" si="9"/>
        <v>0</v>
      </c>
      <c r="BF270" s="116">
        <f t="shared" si="10"/>
        <v>0</v>
      </c>
      <c r="BG270" s="116">
        <f t="shared" si="11"/>
        <v>0</v>
      </c>
      <c r="BH270" s="116">
        <f t="shared" si="12"/>
        <v>0</v>
      </c>
      <c r="BI270" s="116">
        <f t="shared" si="13"/>
        <v>0</v>
      </c>
      <c r="BJ270" s="18" t="s">
        <v>83</v>
      </c>
      <c r="BK270" s="116">
        <f t="shared" si="14"/>
        <v>0</v>
      </c>
      <c r="BL270" s="18" t="s">
        <v>151</v>
      </c>
      <c r="BM270" s="239" t="s">
        <v>409</v>
      </c>
    </row>
    <row r="271" spans="1:65" s="2" customFormat="1" ht="16.5" customHeight="1">
      <c r="A271" s="36"/>
      <c r="B271" s="37"/>
      <c r="C271" s="274" t="s">
        <v>410</v>
      </c>
      <c r="D271" s="274" t="s">
        <v>215</v>
      </c>
      <c r="E271" s="275" t="s">
        <v>411</v>
      </c>
      <c r="F271" s="276" t="s">
        <v>412</v>
      </c>
      <c r="G271" s="277" t="s">
        <v>284</v>
      </c>
      <c r="H271" s="278">
        <v>1</v>
      </c>
      <c r="I271" s="279"/>
      <c r="J271" s="280">
        <f t="shared" si="5"/>
        <v>0</v>
      </c>
      <c r="K271" s="281"/>
      <c r="L271" s="282"/>
      <c r="M271" s="283" t="s">
        <v>1</v>
      </c>
      <c r="N271" s="284" t="s">
        <v>40</v>
      </c>
      <c r="O271" s="73"/>
      <c r="P271" s="237">
        <f t="shared" si="6"/>
        <v>0</v>
      </c>
      <c r="Q271" s="237">
        <v>7.3000000000000001E-3</v>
      </c>
      <c r="R271" s="237">
        <f t="shared" si="7"/>
        <v>7.3000000000000001E-3</v>
      </c>
      <c r="S271" s="237">
        <v>0</v>
      </c>
      <c r="T271" s="238">
        <f t="shared" si="8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39" t="s">
        <v>192</v>
      </c>
      <c r="AT271" s="239" t="s">
        <v>215</v>
      </c>
      <c r="AU271" s="239" t="s">
        <v>85</v>
      </c>
      <c r="AY271" s="18" t="s">
        <v>145</v>
      </c>
      <c r="BE271" s="116">
        <f t="shared" si="9"/>
        <v>0</v>
      </c>
      <c r="BF271" s="116">
        <f t="shared" si="10"/>
        <v>0</v>
      </c>
      <c r="BG271" s="116">
        <f t="shared" si="11"/>
        <v>0</v>
      </c>
      <c r="BH271" s="116">
        <f t="shared" si="12"/>
        <v>0</v>
      </c>
      <c r="BI271" s="116">
        <f t="shared" si="13"/>
        <v>0</v>
      </c>
      <c r="BJ271" s="18" t="s">
        <v>83</v>
      </c>
      <c r="BK271" s="116">
        <f t="shared" si="14"/>
        <v>0</v>
      </c>
      <c r="BL271" s="18" t="s">
        <v>151</v>
      </c>
      <c r="BM271" s="239" t="s">
        <v>413</v>
      </c>
    </row>
    <row r="272" spans="1:65" s="2" customFormat="1" ht="16.5" customHeight="1">
      <c r="A272" s="36"/>
      <c r="B272" s="37"/>
      <c r="C272" s="227" t="s">
        <v>414</v>
      </c>
      <c r="D272" s="227" t="s">
        <v>147</v>
      </c>
      <c r="E272" s="228" t="s">
        <v>415</v>
      </c>
      <c r="F272" s="229" t="s">
        <v>416</v>
      </c>
      <c r="G272" s="230" t="s">
        <v>284</v>
      </c>
      <c r="H272" s="231">
        <v>3</v>
      </c>
      <c r="I272" s="232"/>
      <c r="J272" s="233">
        <f t="shared" si="5"/>
        <v>0</v>
      </c>
      <c r="K272" s="234"/>
      <c r="L272" s="39"/>
      <c r="M272" s="235" t="s">
        <v>1</v>
      </c>
      <c r="N272" s="236" t="s">
        <v>40</v>
      </c>
      <c r="O272" s="73"/>
      <c r="P272" s="237">
        <f t="shared" si="6"/>
        <v>0</v>
      </c>
      <c r="Q272" s="237">
        <v>1.6199999999999999E-3</v>
      </c>
      <c r="R272" s="237">
        <f t="shared" si="7"/>
        <v>4.8599999999999997E-3</v>
      </c>
      <c r="S272" s="237">
        <v>0</v>
      </c>
      <c r="T272" s="238">
        <f t="shared" si="8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39" t="s">
        <v>151</v>
      </c>
      <c r="AT272" s="239" t="s">
        <v>147</v>
      </c>
      <c r="AU272" s="239" t="s">
        <v>85</v>
      </c>
      <c r="AY272" s="18" t="s">
        <v>145</v>
      </c>
      <c r="BE272" s="116">
        <f t="shared" si="9"/>
        <v>0</v>
      </c>
      <c r="BF272" s="116">
        <f t="shared" si="10"/>
        <v>0</v>
      </c>
      <c r="BG272" s="116">
        <f t="shared" si="11"/>
        <v>0</v>
      </c>
      <c r="BH272" s="116">
        <f t="shared" si="12"/>
        <v>0</v>
      </c>
      <c r="BI272" s="116">
        <f t="shared" si="13"/>
        <v>0</v>
      </c>
      <c r="BJ272" s="18" t="s">
        <v>83</v>
      </c>
      <c r="BK272" s="116">
        <f t="shared" si="14"/>
        <v>0</v>
      </c>
      <c r="BL272" s="18" t="s">
        <v>151</v>
      </c>
      <c r="BM272" s="239" t="s">
        <v>417</v>
      </c>
    </row>
    <row r="273" spans="1:65" s="2" customFormat="1" ht="21.75" customHeight="1">
      <c r="A273" s="36"/>
      <c r="B273" s="37"/>
      <c r="C273" s="274" t="s">
        <v>418</v>
      </c>
      <c r="D273" s="274" t="s">
        <v>215</v>
      </c>
      <c r="E273" s="275" t="s">
        <v>419</v>
      </c>
      <c r="F273" s="276" t="s">
        <v>420</v>
      </c>
      <c r="G273" s="277" t="s">
        <v>284</v>
      </c>
      <c r="H273" s="278">
        <v>3</v>
      </c>
      <c r="I273" s="279"/>
      <c r="J273" s="280">
        <f t="shared" si="5"/>
        <v>0</v>
      </c>
      <c r="K273" s="281"/>
      <c r="L273" s="282"/>
      <c r="M273" s="283" t="s">
        <v>1</v>
      </c>
      <c r="N273" s="284" t="s">
        <v>40</v>
      </c>
      <c r="O273" s="73"/>
      <c r="P273" s="237">
        <f t="shared" si="6"/>
        <v>0</v>
      </c>
      <c r="Q273" s="237">
        <v>2.3E-2</v>
      </c>
      <c r="R273" s="237">
        <f t="shared" si="7"/>
        <v>6.9000000000000006E-2</v>
      </c>
      <c r="S273" s="237">
        <v>0</v>
      </c>
      <c r="T273" s="238">
        <f t="shared" si="8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39" t="s">
        <v>192</v>
      </c>
      <c r="AT273" s="239" t="s">
        <v>215</v>
      </c>
      <c r="AU273" s="239" t="s">
        <v>85</v>
      </c>
      <c r="AY273" s="18" t="s">
        <v>145</v>
      </c>
      <c r="BE273" s="116">
        <f t="shared" si="9"/>
        <v>0</v>
      </c>
      <c r="BF273" s="116">
        <f t="shared" si="10"/>
        <v>0</v>
      </c>
      <c r="BG273" s="116">
        <f t="shared" si="11"/>
        <v>0</v>
      </c>
      <c r="BH273" s="116">
        <f t="shared" si="12"/>
        <v>0</v>
      </c>
      <c r="BI273" s="116">
        <f t="shared" si="13"/>
        <v>0</v>
      </c>
      <c r="BJ273" s="18" t="s">
        <v>83</v>
      </c>
      <c r="BK273" s="116">
        <f t="shared" si="14"/>
        <v>0</v>
      </c>
      <c r="BL273" s="18" t="s">
        <v>151</v>
      </c>
      <c r="BM273" s="239" t="s">
        <v>421</v>
      </c>
    </row>
    <row r="274" spans="1:65" s="2" customFormat="1" ht="16.5" customHeight="1">
      <c r="A274" s="36"/>
      <c r="B274" s="37"/>
      <c r="C274" s="274" t="s">
        <v>422</v>
      </c>
      <c r="D274" s="274" t="s">
        <v>215</v>
      </c>
      <c r="E274" s="275" t="s">
        <v>423</v>
      </c>
      <c r="F274" s="276" t="s">
        <v>424</v>
      </c>
      <c r="G274" s="277" t="s">
        <v>284</v>
      </c>
      <c r="H274" s="278">
        <v>3</v>
      </c>
      <c r="I274" s="279"/>
      <c r="J274" s="280">
        <f t="shared" si="5"/>
        <v>0</v>
      </c>
      <c r="K274" s="281"/>
      <c r="L274" s="282"/>
      <c r="M274" s="283" t="s">
        <v>1</v>
      </c>
      <c r="N274" s="284" t="s">
        <v>40</v>
      </c>
      <c r="O274" s="73"/>
      <c r="P274" s="237">
        <f t="shared" si="6"/>
        <v>0</v>
      </c>
      <c r="Q274" s="237">
        <v>3.5000000000000001E-3</v>
      </c>
      <c r="R274" s="237">
        <f t="shared" si="7"/>
        <v>1.0500000000000001E-2</v>
      </c>
      <c r="S274" s="237">
        <v>0</v>
      </c>
      <c r="T274" s="238">
        <f t="shared" si="8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39" t="s">
        <v>192</v>
      </c>
      <c r="AT274" s="239" t="s">
        <v>215</v>
      </c>
      <c r="AU274" s="239" t="s">
        <v>85</v>
      </c>
      <c r="AY274" s="18" t="s">
        <v>145</v>
      </c>
      <c r="BE274" s="116">
        <f t="shared" si="9"/>
        <v>0</v>
      </c>
      <c r="BF274" s="116">
        <f t="shared" si="10"/>
        <v>0</v>
      </c>
      <c r="BG274" s="116">
        <f t="shared" si="11"/>
        <v>0</v>
      </c>
      <c r="BH274" s="116">
        <f t="shared" si="12"/>
        <v>0</v>
      </c>
      <c r="BI274" s="116">
        <f t="shared" si="13"/>
        <v>0</v>
      </c>
      <c r="BJ274" s="18" t="s">
        <v>83</v>
      </c>
      <c r="BK274" s="116">
        <f t="shared" si="14"/>
        <v>0</v>
      </c>
      <c r="BL274" s="18" t="s">
        <v>151</v>
      </c>
      <c r="BM274" s="239" t="s">
        <v>425</v>
      </c>
    </row>
    <row r="275" spans="1:65" s="2" customFormat="1" ht="16.5" customHeight="1">
      <c r="A275" s="36"/>
      <c r="B275" s="37"/>
      <c r="C275" s="227" t="s">
        <v>426</v>
      </c>
      <c r="D275" s="227" t="s">
        <v>147</v>
      </c>
      <c r="E275" s="228" t="s">
        <v>427</v>
      </c>
      <c r="F275" s="229" t="s">
        <v>428</v>
      </c>
      <c r="G275" s="230" t="s">
        <v>284</v>
      </c>
      <c r="H275" s="231">
        <v>1</v>
      </c>
      <c r="I275" s="232"/>
      <c r="J275" s="233">
        <f t="shared" si="5"/>
        <v>0</v>
      </c>
      <c r="K275" s="234"/>
      <c r="L275" s="39"/>
      <c r="M275" s="235" t="s">
        <v>1</v>
      </c>
      <c r="N275" s="236" t="s">
        <v>40</v>
      </c>
      <c r="O275" s="73"/>
      <c r="P275" s="237">
        <f t="shared" si="6"/>
        <v>0</v>
      </c>
      <c r="Q275" s="237">
        <v>3.4000000000000002E-4</v>
      </c>
      <c r="R275" s="237">
        <f t="shared" si="7"/>
        <v>3.4000000000000002E-4</v>
      </c>
      <c r="S275" s="237">
        <v>0</v>
      </c>
      <c r="T275" s="238">
        <f t="shared" si="8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39" t="s">
        <v>151</v>
      </c>
      <c r="AT275" s="239" t="s">
        <v>147</v>
      </c>
      <c r="AU275" s="239" t="s">
        <v>85</v>
      </c>
      <c r="AY275" s="18" t="s">
        <v>145</v>
      </c>
      <c r="BE275" s="116">
        <f t="shared" si="9"/>
        <v>0</v>
      </c>
      <c r="BF275" s="116">
        <f t="shared" si="10"/>
        <v>0</v>
      </c>
      <c r="BG275" s="116">
        <f t="shared" si="11"/>
        <v>0</v>
      </c>
      <c r="BH275" s="116">
        <f t="shared" si="12"/>
        <v>0</v>
      </c>
      <c r="BI275" s="116">
        <f t="shared" si="13"/>
        <v>0</v>
      </c>
      <c r="BJ275" s="18" t="s">
        <v>83</v>
      </c>
      <c r="BK275" s="116">
        <f t="shared" si="14"/>
        <v>0</v>
      </c>
      <c r="BL275" s="18" t="s">
        <v>151</v>
      </c>
      <c r="BM275" s="239" t="s">
        <v>429</v>
      </c>
    </row>
    <row r="276" spans="1:65" s="2" customFormat="1" ht="16.5" customHeight="1">
      <c r="A276" s="36"/>
      <c r="B276" s="37"/>
      <c r="C276" s="274" t="s">
        <v>430</v>
      </c>
      <c r="D276" s="274" t="s">
        <v>215</v>
      </c>
      <c r="E276" s="275" t="s">
        <v>431</v>
      </c>
      <c r="F276" s="276" t="s">
        <v>432</v>
      </c>
      <c r="G276" s="277" t="s">
        <v>284</v>
      </c>
      <c r="H276" s="278">
        <v>1</v>
      </c>
      <c r="I276" s="279"/>
      <c r="J276" s="280">
        <f t="shared" si="5"/>
        <v>0</v>
      </c>
      <c r="K276" s="281"/>
      <c r="L276" s="282"/>
      <c r="M276" s="283" t="s">
        <v>1</v>
      </c>
      <c r="N276" s="284" t="s">
        <v>40</v>
      </c>
      <c r="O276" s="73"/>
      <c r="P276" s="237">
        <f t="shared" si="6"/>
        <v>0</v>
      </c>
      <c r="Q276" s="237">
        <v>6.8000000000000005E-2</v>
      </c>
      <c r="R276" s="237">
        <f t="shared" si="7"/>
        <v>6.8000000000000005E-2</v>
      </c>
      <c r="S276" s="237">
        <v>0</v>
      </c>
      <c r="T276" s="238">
        <f t="shared" si="8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39" t="s">
        <v>192</v>
      </c>
      <c r="AT276" s="239" t="s">
        <v>215</v>
      </c>
      <c r="AU276" s="239" t="s">
        <v>85</v>
      </c>
      <c r="AY276" s="18" t="s">
        <v>145</v>
      </c>
      <c r="BE276" s="116">
        <f t="shared" si="9"/>
        <v>0</v>
      </c>
      <c r="BF276" s="116">
        <f t="shared" si="10"/>
        <v>0</v>
      </c>
      <c r="BG276" s="116">
        <f t="shared" si="11"/>
        <v>0</v>
      </c>
      <c r="BH276" s="116">
        <f t="shared" si="12"/>
        <v>0</v>
      </c>
      <c r="BI276" s="116">
        <f t="shared" si="13"/>
        <v>0</v>
      </c>
      <c r="BJ276" s="18" t="s">
        <v>83</v>
      </c>
      <c r="BK276" s="116">
        <f t="shared" si="14"/>
        <v>0</v>
      </c>
      <c r="BL276" s="18" t="s">
        <v>151</v>
      </c>
      <c r="BM276" s="239" t="s">
        <v>433</v>
      </c>
    </row>
    <row r="277" spans="1:65" s="2" customFormat="1" ht="21.75" customHeight="1">
      <c r="A277" s="36"/>
      <c r="B277" s="37"/>
      <c r="C277" s="227" t="s">
        <v>434</v>
      </c>
      <c r="D277" s="227" t="s">
        <v>147</v>
      </c>
      <c r="E277" s="228" t="s">
        <v>435</v>
      </c>
      <c r="F277" s="229" t="s">
        <v>436</v>
      </c>
      <c r="G277" s="230" t="s">
        <v>284</v>
      </c>
      <c r="H277" s="231">
        <v>10</v>
      </c>
      <c r="I277" s="232"/>
      <c r="J277" s="233">
        <f t="shared" si="5"/>
        <v>0</v>
      </c>
      <c r="K277" s="234"/>
      <c r="L277" s="39"/>
      <c r="M277" s="235" t="s">
        <v>1</v>
      </c>
      <c r="N277" s="236" t="s">
        <v>40</v>
      </c>
      <c r="O277" s="73"/>
      <c r="P277" s="237">
        <f t="shared" si="6"/>
        <v>0</v>
      </c>
      <c r="Q277" s="237">
        <v>0</v>
      </c>
      <c r="R277" s="237">
        <f t="shared" si="7"/>
        <v>0</v>
      </c>
      <c r="S277" s="237">
        <v>0</v>
      </c>
      <c r="T277" s="238">
        <f t="shared" si="8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39" t="s">
        <v>151</v>
      </c>
      <c r="AT277" s="239" t="s">
        <v>147</v>
      </c>
      <c r="AU277" s="239" t="s">
        <v>85</v>
      </c>
      <c r="AY277" s="18" t="s">
        <v>145</v>
      </c>
      <c r="BE277" s="116">
        <f t="shared" si="9"/>
        <v>0</v>
      </c>
      <c r="BF277" s="116">
        <f t="shared" si="10"/>
        <v>0</v>
      </c>
      <c r="BG277" s="116">
        <f t="shared" si="11"/>
        <v>0</v>
      </c>
      <c r="BH277" s="116">
        <f t="shared" si="12"/>
        <v>0</v>
      </c>
      <c r="BI277" s="116">
        <f t="shared" si="13"/>
        <v>0</v>
      </c>
      <c r="BJ277" s="18" t="s">
        <v>83</v>
      </c>
      <c r="BK277" s="116">
        <f t="shared" si="14"/>
        <v>0</v>
      </c>
      <c r="BL277" s="18" t="s">
        <v>151</v>
      </c>
      <c r="BM277" s="239" t="s">
        <v>437</v>
      </c>
    </row>
    <row r="278" spans="1:65" s="2" customFormat="1" ht="16.5" customHeight="1">
      <c r="A278" s="36"/>
      <c r="B278" s="37"/>
      <c r="C278" s="274" t="s">
        <v>438</v>
      </c>
      <c r="D278" s="274" t="s">
        <v>215</v>
      </c>
      <c r="E278" s="275" t="s">
        <v>439</v>
      </c>
      <c r="F278" s="276" t="s">
        <v>440</v>
      </c>
      <c r="G278" s="277" t="s">
        <v>284</v>
      </c>
      <c r="H278" s="278">
        <v>10</v>
      </c>
      <c r="I278" s="279"/>
      <c r="J278" s="280">
        <f t="shared" si="5"/>
        <v>0</v>
      </c>
      <c r="K278" s="281"/>
      <c r="L278" s="282"/>
      <c r="M278" s="283" t="s">
        <v>1</v>
      </c>
      <c r="N278" s="284" t="s">
        <v>40</v>
      </c>
      <c r="O278" s="73"/>
      <c r="P278" s="237">
        <f t="shared" si="6"/>
        <v>0</v>
      </c>
      <c r="Q278" s="237">
        <v>1.9E-3</v>
      </c>
      <c r="R278" s="237">
        <f t="shared" si="7"/>
        <v>1.9E-2</v>
      </c>
      <c r="S278" s="237">
        <v>0</v>
      </c>
      <c r="T278" s="238">
        <f t="shared" si="8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39" t="s">
        <v>192</v>
      </c>
      <c r="AT278" s="239" t="s">
        <v>215</v>
      </c>
      <c r="AU278" s="239" t="s">
        <v>85</v>
      </c>
      <c r="AY278" s="18" t="s">
        <v>145</v>
      </c>
      <c r="BE278" s="116">
        <f t="shared" si="9"/>
        <v>0</v>
      </c>
      <c r="BF278" s="116">
        <f t="shared" si="10"/>
        <v>0</v>
      </c>
      <c r="BG278" s="116">
        <f t="shared" si="11"/>
        <v>0</v>
      </c>
      <c r="BH278" s="116">
        <f t="shared" si="12"/>
        <v>0</v>
      </c>
      <c r="BI278" s="116">
        <f t="shared" si="13"/>
        <v>0</v>
      </c>
      <c r="BJ278" s="18" t="s">
        <v>83</v>
      </c>
      <c r="BK278" s="116">
        <f t="shared" si="14"/>
        <v>0</v>
      </c>
      <c r="BL278" s="18" t="s">
        <v>151</v>
      </c>
      <c r="BM278" s="239" t="s">
        <v>441</v>
      </c>
    </row>
    <row r="279" spans="1:65" s="2" customFormat="1" ht="21.75" customHeight="1">
      <c r="A279" s="36"/>
      <c r="B279" s="37"/>
      <c r="C279" s="227" t="s">
        <v>442</v>
      </c>
      <c r="D279" s="227" t="s">
        <v>147</v>
      </c>
      <c r="E279" s="228" t="s">
        <v>443</v>
      </c>
      <c r="F279" s="229" t="s">
        <v>444</v>
      </c>
      <c r="G279" s="230" t="s">
        <v>284</v>
      </c>
      <c r="H279" s="231">
        <v>4</v>
      </c>
      <c r="I279" s="232"/>
      <c r="J279" s="233">
        <f t="shared" si="5"/>
        <v>0</v>
      </c>
      <c r="K279" s="234"/>
      <c r="L279" s="39"/>
      <c r="M279" s="235" t="s">
        <v>1</v>
      </c>
      <c r="N279" s="236" t="s">
        <v>40</v>
      </c>
      <c r="O279" s="73"/>
      <c r="P279" s="237">
        <f t="shared" si="6"/>
        <v>0</v>
      </c>
      <c r="Q279" s="237">
        <v>0</v>
      </c>
      <c r="R279" s="237">
        <f t="shared" si="7"/>
        <v>0</v>
      </c>
      <c r="S279" s="237">
        <v>0</v>
      </c>
      <c r="T279" s="238">
        <f t="shared" si="8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39" t="s">
        <v>151</v>
      </c>
      <c r="AT279" s="239" t="s">
        <v>147</v>
      </c>
      <c r="AU279" s="239" t="s">
        <v>85</v>
      </c>
      <c r="AY279" s="18" t="s">
        <v>145</v>
      </c>
      <c r="BE279" s="116">
        <f t="shared" si="9"/>
        <v>0</v>
      </c>
      <c r="BF279" s="116">
        <f t="shared" si="10"/>
        <v>0</v>
      </c>
      <c r="BG279" s="116">
        <f t="shared" si="11"/>
        <v>0</v>
      </c>
      <c r="BH279" s="116">
        <f t="shared" si="12"/>
        <v>0</v>
      </c>
      <c r="BI279" s="116">
        <f t="shared" si="13"/>
        <v>0</v>
      </c>
      <c r="BJ279" s="18" t="s">
        <v>83</v>
      </c>
      <c r="BK279" s="116">
        <f t="shared" si="14"/>
        <v>0</v>
      </c>
      <c r="BL279" s="18" t="s">
        <v>151</v>
      </c>
      <c r="BM279" s="239" t="s">
        <v>445</v>
      </c>
    </row>
    <row r="280" spans="1:65" s="2" customFormat="1" ht="16.5" customHeight="1">
      <c r="A280" s="36"/>
      <c r="B280" s="37"/>
      <c r="C280" s="274" t="s">
        <v>446</v>
      </c>
      <c r="D280" s="274" t="s">
        <v>215</v>
      </c>
      <c r="E280" s="275" t="s">
        <v>447</v>
      </c>
      <c r="F280" s="276" t="s">
        <v>448</v>
      </c>
      <c r="G280" s="277" t="s">
        <v>284</v>
      </c>
      <c r="H280" s="278">
        <v>4</v>
      </c>
      <c r="I280" s="279"/>
      <c r="J280" s="280">
        <f t="shared" si="5"/>
        <v>0</v>
      </c>
      <c r="K280" s="281"/>
      <c r="L280" s="282"/>
      <c r="M280" s="283" t="s">
        <v>1</v>
      </c>
      <c r="N280" s="284" t="s">
        <v>40</v>
      </c>
      <c r="O280" s="73"/>
      <c r="P280" s="237">
        <f t="shared" si="6"/>
        <v>0</v>
      </c>
      <c r="Q280" s="237">
        <v>1.9E-3</v>
      </c>
      <c r="R280" s="237">
        <f t="shared" si="7"/>
        <v>7.6E-3</v>
      </c>
      <c r="S280" s="237">
        <v>0</v>
      </c>
      <c r="T280" s="238">
        <f t="shared" si="8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39" t="s">
        <v>192</v>
      </c>
      <c r="AT280" s="239" t="s">
        <v>215</v>
      </c>
      <c r="AU280" s="239" t="s">
        <v>85</v>
      </c>
      <c r="AY280" s="18" t="s">
        <v>145</v>
      </c>
      <c r="BE280" s="116">
        <f t="shared" si="9"/>
        <v>0</v>
      </c>
      <c r="BF280" s="116">
        <f t="shared" si="10"/>
        <v>0</v>
      </c>
      <c r="BG280" s="116">
        <f t="shared" si="11"/>
        <v>0</v>
      </c>
      <c r="BH280" s="116">
        <f t="shared" si="12"/>
        <v>0</v>
      </c>
      <c r="BI280" s="116">
        <f t="shared" si="13"/>
        <v>0</v>
      </c>
      <c r="BJ280" s="18" t="s">
        <v>83</v>
      </c>
      <c r="BK280" s="116">
        <f t="shared" si="14"/>
        <v>0</v>
      </c>
      <c r="BL280" s="18" t="s">
        <v>151</v>
      </c>
      <c r="BM280" s="239" t="s">
        <v>449</v>
      </c>
    </row>
    <row r="281" spans="1:65" s="2" customFormat="1" ht="16.5" customHeight="1">
      <c r="A281" s="36"/>
      <c r="B281" s="37"/>
      <c r="C281" s="227" t="s">
        <v>450</v>
      </c>
      <c r="D281" s="227" t="s">
        <v>147</v>
      </c>
      <c r="E281" s="228" t="s">
        <v>451</v>
      </c>
      <c r="F281" s="229" t="s">
        <v>452</v>
      </c>
      <c r="G281" s="230" t="s">
        <v>169</v>
      </c>
      <c r="H281" s="231">
        <v>120.5</v>
      </c>
      <c r="I281" s="232"/>
      <c r="J281" s="233">
        <f t="shared" si="5"/>
        <v>0</v>
      </c>
      <c r="K281" s="234"/>
      <c r="L281" s="39"/>
      <c r="M281" s="235" t="s">
        <v>1</v>
      </c>
      <c r="N281" s="236" t="s">
        <v>40</v>
      </c>
      <c r="O281" s="73"/>
      <c r="P281" s="237">
        <f t="shared" si="6"/>
        <v>0</v>
      </c>
      <c r="Q281" s="237">
        <v>0</v>
      </c>
      <c r="R281" s="237">
        <f t="shared" si="7"/>
        <v>0</v>
      </c>
      <c r="S281" s="237">
        <v>0</v>
      </c>
      <c r="T281" s="238">
        <f t="shared" si="8"/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39" t="s">
        <v>151</v>
      </c>
      <c r="AT281" s="239" t="s">
        <v>147</v>
      </c>
      <c r="AU281" s="239" t="s">
        <v>85</v>
      </c>
      <c r="AY281" s="18" t="s">
        <v>145</v>
      </c>
      <c r="BE281" s="116">
        <f t="shared" si="9"/>
        <v>0</v>
      </c>
      <c r="BF281" s="116">
        <f t="shared" si="10"/>
        <v>0</v>
      </c>
      <c r="BG281" s="116">
        <f t="shared" si="11"/>
        <v>0</v>
      </c>
      <c r="BH281" s="116">
        <f t="shared" si="12"/>
        <v>0</v>
      </c>
      <c r="BI281" s="116">
        <f t="shared" si="13"/>
        <v>0</v>
      </c>
      <c r="BJ281" s="18" t="s">
        <v>83</v>
      </c>
      <c r="BK281" s="116">
        <f t="shared" si="14"/>
        <v>0</v>
      </c>
      <c r="BL281" s="18" t="s">
        <v>151</v>
      </c>
      <c r="BM281" s="239" t="s">
        <v>453</v>
      </c>
    </row>
    <row r="282" spans="1:65" s="2" customFormat="1" ht="21.75" customHeight="1">
      <c r="A282" s="36"/>
      <c r="B282" s="37"/>
      <c r="C282" s="227" t="s">
        <v>454</v>
      </c>
      <c r="D282" s="227" t="s">
        <v>147</v>
      </c>
      <c r="E282" s="228" t="s">
        <v>455</v>
      </c>
      <c r="F282" s="229" t="s">
        <v>456</v>
      </c>
      <c r="G282" s="230" t="s">
        <v>169</v>
      </c>
      <c r="H282" s="231">
        <v>355</v>
      </c>
      <c r="I282" s="232"/>
      <c r="J282" s="233">
        <f t="shared" si="5"/>
        <v>0</v>
      </c>
      <c r="K282" s="234"/>
      <c r="L282" s="39"/>
      <c r="M282" s="235" t="s">
        <v>1</v>
      </c>
      <c r="N282" s="236" t="s">
        <v>40</v>
      </c>
      <c r="O282" s="73"/>
      <c r="P282" s="237">
        <f t="shared" si="6"/>
        <v>0</v>
      </c>
      <c r="Q282" s="237">
        <v>0</v>
      </c>
      <c r="R282" s="237">
        <f t="shared" si="7"/>
        <v>0</v>
      </c>
      <c r="S282" s="237">
        <v>0</v>
      </c>
      <c r="T282" s="238">
        <f t="shared" si="8"/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39" t="s">
        <v>151</v>
      </c>
      <c r="AT282" s="239" t="s">
        <v>147</v>
      </c>
      <c r="AU282" s="239" t="s">
        <v>85</v>
      </c>
      <c r="AY282" s="18" t="s">
        <v>145</v>
      </c>
      <c r="BE282" s="116">
        <f t="shared" si="9"/>
        <v>0</v>
      </c>
      <c r="BF282" s="116">
        <f t="shared" si="10"/>
        <v>0</v>
      </c>
      <c r="BG282" s="116">
        <f t="shared" si="11"/>
        <v>0</v>
      </c>
      <c r="BH282" s="116">
        <f t="shared" si="12"/>
        <v>0</v>
      </c>
      <c r="BI282" s="116">
        <f t="shared" si="13"/>
        <v>0</v>
      </c>
      <c r="BJ282" s="18" t="s">
        <v>83</v>
      </c>
      <c r="BK282" s="116">
        <f t="shared" si="14"/>
        <v>0</v>
      </c>
      <c r="BL282" s="18" t="s">
        <v>151</v>
      </c>
      <c r="BM282" s="239" t="s">
        <v>457</v>
      </c>
    </row>
    <row r="283" spans="1:65" s="13" customFormat="1" ht="11.25">
      <c r="B283" s="240"/>
      <c r="C283" s="241"/>
      <c r="D283" s="242" t="s">
        <v>153</v>
      </c>
      <c r="E283" s="243" t="s">
        <v>1</v>
      </c>
      <c r="F283" s="244" t="s">
        <v>458</v>
      </c>
      <c r="G283" s="241"/>
      <c r="H283" s="245">
        <v>355</v>
      </c>
      <c r="I283" s="246"/>
      <c r="J283" s="241"/>
      <c r="K283" s="241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153</v>
      </c>
      <c r="AU283" s="251" t="s">
        <v>85</v>
      </c>
      <c r="AV283" s="13" t="s">
        <v>85</v>
      </c>
      <c r="AW283" s="13" t="s">
        <v>30</v>
      </c>
      <c r="AX283" s="13" t="s">
        <v>83</v>
      </c>
      <c r="AY283" s="251" t="s">
        <v>145</v>
      </c>
    </row>
    <row r="284" spans="1:65" s="2" customFormat="1" ht="16.5" customHeight="1">
      <c r="A284" s="36"/>
      <c r="B284" s="37"/>
      <c r="C284" s="227" t="s">
        <v>459</v>
      </c>
      <c r="D284" s="227" t="s">
        <v>147</v>
      </c>
      <c r="E284" s="228" t="s">
        <v>460</v>
      </c>
      <c r="F284" s="229" t="s">
        <v>461</v>
      </c>
      <c r="G284" s="230" t="s">
        <v>169</v>
      </c>
      <c r="H284" s="231">
        <v>283.05</v>
      </c>
      <c r="I284" s="232"/>
      <c r="J284" s="233">
        <f>ROUND(I284*H284,2)</f>
        <v>0</v>
      </c>
      <c r="K284" s="234"/>
      <c r="L284" s="39"/>
      <c r="M284" s="235" t="s">
        <v>1</v>
      </c>
      <c r="N284" s="236" t="s">
        <v>40</v>
      </c>
      <c r="O284" s="73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39" t="s">
        <v>151</v>
      </c>
      <c r="AT284" s="239" t="s">
        <v>147</v>
      </c>
      <c r="AU284" s="239" t="s">
        <v>85</v>
      </c>
      <c r="AY284" s="18" t="s">
        <v>145</v>
      </c>
      <c r="BE284" s="116">
        <f>IF(N284="základní",J284,0)</f>
        <v>0</v>
      </c>
      <c r="BF284" s="116">
        <f>IF(N284="snížená",J284,0)</f>
        <v>0</v>
      </c>
      <c r="BG284" s="116">
        <f>IF(N284="zákl. přenesená",J284,0)</f>
        <v>0</v>
      </c>
      <c r="BH284" s="116">
        <f>IF(N284="sníž. přenesená",J284,0)</f>
        <v>0</v>
      </c>
      <c r="BI284" s="116">
        <f>IF(N284="nulová",J284,0)</f>
        <v>0</v>
      </c>
      <c r="BJ284" s="18" t="s">
        <v>83</v>
      </c>
      <c r="BK284" s="116">
        <f>ROUND(I284*H284,2)</f>
        <v>0</v>
      </c>
      <c r="BL284" s="18" t="s">
        <v>151</v>
      </c>
      <c r="BM284" s="239" t="s">
        <v>462</v>
      </c>
    </row>
    <row r="285" spans="1:65" s="13" customFormat="1" ht="11.25">
      <c r="B285" s="240"/>
      <c r="C285" s="241"/>
      <c r="D285" s="242" t="s">
        <v>153</v>
      </c>
      <c r="E285" s="243" t="s">
        <v>1</v>
      </c>
      <c r="F285" s="244" t="s">
        <v>463</v>
      </c>
      <c r="G285" s="241"/>
      <c r="H285" s="245">
        <v>283.05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153</v>
      </c>
      <c r="AU285" s="251" t="s">
        <v>85</v>
      </c>
      <c r="AV285" s="13" t="s">
        <v>85</v>
      </c>
      <c r="AW285" s="13" t="s">
        <v>30</v>
      </c>
      <c r="AX285" s="13" t="s">
        <v>83</v>
      </c>
      <c r="AY285" s="251" t="s">
        <v>145</v>
      </c>
    </row>
    <row r="286" spans="1:65" s="2" customFormat="1" ht="16.5" customHeight="1">
      <c r="A286" s="36"/>
      <c r="B286" s="37"/>
      <c r="C286" s="227" t="s">
        <v>464</v>
      </c>
      <c r="D286" s="227" t="s">
        <v>147</v>
      </c>
      <c r="E286" s="228" t="s">
        <v>465</v>
      </c>
      <c r="F286" s="229" t="s">
        <v>466</v>
      </c>
      <c r="G286" s="230" t="s">
        <v>284</v>
      </c>
      <c r="H286" s="231">
        <v>18</v>
      </c>
      <c r="I286" s="232"/>
      <c r="J286" s="233">
        <f t="shared" ref="J286:J293" si="15">ROUND(I286*H286,2)</f>
        <v>0</v>
      </c>
      <c r="K286" s="234"/>
      <c r="L286" s="39"/>
      <c r="M286" s="235" t="s">
        <v>1</v>
      </c>
      <c r="N286" s="236" t="s">
        <v>40</v>
      </c>
      <c r="O286" s="73"/>
      <c r="P286" s="237">
        <f t="shared" ref="P286:P293" si="16">O286*H286</f>
        <v>0</v>
      </c>
      <c r="Q286" s="237">
        <v>0.12303</v>
      </c>
      <c r="R286" s="237">
        <f t="shared" ref="R286:R293" si="17">Q286*H286</f>
        <v>2.21454</v>
      </c>
      <c r="S286" s="237">
        <v>0</v>
      </c>
      <c r="T286" s="238">
        <f t="shared" ref="T286:T293" si="18"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39" t="s">
        <v>151</v>
      </c>
      <c r="AT286" s="239" t="s">
        <v>147</v>
      </c>
      <c r="AU286" s="239" t="s">
        <v>85</v>
      </c>
      <c r="AY286" s="18" t="s">
        <v>145</v>
      </c>
      <c r="BE286" s="116">
        <f t="shared" ref="BE286:BE293" si="19">IF(N286="základní",J286,0)</f>
        <v>0</v>
      </c>
      <c r="BF286" s="116">
        <f t="shared" ref="BF286:BF293" si="20">IF(N286="snížená",J286,0)</f>
        <v>0</v>
      </c>
      <c r="BG286" s="116">
        <f t="shared" ref="BG286:BG293" si="21">IF(N286="zákl. přenesená",J286,0)</f>
        <v>0</v>
      </c>
      <c r="BH286" s="116">
        <f t="shared" ref="BH286:BH293" si="22">IF(N286="sníž. přenesená",J286,0)</f>
        <v>0</v>
      </c>
      <c r="BI286" s="116">
        <f t="shared" ref="BI286:BI293" si="23">IF(N286="nulová",J286,0)</f>
        <v>0</v>
      </c>
      <c r="BJ286" s="18" t="s">
        <v>83</v>
      </c>
      <c r="BK286" s="116">
        <f t="shared" ref="BK286:BK293" si="24">ROUND(I286*H286,2)</f>
        <v>0</v>
      </c>
      <c r="BL286" s="18" t="s">
        <v>151</v>
      </c>
      <c r="BM286" s="239" t="s">
        <v>467</v>
      </c>
    </row>
    <row r="287" spans="1:65" s="2" customFormat="1" ht="16.5" customHeight="1">
      <c r="A287" s="36"/>
      <c r="B287" s="37"/>
      <c r="C287" s="274" t="s">
        <v>468</v>
      </c>
      <c r="D287" s="274" t="s">
        <v>215</v>
      </c>
      <c r="E287" s="275" t="s">
        <v>469</v>
      </c>
      <c r="F287" s="276" t="s">
        <v>470</v>
      </c>
      <c r="G287" s="277" t="s">
        <v>284</v>
      </c>
      <c r="H287" s="278">
        <v>15</v>
      </c>
      <c r="I287" s="279"/>
      <c r="J287" s="280">
        <f t="shared" si="15"/>
        <v>0</v>
      </c>
      <c r="K287" s="281"/>
      <c r="L287" s="282"/>
      <c r="M287" s="283" t="s">
        <v>1</v>
      </c>
      <c r="N287" s="284" t="s">
        <v>40</v>
      </c>
      <c r="O287" s="73"/>
      <c r="P287" s="237">
        <f t="shared" si="16"/>
        <v>0</v>
      </c>
      <c r="Q287" s="237">
        <v>1.3299999999999999E-2</v>
      </c>
      <c r="R287" s="237">
        <f t="shared" si="17"/>
        <v>0.19949999999999998</v>
      </c>
      <c r="S287" s="237">
        <v>0</v>
      </c>
      <c r="T287" s="238">
        <f t="shared" si="18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39" t="s">
        <v>192</v>
      </c>
      <c r="AT287" s="239" t="s">
        <v>215</v>
      </c>
      <c r="AU287" s="239" t="s">
        <v>85</v>
      </c>
      <c r="AY287" s="18" t="s">
        <v>145</v>
      </c>
      <c r="BE287" s="116">
        <f t="shared" si="19"/>
        <v>0</v>
      </c>
      <c r="BF287" s="116">
        <f t="shared" si="20"/>
        <v>0</v>
      </c>
      <c r="BG287" s="116">
        <f t="shared" si="21"/>
        <v>0</v>
      </c>
      <c r="BH287" s="116">
        <f t="shared" si="22"/>
        <v>0</v>
      </c>
      <c r="BI287" s="116">
        <f t="shared" si="23"/>
        <v>0</v>
      </c>
      <c r="BJ287" s="18" t="s">
        <v>83</v>
      </c>
      <c r="BK287" s="116">
        <f t="shared" si="24"/>
        <v>0</v>
      </c>
      <c r="BL287" s="18" t="s">
        <v>151</v>
      </c>
      <c r="BM287" s="239" t="s">
        <v>471</v>
      </c>
    </row>
    <row r="288" spans="1:65" s="2" customFormat="1" ht="16.5" customHeight="1">
      <c r="A288" s="36"/>
      <c r="B288" s="37"/>
      <c r="C288" s="274" t="s">
        <v>472</v>
      </c>
      <c r="D288" s="274" t="s">
        <v>215</v>
      </c>
      <c r="E288" s="275" t="s">
        <v>473</v>
      </c>
      <c r="F288" s="276" t="s">
        <v>474</v>
      </c>
      <c r="G288" s="277" t="s">
        <v>284</v>
      </c>
      <c r="H288" s="278">
        <v>3</v>
      </c>
      <c r="I288" s="279"/>
      <c r="J288" s="280">
        <f t="shared" si="15"/>
        <v>0</v>
      </c>
      <c r="K288" s="281"/>
      <c r="L288" s="282"/>
      <c r="M288" s="283" t="s">
        <v>1</v>
      </c>
      <c r="N288" s="284" t="s">
        <v>40</v>
      </c>
      <c r="O288" s="73"/>
      <c r="P288" s="237">
        <f t="shared" si="16"/>
        <v>0</v>
      </c>
      <c r="Q288" s="237">
        <v>1.3299999999999999E-2</v>
      </c>
      <c r="R288" s="237">
        <f t="shared" si="17"/>
        <v>3.9899999999999998E-2</v>
      </c>
      <c r="S288" s="237">
        <v>0</v>
      </c>
      <c r="T288" s="238">
        <f t="shared" si="18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39" t="s">
        <v>192</v>
      </c>
      <c r="AT288" s="239" t="s">
        <v>215</v>
      </c>
      <c r="AU288" s="239" t="s">
        <v>85</v>
      </c>
      <c r="AY288" s="18" t="s">
        <v>145</v>
      </c>
      <c r="BE288" s="116">
        <f t="shared" si="19"/>
        <v>0</v>
      </c>
      <c r="BF288" s="116">
        <f t="shared" si="20"/>
        <v>0</v>
      </c>
      <c r="BG288" s="116">
        <f t="shared" si="21"/>
        <v>0</v>
      </c>
      <c r="BH288" s="116">
        <f t="shared" si="22"/>
        <v>0</v>
      </c>
      <c r="BI288" s="116">
        <f t="shared" si="23"/>
        <v>0</v>
      </c>
      <c r="BJ288" s="18" t="s">
        <v>83</v>
      </c>
      <c r="BK288" s="116">
        <f t="shared" si="24"/>
        <v>0</v>
      </c>
      <c r="BL288" s="18" t="s">
        <v>151</v>
      </c>
      <c r="BM288" s="239" t="s">
        <v>475</v>
      </c>
    </row>
    <row r="289" spans="1:65" s="2" customFormat="1" ht="21.75" customHeight="1">
      <c r="A289" s="36"/>
      <c r="B289" s="37"/>
      <c r="C289" s="274" t="s">
        <v>476</v>
      </c>
      <c r="D289" s="274" t="s">
        <v>215</v>
      </c>
      <c r="E289" s="275" t="s">
        <v>477</v>
      </c>
      <c r="F289" s="276" t="s">
        <v>478</v>
      </c>
      <c r="G289" s="277" t="s">
        <v>284</v>
      </c>
      <c r="H289" s="278">
        <v>18</v>
      </c>
      <c r="I289" s="279"/>
      <c r="J289" s="280">
        <f t="shared" si="15"/>
        <v>0</v>
      </c>
      <c r="K289" s="281"/>
      <c r="L289" s="282"/>
      <c r="M289" s="283" t="s">
        <v>1</v>
      </c>
      <c r="N289" s="284" t="s">
        <v>40</v>
      </c>
      <c r="O289" s="73"/>
      <c r="P289" s="237">
        <f t="shared" si="16"/>
        <v>0</v>
      </c>
      <c r="Q289" s="237">
        <v>8.9999999999999998E-4</v>
      </c>
      <c r="R289" s="237">
        <f t="shared" si="17"/>
        <v>1.6199999999999999E-2</v>
      </c>
      <c r="S289" s="237">
        <v>0</v>
      </c>
      <c r="T289" s="238">
        <f t="shared" si="18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39" t="s">
        <v>192</v>
      </c>
      <c r="AT289" s="239" t="s">
        <v>215</v>
      </c>
      <c r="AU289" s="239" t="s">
        <v>85</v>
      </c>
      <c r="AY289" s="18" t="s">
        <v>145</v>
      </c>
      <c r="BE289" s="116">
        <f t="shared" si="19"/>
        <v>0</v>
      </c>
      <c r="BF289" s="116">
        <f t="shared" si="20"/>
        <v>0</v>
      </c>
      <c r="BG289" s="116">
        <f t="shared" si="21"/>
        <v>0</v>
      </c>
      <c r="BH289" s="116">
        <f t="shared" si="22"/>
        <v>0</v>
      </c>
      <c r="BI289" s="116">
        <f t="shared" si="23"/>
        <v>0</v>
      </c>
      <c r="BJ289" s="18" t="s">
        <v>83</v>
      </c>
      <c r="BK289" s="116">
        <f t="shared" si="24"/>
        <v>0</v>
      </c>
      <c r="BL289" s="18" t="s">
        <v>151</v>
      </c>
      <c r="BM289" s="239" t="s">
        <v>479</v>
      </c>
    </row>
    <row r="290" spans="1:65" s="2" customFormat="1" ht="16.5" customHeight="1">
      <c r="A290" s="36"/>
      <c r="B290" s="37"/>
      <c r="C290" s="227" t="s">
        <v>480</v>
      </c>
      <c r="D290" s="227" t="s">
        <v>147</v>
      </c>
      <c r="E290" s="228" t="s">
        <v>481</v>
      </c>
      <c r="F290" s="229" t="s">
        <v>482</v>
      </c>
      <c r="G290" s="230" t="s">
        <v>284</v>
      </c>
      <c r="H290" s="231">
        <v>3</v>
      </c>
      <c r="I290" s="232"/>
      <c r="J290" s="233">
        <f t="shared" si="15"/>
        <v>0</v>
      </c>
      <c r="K290" s="234"/>
      <c r="L290" s="39"/>
      <c r="M290" s="235" t="s">
        <v>1</v>
      </c>
      <c r="N290" s="236" t="s">
        <v>40</v>
      </c>
      <c r="O290" s="73"/>
      <c r="P290" s="237">
        <f t="shared" si="16"/>
        <v>0</v>
      </c>
      <c r="Q290" s="237">
        <v>0.32906000000000002</v>
      </c>
      <c r="R290" s="237">
        <f t="shared" si="17"/>
        <v>0.98718000000000006</v>
      </c>
      <c r="S290" s="237">
        <v>0</v>
      </c>
      <c r="T290" s="238">
        <f t="shared" si="18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39" t="s">
        <v>151</v>
      </c>
      <c r="AT290" s="239" t="s">
        <v>147</v>
      </c>
      <c r="AU290" s="239" t="s">
        <v>85</v>
      </c>
      <c r="AY290" s="18" t="s">
        <v>145</v>
      </c>
      <c r="BE290" s="116">
        <f t="shared" si="19"/>
        <v>0</v>
      </c>
      <c r="BF290" s="116">
        <f t="shared" si="20"/>
        <v>0</v>
      </c>
      <c r="BG290" s="116">
        <f t="shared" si="21"/>
        <v>0</v>
      </c>
      <c r="BH290" s="116">
        <f t="shared" si="22"/>
        <v>0</v>
      </c>
      <c r="BI290" s="116">
        <f t="shared" si="23"/>
        <v>0</v>
      </c>
      <c r="BJ290" s="18" t="s">
        <v>83</v>
      </c>
      <c r="BK290" s="116">
        <f t="shared" si="24"/>
        <v>0</v>
      </c>
      <c r="BL290" s="18" t="s">
        <v>151</v>
      </c>
      <c r="BM290" s="239" t="s">
        <v>483</v>
      </c>
    </row>
    <row r="291" spans="1:65" s="2" customFormat="1" ht="16.5" customHeight="1">
      <c r="A291" s="36"/>
      <c r="B291" s="37"/>
      <c r="C291" s="274" t="s">
        <v>484</v>
      </c>
      <c r="D291" s="274" t="s">
        <v>215</v>
      </c>
      <c r="E291" s="275" t="s">
        <v>485</v>
      </c>
      <c r="F291" s="276" t="s">
        <v>486</v>
      </c>
      <c r="G291" s="277" t="s">
        <v>284</v>
      </c>
      <c r="H291" s="278">
        <v>3</v>
      </c>
      <c r="I291" s="279"/>
      <c r="J291" s="280">
        <f t="shared" si="15"/>
        <v>0</v>
      </c>
      <c r="K291" s="281"/>
      <c r="L291" s="282"/>
      <c r="M291" s="283" t="s">
        <v>1</v>
      </c>
      <c r="N291" s="284" t="s">
        <v>40</v>
      </c>
      <c r="O291" s="73"/>
      <c r="P291" s="237">
        <f t="shared" si="16"/>
        <v>0</v>
      </c>
      <c r="Q291" s="237">
        <v>2.9499999999999998E-2</v>
      </c>
      <c r="R291" s="237">
        <f t="shared" si="17"/>
        <v>8.8499999999999995E-2</v>
      </c>
      <c r="S291" s="237">
        <v>0</v>
      </c>
      <c r="T291" s="238">
        <f t="shared" si="18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39" t="s">
        <v>192</v>
      </c>
      <c r="AT291" s="239" t="s">
        <v>215</v>
      </c>
      <c r="AU291" s="239" t="s">
        <v>85</v>
      </c>
      <c r="AY291" s="18" t="s">
        <v>145</v>
      </c>
      <c r="BE291" s="116">
        <f t="shared" si="19"/>
        <v>0</v>
      </c>
      <c r="BF291" s="116">
        <f t="shared" si="20"/>
        <v>0</v>
      </c>
      <c r="BG291" s="116">
        <f t="shared" si="21"/>
        <v>0</v>
      </c>
      <c r="BH291" s="116">
        <f t="shared" si="22"/>
        <v>0</v>
      </c>
      <c r="BI291" s="116">
        <f t="shared" si="23"/>
        <v>0</v>
      </c>
      <c r="BJ291" s="18" t="s">
        <v>83</v>
      </c>
      <c r="BK291" s="116">
        <f t="shared" si="24"/>
        <v>0</v>
      </c>
      <c r="BL291" s="18" t="s">
        <v>151</v>
      </c>
      <c r="BM291" s="239" t="s">
        <v>487</v>
      </c>
    </row>
    <row r="292" spans="1:65" s="2" customFormat="1" ht="16.5" customHeight="1">
      <c r="A292" s="36"/>
      <c r="B292" s="37"/>
      <c r="C292" s="274" t="s">
        <v>488</v>
      </c>
      <c r="D292" s="274" t="s">
        <v>215</v>
      </c>
      <c r="E292" s="275" t="s">
        <v>489</v>
      </c>
      <c r="F292" s="276" t="s">
        <v>490</v>
      </c>
      <c r="G292" s="277" t="s">
        <v>284</v>
      </c>
      <c r="H292" s="278">
        <v>3</v>
      </c>
      <c r="I292" s="279"/>
      <c r="J292" s="280">
        <f t="shared" si="15"/>
        <v>0</v>
      </c>
      <c r="K292" s="281"/>
      <c r="L292" s="282"/>
      <c r="M292" s="283" t="s">
        <v>1</v>
      </c>
      <c r="N292" s="284" t="s">
        <v>40</v>
      </c>
      <c r="O292" s="73"/>
      <c r="P292" s="237">
        <f t="shared" si="16"/>
        <v>0</v>
      </c>
      <c r="Q292" s="237">
        <v>1.9E-3</v>
      </c>
      <c r="R292" s="237">
        <f t="shared" si="17"/>
        <v>5.7000000000000002E-3</v>
      </c>
      <c r="S292" s="237">
        <v>0</v>
      </c>
      <c r="T292" s="238">
        <f t="shared" si="18"/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39" t="s">
        <v>192</v>
      </c>
      <c r="AT292" s="239" t="s">
        <v>215</v>
      </c>
      <c r="AU292" s="239" t="s">
        <v>85</v>
      </c>
      <c r="AY292" s="18" t="s">
        <v>145</v>
      </c>
      <c r="BE292" s="116">
        <f t="shared" si="19"/>
        <v>0</v>
      </c>
      <c r="BF292" s="116">
        <f t="shared" si="20"/>
        <v>0</v>
      </c>
      <c r="BG292" s="116">
        <f t="shared" si="21"/>
        <v>0</v>
      </c>
      <c r="BH292" s="116">
        <f t="shared" si="22"/>
        <v>0</v>
      </c>
      <c r="BI292" s="116">
        <f t="shared" si="23"/>
        <v>0</v>
      </c>
      <c r="BJ292" s="18" t="s">
        <v>83</v>
      </c>
      <c r="BK292" s="116">
        <f t="shared" si="24"/>
        <v>0</v>
      </c>
      <c r="BL292" s="18" t="s">
        <v>151</v>
      </c>
      <c r="BM292" s="239" t="s">
        <v>491</v>
      </c>
    </row>
    <row r="293" spans="1:65" s="2" customFormat="1" ht="16.5" customHeight="1">
      <c r="A293" s="36"/>
      <c r="B293" s="37"/>
      <c r="C293" s="227" t="s">
        <v>492</v>
      </c>
      <c r="D293" s="227" t="s">
        <v>147</v>
      </c>
      <c r="E293" s="228" t="s">
        <v>493</v>
      </c>
      <c r="F293" s="229" t="s">
        <v>494</v>
      </c>
      <c r="G293" s="230" t="s">
        <v>169</v>
      </c>
      <c r="H293" s="231">
        <v>403.55</v>
      </c>
      <c r="I293" s="232"/>
      <c r="J293" s="233">
        <f t="shared" si="15"/>
        <v>0</v>
      </c>
      <c r="K293" s="234"/>
      <c r="L293" s="39"/>
      <c r="M293" s="235" t="s">
        <v>1</v>
      </c>
      <c r="N293" s="236" t="s">
        <v>40</v>
      </c>
      <c r="O293" s="73"/>
      <c r="P293" s="237">
        <f t="shared" si="16"/>
        <v>0</v>
      </c>
      <c r="Q293" s="237">
        <v>1.9000000000000001E-4</v>
      </c>
      <c r="R293" s="237">
        <f t="shared" si="17"/>
        <v>7.6674500000000007E-2</v>
      </c>
      <c r="S293" s="237">
        <v>0</v>
      </c>
      <c r="T293" s="238">
        <f t="shared" si="18"/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39" t="s">
        <v>151</v>
      </c>
      <c r="AT293" s="239" t="s">
        <v>147</v>
      </c>
      <c r="AU293" s="239" t="s">
        <v>85</v>
      </c>
      <c r="AY293" s="18" t="s">
        <v>145</v>
      </c>
      <c r="BE293" s="116">
        <f t="shared" si="19"/>
        <v>0</v>
      </c>
      <c r="BF293" s="116">
        <f t="shared" si="20"/>
        <v>0</v>
      </c>
      <c r="BG293" s="116">
        <f t="shared" si="21"/>
        <v>0</v>
      </c>
      <c r="BH293" s="116">
        <f t="shared" si="22"/>
        <v>0</v>
      </c>
      <c r="BI293" s="116">
        <f t="shared" si="23"/>
        <v>0</v>
      </c>
      <c r="BJ293" s="18" t="s">
        <v>83</v>
      </c>
      <c r="BK293" s="116">
        <f t="shared" si="24"/>
        <v>0</v>
      </c>
      <c r="BL293" s="18" t="s">
        <v>151</v>
      </c>
      <c r="BM293" s="239" t="s">
        <v>495</v>
      </c>
    </row>
    <row r="294" spans="1:65" s="13" customFormat="1" ht="11.25">
      <c r="B294" s="240"/>
      <c r="C294" s="241"/>
      <c r="D294" s="242" t="s">
        <v>153</v>
      </c>
      <c r="E294" s="243" t="s">
        <v>1</v>
      </c>
      <c r="F294" s="244" t="s">
        <v>496</v>
      </c>
      <c r="G294" s="241"/>
      <c r="H294" s="245">
        <v>403.55</v>
      </c>
      <c r="I294" s="246"/>
      <c r="J294" s="241"/>
      <c r="K294" s="241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153</v>
      </c>
      <c r="AU294" s="251" t="s">
        <v>85</v>
      </c>
      <c r="AV294" s="13" t="s">
        <v>85</v>
      </c>
      <c r="AW294" s="13" t="s">
        <v>30</v>
      </c>
      <c r="AX294" s="13" t="s">
        <v>83</v>
      </c>
      <c r="AY294" s="251" t="s">
        <v>145</v>
      </c>
    </row>
    <row r="295" spans="1:65" s="2" customFormat="1" ht="16.5" customHeight="1">
      <c r="A295" s="36"/>
      <c r="B295" s="37"/>
      <c r="C295" s="227" t="s">
        <v>497</v>
      </c>
      <c r="D295" s="227" t="s">
        <v>147</v>
      </c>
      <c r="E295" s="228" t="s">
        <v>498</v>
      </c>
      <c r="F295" s="229" t="s">
        <v>499</v>
      </c>
      <c r="G295" s="230" t="s">
        <v>169</v>
      </c>
      <c r="H295" s="231">
        <v>403.55</v>
      </c>
      <c r="I295" s="232"/>
      <c r="J295" s="233">
        <f>ROUND(I295*H295,2)</f>
        <v>0</v>
      </c>
      <c r="K295" s="234"/>
      <c r="L295" s="39"/>
      <c r="M295" s="235" t="s">
        <v>1</v>
      </c>
      <c r="N295" s="236" t="s">
        <v>40</v>
      </c>
      <c r="O295" s="73"/>
      <c r="P295" s="237">
        <f>O295*H295</f>
        <v>0</v>
      </c>
      <c r="Q295" s="237">
        <v>6.9999999999999994E-5</v>
      </c>
      <c r="R295" s="237">
        <f>Q295*H295</f>
        <v>2.8248499999999999E-2</v>
      </c>
      <c r="S295" s="237">
        <v>0</v>
      </c>
      <c r="T295" s="238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39" t="s">
        <v>151</v>
      </c>
      <c r="AT295" s="239" t="s">
        <v>147</v>
      </c>
      <c r="AU295" s="239" t="s">
        <v>85</v>
      </c>
      <c r="AY295" s="18" t="s">
        <v>145</v>
      </c>
      <c r="BE295" s="116">
        <f>IF(N295="základní",J295,0)</f>
        <v>0</v>
      </c>
      <c r="BF295" s="116">
        <f>IF(N295="snížená",J295,0)</f>
        <v>0</v>
      </c>
      <c r="BG295" s="116">
        <f>IF(N295="zákl. přenesená",J295,0)</f>
        <v>0</v>
      </c>
      <c r="BH295" s="116">
        <f>IF(N295="sníž. přenesená",J295,0)</f>
        <v>0</v>
      </c>
      <c r="BI295" s="116">
        <f>IF(N295="nulová",J295,0)</f>
        <v>0</v>
      </c>
      <c r="BJ295" s="18" t="s">
        <v>83</v>
      </c>
      <c r="BK295" s="116">
        <f>ROUND(I295*H295,2)</f>
        <v>0</v>
      </c>
      <c r="BL295" s="18" t="s">
        <v>151</v>
      </c>
      <c r="BM295" s="239" t="s">
        <v>500</v>
      </c>
    </row>
    <row r="296" spans="1:65" s="12" customFormat="1" ht="22.9" customHeight="1">
      <c r="B296" s="211"/>
      <c r="C296" s="212"/>
      <c r="D296" s="213" t="s">
        <v>74</v>
      </c>
      <c r="E296" s="225" t="s">
        <v>197</v>
      </c>
      <c r="F296" s="225" t="s">
        <v>501</v>
      </c>
      <c r="G296" s="212"/>
      <c r="H296" s="212"/>
      <c r="I296" s="215"/>
      <c r="J296" s="226">
        <f>BK296</f>
        <v>0</v>
      </c>
      <c r="K296" s="212"/>
      <c r="L296" s="217"/>
      <c r="M296" s="218"/>
      <c r="N296" s="219"/>
      <c r="O296" s="219"/>
      <c r="P296" s="220">
        <f>SUM(P297:P305)</f>
        <v>0</v>
      </c>
      <c r="Q296" s="219"/>
      <c r="R296" s="220">
        <f>SUM(R297:R305)</f>
        <v>3.3463529999999997</v>
      </c>
      <c r="S296" s="219"/>
      <c r="T296" s="221">
        <f>SUM(T297:T305)</f>
        <v>0</v>
      </c>
      <c r="AR296" s="222" t="s">
        <v>83</v>
      </c>
      <c r="AT296" s="223" t="s">
        <v>74</v>
      </c>
      <c r="AU296" s="223" t="s">
        <v>83</v>
      </c>
      <c r="AY296" s="222" t="s">
        <v>145</v>
      </c>
      <c r="BK296" s="224">
        <f>SUM(BK297:BK305)</f>
        <v>0</v>
      </c>
    </row>
    <row r="297" spans="1:65" s="2" customFormat="1" ht="21.75" customHeight="1">
      <c r="A297" s="36"/>
      <c r="B297" s="37"/>
      <c r="C297" s="227" t="s">
        <v>502</v>
      </c>
      <c r="D297" s="227" t="s">
        <v>147</v>
      </c>
      <c r="E297" s="228" t="s">
        <v>503</v>
      </c>
      <c r="F297" s="229" t="s">
        <v>504</v>
      </c>
      <c r="G297" s="230" t="s">
        <v>169</v>
      </c>
      <c r="H297" s="231">
        <v>15</v>
      </c>
      <c r="I297" s="232"/>
      <c r="J297" s="233">
        <f>ROUND(I297*H297,2)</f>
        <v>0</v>
      </c>
      <c r="K297" s="234"/>
      <c r="L297" s="39"/>
      <c r="M297" s="235" t="s">
        <v>1</v>
      </c>
      <c r="N297" s="236" t="s">
        <v>40</v>
      </c>
      <c r="O297" s="73"/>
      <c r="P297" s="237">
        <f>O297*H297</f>
        <v>0</v>
      </c>
      <c r="Q297" s="237">
        <v>0.15540000000000001</v>
      </c>
      <c r="R297" s="237">
        <f>Q297*H297</f>
        <v>2.331</v>
      </c>
      <c r="S297" s="237">
        <v>0</v>
      </c>
      <c r="T297" s="238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39" t="s">
        <v>151</v>
      </c>
      <c r="AT297" s="239" t="s">
        <v>147</v>
      </c>
      <c r="AU297" s="239" t="s">
        <v>85</v>
      </c>
      <c r="AY297" s="18" t="s">
        <v>145</v>
      </c>
      <c r="BE297" s="116">
        <f>IF(N297="základní",J297,0)</f>
        <v>0</v>
      </c>
      <c r="BF297" s="116">
        <f>IF(N297="snížená",J297,0)</f>
        <v>0</v>
      </c>
      <c r="BG297" s="116">
        <f>IF(N297="zákl. přenesená",J297,0)</f>
        <v>0</v>
      </c>
      <c r="BH297" s="116">
        <f>IF(N297="sníž. přenesená",J297,0)</f>
        <v>0</v>
      </c>
      <c r="BI297" s="116">
        <f>IF(N297="nulová",J297,0)</f>
        <v>0</v>
      </c>
      <c r="BJ297" s="18" t="s">
        <v>83</v>
      </c>
      <c r="BK297" s="116">
        <f>ROUND(I297*H297,2)</f>
        <v>0</v>
      </c>
      <c r="BL297" s="18" t="s">
        <v>151</v>
      </c>
      <c r="BM297" s="239" t="s">
        <v>505</v>
      </c>
    </row>
    <row r="298" spans="1:65" s="13" customFormat="1" ht="11.25">
      <c r="B298" s="240"/>
      <c r="C298" s="241"/>
      <c r="D298" s="242" t="s">
        <v>153</v>
      </c>
      <c r="E298" s="243" t="s">
        <v>1</v>
      </c>
      <c r="F298" s="244" t="s">
        <v>506</v>
      </c>
      <c r="G298" s="241"/>
      <c r="H298" s="245">
        <v>15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153</v>
      </c>
      <c r="AU298" s="251" t="s">
        <v>85</v>
      </c>
      <c r="AV298" s="13" t="s">
        <v>85</v>
      </c>
      <c r="AW298" s="13" t="s">
        <v>30</v>
      </c>
      <c r="AX298" s="13" t="s">
        <v>83</v>
      </c>
      <c r="AY298" s="251" t="s">
        <v>145</v>
      </c>
    </row>
    <row r="299" spans="1:65" s="2" customFormat="1" ht="21.75" customHeight="1">
      <c r="A299" s="36"/>
      <c r="B299" s="37"/>
      <c r="C299" s="227" t="s">
        <v>507</v>
      </c>
      <c r="D299" s="227" t="s">
        <v>147</v>
      </c>
      <c r="E299" s="228" t="s">
        <v>508</v>
      </c>
      <c r="F299" s="229" t="s">
        <v>509</v>
      </c>
      <c r="G299" s="230" t="s">
        <v>181</v>
      </c>
      <c r="H299" s="231">
        <v>0.45</v>
      </c>
      <c r="I299" s="232"/>
      <c r="J299" s="233">
        <f>ROUND(I299*H299,2)</f>
        <v>0</v>
      </c>
      <c r="K299" s="234"/>
      <c r="L299" s="39"/>
      <c r="M299" s="235" t="s">
        <v>1</v>
      </c>
      <c r="N299" s="236" t="s">
        <v>40</v>
      </c>
      <c r="O299" s="73"/>
      <c r="P299" s="237">
        <f>O299*H299</f>
        <v>0</v>
      </c>
      <c r="Q299" s="237">
        <v>2.2563399999999998</v>
      </c>
      <c r="R299" s="237">
        <f>Q299*H299</f>
        <v>1.015353</v>
      </c>
      <c r="S299" s="237">
        <v>0</v>
      </c>
      <c r="T299" s="238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39" t="s">
        <v>151</v>
      </c>
      <c r="AT299" s="239" t="s">
        <v>147</v>
      </c>
      <c r="AU299" s="239" t="s">
        <v>85</v>
      </c>
      <c r="AY299" s="18" t="s">
        <v>145</v>
      </c>
      <c r="BE299" s="116">
        <f>IF(N299="základní",J299,0)</f>
        <v>0</v>
      </c>
      <c r="BF299" s="116">
        <f>IF(N299="snížená",J299,0)</f>
        <v>0</v>
      </c>
      <c r="BG299" s="116">
        <f>IF(N299="zákl. přenesená",J299,0)</f>
        <v>0</v>
      </c>
      <c r="BH299" s="116">
        <f>IF(N299="sníž. přenesená",J299,0)</f>
        <v>0</v>
      </c>
      <c r="BI299" s="116">
        <f>IF(N299="nulová",J299,0)</f>
        <v>0</v>
      </c>
      <c r="BJ299" s="18" t="s">
        <v>83</v>
      </c>
      <c r="BK299" s="116">
        <f>ROUND(I299*H299,2)</f>
        <v>0</v>
      </c>
      <c r="BL299" s="18" t="s">
        <v>151</v>
      </c>
      <c r="BM299" s="239" t="s">
        <v>510</v>
      </c>
    </row>
    <row r="300" spans="1:65" s="13" customFormat="1" ht="11.25">
      <c r="B300" s="240"/>
      <c r="C300" s="241"/>
      <c r="D300" s="242" t="s">
        <v>153</v>
      </c>
      <c r="E300" s="243" t="s">
        <v>1</v>
      </c>
      <c r="F300" s="244" t="s">
        <v>511</v>
      </c>
      <c r="G300" s="241"/>
      <c r="H300" s="245">
        <v>0.45</v>
      </c>
      <c r="I300" s="246"/>
      <c r="J300" s="241"/>
      <c r="K300" s="241"/>
      <c r="L300" s="247"/>
      <c r="M300" s="248"/>
      <c r="N300" s="249"/>
      <c r="O300" s="249"/>
      <c r="P300" s="249"/>
      <c r="Q300" s="249"/>
      <c r="R300" s="249"/>
      <c r="S300" s="249"/>
      <c r="T300" s="250"/>
      <c r="AT300" s="251" t="s">
        <v>153</v>
      </c>
      <c r="AU300" s="251" t="s">
        <v>85</v>
      </c>
      <c r="AV300" s="13" t="s">
        <v>85</v>
      </c>
      <c r="AW300" s="13" t="s">
        <v>30</v>
      </c>
      <c r="AX300" s="13" t="s">
        <v>83</v>
      </c>
      <c r="AY300" s="251" t="s">
        <v>145</v>
      </c>
    </row>
    <row r="301" spans="1:65" s="2" customFormat="1" ht="16.5" customHeight="1">
      <c r="A301" s="36"/>
      <c r="B301" s="37"/>
      <c r="C301" s="227" t="s">
        <v>512</v>
      </c>
      <c r="D301" s="227" t="s">
        <v>147</v>
      </c>
      <c r="E301" s="228" t="s">
        <v>513</v>
      </c>
      <c r="F301" s="229" t="s">
        <v>514</v>
      </c>
      <c r="G301" s="230" t="s">
        <v>169</v>
      </c>
      <c r="H301" s="231">
        <v>728.9</v>
      </c>
      <c r="I301" s="232"/>
      <c r="J301" s="233">
        <f>ROUND(I301*H301,2)</f>
        <v>0</v>
      </c>
      <c r="K301" s="234"/>
      <c r="L301" s="39"/>
      <c r="M301" s="235" t="s">
        <v>1</v>
      </c>
      <c r="N301" s="236" t="s">
        <v>40</v>
      </c>
      <c r="O301" s="73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39" t="s">
        <v>151</v>
      </c>
      <c r="AT301" s="239" t="s">
        <v>147</v>
      </c>
      <c r="AU301" s="239" t="s">
        <v>85</v>
      </c>
      <c r="AY301" s="18" t="s">
        <v>145</v>
      </c>
      <c r="BE301" s="116">
        <f>IF(N301="základní",J301,0)</f>
        <v>0</v>
      </c>
      <c r="BF301" s="116">
        <f>IF(N301="snížená",J301,0)</f>
        <v>0</v>
      </c>
      <c r="BG301" s="116">
        <f>IF(N301="zákl. přenesená",J301,0)</f>
        <v>0</v>
      </c>
      <c r="BH301" s="116">
        <f>IF(N301="sníž. přenesená",J301,0)</f>
        <v>0</v>
      </c>
      <c r="BI301" s="116">
        <f>IF(N301="nulová",J301,0)</f>
        <v>0</v>
      </c>
      <c r="BJ301" s="18" t="s">
        <v>83</v>
      </c>
      <c r="BK301" s="116">
        <f>ROUND(I301*H301,2)</f>
        <v>0</v>
      </c>
      <c r="BL301" s="18" t="s">
        <v>151</v>
      </c>
      <c r="BM301" s="239" t="s">
        <v>515</v>
      </c>
    </row>
    <row r="302" spans="1:65" s="13" customFormat="1" ht="11.25">
      <c r="B302" s="240"/>
      <c r="C302" s="241"/>
      <c r="D302" s="242" t="s">
        <v>153</v>
      </c>
      <c r="E302" s="243" t="s">
        <v>1</v>
      </c>
      <c r="F302" s="244" t="s">
        <v>516</v>
      </c>
      <c r="G302" s="241"/>
      <c r="H302" s="245">
        <v>623.6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153</v>
      </c>
      <c r="AU302" s="251" t="s">
        <v>85</v>
      </c>
      <c r="AV302" s="13" t="s">
        <v>85</v>
      </c>
      <c r="AW302" s="13" t="s">
        <v>30</v>
      </c>
      <c r="AX302" s="13" t="s">
        <v>75</v>
      </c>
      <c r="AY302" s="251" t="s">
        <v>145</v>
      </c>
    </row>
    <row r="303" spans="1:65" s="13" customFormat="1" ht="11.25">
      <c r="B303" s="240"/>
      <c r="C303" s="241"/>
      <c r="D303" s="242" t="s">
        <v>153</v>
      </c>
      <c r="E303" s="243" t="s">
        <v>1</v>
      </c>
      <c r="F303" s="244" t="s">
        <v>517</v>
      </c>
      <c r="G303" s="241"/>
      <c r="H303" s="245">
        <v>45</v>
      </c>
      <c r="I303" s="246"/>
      <c r="J303" s="241"/>
      <c r="K303" s="241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153</v>
      </c>
      <c r="AU303" s="251" t="s">
        <v>85</v>
      </c>
      <c r="AV303" s="13" t="s">
        <v>85</v>
      </c>
      <c r="AW303" s="13" t="s">
        <v>30</v>
      </c>
      <c r="AX303" s="13" t="s">
        <v>75</v>
      </c>
      <c r="AY303" s="251" t="s">
        <v>145</v>
      </c>
    </row>
    <row r="304" spans="1:65" s="13" customFormat="1" ht="22.5">
      <c r="B304" s="240"/>
      <c r="C304" s="241"/>
      <c r="D304" s="242" t="s">
        <v>153</v>
      </c>
      <c r="E304" s="243" t="s">
        <v>1</v>
      </c>
      <c r="F304" s="244" t="s">
        <v>518</v>
      </c>
      <c r="G304" s="241"/>
      <c r="H304" s="245">
        <v>60.3</v>
      </c>
      <c r="I304" s="246"/>
      <c r="J304" s="241"/>
      <c r="K304" s="241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153</v>
      </c>
      <c r="AU304" s="251" t="s">
        <v>85</v>
      </c>
      <c r="AV304" s="13" t="s">
        <v>85</v>
      </c>
      <c r="AW304" s="13" t="s">
        <v>30</v>
      </c>
      <c r="AX304" s="13" t="s">
        <v>75</v>
      </c>
      <c r="AY304" s="251" t="s">
        <v>145</v>
      </c>
    </row>
    <row r="305" spans="1:65" s="14" customFormat="1" ht="11.25">
      <c r="B305" s="252"/>
      <c r="C305" s="253"/>
      <c r="D305" s="242" t="s">
        <v>153</v>
      </c>
      <c r="E305" s="254" t="s">
        <v>1</v>
      </c>
      <c r="F305" s="255" t="s">
        <v>160</v>
      </c>
      <c r="G305" s="253"/>
      <c r="H305" s="256">
        <v>728.9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AT305" s="262" t="s">
        <v>153</v>
      </c>
      <c r="AU305" s="262" t="s">
        <v>85</v>
      </c>
      <c r="AV305" s="14" t="s">
        <v>151</v>
      </c>
      <c r="AW305" s="14" t="s">
        <v>30</v>
      </c>
      <c r="AX305" s="14" t="s">
        <v>83</v>
      </c>
      <c r="AY305" s="262" t="s">
        <v>145</v>
      </c>
    </row>
    <row r="306" spans="1:65" s="12" customFormat="1" ht="22.9" customHeight="1">
      <c r="B306" s="211"/>
      <c r="C306" s="212"/>
      <c r="D306" s="213" t="s">
        <v>74</v>
      </c>
      <c r="E306" s="225" t="s">
        <v>519</v>
      </c>
      <c r="F306" s="225" t="s">
        <v>520</v>
      </c>
      <c r="G306" s="212"/>
      <c r="H306" s="212"/>
      <c r="I306" s="215"/>
      <c r="J306" s="226">
        <f>BK306</f>
        <v>0</v>
      </c>
      <c r="K306" s="212"/>
      <c r="L306" s="217"/>
      <c r="M306" s="218"/>
      <c r="N306" s="219"/>
      <c r="O306" s="219"/>
      <c r="P306" s="220">
        <f>SUM(P307:P312)</f>
        <v>0</v>
      </c>
      <c r="Q306" s="219"/>
      <c r="R306" s="220">
        <f>SUM(R307:R312)</f>
        <v>0</v>
      </c>
      <c r="S306" s="219"/>
      <c r="T306" s="221">
        <f>SUM(T307:T312)</f>
        <v>0</v>
      </c>
      <c r="AR306" s="222" t="s">
        <v>83</v>
      </c>
      <c r="AT306" s="223" t="s">
        <v>74</v>
      </c>
      <c r="AU306" s="223" t="s">
        <v>83</v>
      </c>
      <c r="AY306" s="222" t="s">
        <v>145</v>
      </c>
      <c r="BK306" s="224">
        <f>SUM(BK307:BK312)</f>
        <v>0</v>
      </c>
    </row>
    <row r="307" spans="1:65" s="2" customFormat="1" ht="21.75" customHeight="1">
      <c r="A307" s="36"/>
      <c r="B307" s="37"/>
      <c r="C307" s="227" t="s">
        <v>521</v>
      </c>
      <c r="D307" s="227" t="s">
        <v>147</v>
      </c>
      <c r="E307" s="228" t="s">
        <v>522</v>
      </c>
      <c r="F307" s="229" t="s">
        <v>523</v>
      </c>
      <c r="G307" s="230" t="s">
        <v>205</v>
      </c>
      <c r="H307" s="231">
        <v>184.71299999999999</v>
      </c>
      <c r="I307" s="232"/>
      <c r="J307" s="233">
        <f>ROUND(I307*H307,2)</f>
        <v>0</v>
      </c>
      <c r="K307" s="234"/>
      <c r="L307" s="39"/>
      <c r="M307" s="235" t="s">
        <v>1</v>
      </c>
      <c r="N307" s="236" t="s">
        <v>40</v>
      </c>
      <c r="O307" s="73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39" t="s">
        <v>151</v>
      </c>
      <c r="AT307" s="239" t="s">
        <v>147</v>
      </c>
      <c r="AU307" s="239" t="s">
        <v>85</v>
      </c>
      <c r="AY307" s="18" t="s">
        <v>145</v>
      </c>
      <c r="BE307" s="116">
        <f>IF(N307="základní",J307,0)</f>
        <v>0</v>
      </c>
      <c r="BF307" s="116">
        <f>IF(N307="snížená",J307,0)</f>
        <v>0</v>
      </c>
      <c r="BG307" s="116">
        <f>IF(N307="zákl. přenesená",J307,0)</f>
        <v>0</v>
      </c>
      <c r="BH307" s="116">
        <f>IF(N307="sníž. přenesená",J307,0)</f>
        <v>0</v>
      </c>
      <c r="BI307" s="116">
        <f>IF(N307="nulová",J307,0)</f>
        <v>0</v>
      </c>
      <c r="BJ307" s="18" t="s">
        <v>83</v>
      </c>
      <c r="BK307" s="116">
        <f>ROUND(I307*H307,2)</f>
        <v>0</v>
      </c>
      <c r="BL307" s="18" t="s">
        <v>151</v>
      </c>
      <c r="BM307" s="239" t="s">
        <v>524</v>
      </c>
    </row>
    <row r="308" spans="1:65" s="2" customFormat="1" ht="21.75" customHeight="1">
      <c r="A308" s="36"/>
      <c r="B308" s="37"/>
      <c r="C308" s="227" t="s">
        <v>525</v>
      </c>
      <c r="D308" s="227" t="s">
        <v>147</v>
      </c>
      <c r="E308" s="228" t="s">
        <v>526</v>
      </c>
      <c r="F308" s="229" t="s">
        <v>527</v>
      </c>
      <c r="G308" s="230" t="s">
        <v>205</v>
      </c>
      <c r="H308" s="231">
        <v>1662.4169999999999</v>
      </c>
      <c r="I308" s="232"/>
      <c r="J308" s="233">
        <f>ROUND(I308*H308,2)</f>
        <v>0</v>
      </c>
      <c r="K308" s="234"/>
      <c r="L308" s="39"/>
      <c r="M308" s="235" t="s">
        <v>1</v>
      </c>
      <c r="N308" s="236" t="s">
        <v>40</v>
      </c>
      <c r="O308" s="73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39" t="s">
        <v>151</v>
      </c>
      <c r="AT308" s="239" t="s">
        <v>147</v>
      </c>
      <c r="AU308" s="239" t="s">
        <v>85</v>
      </c>
      <c r="AY308" s="18" t="s">
        <v>145</v>
      </c>
      <c r="BE308" s="116">
        <f>IF(N308="základní",J308,0)</f>
        <v>0</v>
      </c>
      <c r="BF308" s="116">
        <f>IF(N308="snížená",J308,0)</f>
        <v>0</v>
      </c>
      <c r="BG308" s="116">
        <f>IF(N308="zákl. přenesená",J308,0)</f>
        <v>0</v>
      </c>
      <c r="BH308" s="116">
        <f>IF(N308="sníž. přenesená",J308,0)</f>
        <v>0</v>
      </c>
      <c r="BI308" s="116">
        <f>IF(N308="nulová",J308,0)</f>
        <v>0</v>
      </c>
      <c r="BJ308" s="18" t="s">
        <v>83</v>
      </c>
      <c r="BK308" s="116">
        <f>ROUND(I308*H308,2)</f>
        <v>0</v>
      </c>
      <c r="BL308" s="18" t="s">
        <v>151</v>
      </c>
      <c r="BM308" s="239" t="s">
        <v>528</v>
      </c>
    </row>
    <row r="309" spans="1:65" s="13" customFormat="1" ht="11.25">
      <c r="B309" s="240"/>
      <c r="C309" s="241"/>
      <c r="D309" s="242" t="s">
        <v>153</v>
      </c>
      <c r="E309" s="241"/>
      <c r="F309" s="244" t="s">
        <v>529</v>
      </c>
      <c r="G309" s="241"/>
      <c r="H309" s="245">
        <v>1662.4169999999999</v>
      </c>
      <c r="I309" s="246"/>
      <c r="J309" s="241"/>
      <c r="K309" s="241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153</v>
      </c>
      <c r="AU309" s="251" t="s">
        <v>85</v>
      </c>
      <c r="AV309" s="13" t="s">
        <v>85</v>
      </c>
      <c r="AW309" s="13" t="s">
        <v>4</v>
      </c>
      <c r="AX309" s="13" t="s">
        <v>83</v>
      </c>
      <c r="AY309" s="251" t="s">
        <v>145</v>
      </c>
    </row>
    <row r="310" spans="1:65" s="2" customFormat="1" ht="21.75" customHeight="1">
      <c r="A310" s="36"/>
      <c r="B310" s="37"/>
      <c r="C310" s="227" t="s">
        <v>530</v>
      </c>
      <c r="D310" s="227" t="s">
        <v>147</v>
      </c>
      <c r="E310" s="228" t="s">
        <v>531</v>
      </c>
      <c r="F310" s="229" t="s">
        <v>532</v>
      </c>
      <c r="G310" s="230" t="s">
        <v>205</v>
      </c>
      <c r="H310" s="231">
        <v>33.97</v>
      </c>
      <c r="I310" s="232"/>
      <c r="J310" s="233">
        <f>ROUND(I310*H310,2)</f>
        <v>0</v>
      </c>
      <c r="K310" s="234"/>
      <c r="L310" s="39"/>
      <c r="M310" s="235" t="s">
        <v>1</v>
      </c>
      <c r="N310" s="236" t="s">
        <v>40</v>
      </c>
      <c r="O310" s="73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39" t="s">
        <v>151</v>
      </c>
      <c r="AT310" s="239" t="s">
        <v>147</v>
      </c>
      <c r="AU310" s="239" t="s">
        <v>85</v>
      </c>
      <c r="AY310" s="18" t="s">
        <v>145</v>
      </c>
      <c r="BE310" s="116">
        <f>IF(N310="základní",J310,0)</f>
        <v>0</v>
      </c>
      <c r="BF310" s="116">
        <f>IF(N310="snížená",J310,0)</f>
        <v>0</v>
      </c>
      <c r="BG310" s="116">
        <f>IF(N310="zákl. přenesená",J310,0)</f>
        <v>0</v>
      </c>
      <c r="BH310" s="116">
        <f>IF(N310="sníž. přenesená",J310,0)</f>
        <v>0</v>
      </c>
      <c r="BI310" s="116">
        <f>IF(N310="nulová",J310,0)</f>
        <v>0</v>
      </c>
      <c r="BJ310" s="18" t="s">
        <v>83</v>
      </c>
      <c r="BK310" s="116">
        <f>ROUND(I310*H310,2)</f>
        <v>0</v>
      </c>
      <c r="BL310" s="18" t="s">
        <v>151</v>
      </c>
      <c r="BM310" s="239" t="s">
        <v>533</v>
      </c>
    </row>
    <row r="311" spans="1:65" s="2" customFormat="1" ht="21.75" customHeight="1">
      <c r="A311" s="36"/>
      <c r="B311" s="37"/>
      <c r="C311" s="227" t="s">
        <v>534</v>
      </c>
      <c r="D311" s="227" t="s">
        <v>147</v>
      </c>
      <c r="E311" s="228" t="s">
        <v>535</v>
      </c>
      <c r="F311" s="229" t="s">
        <v>204</v>
      </c>
      <c r="G311" s="230" t="s">
        <v>205</v>
      </c>
      <c r="H311" s="231">
        <v>150.74299999999999</v>
      </c>
      <c r="I311" s="232"/>
      <c r="J311" s="233">
        <f>ROUND(I311*H311,2)</f>
        <v>0</v>
      </c>
      <c r="K311" s="234"/>
      <c r="L311" s="39"/>
      <c r="M311" s="235" t="s">
        <v>1</v>
      </c>
      <c r="N311" s="236" t="s">
        <v>40</v>
      </c>
      <c r="O311" s="73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39" t="s">
        <v>151</v>
      </c>
      <c r="AT311" s="239" t="s">
        <v>147</v>
      </c>
      <c r="AU311" s="239" t="s">
        <v>85</v>
      </c>
      <c r="AY311" s="18" t="s">
        <v>145</v>
      </c>
      <c r="BE311" s="116">
        <f>IF(N311="základní",J311,0)</f>
        <v>0</v>
      </c>
      <c r="BF311" s="116">
        <f>IF(N311="snížená",J311,0)</f>
        <v>0</v>
      </c>
      <c r="BG311" s="116">
        <f>IF(N311="zákl. přenesená",J311,0)</f>
        <v>0</v>
      </c>
      <c r="BH311" s="116">
        <f>IF(N311="sníž. přenesená",J311,0)</f>
        <v>0</v>
      </c>
      <c r="BI311" s="116">
        <f>IF(N311="nulová",J311,0)</f>
        <v>0</v>
      </c>
      <c r="BJ311" s="18" t="s">
        <v>83</v>
      </c>
      <c r="BK311" s="116">
        <f>ROUND(I311*H311,2)</f>
        <v>0</v>
      </c>
      <c r="BL311" s="18" t="s">
        <v>151</v>
      </c>
      <c r="BM311" s="239" t="s">
        <v>536</v>
      </c>
    </row>
    <row r="312" spans="1:65" s="13" customFormat="1" ht="11.25">
      <c r="B312" s="240"/>
      <c r="C312" s="241"/>
      <c r="D312" s="242" t="s">
        <v>153</v>
      </c>
      <c r="E312" s="243" t="s">
        <v>1</v>
      </c>
      <c r="F312" s="244" t="s">
        <v>537</v>
      </c>
      <c r="G312" s="241"/>
      <c r="H312" s="245">
        <v>150.74299999999999</v>
      </c>
      <c r="I312" s="246"/>
      <c r="J312" s="241"/>
      <c r="K312" s="241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153</v>
      </c>
      <c r="AU312" s="251" t="s">
        <v>85</v>
      </c>
      <c r="AV312" s="13" t="s">
        <v>85</v>
      </c>
      <c r="AW312" s="13" t="s">
        <v>30</v>
      </c>
      <c r="AX312" s="13" t="s">
        <v>83</v>
      </c>
      <c r="AY312" s="251" t="s">
        <v>145</v>
      </c>
    </row>
    <row r="313" spans="1:65" s="12" customFormat="1" ht="22.9" customHeight="1">
      <c r="B313" s="211"/>
      <c r="C313" s="212"/>
      <c r="D313" s="213" t="s">
        <v>74</v>
      </c>
      <c r="E313" s="225" t="s">
        <v>538</v>
      </c>
      <c r="F313" s="225" t="s">
        <v>539</v>
      </c>
      <c r="G313" s="212"/>
      <c r="H313" s="212"/>
      <c r="I313" s="215"/>
      <c r="J313" s="226">
        <f>BK313</f>
        <v>0</v>
      </c>
      <c r="K313" s="212"/>
      <c r="L313" s="217"/>
      <c r="M313" s="218"/>
      <c r="N313" s="219"/>
      <c r="O313" s="219"/>
      <c r="P313" s="220">
        <f>P314</f>
        <v>0</v>
      </c>
      <c r="Q313" s="219"/>
      <c r="R313" s="220">
        <f>R314</f>
        <v>0</v>
      </c>
      <c r="S313" s="219"/>
      <c r="T313" s="221">
        <f>T314</f>
        <v>0</v>
      </c>
      <c r="AR313" s="222" t="s">
        <v>83</v>
      </c>
      <c r="AT313" s="223" t="s">
        <v>74</v>
      </c>
      <c r="AU313" s="223" t="s">
        <v>83</v>
      </c>
      <c r="AY313" s="222" t="s">
        <v>145</v>
      </c>
      <c r="BK313" s="224">
        <f>BK314</f>
        <v>0</v>
      </c>
    </row>
    <row r="314" spans="1:65" s="2" customFormat="1" ht="21.75" customHeight="1">
      <c r="A314" s="36"/>
      <c r="B314" s="37"/>
      <c r="C314" s="227" t="s">
        <v>540</v>
      </c>
      <c r="D314" s="227" t="s">
        <v>147</v>
      </c>
      <c r="E314" s="228" t="s">
        <v>541</v>
      </c>
      <c r="F314" s="229" t="s">
        <v>542</v>
      </c>
      <c r="G314" s="230" t="s">
        <v>205</v>
      </c>
      <c r="H314" s="231">
        <v>1104.212</v>
      </c>
      <c r="I314" s="232"/>
      <c r="J314" s="233">
        <f>ROUND(I314*H314,2)</f>
        <v>0</v>
      </c>
      <c r="K314" s="234"/>
      <c r="L314" s="39"/>
      <c r="M314" s="235" t="s">
        <v>1</v>
      </c>
      <c r="N314" s="236" t="s">
        <v>40</v>
      </c>
      <c r="O314" s="73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39" t="s">
        <v>151</v>
      </c>
      <c r="AT314" s="239" t="s">
        <v>147</v>
      </c>
      <c r="AU314" s="239" t="s">
        <v>85</v>
      </c>
      <c r="AY314" s="18" t="s">
        <v>145</v>
      </c>
      <c r="BE314" s="116">
        <f>IF(N314="základní",J314,0)</f>
        <v>0</v>
      </c>
      <c r="BF314" s="116">
        <f>IF(N314="snížená",J314,0)</f>
        <v>0</v>
      </c>
      <c r="BG314" s="116">
        <f>IF(N314="zákl. přenesená",J314,0)</f>
        <v>0</v>
      </c>
      <c r="BH314" s="116">
        <f>IF(N314="sníž. přenesená",J314,0)</f>
        <v>0</v>
      </c>
      <c r="BI314" s="116">
        <f>IF(N314="nulová",J314,0)</f>
        <v>0</v>
      </c>
      <c r="BJ314" s="18" t="s">
        <v>83</v>
      </c>
      <c r="BK314" s="116">
        <f>ROUND(I314*H314,2)</f>
        <v>0</v>
      </c>
      <c r="BL314" s="18" t="s">
        <v>151</v>
      </c>
      <c r="BM314" s="239" t="s">
        <v>543</v>
      </c>
    </row>
    <row r="315" spans="1:65" s="12" customFormat="1" ht="25.9" customHeight="1">
      <c r="B315" s="211"/>
      <c r="C315" s="212"/>
      <c r="D315" s="213" t="s">
        <v>74</v>
      </c>
      <c r="E315" s="214" t="s">
        <v>544</v>
      </c>
      <c r="F315" s="214" t="s">
        <v>545</v>
      </c>
      <c r="G315" s="212"/>
      <c r="H315" s="212"/>
      <c r="I315" s="215"/>
      <c r="J315" s="216">
        <f>BK315</f>
        <v>0</v>
      </c>
      <c r="K315" s="212"/>
      <c r="L315" s="217"/>
      <c r="M315" s="218"/>
      <c r="N315" s="219"/>
      <c r="O315" s="219"/>
      <c r="P315" s="220">
        <f>SUM(P316:P317)</f>
        <v>0</v>
      </c>
      <c r="Q315" s="219"/>
      <c r="R315" s="220">
        <f>SUM(R316:R317)</f>
        <v>0</v>
      </c>
      <c r="S315" s="219"/>
      <c r="T315" s="221">
        <f>SUM(T316:T317)</f>
        <v>0</v>
      </c>
      <c r="AR315" s="222" t="s">
        <v>151</v>
      </c>
      <c r="AT315" s="223" t="s">
        <v>74</v>
      </c>
      <c r="AU315" s="223" t="s">
        <v>75</v>
      </c>
      <c r="AY315" s="222" t="s">
        <v>145</v>
      </c>
      <c r="BK315" s="224">
        <f>SUM(BK316:BK317)</f>
        <v>0</v>
      </c>
    </row>
    <row r="316" spans="1:65" s="2" customFormat="1" ht="16.5" customHeight="1">
      <c r="A316" s="36"/>
      <c r="B316" s="37"/>
      <c r="C316" s="227" t="s">
        <v>546</v>
      </c>
      <c r="D316" s="227" t="s">
        <v>147</v>
      </c>
      <c r="E316" s="228" t="s">
        <v>547</v>
      </c>
      <c r="F316" s="229" t="s">
        <v>548</v>
      </c>
      <c r="G316" s="230" t="s">
        <v>549</v>
      </c>
      <c r="H316" s="231">
        <v>5</v>
      </c>
      <c r="I316" s="232"/>
      <c r="J316" s="233">
        <f>ROUND(I316*H316,2)</f>
        <v>0</v>
      </c>
      <c r="K316" s="234"/>
      <c r="L316" s="39"/>
      <c r="M316" s="235" t="s">
        <v>1</v>
      </c>
      <c r="N316" s="236" t="s">
        <v>40</v>
      </c>
      <c r="O316" s="73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39" t="s">
        <v>550</v>
      </c>
      <c r="AT316" s="239" t="s">
        <v>147</v>
      </c>
      <c r="AU316" s="239" t="s">
        <v>83</v>
      </c>
      <c r="AY316" s="18" t="s">
        <v>145</v>
      </c>
      <c r="BE316" s="116">
        <f>IF(N316="základní",J316,0)</f>
        <v>0</v>
      </c>
      <c r="BF316" s="116">
        <f>IF(N316="snížená",J316,0)</f>
        <v>0</v>
      </c>
      <c r="BG316" s="116">
        <f>IF(N316="zákl. přenesená",J316,0)</f>
        <v>0</v>
      </c>
      <c r="BH316" s="116">
        <f>IF(N316="sníž. přenesená",J316,0)</f>
        <v>0</v>
      </c>
      <c r="BI316" s="116">
        <f>IF(N316="nulová",J316,0)</f>
        <v>0</v>
      </c>
      <c r="BJ316" s="18" t="s">
        <v>83</v>
      </c>
      <c r="BK316" s="116">
        <f>ROUND(I316*H316,2)</f>
        <v>0</v>
      </c>
      <c r="BL316" s="18" t="s">
        <v>550</v>
      </c>
      <c r="BM316" s="239" t="s">
        <v>551</v>
      </c>
    </row>
    <row r="317" spans="1:65" s="13" customFormat="1" ht="11.25">
      <c r="B317" s="240"/>
      <c r="C317" s="241"/>
      <c r="D317" s="242" t="s">
        <v>153</v>
      </c>
      <c r="E317" s="243" t="s">
        <v>1</v>
      </c>
      <c r="F317" s="244" t="s">
        <v>552</v>
      </c>
      <c r="G317" s="241"/>
      <c r="H317" s="245">
        <v>5</v>
      </c>
      <c r="I317" s="246"/>
      <c r="J317" s="241"/>
      <c r="K317" s="241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153</v>
      </c>
      <c r="AU317" s="251" t="s">
        <v>83</v>
      </c>
      <c r="AV317" s="13" t="s">
        <v>85</v>
      </c>
      <c r="AW317" s="13" t="s">
        <v>30</v>
      </c>
      <c r="AX317" s="13" t="s">
        <v>83</v>
      </c>
      <c r="AY317" s="251" t="s">
        <v>145</v>
      </c>
    </row>
    <row r="318" spans="1:65" s="12" customFormat="1" ht="25.9" customHeight="1">
      <c r="B318" s="211"/>
      <c r="C318" s="212"/>
      <c r="D318" s="213" t="s">
        <v>74</v>
      </c>
      <c r="E318" s="214" t="s">
        <v>123</v>
      </c>
      <c r="F318" s="214" t="s">
        <v>553</v>
      </c>
      <c r="G318" s="212"/>
      <c r="H318" s="212"/>
      <c r="I318" s="215"/>
      <c r="J318" s="216">
        <f>BK318</f>
        <v>0</v>
      </c>
      <c r="K318" s="212"/>
      <c r="L318" s="217"/>
      <c r="M318" s="218"/>
      <c r="N318" s="219"/>
      <c r="O318" s="219"/>
      <c r="P318" s="220">
        <f>P319+P322</f>
        <v>0</v>
      </c>
      <c r="Q318" s="219"/>
      <c r="R318" s="220">
        <f>R319+R322</f>
        <v>0</v>
      </c>
      <c r="S318" s="219"/>
      <c r="T318" s="221">
        <f>T319+T322</f>
        <v>0</v>
      </c>
      <c r="AR318" s="222" t="s">
        <v>172</v>
      </c>
      <c r="AT318" s="223" t="s">
        <v>74</v>
      </c>
      <c r="AU318" s="223" t="s">
        <v>75</v>
      </c>
      <c r="AY318" s="222" t="s">
        <v>145</v>
      </c>
      <c r="BK318" s="224">
        <f>BK319+BK322</f>
        <v>0</v>
      </c>
    </row>
    <row r="319" spans="1:65" s="12" customFormat="1" ht="22.9" customHeight="1">
      <c r="B319" s="211"/>
      <c r="C319" s="212"/>
      <c r="D319" s="213" t="s">
        <v>74</v>
      </c>
      <c r="E319" s="225" t="s">
        <v>554</v>
      </c>
      <c r="F319" s="225" t="s">
        <v>555</v>
      </c>
      <c r="G319" s="212"/>
      <c r="H319" s="212"/>
      <c r="I319" s="215"/>
      <c r="J319" s="226">
        <f>BK319</f>
        <v>0</v>
      </c>
      <c r="K319" s="212"/>
      <c r="L319" s="217"/>
      <c r="M319" s="218"/>
      <c r="N319" s="219"/>
      <c r="O319" s="219"/>
      <c r="P319" s="220">
        <f>SUM(P320:P321)</f>
        <v>0</v>
      </c>
      <c r="Q319" s="219"/>
      <c r="R319" s="220">
        <f>SUM(R320:R321)</f>
        <v>0</v>
      </c>
      <c r="S319" s="219"/>
      <c r="T319" s="221">
        <f>SUM(T320:T321)</f>
        <v>0</v>
      </c>
      <c r="AR319" s="222" t="s">
        <v>172</v>
      </c>
      <c r="AT319" s="223" t="s">
        <v>74</v>
      </c>
      <c r="AU319" s="223" t="s">
        <v>83</v>
      </c>
      <c r="AY319" s="222" t="s">
        <v>145</v>
      </c>
      <c r="BK319" s="224">
        <f>SUM(BK320:BK321)</f>
        <v>0</v>
      </c>
    </row>
    <row r="320" spans="1:65" s="2" customFormat="1" ht="16.5" customHeight="1">
      <c r="A320" s="36"/>
      <c r="B320" s="37"/>
      <c r="C320" s="227" t="s">
        <v>556</v>
      </c>
      <c r="D320" s="227" t="s">
        <v>147</v>
      </c>
      <c r="E320" s="228" t="s">
        <v>557</v>
      </c>
      <c r="F320" s="229" t="s">
        <v>558</v>
      </c>
      <c r="G320" s="230" t="s">
        <v>559</v>
      </c>
      <c r="H320" s="231">
        <v>1</v>
      </c>
      <c r="I320" s="232"/>
      <c r="J320" s="233">
        <f>ROUND(I320*H320,2)</f>
        <v>0</v>
      </c>
      <c r="K320" s="234"/>
      <c r="L320" s="39"/>
      <c r="M320" s="235" t="s">
        <v>1</v>
      </c>
      <c r="N320" s="236" t="s">
        <v>40</v>
      </c>
      <c r="O320" s="73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38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39" t="s">
        <v>560</v>
      </c>
      <c r="AT320" s="239" t="s">
        <v>147</v>
      </c>
      <c r="AU320" s="239" t="s">
        <v>85</v>
      </c>
      <c r="AY320" s="18" t="s">
        <v>145</v>
      </c>
      <c r="BE320" s="116">
        <f>IF(N320="základní",J320,0)</f>
        <v>0</v>
      </c>
      <c r="BF320" s="116">
        <f>IF(N320="snížená",J320,0)</f>
        <v>0</v>
      </c>
      <c r="BG320" s="116">
        <f>IF(N320="zákl. přenesená",J320,0)</f>
        <v>0</v>
      </c>
      <c r="BH320" s="116">
        <f>IF(N320="sníž. přenesená",J320,0)</f>
        <v>0</v>
      </c>
      <c r="BI320" s="116">
        <f>IF(N320="nulová",J320,0)</f>
        <v>0</v>
      </c>
      <c r="BJ320" s="18" t="s">
        <v>83</v>
      </c>
      <c r="BK320" s="116">
        <f>ROUND(I320*H320,2)</f>
        <v>0</v>
      </c>
      <c r="BL320" s="18" t="s">
        <v>560</v>
      </c>
      <c r="BM320" s="239" t="s">
        <v>561</v>
      </c>
    </row>
    <row r="321" spans="1:65" s="2" customFormat="1" ht="16.5" customHeight="1">
      <c r="A321" s="36"/>
      <c r="B321" s="37"/>
      <c r="C321" s="227" t="s">
        <v>562</v>
      </c>
      <c r="D321" s="227" t="s">
        <v>147</v>
      </c>
      <c r="E321" s="228" t="s">
        <v>563</v>
      </c>
      <c r="F321" s="229" t="s">
        <v>564</v>
      </c>
      <c r="G321" s="230" t="s">
        <v>559</v>
      </c>
      <c r="H321" s="231">
        <v>1</v>
      </c>
      <c r="I321" s="232"/>
      <c r="J321" s="233">
        <f>ROUND(I321*H321,2)</f>
        <v>0</v>
      </c>
      <c r="K321" s="234"/>
      <c r="L321" s="39"/>
      <c r="M321" s="235" t="s">
        <v>1</v>
      </c>
      <c r="N321" s="236" t="s">
        <v>40</v>
      </c>
      <c r="O321" s="73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39" t="s">
        <v>560</v>
      </c>
      <c r="AT321" s="239" t="s">
        <v>147</v>
      </c>
      <c r="AU321" s="239" t="s">
        <v>85</v>
      </c>
      <c r="AY321" s="18" t="s">
        <v>145</v>
      </c>
      <c r="BE321" s="116">
        <f>IF(N321="základní",J321,0)</f>
        <v>0</v>
      </c>
      <c r="BF321" s="116">
        <f>IF(N321="snížená",J321,0)</f>
        <v>0</v>
      </c>
      <c r="BG321" s="116">
        <f>IF(N321="zákl. přenesená",J321,0)</f>
        <v>0</v>
      </c>
      <c r="BH321" s="116">
        <f>IF(N321="sníž. přenesená",J321,0)</f>
        <v>0</v>
      </c>
      <c r="BI321" s="116">
        <f>IF(N321="nulová",J321,0)</f>
        <v>0</v>
      </c>
      <c r="BJ321" s="18" t="s">
        <v>83</v>
      </c>
      <c r="BK321" s="116">
        <f>ROUND(I321*H321,2)</f>
        <v>0</v>
      </c>
      <c r="BL321" s="18" t="s">
        <v>560</v>
      </c>
      <c r="BM321" s="239" t="s">
        <v>565</v>
      </c>
    </row>
    <row r="322" spans="1:65" s="12" customFormat="1" ht="22.9" customHeight="1">
      <c r="B322" s="211"/>
      <c r="C322" s="212"/>
      <c r="D322" s="213" t="s">
        <v>74</v>
      </c>
      <c r="E322" s="225" t="s">
        <v>566</v>
      </c>
      <c r="F322" s="225" t="s">
        <v>567</v>
      </c>
      <c r="G322" s="212"/>
      <c r="H322" s="212"/>
      <c r="I322" s="215"/>
      <c r="J322" s="226">
        <f>BK322</f>
        <v>0</v>
      </c>
      <c r="K322" s="212"/>
      <c r="L322" s="217"/>
      <c r="M322" s="218"/>
      <c r="N322" s="219"/>
      <c r="O322" s="219"/>
      <c r="P322" s="220">
        <f>SUM(P323:P324)</f>
        <v>0</v>
      </c>
      <c r="Q322" s="219"/>
      <c r="R322" s="220">
        <f>SUM(R323:R324)</f>
        <v>0</v>
      </c>
      <c r="S322" s="219"/>
      <c r="T322" s="221">
        <f>SUM(T323:T324)</f>
        <v>0</v>
      </c>
      <c r="AR322" s="222" t="s">
        <v>172</v>
      </c>
      <c r="AT322" s="223" t="s">
        <v>74</v>
      </c>
      <c r="AU322" s="223" t="s">
        <v>83</v>
      </c>
      <c r="AY322" s="222" t="s">
        <v>145</v>
      </c>
      <c r="BK322" s="224">
        <f>SUM(BK323:BK324)</f>
        <v>0</v>
      </c>
    </row>
    <row r="323" spans="1:65" s="2" customFormat="1" ht="16.5" customHeight="1">
      <c r="A323" s="36"/>
      <c r="B323" s="37"/>
      <c r="C323" s="227" t="s">
        <v>568</v>
      </c>
      <c r="D323" s="227" t="s">
        <v>147</v>
      </c>
      <c r="E323" s="228" t="s">
        <v>569</v>
      </c>
      <c r="F323" s="229" t="s">
        <v>570</v>
      </c>
      <c r="G323" s="230" t="s">
        <v>571</v>
      </c>
      <c r="H323" s="231">
        <v>5</v>
      </c>
      <c r="I323" s="232"/>
      <c r="J323" s="233">
        <f>ROUND(I323*H323,2)</f>
        <v>0</v>
      </c>
      <c r="K323" s="234"/>
      <c r="L323" s="39"/>
      <c r="M323" s="235" t="s">
        <v>1</v>
      </c>
      <c r="N323" s="236" t="s">
        <v>40</v>
      </c>
      <c r="O323" s="73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39" t="s">
        <v>560</v>
      </c>
      <c r="AT323" s="239" t="s">
        <v>147</v>
      </c>
      <c r="AU323" s="239" t="s">
        <v>85</v>
      </c>
      <c r="AY323" s="18" t="s">
        <v>145</v>
      </c>
      <c r="BE323" s="116">
        <f>IF(N323="základní",J323,0)</f>
        <v>0</v>
      </c>
      <c r="BF323" s="116">
        <f>IF(N323="snížená",J323,0)</f>
        <v>0</v>
      </c>
      <c r="BG323" s="116">
        <f>IF(N323="zákl. přenesená",J323,0)</f>
        <v>0</v>
      </c>
      <c r="BH323" s="116">
        <f>IF(N323="sníž. přenesená",J323,0)</f>
        <v>0</v>
      </c>
      <c r="BI323" s="116">
        <f>IF(N323="nulová",J323,0)</f>
        <v>0</v>
      </c>
      <c r="BJ323" s="18" t="s">
        <v>83</v>
      </c>
      <c r="BK323" s="116">
        <f>ROUND(I323*H323,2)</f>
        <v>0</v>
      </c>
      <c r="BL323" s="18" t="s">
        <v>560</v>
      </c>
      <c r="BM323" s="239" t="s">
        <v>572</v>
      </c>
    </row>
    <row r="324" spans="1:65" s="2" customFormat="1" ht="16.5" customHeight="1">
      <c r="A324" s="36"/>
      <c r="B324" s="37"/>
      <c r="C324" s="227" t="s">
        <v>573</v>
      </c>
      <c r="D324" s="227" t="s">
        <v>147</v>
      </c>
      <c r="E324" s="228" t="s">
        <v>574</v>
      </c>
      <c r="F324" s="229" t="s">
        <v>575</v>
      </c>
      <c r="G324" s="230" t="s">
        <v>559</v>
      </c>
      <c r="H324" s="231">
        <v>1</v>
      </c>
      <c r="I324" s="232"/>
      <c r="J324" s="233">
        <f>ROUND(I324*H324,2)</f>
        <v>0</v>
      </c>
      <c r="K324" s="234"/>
      <c r="L324" s="39"/>
      <c r="M324" s="285" t="s">
        <v>1</v>
      </c>
      <c r="N324" s="286" t="s">
        <v>40</v>
      </c>
      <c r="O324" s="287"/>
      <c r="P324" s="288">
        <f>O324*H324</f>
        <v>0</v>
      </c>
      <c r="Q324" s="288">
        <v>0</v>
      </c>
      <c r="R324" s="288">
        <f>Q324*H324</f>
        <v>0</v>
      </c>
      <c r="S324" s="288">
        <v>0</v>
      </c>
      <c r="T324" s="289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39" t="s">
        <v>560</v>
      </c>
      <c r="AT324" s="239" t="s">
        <v>147</v>
      </c>
      <c r="AU324" s="239" t="s">
        <v>85</v>
      </c>
      <c r="AY324" s="18" t="s">
        <v>145</v>
      </c>
      <c r="BE324" s="116">
        <f>IF(N324="základní",J324,0)</f>
        <v>0</v>
      </c>
      <c r="BF324" s="116">
        <f>IF(N324="snížená",J324,0)</f>
        <v>0</v>
      </c>
      <c r="BG324" s="116">
        <f>IF(N324="zákl. přenesená",J324,0)</f>
        <v>0</v>
      </c>
      <c r="BH324" s="116">
        <f>IF(N324="sníž. přenesená",J324,0)</f>
        <v>0</v>
      </c>
      <c r="BI324" s="116">
        <f>IF(N324="nulová",J324,0)</f>
        <v>0</v>
      </c>
      <c r="BJ324" s="18" t="s">
        <v>83</v>
      </c>
      <c r="BK324" s="116">
        <f>ROUND(I324*H324,2)</f>
        <v>0</v>
      </c>
      <c r="BL324" s="18" t="s">
        <v>560</v>
      </c>
      <c r="BM324" s="239" t="s">
        <v>576</v>
      </c>
    </row>
    <row r="325" spans="1:65" s="2" customFormat="1" ht="6.95" customHeight="1">
      <c r="A325" s="36"/>
      <c r="B325" s="56"/>
      <c r="C325" s="57"/>
      <c r="D325" s="57"/>
      <c r="E325" s="57"/>
      <c r="F325" s="57"/>
      <c r="G325" s="57"/>
      <c r="H325" s="57"/>
      <c r="I325" s="169"/>
      <c r="J325" s="57"/>
      <c r="K325" s="57"/>
      <c r="L325" s="39"/>
      <c r="M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</row>
  </sheetData>
  <sheetProtection algorithmName="SHA-512" hashValue="7/quAVXc2J8l/LjlfEi7HH277L7lMfG8vjkq7VPez75bqA2bpMIuDV04j8xF6n2wn7mupKpLXdwOs5gEL+fvOA==" saltValue="xWpqfTmFhJ1EbKjnsH3yPcQRgCDDC9hLzJSsznXOCmai5ImUV2LwuarnZFmw8W+f3oKp4tKy2tt0XueLBZrffw==" spinCount="100000" sheet="1" objects="1" scenarios="1" formatColumns="0" formatRows="0" autoFilter="0"/>
  <autoFilter ref="C139:K324"/>
  <mergeCells count="14">
    <mergeCell ref="D118:F118"/>
    <mergeCell ref="E130:H130"/>
    <mergeCell ref="E132:H132"/>
    <mergeCell ref="L2:V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2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23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88</v>
      </c>
    </row>
    <row r="3" spans="1:46" s="1" customFormat="1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1"/>
      <c r="AT3" s="18" t="s">
        <v>85</v>
      </c>
    </row>
    <row r="4" spans="1:46" s="1" customFormat="1" ht="24.95" customHeight="1">
      <c r="B4" s="21"/>
      <c r="D4" s="127" t="s">
        <v>98</v>
      </c>
      <c r="I4" s="123"/>
      <c r="L4" s="21"/>
      <c r="M4" s="128" t="s">
        <v>10</v>
      </c>
      <c r="AT4" s="18" t="s">
        <v>4</v>
      </c>
    </row>
    <row r="5" spans="1:46" s="1" customFormat="1" ht="6.95" customHeight="1">
      <c r="B5" s="21"/>
      <c r="I5" s="123"/>
      <c r="L5" s="21"/>
    </row>
    <row r="6" spans="1:46" s="1" customFormat="1" ht="12" customHeight="1">
      <c r="B6" s="21"/>
      <c r="D6" s="129" t="s">
        <v>16</v>
      </c>
      <c r="I6" s="123"/>
      <c r="L6" s="21"/>
    </row>
    <row r="7" spans="1:46" s="1" customFormat="1" ht="23.25" customHeight="1">
      <c r="B7" s="21"/>
      <c r="E7" s="347" t="str">
        <f>'Rekapitulace stavby'!K6</f>
        <v>Rekonstrukce jednotné kanalizace a přeložka vodovodu v lokalitě Sadová Rtyně v Podkrkonoší</v>
      </c>
      <c r="F7" s="348"/>
      <c r="G7" s="348"/>
      <c r="H7" s="348"/>
      <c r="I7" s="123"/>
      <c r="L7" s="21"/>
    </row>
    <row r="8" spans="1:46" s="2" customFormat="1" ht="12" customHeight="1">
      <c r="A8" s="36"/>
      <c r="B8" s="39"/>
      <c r="C8" s="36"/>
      <c r="D8" s="129" t="s">
        <v>99</v>
      </c>
      <c r="E8" s="36"/>
      <c r="F8" s="36"/>
      <c r="G8" s="36"/>
      <c r="H8" s="36"/>
      <c r="I8" s="130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9" t="s">
        <v>577</v>
      </c>
      <c r="F9" s="350"/>
      <c r="G9" s="350"/>
      <c r="H9" s="350"/>
      <c r="I9" s="130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39"/>
      <c r="C10" s="36"/>
      <c r="D10" s="36"/>
      <c r="E10" s="36"/>
      <c r="F10" s="36"/>
      <c r="G10" s="36"/>
      <c r="H10" s="36"/>
      <c r="I10" s="130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29" t="s">
        <v>18</v>
      </c>
      <c r="E11" s="36"/>
      <c r="F11" s="131" t="s">
        <v>1</v>
      </c>
      <c r="G11" s="36"/>
      <c r="H11" s="36"/>
      <c r="I11" s="132" t="s">
        <v>19</v>
      </c>
      <c r="J11" s="131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29" t="s">
        <v>20</v>
      </c>
      <c r="E12" s="36"/>
      <c r="F12" s="131" t="s">
        <v>21</v>
      </c>
      <c r="G12" s="36"/>
      <c r="H12" s="36"/>
      <c r="I12" s="132" t="s">
        <v>22</v>
      </c>
      <c r="J12" s="133" t="str">
        <f>'Rekapitulace stavby'!AN8</f>
        <v>15. 9. 2020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30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29" t="s">
        <v>24</v>
      </c>
      <c r="E14" s="36"/>
      <c r="F14" s="36"/>
      <c r="G14" s="36"/>
      <c r="H14" s="36"/>
      <c r="I14" s="132" t="s">
        <v>25</v>
      </c>
      <c r="J14" s="131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31" t="str">
        <f>IF('Rekapitulace stavby'!E11="","",'Rekapitulace stavby'!E11)</f>
        <v xml:space="preserve"> </v>
      </c>
      <c r="F15" s="36"/>
      <c r="G15" s="36"/>
      <c r="H15" s="36"/>
      <c r="I15" s="132" t="s">
        <v>26</v>
      </c>
      <c r="J15" s="131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30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9" t="s">
        <v>27</v>
      </c>
      <c r="E17" s="36"/>
      <c r="F17" s="36"/>
      <c r="G17" s="36"/>
      <c r="H17" s="36"/>
      <c r="I17" s="132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51" t="str">
        <f>'Rekapitulace stavby'!E14</f>
        <v>Vyplň údaj</v>
      </c>
      <c r="F18" s="352"/>
      <c r="G18" s="352"/>
      <c r="H18" s="352"/>
      <c r="I18" s="132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30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9" t="s">
        <v>29</v>
      </c>
      <c r="E20" s="36"/>
      <c r="F20" s="36"/>
      <c r="G20" s="36"/>
      <c r="H20" s="36"/>
      <c r="I20" s="132" t="s">
        <v>25</v>
      </c>
      <c r="J20" s="131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31" t="str">
        <f>IF('Rekapitulace stavby'!E17="","",'Rekapitulace stavby'!E17)</f>
        <v xml:space="preserve"> </v>
      </c>
      <c r="F21" s="36"/>
      <c r="G21" s="36"/>
      <c r="H21" s="36"/>
      <c r="I21" s="132" t="s">
        <v>26</v>
      </c>
      <c r="J21" s="131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30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9" t="s">
        <v>31</v>
      </c>
      <c r="E23" s="36"/>
      <c r="F23" s="36"/>
      <c r="G23" s="36"/>
      <c r="H23" s="36"/>
      <c r="I23" s="132" t="s">
        <v>25</v>
      </c>
      <c r="J23" s="131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31" t="str">
        <f>IF('Rekapitulace stavby'!E20="","",'Rekapitulace stavby'!E20)</f>
        <v xml:space="preserve"> </v>
      </c>
      <c r="F24" s="36"/>
      <c r="G24" s="36"/>
      <c r="H24" s="36"/>
      <c r="I24" s="132" t="s">
        <v>26</v>
      </c>
      <c r="J24" s="131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30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9" t="s">
        <v>32</v>
      </c>
      <c r="E26" s="36"/>
      <c r="F26" s="36"/>
      <c r="G26" s="36"/>
      <c r="H26" s="36"/>
      <c r="I26" s="130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4"/>
      <c r="B27" s="135"/>
      <c r="C27" s="134"/>
      <c r="D27" s="134"/>
      <c r="E27" s="353" t="s">
        <v>1</v>
      </c>
      <c r="F27" s="353"/>
      <c r="G27" s="353"/>
      <c r="H27" s="353"/>
      <c r="I27" s="136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30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8"/>
      <c r="E29" s="138"/>
      <c r="F29" s="138"/>
      <c r="G29" s="138"/>
      <c r="H29" s="138"/>
      <c r="I29" s="139"/>
      <c r="J29" s="138"/>
      <c r="K29" s="13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39"/>
      <c r="C30" s="36"/>
      <c r="D30" s="131" t="s">
        <v>101</v>
      </c>
      <c r="E30" s="36"/>
      <c r="F30" s="36"/>
      <c r="G30" s="36"/>
      <c r="H30" s="36"/>
      <c r="I30" s="130"/>
      <c r="J30" s="140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39"/>
      <c r="C31" s="36"/>
      <c r="D31" s="141" t="s">
        <v>92</v>
      </c>
      <c r="E31" s="36"/>
      <c r="F31" s="36"/>
      <c r="G31" s="36"/>
      <c r="H31" s="36"/>
      <c r="I31" s="130"/>
      <c r="J31" s="140">
        <f>J113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39"/>
      <c r="C32" s="36"/>
      <c r="D32" s="142" t="s">
        <v>35</v>
      </c>
      <c r="E32" s="36"/>
      <c r="F32" s="36"/>
      <c r="G32" s="36"/>
      <c r="H32" s="36"/>
      <c r="I32" s="130"/>
      <c r="J32" s="143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39"/>
      <c r="C33" s="36"/>
      <c r="D33" s="138"/>
      <c r="E33" s="138"/>
      <c r="F33" s="138"/>
      <c r="G33" s="138"/>
      <c r="H33" s="138"/>
      <c r="I33" s="139"/>
      <c r="J33" s="138"/>
      <c r="K33" s="13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36"/>
      <c r="F34" s="144" t="s">
        <v>37</v>
      </c>
      <c r="G34" s="36"/>
      <c r="H34" s="36"/>
      <c r="I34" s="145" t="s">
        <v>36</v>
      </c>
      <c r="J34" s="144" t="s">
        <v>38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39"/>
      <c r="C35" s="36"/>
      <c r="D35" s="146" t="s">
        <v>39</v>
      </c>
      <c r="E35" s="129" t="s">
        <v>40</v>
      </c>
      <c r="F35" s="147">
        <f>ROUND((SUM(BE113:BE120) + SUM(BE140:BE366)),  2)</f>
        <v>0</v>
      </c>
      <c r="G35" s="36"/>
      <c r="H35" s="36"/>
      <c r="I35" s="148">
        <v>0.21</v>
      </c>
      <c r="J35" s="147">
        <f>ROUND(((SUM(BE113:BE120) + SUM(BE140:BE366))*I35), 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39"/>
      <c r="C36" s="36"/>
      <c r="D36" s="36"/>
      <c r="E36" s="129" t="s">
        <v>41</v>
      </c>
      <c r="F36" s="147">
        <f>ROUND((SUM(BF113:BF120) + SUM(BF140:BF366)),  2)</f>
        <v>0</v>
      </c>
      <c r="G36" s="36"/>
      <c r="H36" s="36"/>
      <c r="I36" s="148">
        <v>0.15</v>
      </c>
      <c r="J36" s="147">
        <f>ROUND(((SUM(BF113:BF120) + SUM(BF140:BF366))*I36), 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29" t="s">
        <v>42</v>
      </c>
      <c r="F37" s="147">
        <f>ROUND((SUM(BG113:BG120) + SUM(BG140:BG366)),  2)</f>
        <v>0</v>
      </c>
      <c r="G37" s="36"/>
      <c r="H37" s="36"/>
      <c r="I37" s="148">
        <v>0.21</v>
      </c>
      <c r="J37" s="147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hidden="1" customHeight="1">
      <c r="A38" s="36"/>
      <c r="B38" s="39"/>
      <c r="C38" s="36"/>
      <c r="D38" s="36"/>
      <c r="E38" s="129" t="s">
        <v>43</v>
      </c>
      <c r="F38" s="147">
        <f>ROUND((SUM(BH113:BH120) + SUM(BH140:BH366)),  2)</f>
        <v>0</v>
      </c>
      <c r="G38" s="36"/>
      <c r="H38" s="36"/>
      <c r="I38" s="148">
        <v>0.15</v>
      </c>
      <c r="J38" s="147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hidden="1" customHeight="1">
      <c r="A39" s="36"/>
      <c r="B39" s="39"/>
      <c r="C39" s="36"/>
      <c r="D39" s="36"/>
      <c r="E39" s="129" t="s">
        <v>44</v>
      </c>
      <c r="F39" s="147">
        <f>ROUND((SUM(BI113:BI120) + SUM(BI140:BI366)),  2)</f>
        <v>0</v>
      </c>
      <c r="G39" s="36"/>
      <c r="H39" s="36"/>
      <c r="I39" s="148">
        <v>0</v>
      </c>
      <c r="J39" s="147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39"/>
      <c r="C40" s="36"/>
      <c r="D40" s="36"/>
      <c r="E40" s="36"/>
      <c r="F40" s="36"/>
      <c r="G40" s="36"/>
      <c r="H40" s="36"/>
      <c r="I40" s="130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39"/>
      <c r="C41" s="149"/>
      <c r="D41" s="150" t="s">
        <v>45</v>
      </c>
      <c r="E41" s="151"/>
      <c r="F41" s="151"/>
      <c r="G41" s="152" t="s">
        <v>46</v>
      </c>
      <c r="H41" s="153" t="s">
        <v>47</v>
      </c>
      <c r="I41" s="154"/>
      <c r="J41" s="155">
        <f>SUM(J32:J39)</f>
        <v>0</v>
      </c>
      <c r="K41" s="15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39"/>
      <c r="C42" s="36"/>
      <c r="D42" s="36"/>
      <c r="E42" s="36"/>
      <c r="F42" s="36"/>
      <c r="G42" s="36"/>
      <c r="H42" s="36"/>
      <c r="I42" s="130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" customFormat="1" ht="14.45" customHeight="1">
      <c r="B43" s="21"/>
      <c r="I43" s="123"/>
      <c r="L43" s="21"/>
    </row>
    <row r="44" spans="1:31" s="1" customFormat="1" ht="14.45" customHeight="1">
      <c r="B44" s="21"/>
      <c r="I44" s="123"/>
      <c r="L44" s="21"/>
    </row>
    <row r="45" spans="1:31" s="1" customFormat="1" ht="14.45" customHeight="1">
      <c r="B45" s="21"/>
      <c r="I45" s="123"/>
      <c r="L45" s="21"/>
    </row>
    <row r="46" spans="1:31" s="1" customFormat="1" ht="14.45" customHeight="1">
      <c r="B46" s="21"/>
      <c r="I46" s="123"/>
      <c r="L46" s="21"/>
    </row>
    <row r="47" spans="1:31" s="1" customFormat="1" ht="14.45" customHeight="1">
      <c r="B47" s="21"/>
      <c r="I47" s="123"/>
      <c r="L47" s="21"/>
    </row>
    <row r="48" spans="1:31" s="1" customFormat="1" ht="14.45" customHeight="1">
      <c r="B48" s="21"/>
      <c r="I48" s="123"/>
      <c r="L48" s="21"/>
    </row>
    <row r="49" spans="1:31" s="1" customFormat="1" ht="14.45" customHeight="1">
      <c r="B49" s="21"/>
      <c r="I49" s="123"/>
      <c r="L49" s="21"/>
    </row>
    <row r="50" spans="1:31" s="2" customFormat="1" ht="14.45" customHeight="1">
      <c r="B50" s="53"/>
      <c r="D50" s="157" t="s">
        <v>48</v>
      </c>
      <c r="E50" s="158"/>
      <c r="F50" s="158"/>
      <c r="G50" s="157" t="s">
        <v>49</v>
      </c>
      <c r="H50" s="158"/>
      <c r="I50" s="159"/>
      <c r="J50" s="158"/>
      <c r="K50" s="158"/>
      <c r="L50" s="53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6"/>
      <c r="B61" s="39"/>
      <c r="C61" s="36"/>
      <c r="D61" s="160" t="s">
        <v>50</v>
      </c>
      <c r="E61" s="161"/>
      <c r="F61" s="162" t="s">
        <v>51</v>
      </c>
      <c r="G61" s="160" t="s">
        <v>50</v>
      </c>
      <c r="H61" s="161"/>
      <c r="I61" s="163"/>
      <c r="J61" s="164" t="s">
        <v>51</v>
      </c>
      <c r="K61" s="161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6"/>
      <c r="B65" s="39"/>
      <c r="C65" s="36"/>
      <c r="D65" s="157" t="s">
        <v>52</v>
      </c>
      <c r="E65" s="165"/>
      <c r="F65" s="165"/>
      <c r="G65" s="157" t="s">
        <v>53</v>
      </c>
      <c r="H65" s="165"/>
      <c r="I65" s="166"/>
      <c r="J65" s="165"/>
      <c r="K65" s="165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6"/>
      <c r="B76" s="39"/>
      <c r="C76" s="36"/>
      <c r="D76" s="160" t="s">
        <v>50</v>
      </c>
      <c r="E76" s="161"/>
      <c r="F76" s="162" t="s">
        <v>51</v>
      </c>
      <c r="G76" s="160" t="s">
        <v>50</v>
      </c>
      <c r="H76" s="161"/>
      <c r="I76" s="163"/>
      <c r="J76" s="164" t="s">
        <v>51</v>
      </c>
      <c r="K76" s="161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hidden="1" customHeight="1">
      <c r="A81" s="36"/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hidden="1" customHeight="1">
      <c r="A82" s="36"/>
      <c r="B82" s="37"/>
      <c r="C82" s="24" t="s">
        <v>102</v>
      </c>
      <c r="D82" s="38"/>
      <c r="E82" s="38"/>
      <c r="F82" s="38"/>
      <c r="G82" s="38"/>
      <c r="H82" s="38"/>
      <c r="I82" s="130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hidden="1" customHeight="1">
      <c r="A83" s="36"/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hidden="1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30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23.25" hidden="1" customHeight="1">
      <c r="A85" s="36"/>
      <c r="B85" s="37"/>
      <c r="C85" s="38"/>
      <c r="D85" s="38"/>
      <c r="E85" s="354" t="str">
        <f>E7</f>
        <v>Rekonstrukce jednotné kanalizace a přeložka vodovodu v lokalitě Sadová Rtyně v Podkrkonoší</v>
      </c>
      <c r="F85" s="355"/>
      <c r="G85" s="355"/>
      <c r="H85" s="355"/>
      <c r="I85" s="130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hidden="1" customHeight="1">
      <c r="A86" s="36"/>
      <c r="B86" s="37"/>
      <c r="C86" s="30" t="s">
        <v>99</v>
      </c>
      <c r="D86" s="38"/>
      <c r="E86" s="38"/>
      <c r="F86" s="38"/>
      <c r="G86" s="38"/>
      <c r="H86" s="38"/>
      <c r="I86" s="130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hidden="1" customHeight="1">
      <c r="A87" s="36"/>
      <c r="B87" s="37"/>
      <c r="C87" s="38"/>
      <c r="D87" s="38"/>
      <c r="E87" s="300" t="str">
        <f>E9</f>
        <v>649-03 - Kanalizace stoka A - 1.etapa Š0-Š9</v>
      </c>
      <c r="F87" s="356"/>
      <c r="G87" s="356"/>
      <c r="H87" s="356"/>
      <c r="I87" s="130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hidden="1" customHeight="1">
      <c r="A88" s="36"/>
      <c r="B88" s="37"/>
      <c r="C88" s="38"/>
      <c r="D88" s="38"/>
      <c r="E88" s="38"/>
      <c r="F88" s="38"/>
      <c r="G88" s="38"/>
      <c r="H88" s="38"/>
      <c r="I88" s="130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hidden="1" customHeight="1">
      <c r="A89" s="36"/>
      <c r="B89" s="37"/>
      <c r="C89" s="30" t="s">
        <v>20</v>
      </c>
      <c r="D89" s="38"/>
      <c r="E89" s="38"/>
      <c r="F89" s="28" t="str">
        <f>F12</f>
        <v xml:space="preserve"> </v>
      </c>
      <c r="G89" s="38"/>
      <c r="H89" s="38"/>
      <c r="I89" s="132" t="s">
        <v>22</v>
      </c>
      <c r="J89" s="68" t="str">
        <f>IF(J12="","",J12)</f>
        <v>15. 9. 2020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hidden="1" customHeight="1">
      <c r="A90" s="36"/>
      <c r="B90" s="37"/>
      <c r="C90" s="38"/>
      <c r="D90" s="38"/>
      <c r="E90" s="38"/>
      <c r="F90" s="38"/>
      <c r="G90" s="38"/>
      <c r="H90" s="38"/>
      <c r="I90" s="130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2" hidden="1" customHeight="1">
      <c r="A91" s="36"/>
      <c r="B91" s="37"/>
      <c r="C91" s="30" t="s">
        <v>24</v>
      </c>
      <c r="D91" s="38"/>
      <c r="E91" s="38"/>
      <c r="F91" s="28" t="str">
        <f>E15</f>
        <v xml:space="preserve"> </v>
      </c>
      <c r="G91" s="38"/>
      <c r="H91" s="38"/>
      <c r="I91" s="132" t="s">
        <v>29</v>
      </c>
      <c r="J91" s="33" t="str">
        <f>E21</f>
        <v xml:space="preserve"> 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hidden="1" customHeight="1">
      <c r="A92" s="36"/>
      <c r="B92" s="37"/>
      <c r="C92" s="30" t="s">
        <v>27</v>
      </c>
      <c r="D92" s="38"/>
      <c r="E92" s="38"/>
      <c r="F92" s="28" t="str">
        <f>IF(E18="","",E18)</f>
        <v>Vyplň údaj</v>
      </c>
      <c r="G92" s="38"/>
      <c r="H92" s="38"/>
      <c r="I92" s="132" t="s">
        <v>31</v>
      </c>
      <c r="J92" s="33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hidden="1" customHeight="1">
      <c r="A93" s="36"/>
      <c r="B93" s="37"/>
      <c r="C93" s="38"/>
      <c r="D93" s="38"/>
      <c r="E93" s="38"/>
      <c r="F93" s="38"/>
      <c r="G93" s="38"/>
      <c r="H93" s="38"/>
      <c r="I93" s="130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hidden="1" customHeight="1">
      <c r="A94" s="36"/>
      <c r="B94" s="37"/>
      <c r="C94" s="173" t="s">
        <v>103</v>
      </c>
      <c r="D94" s="121"/>
      <c r="E94" s="121"/>
      <c r="F94" s="121"/>
      <c r="G94" s="121"/>
      <c r="H94" s="121"/>
      <c r="I94" s="174"/>
      <c r="J94" s="175" t="s">
        <v>104</v>
      </c>
      <c r="K94" s="12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hidden="1" customHeight="1">
      <c r="A95" s="36"/>
      <c r="B95" s="37"/>
      <c r="C95" s="38"/>
      <c r="D95" s="38"/>
      <c r="E95" s="38"/>
      <c r="F95" s="38"/>
      <c r="G95" s="38"/>
      <c r="H95" s="38"/>
      <c r="I95" s="130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hidden="1" customHeight="1">
      <c r="A96" s="36"/>
      <c r="B96" s="37"/>
      <c r="C96" s="176" t="s">
        <v>105</v>
      </c>
      <c r="D96" s="38"/>
      <c r="E96" s="38"/>
      <c r="F96" s="38"/>
      <c r="G96" s="38"/>
      <c r="H96" s="38"/>
      <c r="I96" s="130"/>
      <c r="J96" s="86">
        <f>J140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106</v>
      </c>
    </row>
    <row r="97" spans="1:31" s="9" customFormat="1" ht="24.95" hidden="1" customHeight="1">
      <c r="B97" s="177"/>
      <c r="C97" s="178"/>
      <c r="D97" s="179" t="s">
        <v>107</v>
      </c>
      <c r="E97" s="180"/>
      <c r="F97" s="180"/>
      <c r="G97" s="180"/>
      <c r="H97" s="180"/>
      <c r="I97" s="181"/>
      <c r="J97" s="182">
        <f>J141</f>
        <v>0</v>
      </c>
      <c r="K97" s="178"/>
      <c r="L97" s="183"/>
    </row>
    <row r="98" spans="1:31" s="10" customFormat="1" ht="19.899999999999999" hidden="1" customHeight="1">
      <c r="B98" s="184"/>
      <c r="C98" s="185"/>
      <c r="D98" s="186" t="s">
        <v>108</v>
      </c>
      <c r="E98" s="187"/>
      <c r="F98" s="187"/>
      <c r="G98" s="187"/>
      <c r="H98" s="187"/>
      <c r="I98" s="188"/>
      <c r="J98" s="189">
        <f>J142</f>
        <v>0</v>
      </c>
      <c r="K98" s="185"/>
      <c r="L98" s="190"/>
    </row>
    <row r="99" spans="1:31" s="10" customFormat="1" ht="19.899999999999999" hidden="1" customHeight="1">
      <c r="B99" s="184"/>
      <c r="C99" s="185"/>
      <c r="D99" s="186" t="s">
        <v>109</v>
      </c>
      <c r="E99" s="187"/>
      <c r="F99" s="187"/>
      <c r="G99" s="187"/>
      <c r="H99" s="187"/>
      <c r="I99" s="188"/>
      <c r="J99" s="189">
        <f>J217</f>
        <v>0</v>
      </c>
      <c r="K99" s="185"/>
      <c r="L99" s="190"/>
    </row>
    <row r="100" spans="1:31" s="10" customFormat="1" ht="19.899999999999999" hidden="1" customHeight="1">
      <c r="B100" s="184"/>
      <c r="C100" s="185"/>
      <c r="D100" s="186" t="s">
        <v>110</v>
      </c>
      <c r="E100" s="187"/>
      <c r="F100" s="187"/>
      <c r="G100" s="187"/>
      <c r="H100" s="187"/>
      <c r="I100" s="188"/>
      <c r="J100" s="189">
        <f>J220</f>
        <v>0</v>
      </c>
      <c r="K100" s="185"/>
      <c r="L100" s="190"/>
    </row>
    <row r="101" spans="1:31" s="10" customFormat="1" ht="19.899999999999999" hidden="1" customHeight="1">
      <c r="B101" s="184"/>
      <c r="C101" s="185"/>
      <c r="D101" s="186" t="s">
        <v>111</v>
      </c>
      <c r="E101" s="187"/>
      <c r="F101" s="187"/>
      <c r="G101" s="187"/>
      <c r="H101" s="187"/>
      <c r="I101" s="188"/>
      <c r="J101" s="189">
        <f>J223</f>
        <v>0</v>
      </c>
      <c r="K101" s="185"/>
      <c r="L101" s="190"/>
    </row>
    <row r="102" spans="1:31" s="10" customFormat="1" ht="19.899999999999999" hidden="1" customHeight="1">
      <c r="B102" s="184"/>
      <c r="C102" s="185"/>
      <c r="D102" s="186" t="s">
        <v>112</v>
      </c>
      <c r="E102" s="187"/>
      <c r="F102" s="187"/>
      <c r="G102" s="187"/>
      <c r="H102" s="187"/>
      <c r="I102" s="188"/>
      <c r="J102" s="189">
        <f>J228</f>
        <v>0</v>
      </c>
      <c r="K102" s="185"/>
      <c r="L102" s="190"/>
    </row>
    <row r="103" spans="1:31" s="10" customFormat="1" ht="19.899999999999999" hidden="1" customHeight="1">
      <c r="B103" s="184"/>
      <c r="C103" s="185"/>
      <c r="D103" s="186" t="s">
        <v>113</v>
      </c>
      <c r="E103" s="187"/>
      <c r="F103" s="187"/>
      <c r="G103" s="187"/>
      <c r="H103" s="187"/>
      <c r="I103" s="188"/>
      <c r="J103" s="189">
        <f>J244</f>
        <v>0</v>
      </c>
      <c r="K103" s="185"/>
      <c r="L103" s="190"/>
    </row>
    <row r="104" spans="1:31" s="10" customFormat="1" ht="19.899999999999999" hidden="1" customHeight="1">
      <c r="B104" s="184"/>
      <c r="C104" s="185"/>
      <c r="D104" s="186" t="s">
        <v>114</v>
      </c>
      <c r="E104" s="187"/>
      <c r="F104" s="187"/>
      <c r="G104" s="187"/>
      <c r="H104" s="187"/>
      <c r="I104" s="188"/>
      <c r="J104" s="189">
        <f>J338</f>
        <v>0</v>
      </c>
      <c r="K104" s="185"/>
      <c r="L104" s="190"/>
    </row>
    <row r="105" spans="1:31" s="10" customFormat="1" ht="19.899999999999999" hidden="1" customHeight="1">
      <c r="B105" s="184"/>
      <c r="C105" s="185"/>
      <c r="D105" s="186" t="s">
        <v>115</v>
      </c>
      <c r="E105" s="187"/>
      <c r="F105" s="187"/>
      <c r="G105" s="187"/>
      <c r="H105" s="187"/>
      <c r="I105" s="188"/>
      <c r="J105" s="189">
        <f>J348</f>
        <v>0</v>
      </c>
      <c r="K105" s="185"/>
      <c r="L105" s="190"/>
    </row>
    <row r="106" spans="1:31" s="10" customFormat="1" ht="19.899999999999999" hidden="1" customHeight="1">
      <c r="B106" s="184"/>
      <c r="C106" s="185"/>
      <c r="D106" s="186" t="s">
        <v>116</v>
      </c>
      <c r="E106" s="187"/>
      <c r="F106" s="187"/>
      <c r="G106" s="187"/>
      <c r="H106" s="187"/>
      <c r="I106" s="188"/>
      <c r="J106" s="189">
        <f>J357</f>
        <v>0</v>
      </c>
      <c r="K106" s="185"/>
      <c r="L106" s="190"/>
    </row>
    <row r="107" spans="1:31" s="9" customFormat="1" ht="24.95" hidden="1" customHeight="1">
      <c r="B107" s="177"/>
      <c r="C107" s="178"/>
      <c r="D107" s="179" t="s">
        <v>117</v>
      </c>
      <c r="E107" s="180"/>
      <c r="F107" s="180"/>
      <c r="G107" s="180"/>
      <c r="H107" s="180"/>
      <c r="I107" s="181"/>
      <c r="J107" s="182">
        <f>J359</f>
        <v>0</v>
      </c>
      <c r="K107" s="178"/>
      <c r="L107" s="183"/>
    </row>
    <row r="108" spans="1:31" s="9" customFormat="1" ht="24.95" hidden="1" customHeight="1">
      <c r="B108" s="177"/>
      <c r="C108" s="178"/>
      <c r="D108" s="179" t="s">
        <v>118</v>
      </c>
      <c r="E108" s="180"/>
      <c r="F108" s="180"/>
      <c r="G108" s="180"/>
      <c r="H108" s="180"/>
      <c r="I108" s="181"/>
      <c r="J108" s="182">
        <f>J361</f>
        <v>0</v>
      </c>
      <c r="K108" s="178"/>
      <c r="L108" s="183"/>
    </row>
    <row r="109" spans="1:31" s="10" customFormat="1" ht="19.899999999999999" hidden="1" customHeight="1">
      <c r="B109" s="184"/>
      <c r="C109" s="185"/>
      <c r="D109" s="186" t="s">
        <v>119</v>
      </c>
      <c r="E109" s="187"/>
      <c r="F109" s="187"/>
      <c r="G109" s="187"/>
      <c r="H109" s="187"/>
      <c r="I109" s="188"/>
      <c r="J109" s="189">
        <f>J362</f>
        <v>0</v>
      </c>
      <c r="K109" s="185"/>
      <c r="L109" s="190"/>
    </row>
    <row r="110" spans="1:31" s="10" customFormat="1" ht="19.899999999999999" hidden="1" customHeight="1">
      <c r="B110" s="184"/>
      <c r="C110" s="185"/>
      <c r="D110" s="186" t="s">
        <v>120</v>
      </c>
      <c r="E110" s="187"/>
      <c r="F110" s="187"/>
      <c r="G110" s="187"/>
      <c r="H110" s="187"/>
      <c r="I110" s="188"/>
      <c r="J110" s="189">
        <f>J365</f>
        <v>0</v>
      </c>
      <c r="K110" s="185"/>
      <c r="L110" s="190"/>
    </row>
    <row r="111" spans="1:31" s="2" customFormat="1" ht="21.75" hidden="1" customHeight="1">
      <c r="A111" s="36"/>
      <c r="B111" s="37"/>
      <c r="C111" s="38"/>
      <c r="D111" s="38"/>
      <c r="E111" s="38"/>
      <c r="F111" s="38"/>
      <c r="G111" s="38"/>
      <c r="H111" s="38"/>
      <c r="I111" s="130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hidden="1" customHeight="1">
      <c r="A112" s="36"/>
      <c r="B112" s="37"/>
      <c r="C112" s="38"/>
      <c r="D112" s="38"/>
      <c r="E112" s="38"/>
      <c r="F112" s="38"/>
      <c r="G112" s="38"/>
      <c r="H112" s="38"/>
      <c r="I112" s="130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29.25" hidden="1" customHeight="1">
      <c r="A113" s="36"/>
      <c r="B113" s="37"/>
      <c r="C113" s="176" t="s">
        <v>121</v>
      </c>
      <c r="D113" s="38"/>
      <c r="E113" s="38"/>
      <c r="F113" s="38"/>
      <c r="G113" s="38"/>
      <c r="H113" s="38"/>
      <c r="I113" s="130"/>
      <c r="J113" s="191">
        <f>ROUND(J114 + J115 + J116 + J117 + J118 + J119,2)</f>
        <v>0</v>
      </c>
      <c r="K113" s="38"/>
      <c r="L113" s="53"/>
      <c r="N113" s="192" t="s">
        <v>39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18" hidden="1" customHeight="1">
      <c r="A114" s="36"/>
      <c r="B114" s="37"/>
      <c r="C114" s="38"/>
      <c r="D114" s="322" t="s">
        <v>122</v>
      </c>
      <c r="E114" s="321"/>
      <c r="F114" s="321"/>
      <c r="G114" s="38"/>
      <c r="H114" s="38"/>
      <c r="I114" s="130"/>
      <c r="J114" s="112">
        <v>0</v>
      </c>
      <c r="K114" s="38"/>
      <c r="L114" s="193"/>
      <c r="M114" s="194"/>
      <c r="N114" s="195" t="s">
        <v>40</v>
      </c>
      <c r="O114" s="194"/>
      <c r="P114" s="194"/>
      <c r="Q114" s="194"/>
      <c r="R114" s="19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6" t="s">
        <v>123</v>
      </c>
      <c r="AZ114" s="194"/>
      <c r="BA114" s="194"/>
      <c r="BB114" s="194"/>
      <c r="BC114" s="194"/>
      <c r="BD114" s="194"/>
      <c r="BE114" s="197">
        <f t="shared" ref="BE114:BE119" si="0">IF(N114="základní",J114,0)</f>
        <v>0</v>
      </c>
      <c r="BF114" s="197">
        <f t="shared" ref="BF114:BF119" si="1">IF(N114="snížená",J114,0)</f>
        <v>0</v>
      </c>
      <c r="BG114" s="197">
        <f t="shared" ref="BG114:BG119" si="2">IF(N114="zákl. přenesená",J114,0)</f>
        <v>0</v>
      </c>
      <c r="BH114" s="197">
        <f t="shared" ref="BH114:BH119" si="3">IF(N114="sníž. přenesená",J114,0)</f>
        <v>0</v>
      </c>
      <c r="BI114" s="197">
        <f t="shared" ref="BI114:BI119" si="4">IF(N114="nulová",J114,0)</f>
        <v>0</v>
      </c>
      <c r="BJ114" s="196" t="s">
        <v>83</v>
      </c>
      <c r="BK114" s="194"/>
      <c r="BL114" s="194"/>
      <c r="BM114" s="194"/>
    </row>
    <row r="115" spans="1:65" s="2" customFormat="1" ht="18" hidden="1" customHeight="1">
      <c r="A115" s="36"/>
      <c r="B115" s="37"/>
      <c r="C115" s="38"/>
      <c r="D115" s="322" t="s">
        <v>124</v>
      </c>
      <c r="E115" s="321"/>
      <c r="F115" s="321"/>
      <c r="G115" s="38"/>
      <c r="H115" s="38"/>
      <c r="I115" s="130"/>
      <c r="J115" s="112">
        <v>0</v>
      </c>
      <c r="K115" s="38"/>
      <c r="L115" s="193"/>
      <c r="M115" s="194"/>
      <c r="N115" s="195" t="s">
        <v>40</v>
      </c>
      <c r="O115" s="194"/>
      <c r="P115" s="194"/>
      <c r="Q115" s="194"/>
      <c r="R115" s="19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6" t="s">
        <v>123</v>
      </c>
      <c r="AZ115" s="194"/>
      <c r="BA115" s="194"/>
      <c r="BB115" s="194"/>
      <c r="BC115" s="194"/>
      <c r="BD115" s="194"/>
      <c r="BE115" s="197">
        <f t="shared" si="0"/>
        <v>0</v>
      </c>
      <c r="BF115" s="197">
        <f t="shared" si="1"/>
        <v>0</v>
      </c>
      <c r="BG115" s="197">
        <f t="shared" si="2"/>
        <v>0</v>
      </c>
      <c r="BH115" s="197">
        <f t="shared" si="3"/>
        <v>0</v>
      </c>
      <c r="BI115" s="197">
        <f t="shared" si="4"/>
        <v>0</v>
      </c>
      <c r="BJ115" s="196" t="s">
        <v>83</v>
      </c>
      <c r="BK115" s="194"/>
      <c r="BL115" s="194"/>
      <c r="BM115" s="194"/>
    </row>
    <row r="116" spans="1:65" s="2" customFormat="1" ht="18" hidden="1" customHeight="1">
      <c r="A116" s="36"/>
      <c r="B116" s="37"/>
      <c r="C116" s="38"/>
      <c r="D116" s="322" t="s">
        <v>125</v>
      </c>
      <c r="E116" s="321"/>
      <c r="F116" s="321"/>
      <c r="G116" s="38"/>
      <c r="H116" s="38"/>
      <c r="I116" s="130"/>
      <c r="J116" s="112">
        <v>0</v>
      </c>
      <c r="K116" s="38"/>
      <c r="L116" s="193"/>
      <c r="M116" s="194"/>
      <c r="N116" s="195" t="s">
        <v>40</v>
      </c>
      <c r="O116" s="194"/>
      <c r="P116" s="194"/>
      <c r="Q116" s="194"/>
      <c r="R116" s="19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6" t="s">
        <v>123</v>
      </c>
      <c r="AZ116" s="194"/>
      <c r="BA116" s="194"/>
      <c r="BB116" s="194"/>
      <c r="BC116" s="194"/>
      <c r="BD116" s="194"/>
      <c r="BE116" s="197">
        <f t="shared" si="0"/>
        <v>0</v>
      </c>
      <c r="BF116" s="197">
        <f t="shared" si="1"/>
        <v>0</v>
      </c>
      <c r="BG116" s="197">
        <f t="shared" si="2"/>
        <v>0</v>
      </c>
      <c r="BH116" s="197">
        <f t="shared" si="3"/>
        <v>0</v>
      </c>
      <c r="BI116" s="197">
        <f t="shared" si="4"/>
        <v>0</v>
      </c>
      <c r="BJ116" s="196" t="s">
        <v>83</v>
      </c>
      <c r="BK116" s="194"/>
      <c r="BL116" s="194"/>
      <c r="BM116" s="194"/>
    </row>
    <row r="117" spans="1:65" s="2" customFormat="1" ht="18" hidden="1" customHeight="1">
      <c r="A117" s="36"/>
      <c r="B117" s="37"/>
      <c r="C117" s="38"/>
      <c r="D117" s="322" t="s">
        <v>126</v>
      </c>
      <c r="E117" s="321"/>
      <c r="F117" s="321"/>
      <c r="G117" s="38"/>
      <c r="H117" s="38"/>
      <c r="I117" s="130"/>
      <c r="J117" s="112">
        <v>0</v>
      </c>
      <c r="K117" s="38"/>
      <c r="L117" s="193"/>
      <c r="M117" s="194"/>
      <c r="N117" s="195" t="s">
        <v>40</v>
      </c>
      <c r="O117" s="194"/>
      <c r="P117" s="194"/>
      <c r="Q117" s="194"/>
      <c r="R117" s="19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6" t="s">
        <v>123</v>
      </c>
      <c r="AZ117" s="194"/>
      <c r="BA117" s="194"/>
      <c r="BB117" s="194"/>
      <c r="BC117" s="194"/>
      <c r="BD117" s="194"/>
      <c r="BE117" s="197">
        <f t="shared" si="0"/>
        <v>0</v>
      </c>
      <c r="BF117" s="197">
        <f t="shared" si="1"/>
        <v>0</v>
      </c>
      <c r="BG117" s="197">
        <f t="shared" si="2"/>
        <v>0</v>
      </c>
      <c r="BH117" s="197">
        <f t="shared" si="3"/>
        <v>0</v>
      </c>
      <c r="BI117" s="197">
        <f t="shared" si="4"/>
        <v>0</v>
      </c>
      <c r="BJ117" s="196" t="s">
        <v>83</v>
      </c>
      <c r="BK117" s="194"/>
      <c r="BL117" s="194"/>
      <c r="BM117" s="194"/>
    </row>
    <row r="118" spans="1:65" s="2" customFormat="1" ht="18" hidden="1" customHeight="1">
      <c r="A118" s="36"/>
      <c r="B118" s="37"/>
      <c r="C118" s="38"/>
      <c r="D118" s="322" t="s">
        <v>127</v>
      </c>
      <c r="E118" s="321"/>
      <c r="F118" s="321"/>
      <c r="G118" s="38"/>
      <c r="H118" s="38"/>
      <c r="I118" s="130"/>
      <c r="J118" s="112">
        <v>0</v>
      </c>
      <c r="K118" s="38"/>
      <c r="L118" s="193"/>
      <c r="M118" s="194"/>
      <c r="N118" s="195" t="s">
        <v>40</v>
      </c>
      <c r="O118" s="194"/>
      <c r="P118" s="194"/>
      <c r="Q118" s="194"/>
      <c r="R118" s="19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6" t="s">
        <v>123</v>
      </c>
      <c r="AZ118" s="194"/>
      <c r="BA118" s="194"/>
      <c r="BB118" s="194"/>
      <c r="BC118" s="194"/>
      <c r="BD118" s="194"/>
      <c r="BE118" s="197">
        <f t="shared" si="0"/>
        <v>0</v>
      </c>
      <c r="BF118" s="197">
        <f t="shared" si="1"/>
        <v>0</v>
      </c>
      <c r="BG118" s="197">
        <f t="shared" si="2"/>
        <v>0</v>
      </c>
      <c r="BH118" s="197">
        <f t="shared" si="3"/>
        <v>0</v>
      </c>
      <c r="BI118" s="197">
        <f t="shared" si="4"/>
        <v>0</v>
      </c>
      <c r="BJ118" s="196" t="s">
        <v>83</v>
      </c>
      <c r="BK118" s="194"/>
      <c r="BL118" s="194"/>
      <c r="BM118" s="194"/>
    </row>
    <row r="119" spans="1:65" s="2" customFormat="1" ht="18" hidden="1" customHeight="1">
      <c r="A119" s="36"/>
      <c r="B119" s="37"/>
      <c r="C119" s="38"/>
      <c r="D119" s="111" t="s">
        <v>128</v>
      </c>
      <c r="E119" s="38"/>
      <c r="F119" s="38"/>
      <c r="G119" s="38"/>
      <c r="H119" s="38"/>
      <c r="I119" s="130"/>
      <c r="J119" s="112">
        <f>ROUND(J30*T119,2)</f>
        <v>0</v>
      </c>
      <c r="K119" s="38"/>
      <c r="L119" s="193"/>
      <c r="M119" s="194"/>
      <c r="N119" s="195" t="s">
        <v>40</v>
      </c>
      <c r="O119" s="194"/>
      <c r="P119" s="194"/>
      <c r="Q119" s="194"/>
      <c r="R119" s="19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6" t="s">
        <v>129</v>
      </c>
      <c r="AZ119" s="194"/>
      <c r="BA119" s="194"/>
      <c r="BB119" s="194"/>
      <c r="BC119" s="194"/>
      <c r="BD119" s="194"/>
      <c r="BE119" s="197">
        <f t="shared" si="0"/>
        <v>0</v>
      </c>
      <c r="BF119" s="197">
        <f t="shared" si="1"/>
        <v>0</v>
      </c>
      <c r="BG119" s="197">
        <f t="shared" si="2"/>
        <v>0</v>
      </c>
      <c r="BH119" s="197">
        <f t="shared" si="3"/>
        <v>0</v>
      </c>
      <c r="BI119" s="197">
        <f t="shared" si="4"/>
        <v>0</v>
      </c>
      <c r="BJ119" s="196" t="s">
        <v>83</v>
      </c>
      <c r="BK119" s="194"/>
      <c r="BL119" s="194"/>
      <c r="BM119" s="194"/>
    </row>
    <row r="120" spans="1:65" s="2" customFormat="1" ht="11.25" hidden="1">
      <c r="A120" s="36"/>
      <c r="B120" s="37"/>
      <c r="C120" s="38"/>
      <c r="D120" s="38"/>
      <c r="E120" s="38"/>
      <c r="F120" s="38"/>
      <c r="G120" s="38"/>
      <c r="H120" s="38"/>
      <c r="I120" s="130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65" s="2" customFormat="1" ht="29.25" hidden="1" customHeight="1">
      <c r="A121" s="36"/>
      <c r="B121" s="37"/>
      <c r="C121" s="120" t="s">
        <v>97</v>
      </c>
      <c r="D121" s="121"/>
      <c r="E121" s="121"/>
      <c r="F121" s="121"/>
      <c r="G121" s="121"/>
      <c r="H121" s="121"/>
      <c r="I121" s="174"/>
      <c r="J121" s="122">
        <f>ROUND(J96+J113,2)</f>
        <v>0</v>
      </c>
      <c r="K121" s="121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65" s="2" customFormat="1" ht="6.95" hidden="1" customHeight="1">
      <c r="A122" s="36"/>
      <c r="B122" s="56"/>
      <c r="C122" s="57"/>
      <c r="D122" s="57"/>
      <c r="E122" s="57"/>
      <c r="F122" s="57"/>
      <c r="G122" s="57"/>
      <c r="H122" s="57"/>
      <c r="I122" s="169"/>
      <c r="J122" s="57"/>
      <c r="K122" s="57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65" ht="11.25" hidden="1"/>
    <row r="124" spans="1:65" ht="11.25" hidden="1"/>
    <row r="125" spans="1:65" ht="11.25" hidden="1"/>
    <row r="126" spans="1:65" s="2" customFormat="1" ht="6.95" customHeight="1">
      <c r="A126" s="36"/>
      <c r="B126" s="58"/>
      <c r="C126" s="59"/>
      <c r="D126" s="59"/>
      <c r="E126" s="59"/>
      <c r="F126" s="59"/>
      <c r="G126" s="59"/>
      <c r="H126" s="59"/>
      <c r="I126" s="172"/>
      <c r="J126" s="59"/>
      <c r="K126" s="59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65" s="2" customFormat="1" ht="24.95" customHeight="1">
      <c r="A127" s="36"/>
      <c r="B127" s="37"/>
      <c r="C127" s="24" t="s">
        <v>130</v>
      </c>
      <c r="D127" s="38"/>
      <c r="E127" s="38"/>
      <c r="F127" s="38"/>
      <c r="G127" s="38"/>
      <c r="H127" s="38"/>
      <c r="I127" s="130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65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130"/>
      <c r="J128" s="38"/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12" customHeight="1">
      <c r="A129" s="36"/>
      <c r="B129" s="37"/>
      <c r="C129" s="30" t="s">
        <v>16</v>
      </c>
      <c r="D129" s="38"/>
      <c r="E129" s="38"/>
      <c r="F129" s="38"/>
      <c r="G129" s="38"/>
      <c r="H129" s="38"/>
      <c r="I129" s="130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23.25" customHeight="1">
      <c r="A130" s="36"/>
      <c r="B130" s="37"/>
      <c r="C130" s="38"/>
      <c r="D130" s="38"/>
      <c r="E130" s="354" t="str">
        <f>E7</f>
        <v>Rekonstrukce jednotné kanalizace a přeložka vodovodu v lokalitě Sadová Rtyně v Podkrkonoší</v>
      </c>
      <c r="F130" s="355"/>
      <c r="G130" s="355"/>
      <c r="H130" s="355"/>
      <c r="I130" s="130"/>
      <c r="J130" s="38"/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2" customHeight="1">
      <c r="A131" s="36"/>
      <c r="B131" s="37"/>
      <c r="C131" s="30" t="s">
        <v>99</v>
      </c>
      <c r="D131" s="38"/>
      <c r="E131" s="38"/>
      <c r="F131" s="38"/>
      <c r="G131" s="38"/>
      <c r="H131" s="38"/>
      <c r="I131" s="130"/>
      <c r="J131" s="38"/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6.5" customHeight="1">
      <c r="A132" s="36"/>
      <c r="B132" s="37"/>
      <c r="C132" s="38"/>
      <c r="D132" s="38"/>
      <c r="E132" s="300" t="str">
        <f>E9</f>
        <v>649-03 - Kanalizace stoka A - 1.etapa Š0-Š9</v>
      </c>
      <c r="F132" s="356"/>
      <c r="G132" s="356"/>
      <c r="H132" s="356"/>
      <c r="I132" s="130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130"/>
      <c r="J133" s="38"/>
      <c r="K133" s="38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65" s="2" customFormat="1" ht="12" customHeight="1">
      <c r="A134" s="36"/>
      <c r="B134" s="37"/>
      <c r="C134" s="30" t="s">
        <v>20</v>
      </c>
      <c r="D134" s="38"/>
      <c r="E134" s="38"/>
      <c r="F134" s="28" t="str">
        <f>F12</f>
        <v xml:space="preserve"> </v>
      </c>
      <c r="G134" s="38"/>
      <c r="H134" s="38"/>
      <c r="I134" s="132" t="s">
        <v>22</v>
      </c>
      <c r="J134" s="68" t="str">
        <f>IF(J12="","",J12)</f>
        <v>15. 9. 2020</v>
      </c>
      <c r="K134" s="38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65" s="2" customFormat="1" ht="6.95" customHeight="1">
      <c r="A135" s="36"/>
      <c r="B135" s="37"/>
      <c r="C135" s="38"/>
      <c r="D135" s="38"/>
      <c r="E135" s="38"/>
      <c r="F135" s="38"/>
      <c r="G135" s="38"/>
      <c r="H135" s="38"/>
      <c r="I135" s="130"/>
      <c r="J135" s="38"/>
      <c r="K135" s="38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65" s="2" customFormat="1" ht="15.2" customHeight="1">
      <c r="A136" s="36"/>
      <c r="B136" s="37"/>
      <c r="C136" s="30" t="s">
        <v>24</v>
      </c>
      <c r="D136" s="38"/>
      <c r="E136" s="38"/>
      <c r="F136" s="28" t="str">
        <f>E15</f>
        <v xml:space="preserve"> </v>
      </c>
      <c r="G136" s="38"/>
      <c r="H136" s="38"/>
      <c r="I136" s="132" t="s">
        <v>29</v>
      </c>
      <c r="J136" s="33" t="str">
        <f>E21</f>
        <v xml:space="preserve"> </v>
      </c>
      <c r="K136" s="38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65" s="2" customFormat="1" ht="15.2" customHeight="1">
      <c r="A137" s="36"/>
      <c r="B137" s="37"/>
      <c r="C137" s="30" t="s">
        <v>27</v>
      </c>
      <c r="D137" s="38"/>
      <c r="E137" s="38"/>
      <c r="F137" s="28" t="str">
        <f>IF(E18="","",E18)</f>
        <v>Vyplň údaj</v>
      </c>
      <c r="G137" s="38"/>
      <c r="H137" s="38"/>
      <c r="I137" s="132" t="s">
        <v>31</v>
      </c>
      <c r="J137" s="33" t="str">
        <f>E24</f>
        <v xml:space="preserve"> </v>
      </c>
      <c r="K137" s="38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65" s="2" customFormat="1" ht="10.35" customHeight="1">
      <c r="A138" s="36"/>
      <c r="B138" s="37"/>
      <c r="C138" s="38"/>
      <c r="D138" s="38"/>
      <c r="E138" s="38"/>
      <c r="F138" s="38"/>
      <c r="G138" s="38"/>
      <c r="H138" s="38"/>
      <c r="I138" s="130"/>
      <c r="J138" s="38"/>
      <c r="K138" s="38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65" s="11" customFormat="1" ht="29.25" customHeight="1">
      <c r="A139" s="198"/>
      <c r="B139" s="199"/>
      <c r="C139" s="200" t="s">
        <v>131</v>
      </c>
      <c r="D139" s="201" t="s">
        <v>60</v>
      </c>
      <c r="E139" s="201" t="s">
        <v>56</v>
      </c>
      <c r="F139" s="201" t="s">
        <v>57</v>
      </c>
      <c r="G139" s="201" t="s">
        <v>132</v>
      </c>
      <c r="H139" s="201" t="s">
        <v>133</v>
      </c>
      <c r="I139" s="202" t="s">
        <v>134</v>
      </c>
      <c r="J139" s="203" t="s">
        <v>104</v>
      </c>
      <c r="K139" s="204" t="s">
        <v>135</v>
      </c>
      <c r="L139" s="205"/>
      <c r="M139" s="77" t="s">
        <v>1</v>
      </c>
      <c r="N139" s="78" t="s">
        <v>39</v>
      </c>
      <c r="O139" s="78" t="s">
        <v>136</v>
      </c>
      <c r="P139" s="78" t="s">
        <v>137</v>
      </c>
      <c r="Q139" s="78" t="s">
        <v>138</v>
      </c>
      <c r="R139" s="78" t="s">
        <v>139</v>
      </c>
      <c r="S139" s="78" t="s">
        <v>140</v>
      </c>
      <c r="T139" s="79" t="s">
        <v>141</v>
      </c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</row>
    <row r="140" spans="1:65" s="2" customFormat="1" ht="22.9" customHeight="1">
      <c r="A140" s="36"/>
      <c r="B140" s="37"/>
      <c r="C140" s="84" t="s">
        <v>142</v>
      </c>
      <c r="D140" s="38"/>
      <c r="E140" s="38"/>
      <c r="F140" s="38"/>
      <c r="G140" s="38"/>
      <c r="H140" s="38"/>
      <c r="I140" s="130"/>
      <c r="J140" s="206">
        <f>BK140</f>
        <v>0</v>
      </c>
      <c r="K140" s="38"/>
      <c r="L140" s="39"/>
      <c r="M140" s="80"/>
      <c r="N140" s="207"/>
      <c r="O140" s="81"/>
      <c r="P140" s="208">
        <f>P141+P359+P361</f>
        <v>0</v>
      </c>
      <c r="Q140" s="81"/>
      <c r="R140" s="208">
        <f>R141+R359+R361</f>
        <v>1915.1757797800001</v>
      </c>
      <c r="S140" s="81"/>
      <c r="T140" s="209">
        <f>T141+T359+T361</f>
        <v>384.19508999999999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74</v>
      </c>
      <c r="AU140" s="18" t="s">
        <v>106</v>
      </c>
      <c r="BK140" s="210">
        <f>BK141+BK359+BK361</f>
        <v>0</v>
      </c>
    </row>
    <row r="141" spans="1:65" s="12" customFormat="1" ht="25.9" customHeight="1">
      <c r="B141" s="211"/>
      <c r="C141" s="212"/>
      <c r="D141" s="213" t="s">
        <v>74</v>
      </c>
      <c r="E141" s="214" t="s">
        <v>143</v>
      </c>
      <c r="F141" s="214" t="s">
        <v>144</v>
      </c>
      <c r="G141" s="212"/>
      <c r="H141" s="212"/>
      <c r="I141" s="215"/>
      <c r="J141" s="216">
        <f>BK141</f>
        <v>0</v>
      </c>
      <c r="K141" s="212"/>
      <c r="L141" s="217"/>
      <c r="M141" s="218"/>
      <c r="N141" s="219"/>
      <c r="O141" s="219"/>
      <c r="P141" s="220">
        <f>P142+P217+P220+P223+P228+P244+P338+P348+P357</f>
        <v>0</v>
      </c>
      <c r="Q141" s="219"/>
      <c r="R141" s="220">
        <f>R142+R217+R220+R223+R228+R244+R338+R348+R357</f>
        <v>1915.1757797800001</v>
      </c>
      <c r="S141" s="219"/>
      <c r="T141" s="221">
        <f>T142+T217+T220+T223+T228+T244+T338+T348+T357</f>
        <v>384.19508999999999</v>
      </c>
      <c r="AR141" s="222" t="s">
        <v>83</v>
      </c>
      <c r="AT141" s="223" t="s">
        <v>74</v>
      </c>
      <c r="AU141" s="223" t="s">
        <v>75</v>
      </c>
      <c r="AY141" s="222" t="s">
        <v>145</v>
      </c>
      <c r="BK141" s="224">
        <f>BK142+BK217+BK220+BK223+BK228+BK244+BK338+BK348+BK357</f>
        <v>0</v>
      </c>
    </row>
    <row r="142" spans="1:65" s="12" customFormat="1" ht="22.9" customHeight="1">
      <c r="B142" s="211"/>
      <c r="C142" s="212"/>
      <c r="D142" s="213" t="s">
        <v>74</v>
      </c>
      <c r="E142" s="225" t="s">
        <v>83</v>
      </c>
      <c r="F142" s="225" t="s">
        <v>146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SUM(P143:P216)</f>
        <v>0</v>
      </c>
      <c r="Q142" s="219"/>
      <c r="R142" s="220">
        <f>SUM(R143:R216)</f>
        <v>1407.01189692</v>
      </c>
      <c r="S142" s="219"/>
      <c r="T142" s="221">
        <f>SUM(T143:T216)</f>
        <v>242.72309000000001</v>
      </c>
      <c r="AR142" s="222" t="s">
        <v>83</v>
      </c>
      <c r="AT142" s="223" t="s">
        <v>74</v>
      </c>
      <c r="AU142" s="223" t="s">
        <v>83</v>
      </c>
      <c r="AY142" s="222" t="s">
        <v>145</v>
      </c>
      <c r="BK142" s="224">
        <f>SUM(BK143:BK216)</f>
        <v>0</v>
      </c>
    </row>
    <row r="143" spans="1:65" s="2" customFormat="1" ht="21.75" customHeight="1">
      <c r="A143" s="36"/>
      <c r="B143" s="37"/>
      <c r="C143" s="227" t="s">
        <v>161</v>
      </c>
      <c r="D143" s="227" t="s">
        <v>147</v>
      </c>
      <c r="E143" s="228" t="s">
        <v>148</v>
      </c>
      <c r="F143" s="229" t="s">
        <v>149</v>
      </c>
      <c r="G143" s="230" t="s">
        <v>150</v>
      </c>
      <c r="H143" s="231">
        <v>21.48</v>
      </c>
      <c r="I143" s="232"/>
      <c r="J143" s="233">
        <f>ROUND(I143*H143,2)</f>
        <v>0</v>
      </c>
      <c r="K143" s="234"/>
      <c r="L143" s="39"/>
      <c r="M143" s="235" t="s">
        <v>1</v>
      </c>
      <c r="N143" s="236" t="s">
        <v>40</v>
      </c>
      <c r="O143" s="73"/>
      <c r="P143" s="237">
        <f>O143*H143</f>
        <v>0</v>
      </c>
      <c r="Q143" s="237">
        <v>0</v>
      </c>
      <c r="R143" s="237">
        <f>Q143*H143</f>
        <v>0</v>
      </c>
      <c r="S143" s="237">
        <v>0.255</v>
      </c>
      <c r="T143" s="238">
        <f>S143*H143</f>
        <v>5.4774000000000003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9" t="s">
        <v>151</v>
      </c>
      <c r="AT143" s="239" t="s">
        <v>147</v>
      </c>
      <c r="AU143" s="239" t="s">
        <v>85</v>
      </c>
      <c r="AY143" s="18" t="s">
        <v>145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8" t="s">
        <v>83</v>
      </c>
      <c r="BK143" s="116">
        <f>ROUND(I143*H143,2)</f>
        <v>0</v>
      </c>
      <c r="BL143" s="18" t="s">
        <v>151</v>
      </c>
      <c r="BM143" s="239" t="s">
        <v>578</v>
      </c>
    </row>
    <row r="144" spans="1:65" s="13" customFormat="1" ht="33.75">
      <c r="B144" s="240"/>
      <c r="C144" s="241"/>
      <c r="D144" s="242" t="s">
        <v>153</v>
      </c>
      <c r="E144" s="243" t="s">
        <v>1</v>
      </c>
      <c r="F144" s="244" t="s">
        <v>579</v>
      </c>
      <c r="G144" s="241"/>
      <c r="H144" s="245">
        <v>21.48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153</v>
      </c>
      <c r="AU144" s="251" t="s">
        <v>85</v>
      </c>
      <c r="AV144" s="13" t="s">
        <v>85</v>
      </c>
      <c r="AW144" s="13" t="s">
        <v>30</v>
      </c>
      <c r="AX144" s="13" t="s">
        <v>83</v>
      </c>
      <c r="AY144" s="251" t="s">
        <v>145</v>
      </c>
    </row>
    <row r="145" spans="1:65" s="2" customFormat="1" ht="21.75" customHeight="1">
      <c r="A145" s="36"/>
      <c r="B145" s="37"/>
      <c r="C145" s="227" t="s">
        <v>151</v>
      </c>
      <c r="D145" s="227" t="s">
        <v>147</v>
      </c>
      <c r="E145" s="228" t="s">
        <v>155</v>
      </c>
      <c r="F145" s="229" t="s">
        <v>156</v>
      </c>
      <c r="G145" s="230" t="s">
        <v>150</v>
      </c>
      <c r="H145" s="231">
        <v>440.983</v>
      </c>
      <c r="I145" s="232"/>
      <c r="J145" s="233">
        <f>ROUND(I145*H145,2)</f>
        <v>0</v>
      </c>
      <c r="K145" s="234"/>
      <c r="L145" s="39"/>
      <c r="M145" s="235" t="s">
        <v>1</v>
      </c>
      <c r="N145" s="236" t="s">
        <v>40</v>
      </c>
      <c r="O145" s="73"/>
      <c r="P145" s="237">
        <f>O145*H145</f>
        <v>0</v>
      </c>
      <c r="Q145" s="237">
        <v>0</v>
      </c>
      <c r="R145" s="237">
        <f>Q145*H145</f>
        <v>0</v>
      </c>
      <c r="S145" s="237">
        <v>0.44</v>
      </c>
      <c r="T145" s="238">
        <f>S145*H145</f>
        <v>194.03252000000001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9" t="s">
        <v>151</v>
      </c>
      <c r="AT145" s="239" t="s">
        <v>147</v>
      </c>
      <c r="AU145" s="239" t="s">
        <v>85</v>
      </c>
      <c r="AY145" s="18" t="s">
        <v>145</v>
      </c>
      <c r="BE145" s="116">
        <f>IF(N145="základní",J145,0)</f>
        <v>0</v>
      </c>
      <c r="BF145" s="116">
        <f>IF(N145="snížená",J145,0)</f>
        <v>0</v>
      </c>
      <c r="BG145" s="116">
        <f>IF(N145="zákl. přenesená",J145,0)</f>
        <v>0</v>
      </c>
      <c r="BH145" s="116">
        <f>IF(N145="sníž. přenesená",J145,0)</f>
        <v>0</v>
      </c>
      <c r="BI145" s="116">
        <f>IF(N145="nulová",J145,0)</f>
        <v>0</v>
      </c>
      <c r="BJ145" s="18" t="s">
        <v>83</v>
      </c>
      <c r="BK145" s="116">
        <f>ROUND(I145*H145,2)</f>
        <v>0</v>
      </c>
      <c r="BL145" s="18" t="s">
        <v>151</v>
      </c>
      <c r="BM145" s="239" t="s">
        <v>580</v>
      </c>
    </row>
    <row r="146" spans="1:65" s="13" customFormat="1" ht="11.25">
      <c r="B146" s="240"/>
      <c r="C146" s="241"/>
      <c r="D146" s="242" t="s">
        <v>153</v>
      </c>
      <c r="E146" s="243" t="s">
        <v>1</v>
      </c>
      <c r="F146" s="244" t="s">
        <v>581</v>
      </c>
      <c r="G146" s="241"/>
      <c r="H146" s="245">
        <v>379.33499999999998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153</v>
      </c>
      <c r="AU146" s="251" t="s">
        <v>85</v>
      </c>
      <c r="AV146" s="13" t="s">
        <v>85</v>
      </c>
      <c r="AW146" s="13" t="s">
        <v>30</v>
      </c>
      <c r="AX146" s="13" t="s">
        <v>75</v>
      </c>
      <c r="AY146" s="251" t="s">
        <v>145</v>
      </c>
    </row>
    <row r="147" spans="1:65" s="13" customFormat="1" ht="33.75">
      <c r="B147" s="240"/>
      <c r="C147" s="241"/>
      <c r="D147" s="242" t="s">
        <v>153</v>
      </c>
      <c r="E147" s="243" t="s">
        <v>1</v>
      </c>
      <c r="F147" s="244" t="s">
        <v>582</v>
      </c>
      <c r="G147" s="241"/>
      <c r="H147" s="245">
        <v>21.48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153</v>
      </c>
      <c r="AU147" s="251" t="s">
        <v>85</v>
      </c>
      <c r="AV147" s="13" t="s">
        <v>85</v>
      </c>
      <c r="AW147" s="13" t="s">
        <v>30</v>
      </c>
      <c r="AX147" s="13" t="s">
        <v>75</v>
      </c>
      <c r="AY147" s="251" t="s">
        <v>145</v>
      </c>
    </row>
    <row r="148" spans="1:65" s="13" customFormat="1" ht="33.75">
      <c r="B148" s="240"/>
      <c r="C148" s="241"/>
      <c r="D148" s="242" t="s">
        <v>153</v>
      </c>
      <c r="E148" s="243" t="s">
        <v>1</v>
      </c>
      <c r="F148" s="244" t="s">
        <v>583</v>
      </c>
      <c r="G148" s="241"/>
      <c r="H148" s="245">
        <v>32.44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153</v>
      </c>
      <c r="AU148" s="251" t="s">
        <v>85</v>
      </c>
      <c r="AV148" s="13" t="s">
        <v>85</v>
      </c>
      <c r="AW148" s="13" t="s">
        <v>30</v>
      </c>
      <c r="AX148" s="13" t="s">
        <v>75</v>
      </c>
      <c r="AY148" s="251" t="s">
        <v>145</v>
      </c>
    </row>
    <row r="149" spans="1:65" s="15" customFormat="1" ht="11.25">
      <c r="B149" s="263"/>
      <c r="C149" s="264"/>
      <c r="D149" s="242" t="s">
        <v>153</v>
      </c>
      <c r="E149" s="265" t="s">
        <v>1</v>
      </c>
      <c r="F149" s="266" t="s">
        <v>190</v>
      </c>
      <c r="G149" s="264"/>
      <c r="H149" s="267">
        <v>433.255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AT149" s="273" t="s">
        <v>153</v>
      </c>
      <c r="AU149" s="273" t="s">
        <v>85</v>
      </c>
      <c r="AV149" s="15" t="s">
        <v>161</v>
      </c>
      <c r="AW149" s="15" t="s">
        <v>30</v>
      </c>
      <c r="AX149" s="15" t="s">
        <v>75</v>
      </c>
      <c r="AY149" s="273" t="s">
        <v>145</v>
      </c>
    </row>
    <row r="150" spans="1:65" s="13" customFormat="1" ht="11.25">
      <c r="B150" s="240"/>
      <c r="C150" s="241"/>
      <c r="D150" s="242" t="s">
        <v>153</v>
      </c>
      <c r="E150" s="243" t="s">
        <v>1</v>
      </c>
      <c r="F150" s="244" t="s">
        <v>584</v>
      </c>
      <c r="G150" s="241"/>
      <c r="H150" s="245">
        <v>7.7279999999999998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153</v>
      </c>
      <c r="AU150" s="251" t="s">
        <v>85</v>
      </c>
      <c r="AV150" s="13" t="s">
        <v>85</v>
      </c>
      <c r="AW150" s="13" t="s">
        <v>30</v>
      </c>
      <c r="AX150" s="13" t="s">
        <v>75</v>
      </c>
      <c r="AY150" s="251" t="s">
        <v>145</v>
      </c>
    </row>
    <row r="151" spans="1:65" s="14" customFormat="1" ht="11.25">
      <c r="B151" s="252"/>
      <c r="C151" s="253"/>
      <c r="D151" s="242" t="s">
        <v>153</v>
      </c>
      <c r="E151" s="254" t="s">
        <v>1</v>
      </c>
      <c r="F151" s="255" t="s">
        <v>160</v>
      </c>
      <c r="G151" s="253"/>
      <c r="H151" s="256">
        <v>440.983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153</v>
      </c>
      <c r="AU151" s="262" t="s">
        <v>85</v>
      </c>
      <c r="AV151" s="14" t="s">
        <v>151</v>
      </c>
      <c r="AW151" s="14" t="s">
        <v>30</v>
      </c>
      <c r="AX151" s="14" t="s">
        <v>83</v>
      </c>
      <c r="AY151" s="262" t="s">
        <v>145</v>
      </c>
    </row>
    <row r="152" spans="1:65" s="2" customFormat="1" ht="21.75" customHeight="1">
      <c r="A152" s="36"/>
      <c r="B152" s="37"/>
      <c r="C152" s="227" t="s">
        <v>172</v>
      </c>
      <c r="D152" s="227" t="s">
        <v>147</v>
      </c>
      <c r="E152" s="228" t="s">
        <v>162</v>
      </c>
      <c r="F152" s="229" t="s">
        <v>163</v>
      </c>
      <c r="G152" s="230" t="s">
        <v>150</v>
      </c>
      <c r="H152" s="231">
        <v>411.66500000000002</v>
      </c>
      <c r="I152" s="232"/>
      <c r="J152" s="233">
        <f>ROUND(I152*H152,2)</f>
        <v>0</v>
      </c>
      <c r="K152" s="234"/>
      <c r="L152" s="39"/>
      <c r="M152" s="235" t="s">
        <v>1</v>
      </c>
      <c r="N152" s="236" t="s">
        <v>40</v>
      </c>
      <c r="O152" s="73"/>
      <c r="P152" s="237">
        <f>O152*H152</f>
        <v>0</v>
      </c>
      <c r="Q152" s="237">
        <v>0</v>
      </c>
      <c r="R152" s="237">
        <f>Q152*H152</f>
        <v>0</v>
      </c>
      <c r="S152" s="237">
        <v>9.8000000000000004E-2</v>
      </c>
      <c r="T152" s="238">
        <f>S152*H152</f>
        <v>40.343170000000001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9" t="s">
        <v>151</v>
      </c>
      <c r="AT152" s="239" t="s">
        <v>147</v>
      </c>
      <c r="AU152" s="239" t="s">
        <v>85</v>
      </c>
      <c r="AY152" s="18" t="s">
        <v>145</v>
      </c>
      <c r="BE152" s="116">
        <f>IF(N152="základní",J152,0)</f>
        <v>0</v>
      </c>
      <c r="BF152" s="116">
        <f>IF(N152="snížená",J152,0)</f>
        <v>0</v>
      </c>
      <c r="BG152" s="116">
        <f>IF(N152="zákl. přenesená",J152,0)</f>
        <v>0</v>
      </c>
      <c r="BH152" s="116">
        <f>IF(N152="sníž. přenesená",J152,0)</f>
        <v>0</v>
      </c>
      <c r="BI152" s="116">
        <f>IF(N152="nulová",J152,0)</f>
        <v>0</v>
      </c>
      <c r="BJ152" s="18" t="s">
        <v>83</v>
      </c>
      <c r="BK152" s="116">
        <f>ROUND(I152*H152,2)</f>
        <v>0</v>
      </c>
      <c r="BL152" s="18" t="s">
        <v>151</v>
      </c>
      <c r="BM152" s="239" t="s">
        <v>585</v>
      </c>
    </row>
    <row r="153" spans="1:65" s="13" customFormat="1" ht="33.75">
      <c r="B153" s="240"/>
      <c r="C153" s="241"/>
      <c r="D153" s="242" t="s">
        <v>153</v>
      </c>
      <c r="E153" s="243" t="s">
        <v>1</v>
      </c>
      <c r="F153" s="244" t="s">
        <v>586</v>
      </c>
      <c r="G153" s="241"/>
      <c r="H153" s="245">
        <v>32.44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153</v>
      </c>
      <c r="AU153" s="251" t="s">
        <v>85</v>
      </c>
      <c r="AV153" s="13" t="s">
        <v>85</v>
      </c>
      <c r="AW153" s="13" t="s">
        <v>30</v>
      </c>
      <c r="AX153" s="13" t="s">
        <v>75</v>
      </c>
      <c r="AY153" s="251" t="s">
        <v>145</v>
      </c>
    </row>
    <row r="154" spans="1:65" s="13" customFormat="1" ht="11.25">
      <c r="B154" s="240"/>
      <c r="C154" s="241"/>
      <c r="D154" s="242" t="s">
        <v>153</v>
      </c>
      <c r="E154" s="243" t="s">
        <v>1</v>
      </c>
      <c r="F154" s="244" t="s">
        <v>587</v>
      </c>
      <c r="G154" s="241"/>
      <c r="H154" s="245">
        <v>379.22500000000002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153</v>
      </c>
      <c r="AU154" s="251" t="s">
        <v>85</v>
      </c>
      <c r="AV154" s="13" t="s">
        <v>85</v>
      </c>
      <c r="AW154" s="13" t="s">
        <v>30</v>
      </c>
      <c r="AX154" s="13" t="s">
        <v>75</v>
      </c>
      <c r="AY154" s="251" t="s">
        <v>145</v>
      </c>
    </row>
    <row r="155" spans="1:65" s="14" customFormat="1" ht="11.25">
      <c r="B155" s="252"/>
      <c r="C155" s="253"/>
      <c r="D155" s="242" t="s">
        <v>153</v>
      </c>
      <c r="E155" s="254" t="s">
        <v>1</v>
      </c>
      <c r="F155" s="255" t="s">
        <v>160</v>
      </c>
      <c r="G155" s="253"/>
      <c r="H155" s="256">
        <v>411.66500000000002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AT155" s="262" t="s">
        <v>153</v>
      </c>
      <c r="AU155" s="262" t="s">
        <v>85</v>
      </c>
      <c r="AV155" s="14" t="s">
        <v>151</v>
      </c>
      <c r="AW155" s="14" t="s">
        <v>30</v>
      </c>
      <c r="AX155" s="14" t="s">
        <v>83</v>
      </c>
      <c r="AY155" s="262" t="s">
        <v>145</v>
      </c>
    </row>
    <row r="156" spans="1:65" s="2" customFormat="1" ht="16.5" customHeight="1">
      <c r="A156" s="36"/>
      <c r="B156" s="37"/>
      <c r="C156" s="227" t="s">
        <v>178</v>
      </c>
      <c r="D156" s="227" t="s">
        <v>147</v>
      </c>
      <c r="E156" s="228" t="s">
        <v>167</v>
      </c>
      <c r="F156" s="229" t="s">
        <v>168</v>
      </c>
      <c r="G156" s="230" t="s">
        <v>169</v>
      </c>
      <c r="H156" s="231">
        <v>14</v>
      </c>
      <c r="I156" s="232"/>
      <c r="J156" s="233">
        <f>ROUND(I156*H156,2)</f>
        <v>0</v>
      </c>
      <c r="K156" s="234"/>
      <c r="L156" s="39"/>
      <c r="M156" s="235" t="s">
        <v>1</v>
      </c>
      <c r="N156" s="236" t="s">
        <v>40</v>
      </c>
      <c r="O156" s="73"/>
      <c r="P156" s="237">
        <f>O156*H156</f>
        <v>0</v>
      </c>
      <c r="Q156" s="237">
        <v>0</v>
      </c>
      <c r="R156" s="237">
        <f>Q156*H156</f>
        <v>0</v>
      </c>
      <c r="S156" s="237">
        <v>0.20499999999999999</v>
      </c>
      <c r="T156" s="238">
        <f>S156*H156</f>
        <v>2.8699999999999997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9" t="s">
        <v>151</v>
      </c>
      <c r="AT156" s="239" t="s">
        <v>147</v>
      </c>
      <c r="AU156" s="239" t="s">
        <v>85</v>
      </c>
      <c r="AY156" s="18" t="s">
        <v>145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8" t="s">
        <v>83</v>
      </c>
      <c r="BK156" s="116">
        <f>ROUND(I156*H156,2)</f>
        <v>0</v>
      </c>
      <c r="BL156" s="18" t="s">
        <v>151</v>
      </c>
      <c r="BM156" s="239" t="s">
        <v>588</v>
      </c>
    </row>
    <row r="157" spans="1:65" s="13" customFormat="1" ht="11.25">
      <c r="B157" s="240"/>
      <c r="C157" s="241"/>
      <c r="D157" s="242" t="s">
        <v>153</v>
      </c>
      <c r="E157" s="243" t="s">
        <v>1</v>
      </c>
      <c r="F157" s="244" t="s">
        <v>589</v>
      </c>
      <c r="G157" s="241"/>
      <c r="H157" s="245">
        <v>14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153</v>
      </c>
      <c r="AU157" s="251" t="s">
        <v>85</v>
      </c>
      <c r="AV157" s="13" t="s">
        <v>85</v>
      </c>
      <c r="AW157" s="13" t="s">
        <v>30</v>
      </c>
      <c r="AX157" s="13" t="s">
        <v>83</v>
      </c>
      <c r="AY157" s="251" t="s">
        <v>145</v>
      </c>
    </row>
    <row r="158" spans="1:65" s="2" customFormat="1" ht="21.75" customHeight="1">
      <c r="A158" s="36"/>
      <c r="B158" s="37"/>
      <c r="C158" s="227" t="s">
        <v>184</v>
      </c>
      <c r="D158" s="227" t="s">
        <v>147</v>
      </c>
      <c r="E158" s="228" t="s">
        <v>173</v>
      </c>
      <c r="F158" s="229" t="s">
        <v>174</v>
      </c>
      <c r="G158" s="230" t="s">
        <v>169</v>
      </c>
      <c r="H158" s="231">
        <v>7.7</v>
      </c>
      <c r="I158" s="232"/>
      <c r="J158" s="233">
        <f>ROUND(I158*H158,2)</f>
        <v>0</v>
      </c>
      <c r="K158" s="234"/>
      <c r="L158" s="39"/>
      <c r="M158" s="235" t="s">
        <v>1</v>
      </c>
      <c r="N158" s="236" t="s">
        <v>40</v>
      </c>
      <c r="O158" s="73"/>
      <c r="P158" s="237">
        <f>O158*H158</f>
        <v>0</v>
      </c>
      <c r="Q158" s="237">
        <v>3.6900000000000002E-2</v>
      </c>
      <c r="R158" s="237">
        <f>Q158*H158</f>
        <v>0.28413000000000005</v>
      </c>
      <c r="S158" s="237">
        <v>0</v>
      </c>
      <c r="T158" s="23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9" t="s">
        <v>151</v>
      </c>
      <c r="AT158" s="239" t="s">
        <v>147</v>
      </c>
      <c r="AU158" s="239" t="s">
        <v>85</v>
      </c>
      <c r="AY158" s="18" t="s">
        <v>145</v>
      </c>
      <c r="BE158" s="116">
        <f>IF(N158="základní",J158,0)</f>
        <v>0</v>
      </c>
      <c r="BF158" s="116">
        <f>IF(N158="snížená",J158,0)</f>
        <v>0</v>
      </c>
      <c r="BG158" s="116">
        <f>IF(N158="zákl. přenesená",J158,0)</f>
        <v>0</v>
      </c>
      <c r="BH158" s="116">
        <f>IF(N158="sníž. přenesená",J158,0)</f>
        <v>0</v>
      </c>
      <c r="BI158" s="116">
        <f>IF(N158="nulová",J158,0)</f>
        <v>0</v>
      </c>
      <c r="BJ158" s="18" t="s">
        <v>83</v>
      </c>
      <c r="BK158" s="116">
        <f>ROUND(I158*H158,2)</f>
        <v>0</v>
      </c>
      <c r="BL158" s="18" t="s">
        <v>151</v>
      </c>
      <c r="BM158" s="239" t="s">
        <v>590</v>
      </c>
    </row>
    <row r="159" spans="1:65" s="13" customFormat="1" ht="11.25">
      <c r="B159" s="240"/>
      <c r="C159" s="241"/>
      <c r="D159" s="242" t="s">
        <v>153</v>
      </c>
      <c r="E159" s="243" t="s">
        <v>1</v>
      </c>
      <c r="F159" s="244" t="s">
        <v>591</v>
      </c>
      <c r="G159" s="241"/>
      <c r="H159" s="245">
        <v>7.7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153</v>
      </c>
      <c r="AU159" s="251" t="s">
        <v>85</v>
      </c>
      <c r="AV159" s="13" t="s">
        <v>85</v>
      </c>
      <c r="AW159" s="13" t="s">
        <v>30</v>
      </c>
      <c r="AX159" s="13" t="s">
        <v>83</v>
      </c>
      <c r="AY159" s="251" t="s">
        <v>145</v>
      </c>
    </row>
    <row r="160" spans="1:65" s="2" customFormat="1" ht="21.75" customHeight="1">
      <c r="A160" s="36"/>
      <c r="B160" s="37"/>
      <c r="C160" s="227" t="s">
        <v>192</v>
      </c>
      <c r="D160" s="227" t="s">
        <v>147</v>
      </c>
      <c r="E160" s="228" t="s">
        <v>179</v>
      </c>
      <c r="F160" s="229" t="s">
        <v>180</v>
      </c>
      <c r="G160" s="230" t="s">
        <v>181</v>
      </c>
      <c r="H160" s="231">
        <v>53.4</v>
      </c>
      <c r="I160" s="232"/>
      <c r="J160" s="233">
        <f>ROUND(I160*H160,2)</f>
        <v>0</v>
      </c>
      <c r="K160" s="234"/>
      <c r="L160" s="39"/>
      <c r="M160" s="235" t="s">
        <v>1</v>
      </c>
      <c r="N160" s="236" t="s">
        <v>40</v>
      </c>
      <c r="O160" s="73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9" t="s">
        <v>151</v>
      </c>
      <c r="AT160" s="239" t="s">
        <v>147</v>
      </c>
      <c r="AU160" s="239" t="s">
        <v>85</v>
      </c>
      <c r="AY160" s="18" t="s">
        <v>145</v>
      </c>
      <c r="BE160" s="116">
        <f>IF(N160="základní",J160,0)</f>
        <v>0</v>
      </c>
      <c r="BF160" s="116">
        <f>IF(N160="snížená",J160,0)</f>
        <v>0</v>
      </c>
      <c r="BG160" s="116">
        <f>IF(N160="zákl. přenesená",J160,0)</f>
        <v>0</v>
      </c>
      <c r="BH160" s="116">
        <f>IF(N160="sníž. přenesená",J160,0)</f>
        <v>0</v>
      </c>
      <c r="BI160" s="116">
        <f>IF(N160="nulová",J160,0)</f>
        <v>0</v>
      </c>
      <c r="BJ160" s="18" t="s">
        <v>83</v>
      </c>
      <c r="BK160" s="116">
        <f>ROUND(I160*H160,2)</f>
        <v>0</v>
      </c>
      <c r="BL160" s="18" t="s">
        <v>151</v>
      </c>
      <c r="BM160" s="239" t="s">
        <v>592</v>
      </c>
    </row>
    <row r="161" spans="1:65" s="2" customFormat="1" ht="21.75" customHeight="1">
      <c r="A161" s="36"/>
      <c r="B161" s="37"/>
      <c r="C161" s="227" t="s">
        <v>197</v>
      </c>
      <c r="D161" s="227" t="s">
        <v>147</v>
      </c>
      <c r="E161" s="228" t="s">
        <v>185</v>
      </c>
      <c r="F161" s="229" t="s">
        <v>186</v>
      </c>
      <c r="G161" s="230" t="s">
        <v>181</v>
      </c>
      <c r="H161" s="231">
        <v>202.79</v>
      </c>
      <c r="I161" s="232"/>
      <c r="J161" s="233">
        <f>ROUND(I161*H161,2)</f>
        <v>0</v>
      </c>
      <c r="K161" s="234"/>
      <c r="L161" s="39"/>
      <c r="M161" s="235" t="s">
        <v>1</v>
      </c>
      <c r="N161" s="236" t="s">
        <v>40</v>
      </c>
      <c r="O161" s="73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9" t="s">
        <v>151</v>
      </c>
      <c r="AT161" s="239" t="s">
        <v>147</v>
      </c>
      <c r="AU161" s="239" t="s">
        <v>85</v>
      </c>
      <c r="AY161" s="18" t="s">
        <v>145</v>
      </c>
      <c r="BE161" s="116">
        <f>IF(N161="základní",J161,0)</f>
        <v>0</v>
      </c>
      <c r="BF161" s="116">
        <f>IF(N161="snížená",J161,0)</f>
        <v>0</v>
      </c>
      <c r="BG161" s="116">
        <f>IF(N161="zákl. přenesená",J161,0)</f>
        <v>0</v>
      </c>
      <c r="BH161" s="116">
        <f>IF(N161="sníž. přenesená",J161,0)</f>
        <v>0</v>
      </c>
      <c r="BI161" s="116">
        <f>IF(N161="nulová",J161,0)</f>
        <v>0</v>
      </c>
      <c r="BJ161" s="18" t="s">
        <v>83</v>
      </c>
      <c r="BK161" s="116">
        <f>ROUND(I161*H161,2)</f>
        <v>0</v>
      </c>
      <c r="BL161" s="18" t="s">
        <v>151</v>
      </c>
      <c r="BM161" s="239" t="s">
        <v>593</v>
      </c>
    </row>
    <row r="162" spans="1:65" s="16" customFormat="1" ht="11.25">
      <c r="B162" s="290"/>
      <c r="C162" s="291"/>
      <c r="D162" s="242" t="s">
        <v>153</v>
      </c>
      <c r="E162" s="292" t="s">
        <v>1</v>
      </c>
      <c r="F162" s="293" t="s">
        <v>594</v>
      </c>
      <c r="G162" s="291"/>
      <c r="H162" s="292" t="s">
        <v>1</v>
      </c>
      <c r="I162" s="294"/>
      <c r="J162" s="291"/>
      <c r="K162" s="291"/>
      <c r="L162" s="295"/>
      <c r="M162" s="296"/>
      <c r="N162" s="297"/>
      <c r="O162" s="297"/>
      <c r="P162" s="297"/>
      <c r="Q162" s="297"/>
      <c r="R162" s="297"/>
      <c r="S162" s="297"/>
      <c r="T162" s="298"/>
      <c r="AT162" s="299" t="s">
        <v>153</v>
      </c>
      <c r="AU162" s="299" t="s">
        <v>85</v>
      </c>
      <c r="AV162" s="16" t="s">
        <v>83</v>
      </c>
      <c r="AW162" s="16" t="s">
        <v>30</v>
      </c>
      <c r="AX162" s="16" t="s">
        <v>75</v>
      </c>
      <c r="AY162" s="299" t="s">
        <v>145</v>
      </c>
    </row>
    <row r="163" spans="1:65" s="13" customFormat="1" ht="33.75">
      <c r="B163" s="240"/>
      <c r="C163" s="241"/>
      <c r="D163" s="242" t="s">
        <v>153</v>
      </c>
      <c r="E163" s="243" t="s">
        <v>1</v>
      </c>
      <c r="F163" s="244" t="s">
        <v>595</v>
      </c>
      <c r="G163" s="241"/>
      <c r="H163" s="245">
        <v>78.3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153</v>
      </c>
      <c r="AU163" s="251" t="s">
        <v>85</v>
      </c>
      <c r="AV163" s="13" t="s">
        <v>85</v>
      </c>
      <c r="AW163" s="13" t="s">
        <v>30</v>
      </c>
      <c r="AX163" s="13" t="s">
        <v>75</v>
      </c>
      <c r="AY163" s="251" t="s">
        <v>145</v>
      </c>
    </row>
    <row r="164" spans="1:65" s="13" customFormat="1" ht="11.25">
      <c r="B164" s="240"/>
      <c r="C164" s="241"/>
      <c r="D164" s="242" t="s">
        <v>153</v>
      </c>
      <c r="E164" s="243" t="s">
        <v>1</v>
      </c>
      <c r="F164" s="244" t="s">
        <v>596</v>
      </c>
      <c r="G164" s="241"/>
      <c r="H164" s="245">
        <v>40.424999999999997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153</v>
      </c>
      <c r="AU164" s="251" t="s">
        <v>85</v>
      </c>
      <c r="AV164" s="13" t="s">
        <v>85</v>
      </c>
      <c r="AW164" s="13" t="s">
        <v>30</v>
      </c>
      <c r="AX164" s="13" t="s">
        <v>75</v>
      </c>
      <c r="AY164" s="251" t="s">
        <v>145</v>
      </c>
    </row>
    <row r="165" spans="1:65" s="13" customFormat="1" ht="11.25">
      <c r="B165" s="240"/>
      <c r="C165" s="241"/>
      <c r="D165" s="242" t="s">
        <v>153</v>
      </c>
      <c r="E165" s="243" t="s">
        <v>1</v>
      </c>
      <c r="F165" s="244" t="s">
        <v>597</v>
      </c>
      <c r="G165" s="241"/>
      <c r="H165" s="245">
        <v>62.7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153</v>
      </c>
      <c r="AU165" s="251" t="s">
        <v>85</v>
      </c>
      <c r="AV165" s="13" t="s">
        <v>85</v>
      </c>
      <c r="AW165" s="13" t="s">
        <v>30</v>
      </c>
      <c r="AX165" s="13" t="s">
        <v>75</v>
      </c>
      <c r="AY165" s="251" t="s">
        <v>145</v>
      </c>
    </row>
    <row r="166" spans="1:65" s="13" customFormat="1" ht="11.25">
      <c r="B166" s="240"/>
      <c r="C166" s="241"/>
      <c r="D166" s="242" t="s">
        <v>153</v>
      </c>
      <c r="E166" s="243" t="s">
        <v>1</v>
      </c>
      <c r="F166" s="244" t="s">
        <v>598</v>
      </c>
      <c r="G166" s="241"/>
      <c r="H166" s="245">
        <v>593.66999999999996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153</v>
      </c>
      <c r="AU166" s="251" t="s">
        <v>85</v>
      </c>
      <c r="AV166" s="13" t="s">
        <v>85</v>
      </c>
      <c r="AW166" s="13" t="s">
        <v>30</v>
      </c>
      <c r="AX166" s="13" t="s">
        <v>75</v>
      </c>
      <c r="AY166" s="251" t="s">
        <v>145</v>
      </c>
    </row>
    <row r="167" spans="1:65" s="15" customFormat="1" ht="11.25">
      <c r="B167" s="263"/>
      <c r="C167" s="264"/>
      <c r="D167" s="242" t="s">
        <v>153</v>
      </c>
      <c r="E167" s="265" t="s">
        <v>1</v>
      </c>
      <c r="F167" s="266" t="s">
        <v>190</v>
      </c>
      <c r="G167" s="264"/>
      <c r="H167" s="267">
        <v>775.09500000000003</v>
      </c>
      <c r="I167" s="268"/>
      <c r="J167" s="264"/>
      <c r="K167" s="264"/>
      <c r="L167" s="269"/>
      <c r="M167" s="270"/>
      <c r="N167" s="271"/>
      <c r="O167" s="271"/>
      <c r="P167" s="271"/>
      <c r="Q167" s="271"/>
      <c r="R167" s="271"/>
      <c r="S167" s="271"/>
      <c r="T167" s="272"/>
      <c r="AT167" s="273" t="s">
        <v>153</v>
      </c>
      <c r="AU167" s="273" t="s">
        <v>85</v>
      </c>
      <c r="AV167" s="15" t="s">
        <v>161</v>
      </c>
      <c r="AW167" s="15" t="s">
        <v>30</v>
      </c>
      <c r="AX167" s="15" t="s">
        <v>75</v>
      </c>
      <c r="AY167" s="273" t="s">
        <v>145</v>
      </c>
    </row>
    <row r="168" spans="1:65" s="13" customFormat="1" ht="11.25">
      <c r="B168" s="240"/>
      <c r="C168" s="241"/>
      <c r="D168" s="242" t="s">
        <v>153</v>
      </c>
      <c r="E168" s="243" t="s">
        <v>1</v>
      </c>
      <c r="F168" s="244" t="s">
        <v>599</v>
      </c>
      <c r="G168" s="241"/>
      <c r="H168" s="245">
        <v>36.064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153</v>
      </c>
      <c r="AU168" s="251" t="s">
        <v>85</v>
      </c>
      <c r="AV168" s="13" t="s">
        <v>85</v>
      </c>
      <c r="AW168" s="13" t="s">
        <v>30</v>
      </c>
      <c r="AX168" s="13" t="s">
        <v>75</v>
      </c>
      <c r="AY168" s="251" t="s">
        <v>145</v>
      </c>
    </row>
    <row r="169" spans="1:65" s="15" customFormat="1" ht="11.25">
      <c r="B169" s="263"/>
      <c r="C169" s="264"/>
      <c r="D169" s="242" t="s">
        <v>153</v>
      </c>
      <c r="E169" s="265" t="s">
        <v>1</v>
      </c>
      <c r="F169" s="266" t="s">
        <v>190</v>
      </c>
      <c r="G169" s="264"/>
      <c r="H169" s="267">
        <v>36.064</v>
      </c>
      <c r="I169" s="268"/>
      <c r="J169" s="264"/>
      <c r="K169" s="264"/>
      <c r="L169" s="269"/>
      <c r="M169" s="270"/>
      <c r="N169" s="271"/>
      <c r="O169" s="271"/>
      <c r="P169" s="271"/>
      <c r="Q169" s="271"/>
      <c r="R169" s="271"/>
      <c r="S169" s="271"/>
      <c r="T169" s="272"/>
      <c r="AT169" s="273" t="s">
        <v>153</v>
      </c>
      <c r="AU169" s="273" t="s">
        <v>85</v>
      </c>
      <c r="AV169" s="15" t="s">
        <v>161</v>
      </c>
      <c r="AW169" s="15" t="s">
        <v>30</v>
      </c>
      <c r="AX169" s="15" t="s">
        <v>75</v>
      </c>
      <c r="AY169" s="273" t="s">
        <v>145</v>
      </c>
    </row>
    <row r="170" spans="1:65" s="14" customFormat="1" ht="11.25">
      <c r="B170" s="252"/>
      <c r="C170" s="253"/>
      <c r="D170" s="242" t="s">
        <v>153</v>
      </c>
      <c r="E170" s="254" t="s">
        <v>1</v>
      </c>
      <c r="F170" s="255" t="s">
        <v>160</v>
      </c>
      <c r="G170" s="253"/>
      <c r="H170" s="256">
        <v>811.15899999999999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153</v>
      </c>
      <c r="AU170" s="262" t="s">
        <v>85</v>
      </c>
      <c r="AV170" s="14" t="s">
        <v>151</v>
      </c>
      <c r="AW170" s="14" t="s">
        <v>30</v>
      </c>
      <c r="AX170" s="14" t="s">
        <v>75</v>
      </c>
      <c r="AY170" s="262" t="s">
        <v>145</v>
      </c>
    </row>
    <row r="171" spans="1:65" s="13" customFormat="1" ht="11.25">
      <c r="B171" s="240"/>
      <c r="C171" s="241"/>
      <c r="D171" s="242" t="s">
        <v>153</v>
      </c>
      <c r="E171" s="243" t="s">
        <v>1</v>
      </c>
      <c r="F171" s="244" t="s">
        <v>600</v>
      </c>
      <c r="G171" s="241"/>
      <c r="H171" s="245">
        <v>202.79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153</v>
      </c>
      <c r="AU171" s="251" t="s">
        <v>85</v>
      </c>
      <c r="AV171" s="13" t="s">
        <v>85</v>
      </c>
      <c r="AW171" s="13" t="s">
        <v>30</v>
      </c>
      <c r="AX171" s="13" t="s">
        <v>83</v>
      </c>
      <c r="AY171" s="251" t="s">
        <v>145</v>
      </c>
    </row>
    <row r="172" spans="1:65" s="2" customFormat="1" ht="21.75" customHeight="1">
      <c r="A172" s="36"/>
      <c r="B172" s="37"/>
      <c r="C172" s="227" t="s">
        <v>202</v>
      </c>
      <c r="D172" s="227" t="s">
        <v>147</v>
      </c>
      <c r="E172" s="228" t="s">
        <v>601</v>
      </c>
      <c r="F172" s="229" t="s">
        <v>602</v>
      </c>
      <c r="G172" s="230" t="s">
        <v>181</v>
      </c>
      <c r="H172" s="231">
        <v>608.36900000000003</v>
      </c>
      <c r="I172" s="232"/>
      <c r="J172" s="233">
        <f>ROUND(I172*H172,2)</f>
        <v>0</v>
      </c>
      <c r="K172" s="234"/>
      <c r="L172" s="39"/>
      <c r="M172" s="235" t="s">
        <v>1</v>
      </c>
      <c r="N172" s="236" t="s">
        <v>40</v>
      </c>
      <c r="O172" s="73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9" t="s">
        <v>151</v>
      </c>
      <c r="AT172" s="239" t="s">
        <v>147</v>
      </c>
      <c r="AU172" s="239" t="s">
        <v>85</v>
      </c>
      <c r="AY172" s="18" t="s">
        <v>145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8" t="s">
        <v>83</v>
      </c>
      <c r="BK172" s="116">
        <f>ROUND(I172*H172,2)</f>
        <v>0</v>
      </c>
      <c r="BL172" s="18" t="s">
        <v>151</v>
      </c>
      <c r="BM172" s="239" t="s">
        <v>603</v>
      </c>
    </row>
    <row r="173" spans="1:65" s="13" customFormat="1" ht="11.25">
      <c r="B173" s="240"/>
      <c r="C173" s="241"/>
      <c r="D173" s="242" t="s">
        <v>153</v>
      </c>
      <c r="E173" s="243" t="s">
        <v>1</v>
      </c>
      <c r="F173" s="244" t="s">
        <v>604</v>
      </c>
      <c r="G173" s="241"/>
      <c r="H173" s="245">
        <v>0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153</v>
      </c>
      <c r="AU173" s="251" t="s">
        <v>85</v>
      </c>
      <c r="AV173" s="13" t="s">
        <v>85</v>
      </c>
      <c r="AW173" s="13" t="s">
        <v>30</v>
      </c>
      <c r="AX173" s="13" t="s">
        <v>75</v>
      </c>
      <c r="AY173" s="251" t="s">
        <v>145</v>
      </c>
    </row>
    <row r="174" spans="1:65" s="13" customFormat="1" ht="33.75">
      <c r="B174" s="240"/>
      <c r="C174" s="241"/>
      <c r="D174" s="242" t="s">
        <v>153</v>
      </c>
      <c r="E174" s="243" t="s">
        <v>1</v>
      </c>
      <c r="F174" s="244" t="s">
        <v>595</v>
      </c>
      <c r="G174" s="241"/>
      <c r="H174" s="245">
        <v>78.3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153</v>
      </c>
      <c r="AU174" s="251" t="s">
        <v>85</v>
      </c>
      <c r="AV174" s="13" t="s">
        <v>85</v>
      </c>
      <c r="AW174" s="13" t="s">
        <v>30</v>
      </c>
      <c r="AX174" s="13" t="s">
        <v>75</v>
      </c>
      <c r="AY174" s="251" t="s">
        <v>145</v>
      </c>
    </row>
    <row r="175" spans="1:65" s="13" customFormat="1" ht="11.25">
      <c r="B175" s="240"/>
      <c r="C175" s="241"/>
      <c r="D175" s="242" t="s">
        <v>153</v>
      </c>
      <c r="E175" s="243" t="s">
        <v>1</v>
      </c>
      <c r="F175" s="244" t="s">
        <v>596</v>
      </c>
      <c r="G175" s="241"/>
      <c r="H175" s="245">
        <v>40.424999999999997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153</v>
      </c>
      <c r="AU175" s="251" t="s">
        <v>85</v>
      </c>
      <c r="AV175" s="13" t="s">
        <v>85</v>
      </c>
      <c r="AW175" s="13" t="s">
        <v>30</v>
      </c>
      <c r="AX175" s="13" t="s">
        <v>75</v>
      </c>
      <c r="AY175" s="251" t="s">
        <v>145</v>
      </c>
    </row>
    <row r="176" spans="1:65" s="13" customFormat="1" ht="11.25">
      <c r="B176" s="240"/>
      <c r="C176" s="241"/>
      <c r="D176" s="242" t="s">
        <v>153</v>
      </c>
      <c r="E176" s="243" t="s">
        <v>1</v>
      </c>
      <c r="F176" s="244" t="s">
        <v>597</v>
      </c>
      <c r="G176" s="241"/>
      <c r="H176" s="245">
        <v>62.7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153</v>
      </c>
      <c r="AU176" s="251" t="s">
        <v>85</v>
      </c>
      <c r="AV176" s="13" t="s">
        <v>85</v>
      </c>
      <c r="AW176" s="13" t="s">
        <v>30</v>
      </c>
      <c r="AX176" s="13" t="s">
        <v>75</v>
      </c>
      <c r="AY176" s="251" t="s">
        <v>145</v>
      </c>
    </row>
    <row r="177" spans="1:65" s="13" customFormat="1" ht="11.25">
      <c r="B177" s="240"/>
      <c r="C177" s="241"/>
      <c r="D177" s="242" t="s">
        <v>153</v>
      </c>
      <c r="E177" s="243" t="s">
        <v>1</v>
      </c>
      <c r="F177" s="244" t="s">
        <v>598</v>
      </c>
      <c r="G177" s="241"/>
      <c r="H177" s="245">
        <v>593.66999999999996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153</v>
      </c>
      <c r="AU177" s="251" t="s">
        <v>85</v>
      </c>
      <c r="AV177" s="13" t="s">
        <v>85</v>
      </c>
      <c r="AW177" s="13" t="s">
        <v>30</v>
      </c>
      <c r="AX177" s="13" t="s">
        <v>75</v>
      </c>
      <c r="AY177" s="251" t="s">
        <v>145</v>
      </c>
    </row>
    <row r="178" spans="1:65" s="15" customFormat="1" ht="11.25">
      <c r="B178" s="263"/>
      <c r="C178" s="264"/>
      <c r="D178" s="242" t="s">
        <v>153</v>
      </c>
      <c r="E178" s="265" t="s">
        <v>1</v>
      </c>
      <c r="F178" s="266" t="s">
        <v>190</v>
      </c>
      <c r="G178" s="264"/>
      <c r="H178" s="267">
        <v>775.09500000000003</v>
      </c>
      <c r="I178" s="268"/>
      <c r="J178" s="264"/>
      <c r="K178" s="264"/>
      <c r="L178" s="269"/>
      <c r="M178" s="270"/>
      <c r="N178" s="271"/>
      <c r="O178" s="271"/>
      <c r="P178" s="271"/>
      <c r="Q178" s="271"/>
      <c r="R178" s="271"/>
      <c r="S178" s="271"/>
      <c r="T178" s="272"/>
      <c r="AT178" s="273" t="s">
        <v>153</v>
      </c>
      <c r="AU178" s="273" t="s">
        <v>85</v>
      </c>
      <c r="AV178" s="15" t="s">
        <v>161</v>
      </c>
      <c r="AW178" s="15" t="s">
        <v>30</v>
      </c>
      <c r="AX178" s="15" t="s">
        <v>75</v>
      </c>
      <c r="AY178" s="273" t="s">
        <v>145</v>
      </c>
    </row>
    <row r="179" spans="1:65" s="13" customFormat="1" ht="11.25">
      <c r="B179" s="240"/>
      <c r="C179" s="241"/>
      <c r="D179" s="242" t="s">
        <v>153</v>
      </c>
      <c r="E179" s="243" t="s">
        <v>1</v>
      </c>
      <c r="F179" s="244" t="s">
        <v>599</v>
      </c>
      <c r="G179" s="241"/>
      <c r="H179" s="245">
        <v>36.064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153</v>
      </c>
      <c r="AU179" s="251" t="s">
        <v>85</v>
      </c>
      <c r="AV179" s="13" t="s">
        <v>85</v>
      </c>
      <c r="AW179" s="13" t="s">
        <v>30</v>
      </c>
      <c r="AX179" s="13" t="s">
        <v>75</v>
      </c>
      <c r="AY179" s="251" t="s">
        <v>145</v>
      </c>
    </row>
    <row r="180" spans="1:65" s="15" customFormat="1" ht="11.25">
      <c r="B180" s="263"/>
      <c r="C180" s="264"/>
      <c r="D180" s="242" t="s">
        <v>153</v>
      </c>
      <c r="E180" s="265" t="s">
        <v>1</v>
      </c>
      <c r="F180" s="266" t="s">
        <v>190</v>
      </c>
      <c r="G180" s="264"/>
      <c r="H180" s="267">
        <v>36.064</v>
      </c>
      <c r="I180" s="268"/>
      <c r="J180" s="264"/>
      <c r="K180" s="264"/>
      <c r="L180" s="269"/>
      <c r="M180" s="270"/>
      <c r="N180" s="271"/>
      <c r="O180" s="271"/>
      <c r="P180" s="271"/>
      <c r="Q180" s="271"/>
      <c r="R180" s="271"/>
      <c r="S180" s="271"/>
      <c r="T180" s="272"/>
      <c r="AT180" s="273" t="s">
        <v>153</v>
      </c>
      <c r="AU180" s="273" t="s">
        <v>85</v>
      </c>
      <c r="AV180" s="15" t="s">
        <v>161</v>
      </c>
      <c r="AW180" s="15" t="s">
        <v>30</v>
      </c>
      <c r="AX180" s="15" t="s">
        <v>75</v>
      </c>
      <c r="AY180" s="273" t="s">
        <v>145</v>
      </c>
    </row>
    <row r="181" spans="1:65" s="14" customFormat="1" ht="11.25">
      <c r="B181" s="252"/>
      <c r="C181" s="253"/>
      <c r="D181" s="242" t="s">
        <v>153</v>
      </c>
      <c r="E181" s="254" t="s">
        <v>1</v>
      </c>
      <c r="F181" s="255" t="s">
        <v>160</v>
      </c>
      <c r="G181" s="253"/>
      <c r="H181" s="256">
        <v>811.15899999999999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AT181" s="262" t="s">
        <v>153</v>
      </c>
      <c r="AU181" s="262" t="s">
        <v>85</v>
      </c>
      <c r="AV181" s="14" t="s">
        <v>151</v>
      </c>
      <c r="AW181" s="14" t="s">
        <v>30</v>
      </c>
      <c r="AX181" s="14" t="s">
        <v>75</v>
      </c>
      <c r="AY181" s="262" t="s">
        <v>145</v>
      </c>
    </row>
    <row r="182" spans="1:65" s="13" customFormat="1" ht="11.25">
      <c r="B182" s="240"/>
      <c r="C182" s="241"/>
      <c r="D182" s="242" t="s">
        <v>153</v>
      </c>
      <c r="E182" s="243" t="s">
        <v>1</v>
      </c>
      <c r="F182" s="244" t="s">
        <v>605</v>
      </c>
      <c r="G182" s="241"/>
      <c r="H182" s="245">
        <v>608.36900000000003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153</v>
      </c>
      <c r="AU182" s="251" t="s">
        <v>85</v>
      </c>
      <c r="AV182" s="13" t="s">
        <v>85</v>
      </c>
      <c r="AW182" s="13" t="s">
        <v>30</v>
      </c>
      <c r="AX182" s="13" t="s">
        <v>83</v>
      </c>
      <c r="AY182" s="251" t="s">
        <v>145</v>
      </c>
    </row>
    <row r="183" spans="1:65" s="2" customFormat="1" ht="21.75" customHeight="1">
      <c r="A183" s="36"/>
      <c r="B183" s="37"/>
      <c r="C183" s="227" t="s">
        <v>208</v>
      </c>
      <c r="D183" s="227" t="s">
        <v>147</v>
      </c>
      <c r="E183" s="228" t="s">
        <v>193</v>
      </c>
      <c r="F183" s="229" t="s">
        <v>194</v>
      </c>
      <c r="G183" s="230" t="s">
        <v>181</v>
      </c>
      <c r="H183" s="231">
        <v>7</v>
      </c>
      <c r="I183" s="232"/>
      <c r="J183" s="233">
        <f>ROUND(I183*H183,2)</f>
        <v>0</v>
      </c>
      <c r="K183" s="234"/>
      <c r="L183" s="39"/>
      <c r="M183" s="235" t="s">
        <v>1</v>
      </c>
      <c r="N183" s="236" t="s">
        <v>40</v>
      </c>
      <c r="O183" s="73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9" t="s">
        <v>151</v>
      </c>
      <c r="AT183" s="239" t="s">
        <v>147</v>
      </c>
      <c r="AU183" s="239" t="s">
        <v>85</v>
      </c>
      <c r="AY183" s="18" t="s">
        <v>145</v>
      </c>
      <c r="BE183" s="116">
        <f>IF(N183="základní",J183,0)</f>
        <v>0</v>
      </c>
      <c r="BF183" s="116">
        <f>IF(N183="snížená",J183,0)</f>
        <v>0</v>
      </c>
      <c r="BG183" s="116">
        <f>IF(N183="zákl. přenesená",J183,0)</f>
        <v>0</v>
      </c>
      <c r="BH183" s="116">
        <f>IF(N183="sníž. přenesená",J183,0)</f>
        <v>0</v>
      </c>
      <c r="BI183" s="116">
        <f>IF(N183="nulová",J183,0)</f>
        <v>0</v>
      </c>
      <c r="BJ183" s="18" t="s">
        <v>83</v>
      </c>
      <c r="BK183" s="116">
        <f>ROUND(I183*H183,2)</f>
        <v>0</v>
      </c>
      <c r="BL183" s="18" t="s">
        <v>151</v>
      </c>
      <c r="BM183" s="239" t="s">
        <v>606</v>
      </c>
    </row>
    <row r="184" spans="1:65" s="2" customFormat="1" ht="16.5" customHeight="1">
      <c r="A184" s="36"/>
      <c r="B184" s="37"/>
      <c r="C184" s="227" t="s">
        <v>214</v>
      </c>
      <c r="D184" s="227" t="s">
        <v>147</v>
      </c>
      <c r="E184" s="228" t="s">
        <v>607</v>
      </c>
      <c r="F184" s="229" t="s">
        <v>608</v>
      </c>
      <c r="G184" s="230" t="s">
        <v>150</v>
      </c>
      <c r="H184" s="231">
        <v>775.91300000000001</v>
      </c>
      <c r="I184" s="232"/>
      <c r="J184" s="233">
        <f>ROUND(I184*H184,2)</f>
        <v>0</v>
      </c>
      <c r="K184" s="234"/>
      <c r="L184" s="39"/>
      <c r="M184" s="235" t="s">
        <v>1</v>
      </c>
      <c r="N184" s="236" t="s">
        <v>40</v>
      </c>
      <c r="O184" s="73"/>
      <c r="P184" s="237">
        <f>O184*H184</f>
        <v>0</v>
      </c>
      <c r="Q184" s="237">
        <v>8.4000000000000003E-4</v>
      </c>
      <c r="R184" s="237">
        <f>Q184*H184</f>
        <v>0.65176692000000003</v>
      </c>
      <c r="S184" s="237">
        <v>0</v>
      </c>
      <c r="T184" s="23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9" t="s">
        <v>151</v>
      </c>
      <c r="AT184" s="239" t="s">
        <v>147</v>
      </c>
      <c r="AU184" s="239" t="s">
        <v>85</v>
      </c>
      <c r="AY184" s="18" t="s">
        <v>145</v>
      </c>
      <c r="BE184" s="116">
        <f>IF(N184="základní",J184,0)</f>
        <v>0</v>
      </c>
      <c r="BF184" s="116">
        <f>IF(N184="snížená",J184,0)</f>
        <v>0</v>
      </c>
      <c r="BG184" s="116">
        <f>IF(N184="zákl. přenesená",J184,0)</f>
        <v>0</v>
      </c>
      <c r="BH184" s="116">
        <f>IF(N184="sníž. přenesená",J184,0)</f>
        <v>0</v>
      </c>
      <c r="BI184" s="116">
        <f>IF(N184="nulová",J184,0)</f>
        <v>0</v>
      </c>
      <c r="BJ184" s="18" t="s">
        <v>83</v>
      </c>
      <c r="BK184" s="116">
        <f>ROUND(I184*H184,2)</f>
        <v>0</v>
      </c>
      <c r="BL184" s="18" t="s">
        <v>151</v>
      </c>
      <c r="BM184" s="239" t="s">
        <v>609</v>
      </c>
    </row>
    <row r="185" spans="1:65" s="16" customFormat="1" ht="11.25">
      <c r="B185" s="290"/>
      <c r="C185" s="291"/>
      <c r="D185" s="242" t="s">
        <v>153</v>
      </c>
      <c r="E185" s="292" t="s">
        <v>1</v>
      </c>
      <c r="F185" s="293" t="s">
        <v>610</v>
      </c>
      <c r="G185" s="291"/>
      <c r="H185" s="292" t="s">
        <v>1</v>
      </c>
      <c r="I185" s="294"/>
      <c r="J185" s="291"/>
      <c r="K185" s="291"/>
      <c r="L185" s="295"/>
      <c r="M185" s="296"/>
      <c r="N185" s="297"/>
      <c r="O185" s="297"/>
      <c r="P185" s="297"/>
      <c r="Q185" s="297"/>
      <c r="R185" s="297"/>
      <c r="S185" s="297"/>
      <c r="T185" s="298"/>
      <c r="AT185" s="299" t="s">
        <v>153</v>
      </c>
      <c r="AU185" s="299" t="s">
        <v>85</v>
      </c>
      <c r="AV185" s="16" t="s">
        <v>83</v>
      </c>
      <c r="AW185" s="16" t="s">
        <v>30</v>
      </c>
      <c r="AX185" s="16" t="s">
        <v>75</v>
      </c>
      <c r="AY185" s="299" t="s">
        <v>145</v>
      </c>
    </row>
    <row r="186" spans="1:65" s="13" customFormat="1" ht="11.25">
      <c r="B186" s="240"/>
      <c r="C186" s="241"/>
      <c r="D186" s="242" t="s">
        <v>153</v>
      </c>
      <c r="E186" s="243" t="s">
        <v>1</v>
      </c>
      <c r="F186" s="244" t="s">
        <v>611</v>
      </c>
      <c r="G186" s="241"/>
      <c r="H186" s="245">
        <v>775.91300000000001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153</v>
      </c>
      <c r="AU186" s="251" t="s">
        <v>85</v>
      </c>
      <c r="AV186" s="13" t="s">
        <v>85</v>
      </c>
      <c r="AW186" s="13" t="s">
        <v>30</v>
      </c>
      <c r="AX186" s="13" t="s">
        <v>83</v>
      </c>
      <c r="AY186" s="251" t="s">
        <v>145</v>
      </c>
    </row>
    <row r="187" spans="1:65" s="2" customFormat="1" ht="21.75" customHeight="1">
      <c r="A187" s="36"/>
      <c r="B187" s="37"/>
      <c r="C187" s="227" t="s">
        <v>219</v>
      </c>
      <c r="D187" s="227" t="s">
        <v>147</v>
      </c>
      <c r="E187" s="228" t="s">
        <v>612</v>
      </c>
      <c r="F187" s="229" t="s">
        <v>613</v>
      </c>
      <c r="G187" s="230" t="s">
        <v>150</v>
      </c>
      <c r="H187" s="231">
        <v>775.91300000000001</v>
      </c>
      <c r="I187" s="232"/>
      <c r="J187" s="233">
        <f>ROUND(I187*H187,2)</f>
        <v>0</v>
      </c>
      <c r="K187" s="234"/>
      <c r="L187" s="39"/>
      <c r="M187" s="235" t="s">
        <v>1</v>
      </c>
      <c r="N187" s="236" t="s">
        <v>40</v>
      </c>
      <c r="O187" s="73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9" t="s">
        <v>151</v>
      </c>
      <c r="AT187" s="239" t="s">
        <v>147</v>
      </c>
      <c r="AU187" s="239" t="s">
        <v>85</v>
      </c>
      <c r="AY187" s="18" t="s">
        <v>145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8" t="s">
        <v>83</v>
      </c>
      <c r="BK187" s="116">
        <f>ROUND(I187*H187,2)</f>
        <v>0</v>
      </c>
      <c r="BL187" s="18" t="s">
        <v>151</v>
      </c>
      <c r="BM187" s="239" t="s">
        <v>614</v>
      </c>
    </row>
    <row r="188" spans="1:65" s="2" customFormat="1" ht="21.75" customHeight="1">
      <c r="A188" s="36"/>
      <c r="B188" s="37"/>
      <c r="C188" s="227" t="s">
        <v>224</v>
      </c>
      <c r="D188" s="227" t="s">
        <v>147</v>
      </c>
      <c r="E188" s="228" t="s">
        <v>198</v>
      </c>
      <c r="F188" s="229" t="s">
        <v>199</v>
      </c>
      <c r="G188" s="230" t="s">
        <v>181</v>
      </c>
      <c r="H188" s="231">
        <v>811.15899999999999</v>
      </c>
      <c r="I188" s="232"/>
      <c r="J188" s="233">
        <f>ROUND(I188*H188,2)</f>
        <v>0</v>
      </c>
      <c r="K188" s="234"/>
      <c r="L188" s="39"/>
      <c r="M188" s="235" t="s">
        <v>1</v>
      </c>
      <c r="N188" s="236" t="s">
        <v>40</v>
      </c>
      <c r="O188" s="73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9" t="s">
        <v>151</v>
      </c>
      <c r="AT188" s="239" t="s">
        <v>147</v>
      </c>
      <c r="AU188" s="239" t="s">
        <v>85</v>
      </c>
      <c r="AY188" s="18" t="s">
        <v>145</v>
      </c>
      <c r="BE188" s="116">
        <f>IF(N188="základní",J188,0)</f>
        <v>0</v>
      </c>
      <c r="BF188" s="116">
        <f>IF(N188="snížená",J188,0)</f>
        <v>0</v>
      </c>
      <c r="BG188" s="116">
        <f>IF(N188="zákl. přenesená",J188,0)</f>
        <v>0</v>
      </c>
      <c r="BH188" s="116">
        <f>IF(N188="sníž. přenesená",J188,0)</f>
        <v>0</v>
      </c>
      <c r="BI188" s="116">
        <f>IF(N188="nulová",J188,0)</f>
        <v>0</v>
      </c>
      <c r="BJ188" s="18" t="s">
        <v>83</v>
      </c>
      <c r="BK188" s="116">
        <f>ROUND(I188*H188,2)</f>
        <v>0</v>
      </c>
      <c r="BL188" s="18" t="s">
        <v>151</v>
      </c>
      <c r="BM188" s="239" t="s">
        <v>615</v>
      </c>
    </row>
    <row r="189" spans="1:65" s="13" customFormat="1" ht="11.25">
      <c r="B189" s="240"/>
      <c r="C189" s="241"/>
      <c r="D189" s="242" t="s">
        <v>153</v>
      </c>
      <c r="E189" s="243" t="s">
        <v>1</v>
      </c>
      <c r="F189" s="244" t="s">
        <v>616</v>
      </c>
      <c r="G189" s="241"/>
      <c r="H189" s="245">
        <v>811.15899999999999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153</v>
      </c>
      <c r="AU189" s="251" t="s">
        <v>85</v>
      </c>
      <c r="AV189" s="13" t="s">
        <v>85</v>
      </c>
      <c r="AW189" s="13" t="s">
        <v>30</v>
      </c>
      <c r="AX189" s="13" t="s">
        <v>83</v>
      </c>
      <c r="AY189" s="251" t="s">
        <v>145</v>
      </c>
    </row>
    <row r="190" spans="1:65" s="2" customFormat="1" ht="21.75" customHeight="1">
      <c r="A190" s="36"/>
      <c r="B190" s="37"/>
      <c r="C190" s="227" t="s">
        <v>8</v>
      </c>
      <c r="D190" s="227" t="s">
        <v>147</v>
      </c>
      <c r="E190" s="228" t="s">
        <v>203</v>
      </c>
      <c r="F190" s="229" t="s">
        <v>204</v>
      </c>
      <c r="G190" s="230" t="s">
        <v>205</v>
      </c>
      <c r="H190" s="231">
        <v>1492.5329999999999</v>
      </c>
      <c r="I190" s="232"/>
      <c r="J190" s="233">
        <f>ROUND(I190*H190,2)</f>
        <v>0</v>
      </c>
      <c r="K190" s="234"/>
      <c r="L190" s="39"/>
      <c r="M190" s="235" t="s">
        <v>1</v>
      </c>
      <c r="N190" s="236" t="s">
        <v>40</v>
      </c>
      <c r="O190" s="73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9" t="s">
        <v>151</v>
      </c>
      <c r="AT190" s="239" t="s">
        <v>147</v>
      </c>
      <c r="AU190" s="239" t="s">
        <v>85</v>
      </c>
      <c r="AY190" s="18" t="s">
        <v>145</v>
      </c>
      <c r="BE190" s="116">
        <f>IF(N190="základní",J190,0)</f>
        <v>0</v>
      </c>
      <c r="BF190" s="116">
        <f>IF(N190="snížená",J190,0)</f>
        <v>0</v>
      </c>
      <c r="BG190" s="116">
        <f>IF(N190="zákl. přenesená",J190,0)</f>
        <v>0</v>
      </c>
      <c r="BH190" s="116">
        <f>IF(N190="sníž. přenesená",J190,0)</f>
        <v>0</v>
      </c>
      <c r="BI190" s="116">
        <f>IF(N190="nulová",J190,0)</f>
        <v>0</v>
      </c>
      <c r="BJ190" s="18" t="s">
        <v>83</v>
      </c>
      <c r="BK190" s="116">
        <f>ROUND(I190*H190,2)</f>
        <v>0</v>
      </c>
      <c r="BL190" s="18" t="s">
        <v>151</v>
      </c>
      <c r="BM190" s="239" t="s">
        <v>617</v>
      </c>
    </row>
    <row r="191" spans="1:65" s="13" customFormat="1" ht="11.25">
      <c r="B191" s="240"/>
      <c r="C191" s="241"/>
      <c r="D191" s="242" t="s">
        <v>153</v>
      </c>
      <c r="E191" s="241"/>
      <c r="F191" s="244" t="s">
        <v>618</v>
      </c>
      <c r="G191" s="241"/>
      <c r="H191" s="245">
        <v>1492.5329999999999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153</v>
      </c>
      <c r="AU191" s="251" t="s">
        <v>85</v>
      </c>
      <c r="AV191" s="13" t="s">
        <v>85</v>
      </c>
      <c r="AW191" s="13" t="s">
        <v>4</v>
      </c>
      <c r="AX191" s="13" t="s">
        <v>83</v>
      </c>
      <c r="AY191" s="251" t="s">
        <v>145</v>
      </c>
    </row>
    <row r="192" spans="1:65" s="2" customFormat="1" ht="21.75" customHeight="1">
      <c r="A192" s="36"/>
      <c r="B192" s="37"/>
      <c r="C192" s="227" t="s">
        <v>235</v>
      </c>
      <c r="D192" s="227" t="s">
        <v>147</v>
      </c>
      <c r="E192" s="228" t="s">
        <v>209</v>
      </c>
      <c r="F192" s="229" t="s">
        <v>210</v>
      </c>
      <c r="G192" s="230" t="s">
        <v>181</v>
      </c>
      <c r="H192" s="231">
        <v>528.32500000000005</v>
      </c>
      <c r="I192" s="232"/>
      <c r="J192" s="233">
        <f>ROUND(I192*H192,2)</f>
        <v>0</v>
      </c>
      <c r="K192" s="234"/>
      <c r="L192" s="39"/>
      <c r="M192" s="235" t="s">
        <v>1</v>
      </c>
      <c r="N192" s="236" t="s">
        <v>40</v>
      </c>
      <c r="O192" s="73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9" t="s">
        <v>151</v>
      </c>
      <c r="AT192" s="239" t="s">
        <v>147</v>
      </c>
      <c r="AU192" s="239" t="s">
        <v>85</v>
      </c>
      <c r="AY192" s="18" t="s">
        <v>145</v>
      </c>
      <c r="BE192" s="116">
        <f>IF(N192="základní",J192,0)</f>
        <v>0</v>
      </c>
      <c r="BF192" s="116">
        <f>IF(N192="snížená",J192,0)</f>
        <v>0</v>
      </c>
      <c r="BG192" s="116">
        <f>IF(N192="zákl. přenesená",J192,0)</f>
        <v>0</v>
      </c>
      <c r="BH192" s="116">
        <f>IF(N192="sníž. přenesená",J192,0)</f>
        <v>0</v>
      </c>
      <c r="BI192" s="116">
        <f>IF(N192="nulová",J192,0)</f>
        <v>0</v>
      </c>
      <c r="BJ192" s="18" t="s">
        <v>83</v>
      </c>
      <c r="BK192" s="116">
        <f>ROUND(I192*H192,2)</f>
        <v>0</v>
      </c>
      <c r="BL192" s="18" t="s">
        <v>151</v>
      </c>
      <c r="BM192" s="239" t="s">
        <v>619</v>
      </c>
    </row>
    <row r="193" spans="1:65" s="13" customFormat="1" ht="33.75">
      <c r="B193" s="240"/>
      <c r="C193" s="241"/>
      <c r="D193" s="242" t="s">
        <v>153</v>
      </c>
      <c r="E193" s="243" t="s">
        <v>1</v>
      </c>
      <c r="F193" s="244" t="s">
        <v>620</v>
      </c>
      <c r="G193" s="241"/>
      <c r="H193" s="245">
        <v>52.2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153</v>
      </c>
      <c r="AU193" s="251" t="s">
        <v>85</v>
      </c>
      <c r="AV193" s="13" t="s">
        <v>85</v>
      </c>
      <c r="AW193" s="13" t="s">
        <v>30</v>
      </c>
      <c r="AX193" s="13" t="s">
        <v>75</v>
      </c>
      <c r="AY193" s="251" t="s">
        <v>145</v>
      </c>
    </row>
    <row r="194" spans="1:65" s="13" customFormat="1" ht="11.25">
      <c r="B194" s="240"/>
      <c r="C194" s="241"/>
      <c r="D194" s="242" t="s">
        <v>153</v>
      </c>
      <c r="E194" s="243" t="s">
        <v>1</v>
      </c>
      <c r="F194" s="244" t="s">
        <v>621</v>
      </c>
      <c r="G194" s="241"/>
      <c r="H194" s="245">
        <v>13.475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153</v>
      </c>
      <c r="AU194" s="251" t="s">
        <v>85</v>
      </c>
      <c r="AV194" s="13" t="s">
        <v>85</v>
      </c>
      <c r="AW194" s="13" t="s">
        <v>30</v>
      </c>
      <c r="AX194" s="13" t="s">
        <v>75</v>
      </c>
      <c r="AY194" s="251" t="s">
        <v>145</v>
      </c>
    </row>
    <row r="195" spans="1:65" s="13" customFormat="1" ht="11.25">
      <c r="B195" s="240"/>
      <c r="C195" s="241"/>
      <c r="D195" s="242" t="s">
        <v>153</v>
      </c>
      <c r="E195" s="243" t="s">
        <v>1</v>
      </c>
      <c r="F195" s="244" t="s">
        <v>622</v>
      </c>
      <c r="G195" s="241"/>
      <c r="H195" s="245">
        <v>40.700000000000003</v>
      </c>
      <c r="I195" s="246"/>
      <c r="J195" s="241"/>
      <c r="K195" s="241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153</v>
      </c>
      <c r="AU195" s="251" t="s">
        <v>85</v>
      </c>
      <c r="AV195" s="13" t="s">
        <v>85</v>
      </c>
      <c r="AW195" s="13" t="s">
        <v>30</v>
      </c>
      <c r="AX195" s="13" t="s">
        <v>75</v>
      </c>
      <c r="AY195" s="251" t="s">
        <v>145</v>
      </c>
    </row>
    <row r="196" spans="1:65" s="13" customFormat="1" ht="11.25">
      <c r="B196" s="240"/>
      <c r="C196" s="241"/>
      <c r="D196" s="242" t="s">
        <v>153</v>
      </c>
      <c r="E196" s="243" t="s">
        <v>1</v>
      </c>
      <c r="F196" s="244" t="s">
        <v>623</v>
      </c>
      <c r="G196" s="241"/>
      <c r="H196" s="245">
        <v>385.88600000000002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153</v>
      </c>
      <c r="AU196" s="251" t="s">
        <v>85</v>
      </c>
      <c r="AV196" s="13" t="s">
        <v>85</v>
      </c>
      <c r="AW196" s="13" t="s">
        <v>30</v>
      </c>
      <c r="AX196" s="13" t="s">
        <v>75</v>
      </c>
      <c r="AY196" s="251" t="s">
        <v>145</v>
      </c>
    </row>
    <row r="197" spans="1:65" s="15" customFormat="1" ht="11.25">
      <c r="B197" s="263"/>
      <c r="C197" s="264"/>
      <c r="D197" s="242" t="s">
        <v>153</v>
      </c>
      <c r="E197" s="265" t="s">
        <v>1</v>
      </c>
      <c r="F197" s="266" t="s">
        <v>190</v>
      </c>
      <c r="G197" s="264"/>
      <c r="H197" s="267">
        <v>492.26100000000002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AT197" s="273" t="s">
        <v>153</v>
      </c>
      <c r="AU197" s="273" t="s">
        <v>85</v>
      </c>
      <c r="AV197" s="15" t="s">
        <v>161</v>
      </c>
      <c r="AW197" s="15" t="s">
        <v>30</v>
      </c>
      <c r="AX197" s="15" t="s">
        <v>75</v>
      </c>
      <c r="AY197" s="273" t="s">
        <v>145</v>
      </c>
    </row>
    <row r="198" spans="1:65" s="13" customFormat="1" ht="11.25">
      <c r="B198" s="240"/>
      <c r="C198" s="241"/>
      <c r="D198" s="242" t="s">
        <v>153</v>
      </c>
      <c r="E198" s="243" t="s">
        <v>1</v>
      </c>
      <c r="F198" s="244" t="s">
        <v>599</v>
      </c>
      <c r="G198" s="241"/>
      <c r="H198" s="245">
        <v>36.064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153</v>
      </c>
      <c r="AU198" s="251" t="s">
        <v>85</v>
      </c>
      <c r="AV198" s="13" t="s">
        <v>85</v>
      </c>
      <c r="AW198" s="13" t="s">
        <v>30</v>
      </c>
      <c r="AX198" s="13" t="s">
        <v>75</v>
      </c>
      <c r="AY198" s="251" t="s">
        <v>145</v>
      </c>
    </row>
    <row r="199" spans="1:65" s="14" customFormat="1" ht="11.25">
      <c r="B199" s="252"/>
      <c r="C199" s="253"/>
      <c r="D199" s="242" t="s">
        <v>153</v>
      </c>
      <c r="E199" s="254" t="s">
        <v>1</v>
      </c>
      <c r="F199" s="255" t="s">
        <v>160</v>
      </c>
      <c r="G199" s="253"/>
      <c r="H199" s="256">
        <v>528.32500000000005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153</v>
      </c>
      <c r="AU199" s="262" t="s">
        <v>85</v>
      </c>
      <c r="AV199" s="14" t="s">
        <v>151</v>
      </c>
      <c r="AW199" s="14" t="s">
        <v>30</v>
      </c>
      <c r="AX199" s="14" t="s">
        <v>83</v>
      </c>
      <c r="AY199" s="262" t="s">
        <v>145</v>
      </c>
    </row>
    <row r="200" spans="1:65" s="2" customFormat="1" ht="16.5" customHeight="1">
      <c r="A200" s="36"/>
      <c r="B200" s="37"/>
      <c r="C200" s="274" t="s">
        <v>244</v>
      </c>
      <c r="D200" s="274" t="s">
        <v>215</v>
      </c>
      <c r="E200" s="275" t="s">
        <v>216</v>
      </c>
      <c r="F200" s="276" t="s">
        <v>217</v>
      </c>
      <c r="G200" s="277" t="s">
        <v>205</v>
      </c>
      <c r="H200" s="278">
        <v>528.32600000000002</v>
      </c>
      <c r="I200" s="279"/>
      <c r="J200" s="280">
        <f>ROUND(I200*H200,2)</f>
        <v>0</v>
      </c>
      <c r="K200" s="281"/>
      <c r="L200" s="282"/>
      <c r="M200" s="283" t="s">
        <v>1</v>
      </c>
      <c r="N200" s="284" t="s">
        <v>40</v>
      </c>
      <c r="O200" s="73"/>
      <c r="P200" s="237">
        <f>O200*H200</f>
        <v>0</v>
      </c>
      <c r="Q200" s="237">
        <v>1</v>
      </c>
      <c r="R200" s="237">
        <f>Q200*H200</f>
        <v>528.32600000000002</v>
      </c>
      <c r="S200" s="237">
        <v>0</v>
      </c>
      <c r="T200" s="23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9" t="s">
        <v>192</v>
      </c>
      <c r="AT200" s="239" t="s">
        <v>215</v>
      </c>
      <c r="AU200" s="239" t="s">
        <v>85</v>
      </c>
      <c r="AY200" s="18" t="s">
        <v>145</v>
      </c>
      <c r="BE200" s="116">
        <f>IF(N200="základní",J200,0)</f>
        <v>0</v>
      </c>
      <c r="BF200" s="116">
        <f>IF(N200="snížená",J200,0)</f>
        <v>0</v>
      </c>
      <c r="BG200" s="116">
        <f>IF(N200="zákl. přenesená",J200,0)</f>
        <v>0</v>
      </c>
      <c r="BH200" s="116">
        <f>IF(N200="sníž. přenesená",J200,0)</f>
        <v>0</v>
      </c>
      <c r="BI200" s="116">
        <f>IF(N200="nulová",J200,0)</f>
        <v>0</v>
      </c>
      <c r="BJ200" s="18" t="s">
        <v>83</v>
      </c>
      <c r="BK200" s="116">
        <f>ROUND(I200*H200,2)</f>
        <v>0</v>
      </c>
      <c r="BL200" s="18" t="s">
        <v>151</v>
      </c>
      <c r="BM200" s="239" t="s">
        <v>624</v>
      </c>
    </row>
    <row r="201" spans="1:65" s="13" customFormat="1" ht="33.75">
      <c r="B201" s="240"/>
      <c r="C201" s="241"/>
      <c r="D201" s="242" t="s">
        <v>153</v>
      </c>
      <c r="E201" s="243" t="s">
        <v>1</v>
      </c>
      <c r="F201" s="244" t="s">
        <v>625</v>
      </c>
      <c r="G201" s="241"/>
      <c r="H201" s="245">
        <v>26.1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153</v>
      </c>
      <c r="AU201" s="251" t="s">
        <v>85</v>
      </c>
      <c r="AV201" s="13" t="s">
        <v>85</v>
      </c>
      <c r="AW201" s="13" t="s">
        <v>30</v>
      </c>
      <c r="AX201" s="13" t="s">
        <v>75</v>
      </c>
      <c r="AY201" s="251" t="s">
        <v>145</v>
      </c>
    </row>
    <row r="202" spans="1:65" s="13" customFormat="1" ht="11.25">
      <c r="B202" s="240"/>
      <c r="C202" s="241"/>
      <c r="D202" s="242" t="s">
        <v>153</v>
      </c>
      <c r="E202" s="243" t="s">
        <v>1</v>
      </c>
      <c r="F202" s="244" t="s">
        <v>626</v>
      </c>
      <c r="G202" s="241"/>
      <c r="H202" s="245">
        <v>6.7380000000000004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153</v>
      </c>
      <c r="AU202" s="251" t="s">
        <v>85</v>
      </c>
      <c r="AV202" s="13" t="s">
        <v>85</v>
      </c>
      <c r="AW202" s="13" t="s">
        <v>30</v>
      </c>
      <c r="AX202" s="13" t="s">
        <v>75</v>
      </c>
      <c r="AY202" s="251" t="s">
        <v>145</v>
      </c>
    </row>
    <row r="203" spans="1:65" s="13" customFormat="1" ht="11.25">
      <c r="B203" s="240"/>
      <c r="C203" s="241"/>
      <c r="D203" s="242" t="s">
        <v>153</v>
      </c>
      <c r="E203" s="243" t="s">
        <v>1</v>
      </c>
      <c r="F203" s="244" t="s">
        <v>627</v>
      </c>
      <c r="G203" s="241"/>
      <c r="H203" s="245">
        <v>20.350000000000001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153</v>
      </c>
      <c r="AU203" s="251" t="s">
        <v>85</v>
      </c>
      <c r="AV203" s="13" t="s">
        <v>85</v>
      </c>
      <c r="AW203" s="13" t="s">
        <v>30</v>
      </c>
      <c r="AX203" s="13" t="s">
        <v>75</v>
      </c>
      <c r="AY203" s="251" t="s">
        <v>145</v>
      </c>
    </row>
    <row r="204" spans="1:65" s="13" customFormat="1" ht="11.25">
      <c r="B204" s="240"/>
      <c r="C204" s="241"/>
      <c r="D204" s="242" t="s">
        <v>153</v>
      </c>
      <c r="E204" s="243" t="s">
        <v>1</v>
      </c>
      <c r="F204" s="244" t="s">
        <v>628</v>
      </c>
      <c r="G204" s="241"/>
      <c r="H204" s="245">
        <v>192.94300000000001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153</v>
      </c>
      <c r="AU204" s="251" t="s">
        <v>85</v>
      </c>
      <c r="AV204" s="13" t="s">
        <v>85</v>
      </c>
      <c r="AW204" s="13" t="s">
        <v>30</v>
      </c>
      <c r="AX204" s="13" t="s">
        <v>75</v>
      </c>
      <c r="AY204" s="251" t="s">
        <v>145</v>
      </c>
    </row>
    <row r="205" spans="1:65" s="15" customFormat="1" ht="11.25">
      <c r="B205" s="263"/>
      <c r="C205" s="264"/>
      <c r="D205" s="242" t="s">
        <v>153</v>
      </c>
      <c r="E205" s="265" t="s">
        <v>1</v>
      </c>
      <c r="F205" s="266" t="s">
        <v>190</v>
      </c>
      <c r="G205" s="264"/>
      <c r="H205" s="267">
        <v>246.13100000000003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AT205" s="273" t="s">
        <v>153</v>
      </c>
      <c r="AU205" s="273" t="s">
        <v>85</v>
      </c>
      <c r="AV205" s="15" t="s">
        <v>161</v>
      </c>
      <c r="AW205" s="15" t="s">
        <v>30</v>
      </c>
      <c r="AX205" s="15" t="s">
        <v>75</v>
      </c>
      <c r="AY205" s="273" t="s">
        <v>145</v>
      </c>
    </row>
    <row r="206" spans="1:65" s="13" customFormat="1" ht="11.25">
      <c r="B206" s="240"/>
      <c r="C206" s="241"/>
      <c r="D206" s="242" t="s">
        <v>153</v>
      </c>
      <c r="E206" s="243" t="s">
        <v>1</v>
      </c>
      <c r="F206" s="244" t="s">
        <v>629</v>
      </c>
      <c r="G206" s="241"/>
      <c r="H206" s="245">
        <v>18.032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153</v>
      </c>
      <c r="AU206" s="251" t="s">
        <v>85</v>
      </c>
      <c r="AV206" s="13" t="s">
        <v>85</v>
      </c>
      <c r="AW206" s="13" t="s">
        <v>30</v>
      </c>
      <c r="AX206" s="13" t="s">
        <v>75</v>
      </c>
      <c r="AY206" s="251" t="s">
        <v>145</v>
      </c>
    </row>
    <row r="207" spans="1:65" s="14" customFormat="1" ht="11.25">
      <c r="B207" s="252"/>
      <c r="C207" s="253"/>
      <c r="D207" s="242" t="s">
        <v>153</v>
      </c>
      <c r="E207" s="254" t="s">
        <v>1</v>
      </c>
      <c r="F207" s="255" t="s">
        <v>160</v>
      </c>
      <c r="G207" s="253"/>
      <c r="H207" s="256">
        <v>264.16300000000001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AT207" s="262" t="s">
        <v>153</v>
      </c>
      <c r="AU207" s="262" t="s">
        <v>85</v>
      </c>
      <c r="AV207" s="14" t="s">
        <v>151</v>
      </c>
      <c r="AW207" s="14" t="s">
        <v>30</v>
      </c>
      <c r="AX207" s="14" t="s">
        <v>83</v>
      </c>
      <c r="AY207" s="262" t="s">
        <v>145</v>
      </c>
    </row>
    <row r="208" spans="1:65" s="13" customFormat="1" ht="11.25">
      <c r="B208" s="240"/>
      <c r="C208" s="241"/>
      <c r="D208" s="242" t="s">
        <v>153</v>
      </c>
      <c r="E208" s="241"/>
      <c r="F208" s="244" t="s">
        <v>630</v>
      </c>
      <c r="G208" s="241"/>
      <c r="H208" s="245">
        <v>528.32600000000002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153</v>
      </c>
      <c r="AU208" s="251" t="s">
        <v>85</v>
      </c>
      <c r="AV208" s="13" t="s">
        <v>85</v>
      </c>
      <c r="AW208" s="13" t="s">
        <v>4</v>
      </c>
      <c r="AX208" s="13" t="s">
        <v>83</v>
      </c>
      <c r="AY208" s="251" t="s">
        <v>145</v>
      </c>
    </row>
    <row r="209" spans="1:65" s="2" customFormat="1" ht="16.5" customHeight="1">
      <c r="A209" s="36"/>
      <c r="B209" s="37"/>
      <c r="C209" s="274" t="s">
        <v>250</v>
      </c>
      <c r="D209" s="274" t="s">
        <v>215</v>
      </c>
      <c r="E209" s="275" t="s">
        <v>220</v>
      </c>
      <c r="F209" s="276" t="s">
        <v>221</v>
      </c>
      <c r="G209" s="277" t="s">
        <v>205</v>
      </c>
      <c r="H209" s="278">
        <v>528.32600000000002</v>
      </c>
      <c r="I209" s="279"/>
      <c r="J209" s="280">
        <f>ROUND(I209*H209,2)</f>
        <v>0</v>
      </c>
      <c r="K209" s="281"/>
      <c r="L209" s="282"/>
      <c r="M209" s="283" t="s">
        <v>1</v>
      </c>
      <c r="N209" s="284" t="s">
        <v>40</v>
      </c>
      <c r="O209" s="73"/>
      <c r="P209" s="237">
        <f>O209*H209</f>
        <v>0</v>
      </c>
      <c r="Q209" s="237">
        <v>1</v>
      </c>
      <c r="R209" s="237">
        <f>Q209*H209</f>
        <v>528.32600000000002</v>
      </c>
      <c r="S209" s="237">
        <v>0</v>
      </c>
      <c r="T209" s="238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9" t="s">
        <v>192</v>
      </c>
      <c r="AT209" s="239" t="s">
        <v>215</v>
      </c>
      <c r="AU209" s="239" t="s">
        <v>85</v>
      </c>
      <c r="AY209" s="18" t="s">
        <v>145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8" t="s">
        <v>83</v>
      </c>
      <c r="BK209" s="116">
        <f>ROUND(I209*H209,2)</f>
        <v>0</v>
      </c>
      <c r="BL209" s="18" t="s">
        <v>151</v>
      </c>
      <c r="BM209" s="239" t="s">
        <v>631</v>
      </c>
    </row>
    <row r="210" spans="1:65" s="2" customFormat="1" ht="21.75" customHeight="1">
      <c r="A210" s="36"/>
      <c r="B210" s="37"/>
      <c r="C210" s="227" t="s">
        <v>257</v>
      </c>
      <c r="D210" s="227" t="s">
        <v>147</v>
      </c>
      <c r="E210" s="228" t="s">
        <v>225</v>
      </c>
      <c r="F210" s="229" t="s">
        <v>226</v>
      </c>
      <c r="G210" s="230" t="s">
        <v>181</v>
      </c>
      <c r="H210" s="231">
        <v>174.71199999999999</v>
      </c>
      <c r="I210" s="232"/>
      <c r="J210" s="233">
        <f>ROUND(I210*H210,2)</f>
        <v>0</v>
      </c>
      <c r="K210" s="234"/>
      <c r="L210" s="39"/>
      <c r="M210" s="235" t="s">
        <v>1</v>
      </c>
      <c r="N210" s="236" t="s">
        <v>40</v>
      </c>
      <c r="O210" s="73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39" t="s">
        <v>151</v>
      </c>
      <c r="AT210" s="239" t="s">
        <v>147</v>
      </c>
      <c r="AU210" s="239" t="s">
        <v>85</v>
      </c>
      <c r="AY210" s="18" t="s">
        <v>145</v>
      </c>
      <c r="BE210" s="116">
        <f>IF(N210="základní",J210,0)</f>
        <v>0</v>
      </c>
      <c r="BF210" s="116">
        <f>IF(N210="snížená",J210,0)</f>
        <v>0</v>
      </c>
      <c r="BG210" s="116">
        <f>IF(N210="zákl. přenesená",J210,0)</f>
        <v>0</v>
      </c>
      <c r="BH210" s="116">
        <f>IF(N210="sníž. přenesená",J210,0)</f>
        <v>0</v>
      </c>
      <c r="BI210" s="116">
        <f>IF(N210="nulová",J210,0)</f>
        <v>0</v>
      </c>
      <c r="BJ210" s="18" t="s">
        <v>83</v>
      </c>
      <c r="BK210" s="116">
        <f>ROUND(I210*H210,2)</f>
        <v>0</v>
      </c>
      <c r="BL210" s="18" t="s">
        <v>151</v>
      </c>
      <c r="BM210" s="239" t="s">
        <v>632</v>
      </c>
    </row>
    <row r="211" spans="1:65" s="13" customFormat="1" ht="11.25">
      <c r="B211" s="240"/>
      <c r="C211" s="241"/>
      <c r="D211" s="242" t="s">
        <v>153</v>
      </c>
      <c r="E211" s="243" t="s">
        <v>1</v>
      </c>
      <c r="F211" s="244" t="s">
        <v>633</v>
      </c>
      <c r="G211" s="241"/>
      <c r="H211" s="245">
        <v>149.78100000000001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153</v>
      </c>
      <c r="AU211" s="251" t="s">
        <v>85</v>
      </c>
      <c r="AV211" s="13" t="s">
        <v>85</v>
      </c>
      <c r="AW211" s="13" t="s">
        <v>30</v>
      </c>
      <c r="AX211" s="13" t="s">
        <v>75</v>
      </c>
      <c r="AY211" s="251" t="s">
        <v>145</v>
      </c>
    </row>
    <row r="212" spans="1:65" s="13" customFormat="1" ht="33.75">
      <c r="B212" s="240"/>
      <c r="C212" s="241"/>
      <c r="D212" s="242" t="s">
        <v>153</v>
      </c>
      <c r="E212" s="243" t="s">
        <v>1</v>
      </c>
      <c r="F212" s="244" t="s">
        <v>634</v>
      </c>
      <c r="G212" s="241"/>
      <c r="H212" s="245">
        <v>26.1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153</v>
      </c>
      <c r="AU212" s="251" t="s">
        <v>85</v>
      </c>
      <c r="AV212" s="13" t="s">
        <v>85</v>
      </c>
      <c r="AW212" s="13" t="s">
        <v>30</v>
      </c>
      <c r="AX212" s="13" t="s">
        <v>75</v>
      </c>
      <c r="AY212" s="251" t="s">
        <v>145</v>
      </c>
    </row>
    <row r="213" spans="1:65" s="13" customFormat="1" ht="33.75">
      <c r="B213" s="240"/>
      <c r="C213" s="241"/>
      <c r="D213" s="242" t="s">
        <v>153</v>
      </c>
      <c r="E213" s="243" t="s">
        <v>1</v>
      </c>
      <c r="F213" s="244" t="s">
        <v>635</v>
      </c>
      <c r="G213" s="241"/>
      <c r="H213" s="245">
        <v>-1.169</v>
      </c>
      <c r="I213" s="246"/>
      <c r="J213" s="241"/>
      <c r="K213" s="241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153</v>
      </c>
      <c r="AU213" s="251" t="s">
        <v>85</v>
      </c>
      <c r="AV213" s="13" t="s">
        <v>85</v>
      </c>
      <c r="AW213" s="13" t="s">
        <v>30</v>
      </c>
      <c r="AX213" s="13" t="s">
        <v>75</v>
      </c>
      <c r="AY213" s="251" t="s">
        <v>145</v>
      </c>
    </row>
    <row r="214" spans="1:65" s="14" customFormat="1" ht="11.25">
      <c r="B214" s="252"/>
      <c r="C214" s="253"/>
      <c r="D214" s="242" t="s">
        <v>153</v>
      </c>
      <c r="E214" s="254" t="s">
        <v>1</v>
      </c>
      <c r="F214" s="255" t="s">
        <v>160</v>
      </c>
      <c r="G214" s="253"/>
      <c r="H214" s="256">
        <v>174.71199999999999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153</v>
      </c>
      <c r="AU214" s="262" t="s">
        <v>85</v>
      </c>
      <c r="AV214" s="14" t="s">
        <v>151</v>
      </c>
      <c r="AW214" s="14" t="s">
        <v>30</v>
      </c>
      <c r="AX214" s="14" t="s">
        <v>83</v>
      </c>
      <c r="AY214" s="262" t="s">
        <v>145</v>
      </c>
    </row>
    <row r="215" spans="1:65" s="2" customFormat="1" ht="16.5" customHeight="1">
      <c r="A215" s="36"/>
      <c r="B215" s="37"/>
      <c r="C215" s="274" t="s">
        <v>261</v>
      </c>
      <c r="D215" s="274" t="s">
        <v>215</v>
      </c>
      <c r="E215" s="275" t="s">
        <v>230</v>
      </c>
      <c r="F215" s="276" t="s">
        <v>231</v>
      </c>
      <c r="G215" s="277" t="s">
        <v>205</v>
      </c>
      <c r="H215" s="278">
        <v>349.42399999999998</v>
      </c>
      <c r="I215" s="279"/>
      <c r="J215" s="280">
        <f>ROUND(I215*H215,2)</f>
        <v>0</v>
      </c>
      <c r="K215" s="281"/>
      <c r="L215" s="282"/>
      <c r="M215" s="283" t="s">
        <v>1</v>
      </c>
      <c r="N215" s="284" t="s">
        <v>40</v>
      </c>
      <c r="O215" s="73"/>
      <c r="P215" s="237">
        <f>O215*H215</f>
        <v>0</v>
      </c>
      <c r="Q215" s="237">
        <v>1</v>
      </c>
      <c r="R215" s="237">
        <f>Q215*H215</f>
        <v>349.42399999999998</v>
      </c>
      <c r="S215" s="237">
        <v>0</v>
      </c>
      <c r="T215" s="23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9" t="s">
        <v>192</v>
      </c>
      <c r="AT215" s="239" t="s">
        <v>215</v>
      </c>
      <c r="AU215" s="239" t="s">
        <v>85</v>
      </c>
      <c r="AY215" s="18" t="s">
        <v>145</v>
      </c>
      <c r="BE215" s="116">
        <f>IF(N215="základní",J215,0)</f>
        <v>0</v>
      </c>
      <c r="BF215" s="116">
        <f>IF(N215="snížená",J215,0)</f>
        <v>0</v>
      </c>
      <c r="BG215" s="116">
        <f>IF(N215="zákl. přenesená",J215,0)</f>
        <v>0</v>
      </c>
      <c r="BH215" s="116">
        <f>IF(N215="sníž. přenesená",J215,0)</f>
        <v>0</v>
      </c>
      <c r="BI215" s="116">
        <f>IF(N215="nulová",J215,0)</f>
        <v>0</v>
      </c>
      <c r="BJ215" s="18" t="s">
        <v>83</v>
      </c>
      <c r="BK215" s="116">
        <f>ROUND(I215*H215,2)</f>
        <v>0</v>
      </c>
      <c r="BL215" s="18" t="s">
        <v>151</v>
      </c>
      <c r="BM215" s="239" t="s">
        <v>636</v>
      </c>
    </row>
    <row r="216" spans="1:65" s="13" customFormat="1" ht="11.25">
      <c r="B216" s="240"/>
      <c r="C216" s="241"/>
      <c r="D216" s="242" t="s">
        <v>153</v>
      </c>
      <c r="E216" s="241"/>
      <c r="F216" s="244" t="s">
        <v>637</v>
      </c>
      <c r="G216" s="241"/>
      <c r="H216" s="245">
        <v>349.42399999999998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153</v>
      </c>
      <c r="AU216" s="251" t="s">
        <v>85</v>
      </c>
      <c r="AV216" s="13" t="s">
        <v>85</v>
      </c>
      <c r="AW216" s="13" t="s">
        <v>4</v>
      </c>
      <c r="AX216" s="13" t="s">
        <v>83</v>
      </c>
      <c r="AY216" s="251" t="s">
        <v>145</v>
      </c>
    </row>
    <row r="217" spans="1:65" s="12" customFormat="1" ht="22.9" customHeight="1">
      <c r="B217" s="211"/>
      <c r="C217" s="212"/>
      <c r="D217" s="213" t="s">
        <v>74</v>
      </c>
      <c r="E217" s="225" t="s">
        <v>85</v>
      </c>
      <c r="F217" s="225" t="s">
        <v>234</v>
      </c>
      <c r="G217" s="212"/>
      <c r="H217" s="212"/>
      <c r="I217" s="215"/>
      <c r="J217" s="226">
        <f>BK217</f>
        <v>0</v>
      </c>
      <c r="K217" s="212"/>
      <c r="L217" s="217"/>
      <c r="M217" s="218"/>
      <c r="N217" s="219"/>
      <c r="O217" s="219"/>
      <c r="P217" s="220">
        <f>SUM(P218:P219)</f>
        <v>0</v>
      </c>
      <c r="Q217" s="219"/>
      <c r="R217" s="220">
        <f>SUM(R218:R219)</f>
        <v>4.0952570999999995</v>
      </c>
      <c r="S217" s="219"/>
      <c r="T217" s="221">
        <f>SUM(T218:T219)</f>
        <v>0</v>
      </c>
      <c r="AR217" s="222" t="s">
        <v>83</v>
      </c>
      <c r="AT217" s="223" t="s">
        <v>74</v>
      </c>
      <c r="AU217" s="223" t="s">
        <v>83</v>
      </c>
      <c r="AY217" s="222" t="s">
        <v>145</v>
      </c>
      <c r="BK217" s="224">
        <f>SUM(BK218:BK219)</f>
        <v>0</v>
      </c>
    </row>
    <row r="218" spans="1:65" s="2" customFormat="1" ht="16.5" customHeight="1">
      <c r="A218" s="36"/>
      <c r="B218" s="37"/>
      <c r="C218" s="227" t="s">
        <v>276</v>
      </c>
      <c r="D218" s="227" t="s">
        <v>147</v>
      </c>
      <c r="E218" s="228" t="s">
        <v>638</v>
      </c>
      <c r="F218" s="229" t="s">
        <v>639</v>
      </c>
      <c r="G218" s="230" t="s">
        <v>181</v>
      </c>
      <c r="H218" s="231">
        <v>1.8149999999999999</v>
      </c>
      <c r="I218" s="232"/>
      <c r="J218" s="233">
        <f>ROUND(I218*H218,2)</f>
        <v>0</v>
      </c>
      <c r="K218" s="234"/>
      <c r="L218" s="39"/>
      <c r="M218" s="235" t="s">
        <v>1</v>
      </c>
      <c r="N218" s="236" t="s">
        <v>40</v>
      </c>
      <c r="O218" s="73"/>
      <c r="P218" s="237">
        <f>O218*H218</f>
        <v>0</v>
      </c>
      <c r="Q218" s="237">
        <v>2.2563399999999998</v>
      </c>
      <c r="R218" s="237">
        <f>Q218*H218</f>
        <v>4.0952570999999995</v>
      </c>
      <c r="S218" s="237">
        <v>0</v>
      </c>
      <c r="T218" s="238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9" t="s">
        <v>151</v>
      </c>
      <c r="AT218" s="239" t="s">
        <v>147</v>
      </c>
      <c r="AU218" s="239" t="s">
        <v>85</v>
      </c>
      <c r="AY218" s="18" t="s">
        <v>145</v>
      </c>
      <c r="BE218" s="116">
        <f>IF(N218="základní",J218,0)</f>
        <v>0</v>
      </c>
      <c r="BF218" s="116">
        <f>IF(N218="snížená",J218,0)</f>
        <v>0</v>
      </c>
      <c r="BG218" s="116">
        <f>IF(N218="zákl. přenesená",J218,0)</f>
        <v>0</v>
      </c>
      <c r="BH218" s="116">
        <f>IF(N218="sníž. přenesená",J218,0)</f>
        <v>0</v>
      </c>
      <c r="BI218" s="116">
        <f>IF(N218="nulová",J218,0)</f>
        <v>0</v>
      </c>
      <c r="BJ218" s="18" t="s">
        <v>83</v>
      </c>
      <c r="BK218" s="116">
        <f>ROUND(I218*H218,2)</f>
        <v>0</v>
      </c>
      <c r="BL218" s="18" t="s">
        <v>151</v>
      </c>
      <c r="BM218" s="239" t="s">
        <v>640</v>
      </c>
    </row>
    <row r="219" spans="1:65" s="13" customFormat="1" ht="11.25">
      <c r="B219" s="240"/>
      <c r="C219" s="241"/>
      <c r="D219" s="242" t="s">
        <v>153</v>
      </c>
      <c r="E219" s="243" t="s">
        <v>1</v>
      </c>
      <c r="F219" s="244" t="s">
        <v>641</v>
      </c>
      <c r="G219" s="241"/>
      <c r="H219" s="245">
        <v>1.8149999999999999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153</v>
      </c>
      <c r="AU219" s="251" t="s">
        <v>85</v>
      </c>
      <c r="AV219" s="13" t="s">
        <v>85</v>
      </c>
      <c r="AW219" s="13" t="s">
        <v>30</v>
      </c>
      <c r="AX219" s="13" t="s">
        <v>83</v>
      </c>
      <c r="AY219" s="251" t="s">
        <v>145</v>
      </c>
    </row>
    <row r="220" spans="1:65" s="12" customFormat="1" ht="22.9" customHeight="1">
      <c r="B220" s="211"/>
      <c r="C220" s="212"/>
      <c r="D220" s="213" t="s">
        <v>74</v>
      </c>
      <c r="E220" s="225" t="s">
        <v>161</v>
      </c>
      <c r="F220" s="225" t="s">
        <v>243</v>
      </c>
      <c r="G220" s="212"/>
      <c r="H220" s="212"/>
      <c r="I220" s="215"/>
      <c r="J220" s="226">
        <f>BK220</f>
        <v>0</v>
      </c>
      <c r="K220" s="212"/>
      <c r="L220" s="217"/>
      <c r="M220" s="218"/>
      <c r="N220" s="219"/>
      <c r="O220" s="219"/>
      <c r="P220" s="220">
        <f>SUM(P221:P222)</f>
        <v>0</v>
      </c>
      <c r="Q220" s="219"/>
      <c r="R220" s="220">
        <f>SUM(R221:R222)</f>
        <v>2.4609999999999996E-3</v>
      </c>
      <c r="S220" s="219"/>
      <c r="T220" s="221">
        <f>SUM(T221:T222)</f>
        <v>0</v>
      </c>
      <c r="AR220" s="222" t="s">
        <v>83</v>
      </c>
      <c r="AT220" s="223" t="s">
        <v>74</v>
      </c>
      <c r="AU220" s="223" t="s">
        <v>83</v>
      </c>
      <c r="AY220" s="222" t="s">
        <v>145</v>
      </c>
      <c r="BK220" s="224">
        <f>SUM(BK221:BK222)</f>
        <v>0</v>
      </c>
    </row>
    <row r="221" spans="1:65" s="2" customFormat="1" ht="16.5" customHeight="1">
      <c r="A221" s="36"/>
      <c r="B221" s="37"/>
      <c r="C221" s="227" t="s">
        <v>281</v>
      </c>
      <c r="D221" s="227" t="s">
        <v>147</v>
      </c>
      <c r="E221" s="228" t="s">
        <v>642</v>
      </c>
      <c r="F221" s="229" t="s">
        <v>643</v>
      </c>
      <c r="G221" s="230" t="s">
        <v>169</v>
      </c>
      <c r="H221" s="231">
        <v>2.2999999999999998</v>
      </c>
      <c r="I221" s="232"/>
      <c r="J221" s="233">
        <f>ROUND(I221*H221,2)</f>
        <v>0</v>
      </c>
      <c r="K221" s="234"/>
      <c r="L221" s="39"/>
      <c r="M221" s="235" t="s">
        <v>1</v>
      </c>
      <c r="N221" s="236" t="s">
        <v>40</v>
      </c>
      <c r="O221" s="73"/>
      <c r="P221" s="237">
        <f>O221*H221</f>
        <v>0</v>
      </c>
      <c r="Q221" s="237">
        <v>1.07E-3</v>
      </c>
      <c r="R221" s="237">
        <f>Q221*H221</f>
        <v>2.4609999999999996E-3</v>
      </c>
      <c r="S221" s="237">
        <v>0</v>
      </c>
      <c r="T221" s="23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39" t="s">
        <v>151</v>
      </c>
      <c r="AT221" s="239" t="s">
        <v>147</v>
      </c>
      <c r="AU221" s="239" t="s">
        <v>85</v>
      </c>
      <c r="AY221" s="18" t="s">
        <v>145</v>
      </c>
      <c r="BE221" s="116">
        <f>IF(N221="základní",J221,0)</f>
        <v>0</v>
      </c>
      <c r="BF221" s="116">
        <f>IF(N221="snížená",J221,0)</f>
        <v>0</v>
      </c>
      <c r="BG221" s="116">
        <f>IF(N221="zákl. přenesená",J221,0)</f>
        <v>0</v>
      </c>
      <c r="BH221" s="116">
        <f>IF(N221="sníž. přenesená",J221,0)</f>
        <v>0</v>
      </c>
      <c r="BI221" s="116">
        <f>IF(N221="nulová",J221,0)</f>
        <v>0</v>
      </c>
      <c r="BJ221" s="18" t="s">
        <v>83</v>
      </c>
      <c r="BK221" s="116">
        <f>ROUND(I221*H221,2)</f>
        <v>0</v>
      </c>
      <c r="BL221" s="18" t="s">
        <v>151</v>
      </c>
      <c r="BM221" s="239" t="s">
        <v>644</v>
      </c>
    </row>
    <row r="222" spans="1:65" s="13" customFormat="1" ht="11.25">
      <c r="B222" s="240"/>
      <c r="C222" s="241"/>
      <c r="D222" s="242" t="s">
        <v>153</v>
      </c>
      <c r="E222" s="243" t="s">
        <v>1</v>
      </c>
      <c r="F222" s="244" t="s">
        <v>645</v>
      </c>
      <c r="G222" s="241"/>
      <c r="H222" s="245">
        <v>2.2999999999999998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153</v>
      </c>
      <c r="AU222" s="251" t="s">
        <v>85</v>
      </c>
      <c r="AV222" s="13" t="s">
        <v>85</v>
      </c>
      <c r="AW222" s="13" t="s">
        <v>30</v>
      </c>
      <c r="AX222" s="13" t="s">
        <v>83</v>
      </c>
      <c r="AY222" s="251" t="s">
        <v>145</v>
      </c>
    </row>
    <row r="223" spans="1:65" s="12" customFormat="1" ht="22.9" customHeight="1">
      <c r="B223" s="211"/>
      <c r="C223" s="212"/>
      <c r="D223" s="213" t="s">
        <v>74</v>
      </c>
      <c r="E223" s="225" t="s">
        <v>151</v>
      </c>
      <c r="F223" s="225" t="s">
        <v>249</v>
      </c>
      <c r="G223" s="212"/>
      <c r="H223" s="212"/>
      <c r="I223" s="215"/>
      <c r="J223" s="226">
        <f>BK223</f>
        <v>0</v>
      </c>
      <c r="K223" s="212"/>
      <c r="L223" s="217"/>
      <c r="M223" s="218"/>
      <c r="N223" s="219"/>
      <c r="O223" s="219"/>
      <c r="P223" s="220">
        <f>SUM(P224:P227)</f>
        <v>0</v>
      </c>
      <c r="Q223" s="219"/>
      <c r="R223" s="220">
        <f>SUM(R224:R227)</f>
        <v>62.67524396000001</v>
      </c>
      <c r="S223" s="219"/>
      <c r="T223" s="221">
        <f>SUM(T224:T227)</f>
        <v>0</v>
      </c>
      <c r="AR223" s="222" t="s">
        <v>83</v>
      </c>
      <c r="AT223" s="223" t="s">
        <v>74</v>
      </c>
      <c r="AU223" s="223" t="s">
        <v>83</v>
      </c>
      <c r="AY223" s="222" t="s">
        <v>145</v>
      </c>
      <c r="BK223" s="224">
        <f>SUM(BK224:BK227)</f>
        <v>0</v>
      </c>
    </row>
    <row r="224" spans="1:65" s="2" customFormat="1" ht="16.5" customHeight="1">
      <c r="A224" s="36"/>
      <c r="B224" s="37"/>
      <c r="C224" s="227" t="s">
        <v>286</v>
      </c>
      <c r="D224" s="227" t="s">
        <v>147</v>
      </c>
      <c r="E224" s="228" t="s">
        <v>251</v>
      </c>
      <c r="F224" s="229" t="s">
        <v>252</v>
      </c>
      <c r="G224" s="230" t="s">
        <v>181</v>
      </c>
      <c r="H224" s="231">
        <v>33.148000000000003</v>
      </c>
      <c r="I224" s="232"/>
      <c r="J224" s="233">
        <f>ROUND(I224*H224,2)</f>
        <v>0</v>
      </c>
      <c r="K224" s="234"/>
      <c r="L224" s="39"/>
      <c r="M224" s="235" t="s">
        <v>1</v>
      </c>
      <c r="N224" s="236" t="s">
        <v>40</v>
      </c>
      <c r="O224" s="73"/>
      <c r="P224" s="237">
        <f>O224*H224</f>
        <v>0</v>
      </c>
      <c r="Q224" s="237">
        <v>1.8907700000000001</v>
      </c>
      <c r="R224" s="237">
        <f>Q224*H224</f>
        <v>62.67524396000001</v>
      </c>
      <c r="S224" s="237">
        <v>0</v>
      </c>
      <c r="T224" s="23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39" t="s">
        <v>151</v>
      </c>
      <c r="AT224" s="239" t="s">
        <v>147</v>
      </c>
      <c r="AU224" s="239" t="s">
        <v>85</v>
      </c>
      <c r="AY224" s="18" t="s">
        <v>145</v>
      </c>
      <c r="BE224" s="116">
        <f>IF(N224="základní",J224,0)</f>
        <v>0</v>
      </c>
      <c r="BF224" s="116">
        <f>IF(N224="snížená",J224,0)</f>
        <v>0</v>
      </c>
      <c r="BG224" s="116">
        <f>IF(N224="zákl. přenesená",J224,0)</f>
        <v>0</v>
      </c>
      <c r="BH224" s="116">
        <f>IF(N224="sníž. přenesená",J224,0)</f>
        <v>0</v>
      </c>
      <c r="BI224" s="116">
        <f>IF(N224="nulová",J224,0)</f>
        <v>0</v>
      </c>
      <c r="BJ224" s="18" t="s">
        <v>83</v>
      </c>
      <c r="BK224" s="116">
        <f>ROUND(I224*H224,2)</f>
        <v>0</v>
      </c>
      <c r="BL224" s="18" t="s">
        <v>151</v>
      </c>
      <c r="BM224" s="239" t="s">
        <v>646</v>
      </c>
    </row>
    <row r="225" spans="1:65" s="13" customFormat="1" ht="11.25">
      <c r="B225" s="240"/>
      <c r="C225" s="241"/>
      <c r="D225" s="242" t="s">
        <v>153</v>
      </c>
      <c r="E225" s="243" t="s">
        <v>1</v>
      </c>
      <c r="F225" s="244" t="s">
        <v>647</v>
      </c>
      <c r="G225" s="241"/>
      <c r="H225" s="245">
        <v>27.588000000000001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153</v>
      </c>
      <c r="AU225" s="251" t="s">
        <v>85</v>
      </c>
      <c r="AV225" s="13" t="s">
        <v>85</v>
      </c>
      <c r="AW225" s="13" t="s">
        <v>30</v>
      </c>
      <c r="AX225" s="13" t="s">
        <v>75</v>
      </c>
      <c r="AY225" s="251" t="s">
        <v>145</v>
      </c>
    </row>
    <row r="226" spans="1:65" s="13" customFormat="1" ht="33.75">
      <c r="B226" s="240"/>
      <c r="C226" s="241"/>
      <c r="D226" s="242" t="s">
        <v>153</v>
      </c>
      <c r="E226" s="243" t="s">
        <v>1</v>
      </c>
      <c r="F226" s="244" t="s">
        <v>648</v>
      </c>
      <c r="G226" s="241"/>
      <c r="H226" s="245">
        <v>5.56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153</v>
      </c>
      <c r="AU226" s="251" t="s">
        <v>85</v>
      </c>
      <c r="AV226" s="13" t="s">
        <v>85</v>
      </c>
      <c r="AW226" s="13" t="s">
        <v>30</v>
      </c>
      <c r="AX226" s="13" t="s">
        <v>75</v>
      </c>
      <c r="AY226" s="251" t="s">
        <v>145</v>
      </c>
    </row>
    <row r="227" spans="1:65" s="14" customFormat="1" ht="11.25">
      <c r="B227" s="252"/>
      <c r="C227" s="253"/>
      <c r="D227" s="242" t="s">
        <v>153</v>
      </c>
      <c r="E227" s="254" t="s">
        <v>1</v>
      </c>
      <c r="F227" s="255" t="s">
        <v>160</v>
      </c>
      <c r="G227" s="253"/>
      <c r="H227" s="256">
        <v>33.148000000000003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AT227" s="262" t="s">
        <v>153</v>
      </c>
      <c r="AU227" s="262" t="s">
        <v>85</v>
      </c>
      <c r="AV227" s="14" t="s">
        <v>151</v>
      </c>
      <c r="AW227" s="14" t="s">
        <v>30</v>
      </c>
      <c r="AX227" s="14" t="s">
        <v>83</v>
      </c>
      <c r="AY227" s="262" t="s">
        <v>145</v>
      </c>
    </row>
    <row r="228" spans="1:65" s="12" customFormat="1" ht="22.9" customHeight="1">
      <c r="B228" s="211"/>
      <c r="C228" s="212"/>
      <c r="D228" s="213" t="s">
        <v>74</v>
      </c>
      <c r="E228" s="225" t="s">
        <v>172</v>
      </c>
      <c r="F228" s="225" t="s">
        <v>256</v>
      </c>
      <c r="G228" s="212"/>
      <c r="H228" s="212"/>
      <c r="I228" s="215"/>
      <c r="J228" s="226">
        <f>BK228</f>
        <v>0</v>
      </c>
      <c r="K228" s="212"/>
      <c r="L228" s="217"/>
      <c r="M228" s="218"/>
      <c r="N228" s="219"/>
      <c r="O228" s="219"/>
      <c r="P228" s="220">
        <f>SUM(P229:P243)</f>
        <v>0</v>
      </c>
      <c r="Q228" s="219"/>
      <c r="R228" s="220">
        <f>SUM(R229:R243)</f>
        <v>372.28496349999995</v>
      </c>
      <c r="S228" s="219"/>
      <c r="T228" s="221">
        <f>SUM(T229:T243)</f>
        <v>0</v>
      </c>
      <c r="AR228" s="222" t="s">
        <v>83</v>
      </c>
      <c r="AT228" s="223" t="s">
        <v>74</v>
      </c>
      <c r="AU228" s="223" t="s">
        <v>83</v>
      </c>
      <c r="AY228" s="222" t="s">
        <v>145</v>
      </c>
      <c r="BK228" s="224">
        <f>SUM(BK229:BK243)</f>
        <v>0</v>
      </c>
    </row>
    <row r="229" spans="1:65" s="2" customFormat="1" ht="21.75" customHeight="1">
      <c r="A229" s="36"/>
      <c r="B229" s="37"/>
      <c r="C229" s="227" t="s">
        <v>294</v>
      </c>
      <c r="D229" s="227" t="s">
        <v>147</v>
      </c>
      <c r="E229" s="228" t="s">
        <v>258</v>
      </c>
      <c r="F229" s="229" t="s">
        <v>259</v>
      </c>
      <c r="G229" s="230" t="s">
        <v>150</v>
      </c>
      <c r="H229" s="231">
        <v>21.48</v>
      </c>
      <c r="I229" s="232"/>
      <c r="J229" s="233">
        <f>ROUND(I229*H229,2)</f>
        <v>0</v>
      </c>
      <c r="K229" s="234"/>
      <c r="L229" s="39"/>
      <c r="M229" s="235" t="s">
        <v>1</v>
      </c>
      <c r="N229" s="236" t="s">
        <v>40</v>
      </c>
      <c r="O229" s="73"/>
      <c r="P229" s="237">
        <f>O229*H229</f>
        <v>0</v>
      </c>
      <c r="Q229" s="237">
        <v>0.498</v>
      </c>
      <c r="R229" s="237">
        <f>Q229*H229</f>
        <v>10.697039999999999</v>
      </c>
      <c r="S229" s="237">
        <v>0</v>
      </c>
      <c r="T229" s="23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9" t="s">
        <v>151</v>
      </c>
      <c r="AT229" s="239" t="s">
        <v>147</v>
      </c>
      <c r="AU229" s="239" t="s">
        <v>85</v>
      </c>
      <c r="AY229" s="18" t="s">
        <v>145</v>
      </c>
      <c r="BE229" s="116">
        <f>IF(N229="základní",J229,0)</f>
        <v>0</v>
      </c>
      <c r="BF229" s="116">
        <f>IF(N229="snížená",J229,0)</f>
        <v>0</v>
      </c>
      <c r="BG229" s="116">
        <f>IF(N229="zákl. přenesená",J229,0)</f>
        <v>0</v>
      </c>
      <c r="BH229" s="116">
        <f>IF(N229="sníž. přenesená",J229,0)</f>
        <v>0</v>
      </c>
      <c r="BI229" s="116">
        <f>IF(N229="nulová",J229,0)</f>
        <v>0</v>
      </c>
      <c r="BJ229" s="18" t="s">
        <v>83</v>
      </c>
      <c r="BK229" s="116">
        <f>ROUND(I229*H229,2)</f>
        <v>0</v>
      </c>
      <c r="BL229" s="18" t="s">
        <v>151</v>
      </c>
      <c r="BM229" s="239" t="s">
        <v>649</v>
      </c>
    </row>
    <row r="230" spans="1:65" s="13" customFormat="1" ht="33.75">
      <c r="B230" s="240"/>
      <c r="C230" s="241"/>
      <c r="D230" s="242" t="s">
        <v>153</v>
      </c>
      <c r="E230" s="243" t="s">
        <v>1</v>
      </c>
      <c r="F230" s="244" t="s">
        <v>579</v>
      </c>
      <c r="G230" s="241"/>
      <c r="H230" s="245">
        <v>21.48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153</v>
      </c>
      <c r="AU230" s="251" t="s">
        <v>85</v>
      </c>
      <c r="AV230" s="13" t="s">
        <v>85</v>
      </c>
      <c r="AW230" s="13" t="s">
        <v>30</v>
      </c>
      <c r="AX230" s="13" t="s">
        <v>83</v>
      </c>
      <c r="AY230" s="251" t="s">
        <v>145</v>
      </c>
    </row>
    <row r="231" spans="1:65" s="2" customFormat="1" ht="16.5" customHeight="1">
      <c r="A231" s="36"/>
      <c r="B231" s="37"/>
      <c r="C231" s="227" t="s">
        <v>300</v>
      </c>
      <c r="D231" s="227" t="s">
        <v>147</v>
      </c>
      <c r="E231" s="228" t="s">
        <v>262</v>
      </c>
      <c r="F231" s="229" t="s">
        <v>263</v>
      </c>
      <c r="G231" s="230" t="s">
        <v>150</v>
      </c>
      <c r="H231" s="231">
        <v>433.255</v>
      </c>
      <c r="I231" s="232"/>
      <c r="J231" s="233">
        <f>ROUND(I231*H231,2)</f>
        <v>0</v>
      </c>
      <c r="K231" s="234"/>
      <c r="L231" s="39"/>
      <c r="M231" s="235" t="s">
        <v>1</v>
      </c>
      <c r="N231" s="236" t="s">
        <v>40</v>
      </c>
      <c r="O231" s="73"/>
      <c r="P231" s="237">
        <f>O231*H231</f>
        <v>0</v>
      </c>
      <c r="Q231" s="237">
        <v>0.57499999999999996</v>
      </c>
      <c r="R231" s="237">
        <f>Q231*H231</f>
        <v>249.12162499999997</v>
      </c>
      <c r="S231" s="237">
        <v>0</v>
      </c>
      <c r="T231" s="23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39" t="s">
        <v>151</v>
      </c>
      <c r="AT231" s="239" t="s">
        <v>147</v>
      </c>
      <c r="AU231" s="239" t="s">
        <v>85</v>
      </c>
      <c r="AY231" s="18" t="s">
        <v>145</v>
      </c>
      <c r="BE231" s="116">
        <f>IF(N231="základní",J231,0)</f>
        <v>0</v>
      </c>
      <c r="BF231" s="116">
        <f>IF(N231="snížená",J231,0)</f>
        <v>0</v>
      </c>
      <c r="BG231" s="116">
        <f>IF(N231="zákl. přenesená",J231,0)</f>
        <v>0</v>
      </c>
      <c r="BH231" s="116">
        <f>IF(N231="sníž. přenesená",J231,0)</f>
        <v>0</v>
      </c>
      <c r="BI231" s="116">
        <f>IF(N231="nulová",J231,0)</f>
        <v>0</v>
      </c>
      <c r="BJ231" s="18" t="s">
        <v>83</v>
      </c>
      <c r="BK231" s="116">
        <f>ROUND(I231*H231,2)</f>
        <v>0</v>
      </c>
      <c r="BL231" s="18" t="s">
        <v>151</v>
      </c>
      <c r="BM231" s="239" t="s">
        <v>650</v>
      </c>
    </row>
    <row r="232" spans="1:65" s="13" customFormat="1" ht="11.25">
      <c r="B232" s="240"/>
      <c r="C232" s="241"/>
      <c r="D232" s="242" t="s">
        <v>153</v>
      </c>
      <c r="E232" s="243" t="s">
        <v>1</v>
      </c>
      <c r="F232" s="244" t="s">
        <v>581</v>
      </c>
      <c r="G232" s="241"/>
      <c r="H232" s="245">
        <v>379.33499999999998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153</v>
      </c>
      <c r="AU232" s="251" t="s">
        <v>85</v>
      </c>
      <c r="AV232" s="13" t="s">
        <v>85</v>
      </c>
      <c r="AW232" s="13" t="s">
        <v>30</v>
      </c>
      <c r="AX232" s="13" t="s">
        <v>75</v>
      </c>
      <c r="AY232" s="251" t="s">
        <v>145</v>
      </c>
    </row>
    <row r="233" spans="1:65" s="13" customFormat="1" ht="33.75">
      <c r="B233" s="240"/>
      <c r="C233" s="241"/>
      <c r="D233" s="242" t="s">
        <v>153</v>
      </c>
      <c r="E233" s="243" t="s">
        <v>1</v>
      </c>
      <c r="F233" s="244" t="s">
        <v>582</v>
      </c>
      <c r="G233" s="241"/>
      <c r="H233" s="245">
        <v>21.48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153</v>
      </c>
      <c r="AU233" s="251" t="s">
        <v>85</v>
      </c>
      <c r="AV233" s="13" t="s">
        <v>85</v>
      </c>
      <c r="AW233" s="13" t="s">
        <v>30</v>
      </c>
      <c r="AX233" s="13" t="s">
        <v>75</v>
      </c>
      <c r="AY233" s="251" t="s">
        <v>145</v>
      </c>
    </row>
    <row r="234" spans="1:65" s="13" customFormat="1" ht="33.75">
      <c r="B234" s="240"/>
      <c r="C234" s="241"/>
      <c r="D234" s="242" t="s">
        <v>153</v>
      </c>
      <c r="E234" s="243" t="s">
        <v>1</v>
      </c>
      <c r="F234" s="244" t="s">
        <v>583</v>
      </c>
      <c r="G234" s="241"/>
      <c r="H234" s="245">
        <v>32.44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153</v>
      </c>
      <c r="AU234" s="251" t="s">
        <v>85</v>
      </c>
      <c r="AV234" s="13" t="s">
        <v>85</v>
      </c>
      <c r="AW234" s="13" t="s">
        <v>30</v>
      </c>
      <c r="AX234" s="13" t="s">
        <v>75</v>
      </c>
      <c r="AY234" s="251" t="s">
        <v>145</v>
      </c>
    </row>
    <row r="235" spans="1:65" s="14" customFormat="1" ht="11.25">
      <c r="B235" s="252"/>
      <c r="C235" s="253"/>
      <c r="D235" s="242" t="s">
        <v>153</v>
      </c>
      <c r="E235" s="254" t="s">
        <v>1</v>
      </c>
      <c r="F235" s="255" t="s">
        <v>160</v>
      </c>
      <c r="G235" s="253"/>
      <c r="H235" s="256">
        <v>433.255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AT235" s="262" t="s">
        <v>153</v>
      </c>
      <c r="AU235" s="262" t="s">
        <v>85</v>
      </c>
      <c r="AV235" s="14" t="s">
        <v>151</v>
      </c>
      <c r="AW235" s="14" t="s">
        <v>30</v>
      </c>
      <c r="AX235" s="14" t="s">
        <v>83</v>
      </c>
      <c r="AY235" s="262" t="s">
        <v>145</v>
      </c>
    </row>
    <row r="236" spans="1:65" s="2" customFormat="1" ht="21.75" customHeight="1">
      <c r="A236" s="36"/>
      <c r="B236" s="37"/>
      <c r="C236" s="227" t="s">
        <v>304</v>
      </c>
      <c r="D236" s="227" t="s">
        <v>147</v>
      </c>
      <c r="E236" s="228" t="s">
        <v>265</v>
      </c>
      <c r="F236" s="229" t="s">
        <v>266</v>
      </c>
      <c r="G236" s="230" t="s">
        <v>150</v>
      </c>
      <c r="H236" s="231">
        <v>411.77499999999998</v>
      </c>
      <c r="I236" s="232"/>
      <c r="J236" s="233">
        <f>ROUND(I236*H236,2)</f>
        <v>0</v>
      </c>
      <c r="K236" s="234"/>
      <c r="L236" s="39"/>
      <c r="M236" s="235" t="s">
        <v>1</v>
      </c>
      <c r="N236" s="236" t="s">
        <v>40</v>
      </c>
      <c r="O236" s="73"/>
      <c r="P236" s="237">
        <f>O236*H236</f>
        <v>0</v>
      </c>
      <c r="Q236" s="237">
        <v>0.13188</v>
      </c>
      <c r="R236" s="237">
        <f>Q236*H236</f>
        <v>54.304886999999994</v>
      </c>
      <c r="S236" s="237">
        <v>0</v>
      </c>
      <c r="T236" s="238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39" t="s">
        <v>151</v>
      </c>
      <c r="AT236" s="239" t="s">
        <v>147</v>
      </c>
      <c r="AU236" s="239" t="s">
        <v>85</v>
      </c>
      <c r="AY236" s="18" t="s">
        <v>145</v>
      </c>
      <c r="BE236" s="116">
        <f>IF(N236="základní",J236,0)</f>
        <v>0</v>
      </c>
      <c r="BF236" s="116">
        <f>IF(N236="snížená",J236,0)</f>
        <v>0</v>
      </c>
      <c r="BG236" s="116">
        <f>IF(N236="zákl. přenesená",J236,0)</f>
        <v>0</v>
      </c>
      <c r="BH236" s="116">
        <f>IF(N236="sníž. přenesená",J236,0)</f>
        <v>0</v>
      </c>
      <c r="BI236" s="116">
        <f>IF(N236="nulová",J236,0)</f>
        <v>0</v>
      </c>
      <c r="BJ236" s="18" t="s">
        <v>83</v>
      </c>
      <c r="BK236" s="116">
        <f>ROUND(I236*H236,2)</f>
        <v>0</v>
      </c>
      <c r="BL236" s="18" t="s">
        <v>151</v>
      </c>
      <c r="BM236" s="239" t="s">
        <v>651</v>
      </c>
    </row>
    <row r="237" spans="1:65" s="13" customFormat="1" ht="33.75">
      <c r="B237" s="240"/>
      <c r="C237" s="241"/>
      <c r="D237" s="242" t="s">
        <v>153</v>
      </c>
      <c r="E237" s="243" t="s">
        <v>1</v>
      </c>
      <c r="F237" s="244" t="s">
        <v>586</v>
      </c>
      <c r="G237" s="241"/>
      <c r="H237" s="245">
        <v>32.44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153</v>
      </c>
      <c r="AU237" s="251" t="s">
        <v>85</v>
      </c>
      <c r="AV237" s="13" t="s">
        <v>85</v>
      </c>
      <c r="AW237" s="13" t="s">
        <v>30</v>
      </c>
      <c r="AX237" s="13" t="s">
        <v>75</v>
      </c>
      <c r="AY237" s="251" t="s">
        <v>145</v>
      </c>
    </row>
    <row r="238" spans="1:65" s="13" customFormat="1" ht="11.25">
      <c r="B238" s="240"/>
      <c r="C238" s="241"/>
      <c r="D238" s="242" t="s">
        <v>153</v>
      </c>
      <c r="E238" s="243" t="s">
        <v>1</v>
      </c>
      <c r="F238" s="244" t="s">
        <v>652</v>
      </c>
      <c r="G238" s="241"/>
      <c r="H238" s="245">
        <v>379.33499999999998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153</v>
      </c>
      <c r="AU238" s="251" t="s">
        <v>85</v>
      </c>
      <c r="AV238" s="13" t="s">
        <v>85</v>
      </c>
      <c r="AW238" s="13" t="s">
        <v>30</v>
      </c>
      <c r="AX238" s="13" t="s">
        <v>75</v>
      </c>
      <c r="AY238" s="251" t="s">
        <v>145</v>
      </c>
    </row>
    <row r="239" spans="1:65" s="14" customFormat="1" ht="11.25">
      <c r="B239" s="252"/>
      <c r="C239" s="253"/>
      <c r="D239" s="242" t="s">
        <v>153</v>
      </c>
      <c r="E239" s="254" t="s">
        <v>1</v>
      </c>
      <c r="F239" s="255" t="s">
        <v>160</v>
      </c>
      <c r="G239" s="253"/>
      <c r="H239" s="256">
        <v>411.77499999999998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AT239" s="262" t="s">
        <v>153</v>
      </c>
      <c r="AU239" s="262" t="s">
        <v>85</v>
      </c>
      <c r="AV239" s="14" t="s">
        <v>151</v>
      </c>
      <c r="AW239" s="14" t="s">
        <v>30</v>
      </c>
      <c r="AX239" s="14" t="s">
        <v>83</v>
      </c>
      <c r="AY239" s="262" t="s">
        <v>145</v>
      </c>
    </row>
    <row r="240" spans="1:65" s="2" customFormat="1" ht="21.75" customHeight="1">
      <c r="A240" s="36"/>
      <c r="B240" s="37"/>
      <c r="C240" s="227" t="s">
        <v>308</v>
      </c>
      <c r="D240" s="227" t="s">
        <v>147</v>
      </c>
      <c r="E240" s="228" t="s">
        <v>269</v>
      </c>
      <c r="F240" s="229" t="s">
        <v>270</v>
      </c>
      <c r="G240" s="230" t="s">
        <v>150</v>
      </c>
      <c r="H240" s="231">
        <v>411.77499999999998</v>
      </c>
      <c r="I240" s="232"/>
      <c r="J240" s="233">
        <f>ROUND(I240*H240,2)</f>
        <v>0</v>
      </c>
      <c r="K240" s="234"/>
      <c r="L240" s="39"/>
      <c r="M240" s="235" t="s">
        <v>1</v>
      </c>
      <c r="N240" s="236" t="s">
        <v>40</v>
      </c>
      <c r="O240" s="73"/>
      <c r="P240" s="237">
        <f>O240*H240</f>
        <v>0</v>
      </c>
      <c r="Q240" s="237">
        <v>0.12966</v>
      </c>
      <c r="R240" s="237">
        <f>Q240*H240</f>
        <v>53.390746499999999</v>
      </c>
      <c r="S240" s="237">
        <v>0</v>
      </c>
      <c r="T240" s="238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9" t="s">
        <v>151</v>
      </c>
      <c r="AT240" s="239" t="s">
        <v>147</v>
      </c>
      <c r="AU240" s="239" t="s">
        <v>85</v>
      </c>
      <c r="AY240" s="18" t="s">
        <v>145</v>
      </c>
      <c r="BE240" s="116">
        <f>IF(N240="základní",J240,0)</f>
        <v>0</v>
      </c>
      <c r="BF240" s="116">
        <f>IF(N240="snížená",J240,0)</f>
        <v>0</v>
      </c>
      <c r="BG240" s="116">
        <f>IF(N240="zákl. přenesená",J240,0)</f>
        <v>0</v>
      </c>
      <c r="BH240" s="116">
        <f>IF(N240="sníž. přenesená",J240,0)</f>
        <v>0</v>
      </c>
      <c r="BI240" s="116">
        <f>IF(N240="nulová",J240,0)</f>
        <v>0</v>
      </c>
      <c r="BJ240" s="18" t="s">
        <v>83</v>
      </c>
      <c r="BK240" s="116">
        <f>ROUND(I240*H240,2)</f>
        <v>0</v>
      </c>
      <c r="BL240" s="18" t="s">
        <v>151</v>
      </c>
      <c r="BM240" s="239" t="s">
        <v>653</v>
      </c>
    </row>
    <row r="241" spans="1:65" s="2" customFormat="1" ht="21.75" customHeight="1">
      <c r="A241" s="36"/>
      <c r="B241" s="37"/>
      <c r="C241" s="227" t="s">
        <v>312</v>
      </c>
      <c r="D241" s="227" t="s">
        <v>147</v>
      </c>
      <c r="E241" s="228" t="s">
        <v>273</v>
      </c>
      <c r="F241" s="229" t="s">
        <v>274</v>
      </c>
      <c r="G241" s="230" t="s">
        <v>150</v>
      </c>
      <c r="H241" s="231">
        <v>21.48</v>
      </c>
      <c r="I241" s="232"/>
      <c r="J241" s="233">
        <f>ROUND(I241*H241,2)</f>
        <v>0</v>
      </c>
      <c r="K241" s="234"/>
      <c r="L241" s="39"/>
      <c r="M241" s="235" t="s">
        <v>1</v>
      </c>
      <c r="N241" s="236" t="s">
        <v>40</v>
      </c>
      <c r="O241" s="73"/>
      <c r="P241" s="237">
        <f>O241*H241</f>
        <v>0</v>
      </c>
      <c r="Q241" s="237">
        <v>0.10100000000000001</v>
      </c>
      <c r="R241" s="237">
        <f>Q241*H241</f>
        <v>2.1694800000000001</v>
      </c>
      <c r="S241" s="237">
        <v>0</v>
      </c>
      <c r="T241" s="238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39" t="s">
        <v>151</v>
      </c>
      <c r="AT241" s="239" t="s">
        <v>147</v>
      </c>
      <c r="AU241" s="239" t="s">
        <v>85</v>
      </c>
      <c r="AY241" s="18" t="s">
        <v>145</v>
      </c>
      <c r="BE241" s="116">
        <f>IF(N241="základní",J241,0)</f>
        <v>0</v>
      </c>
      <c r="BF241" s="116">
        <f>IF(N241="snížená",J241,0)</f>
        <v>0</v>
      </c>
      <c r="BG241" s="116">
        <f>IF(N241="zákl. přenesená",J241,0)</f>
        <v>0</v>
      </c>
      <c r="BH241" s="116">
        <f>IF(N241="sníž. přenesená",J241,0)</f>
        <v>0</v>
      </c>
      <c r="BI241" s="116">
        <f>IF(N241="nulová",J241,0)</f>
        <v>0</v>
      </c>
      <c r="BJ241" s="18" t="s">
        <v>83</v>
      </c>
      <c r="BK241" s="116">
        <f>ROUND(I241*H241,2)</f>
        <v>0</v>
      </c>
      <c r="BL241" s="18" t="s">
        <v>151</v>
      </c>
      <c r="BM241" s="239" t="s">
        <v>654</v>
      </c>
    </row>
    <row r="242" spans="1:65" s="13" customFormat="1" ht="33.75">
      <c r="B242" s="240"/>
      <c r="C242" s="241"/>
      <c r="D242" s="242" t="s">
        <v>153</v>
      </c>
      <c r="E242" s="243" t="s">
        <v>1</v>
      </c>
      <c r="F242" s="244" t="s">
        <v>579</v>
      </c>
      <c r="G242" s="241"/>
      <c r="H242" s="245">
        <v>21.48</v>
      </c>
      <c r="I242" s="246"/>
      <c r="J242" s="241"/>
      <c r="K242" s="241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153</v>
      </c>
      <c r="AU242" s="251" t="s">
        <v>85</v>
      </c>
      <c r="AV242" s="13" t="s">
        <v>85</v>
      </c>
      <c r="AW242" s="13" t="s">
        <v>30</v>
      </c>
      <c r="AX242" s="13" t="s">
        <v>83</v>
      </c>
      <c r="AY242" s="251" t="s">
        <v>145</v>
      </c>
    </row>
    <row r="243" spans="1:65" s="2" customFormat="1" ht="21.75" customHeight="1">
      <c r="A243" s="36"/>
      <c r="B243" s="37"/>
      <c r="C243" s="274" t="s">
        <v>318</v>
      </c>
      <c r="D243" s="274" t="s">
        <v>215</v>
      </c>
      <c r="E243" s="275" t="s">
        <v>277</v>
      </c>
      <c r="F243" s="276" t="s">
        <v>278</v>
      </c>
      <c r="G243" s="277" t="s">
        <v>150</v>
      </c>
      <c r="H243" s="278">
        <v>22.619</v>
      </c>
      <c r="I243" s="279"/>
      <c r="J243" s="280">
        <f>ROUND(I243*H243,2)</f>
        <v>0</v>
      </c>
      <c r="K243" s="281"/>
      <c r="L243" s="282"/>
      <c r="M243" s="283" t="s">
        <v>1</v>
      </c>
      <c r="N243" s="284" t="s">
        <v>40</v>
      </c>
      <c r="O243" s="73"/>
      <c r="P243" s="237">
        <f>O243*H243</f>
        <v>0</v>
      </c>
      <c r="Q243" s="237">
        <v>0.115</v>
      </c>
      <c r="R243" s="237">
        <f>Q243*H243</f>
        <v>2.6011850000000001</v>
      </c>
      <c r="S243" s="237">
        <v>0</v>
      </c>
      <c r="T243" s="23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39" t="s">
        <v>192</v>
      </c>
      <c r="AT243" s="239" t="s">
        <v>215</v>
      </c>
      <c r="AU243" s="239" t="s">
        <v>85</v>
      </c>
      <c r="AY243" s="18" t="s">
        <v>145</v>
      </c>
      <c r="BE243" s="116">
        <f>IF(N243="základní",J243,0)</f>
        <v>0</v>
      </c>
      <c r="BF243" s="116">
        <f>IF(N243="snížená",J243,0)</f>
        <v>0</v>
      </c>
      <c r="BG243" s="116">
        <f>IF(N243="zákl. přenesená",J243,0)</f>
        <v>0</v>
      </c>
      <c r="BH243" s="116">
        <f>IF(N243="sníž. přenesená",J243,0)</f>
        <v>0</v>
      </c>
      <c r="BI243" s="116">
        <f>IF(N243="nulová",J243,0)</f>
        <v>0</v>
      </c>
      <c r="BJ243" s="18" t="s">
        <v>83</v>
      </c>
      <c r="BK243" s="116">
        <f>ROUND(I243*H243,2)</f>
        <v>0</v>
      </c>
      <c r="BL243" s="18" t="s">
        <v>151</v>
      </c>
      <c r="BM243" s="239" t="s">
        <v>655</v>
      </c>
    </row>
    <row r="244" spans="1:65" s="12" customFormat="1" ht="22.9" customHeight="1">
      <c r="B244" s="211"/>
      <c r="C244" s="212"/>
      <c r="D244" s="213" t="s">
        <v>74</v>
      </c>
      <c r="E244" s="225" t="s">
        <v>192</v>
      </c>
      <c r="F244" s="225" t="s">
        <v>280</v>
      </c>
      <c r="G244" s="212"/>
      <c r="H244" s="212"/>
      <c r="I244" s="215"/>
      <c r="J244" s="226">
        <f>BK244</f>
        <v>0</v>
      </c>
      <c r="K244" s="212"/>
      <c r="L244" s="217"/>
      <c r="M244" s="218"/>
      <c r="N244" s="219"/>
      <c r="O244" s="219"/>
      <c r="P244" s="220">
        <f>SUM(P245:P337)</f>
        <v>0</v>
      </c>
      <c r="Q244" s="219"/>
      <c r="R244" s="220">
        <f>SUM(R245:R337)</f>
        <v>65.982694500000008</v>
      </c>
      <c r="S244" s="219"/>
      <c r="T244" s="221">
        <f>SUM(T245:T337)</f>
        <v>141.47199999999998</v>
      </c>
      <c r="AR244" s="222" t="s">
        <v>83</v>
      </c>
      <c r="AT244" s="223" t="s">
        <v>74</v>
      </c>
      <c r="AU244" s="223" t="s">
        <v>83</v>
      </c>
      <c r="AY244" s="222" t="s">
        <v>145</v>
      </c>
      <c r="BK244" s="224">
        <f>SUM(BK245:BK337)</f>
        <v>0</v>
      </c>
    </row>
    <row r="245" spans="1:65" s="2" customFormat="1" ht="21.75" customHeight="1">
      <c r="A245" s="36"/>
      <c r="B245" s="37"/>
      <c r="C245" s="227" t="s">
        <v>656</v>
      </c>
      <c r="D245" s="227" t="s">
        <v>147</v>
      </c>
      <c r="E245" s="228" t="s">
        <v>657</v>
      </c>
      <c r="F245" s="229" t="s">
        <v>658</v>
      </c>
      <c r="G245" s="230" t="s">
        <v>169</v>
      </c>
      <c r="H245" s="231">
        <v>344.85</v>
      </c>
      <c r="I245" s="232"/>
      <c r="J245" s="233">
        <f>ROUND(I245*H245,2)</f>
        <v>0</v>
      </c>
      <c r="K245" s="234"/>
      <c r="L245" s="39"/>
      <c r="M245" s="235" t="s">
        <v>1</v>
      </c>
      <c r="N245" s="236" t="s">
        <v>40</v>
      </c>
      <c r="O245" s="73"/>
      <c r="P245" s="237">
        <f>O245*H245</f>
        <v>0</v>
      </c>
      <c r="Q245" s="237">
        <v>0</v>
      </c>
      <c r="R245" s="237">
        <f>Q245*H245</f>
        <v>0</v>
      </c>
      <c r="S245" s="237">
        <v>0.32</v>
      </c>
      <c r="T245" s="238">
        <f>S245*H245</f>
        <v>110.352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39" t="s">
        <v>151</v>
      </c>
      <c r="AT245" s="239" t="s">
        <v>147</v>
      </c>
      <c r="AU245" s="239" t="s">
        <v>85</v>
      </c>
      <c r="AY245" s="18" t="s">
        <v>145</v>
      </c>
      <c r="BE245" s="116">
        <f>IF(N245="základní",J245,0)</f>
        <v>0</v>
      </c>
      <c r="BF245" s="116">
        <f>IF(N245="snížená",J245,0)</f>
        <v>0</v>
      </c>
      <c r="BG245" s="116">
        <f>IF(N245="zákl. přenesená",J245,0)</f>
        <v>0</v>
      </c>
      <c r="BH245" s="116">
        <f>IF(N245="sníž. přenesená",J245,0)</f>
        <v>0</v>
      </c>
      <c r="BI245" s="116">
        <f>IF(N245="nulová",J245,0)</f>
        <v>0</v>
      </c>
      <c r="BJ245" s="18" t="s">
        <v>83</v>
      </c>
      <c r="BK245" s="116">
        <f>ROUND(I245*H245,2)</f>
        <v>0</v>
      </c>
      <c r="BL245" s="18" t="s">
        <v>151</v>
      </c>
      <c r="BM245" s="239" t="s">
        <v>659</v>
      </c>
    </row>
    <row r="246" spans="1:65" s="13" customFormat="1" ht="11.25">
      <c r="B246" s="240"/>
      <c r="C246" s="241"/>
      <c r="D246" s="242" t="s">
        <v>153</v>
      </c>
      <c r="E246" s="243" t="s">
        <v>1</v>
      </c>
      <c r="F246" s="244" t="s">
        <v>660</v>
      </c>
      <c r="G246" s="241"/>
      <c r="H246" s="245">
        <v>344.85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AT246" s="251" t="s">
        <v>153</v>
      </c>
      <c r="AU246" s="251" t="s">
        <v>85</v>
      </c>
      <c r="AV246" s="13" t="s">
        <v>85</v>
      </c>
      <c r="AW246" s="13" t="s">
        <v>30</v>
      </c>
      <c r="AX246" s="13" t="s">
        <v>83</v>
      </c>
      <c r="AY246" s="251" t="s">
        <v>145</v>
      </c>
    </row>
    <row r="247" spans="1:65" s="2" customFormat="1" ht="21.75" customHeight="1">
      <c r="A247" s="36"/>
      <c r="B247" s="37"/>
      <c r="C247" s="227" t="s">
        <v>326</v>
      </c>
      <c r="D247" s="227" t="s">
        <v>147</v>
      </c>
      <c r="E247" s="228" t="s">
        <v>661</v>
      </c>
      <c r="F247" s="229" t="s">
        <v>662</v>
      </c>
      <c r="G247" s="230" t="s">
        <v>169</v>
      </c>
      <c r="H247" s="231">
        <v>3.7</v>
      </c>
      <c r="I247" s="232"/>
      <c r="J247" s="233">
        <f>ROUND(I247*H247,2)</f>
        <v>0</v>
      </c>
      <c r="K247" s="234"/>
      <c r="L247" s="39"/>
      <c r="M247" s="235" t="s">
        <v>1</v>
      </c>
      <c r="N247" s="236" t="s">
        <v>40</v>
      </c>
      <c r="O247" s="73"/>
      <c r="P247" s="237">
        <f>O247*H247</f>
        <v>0</v>
      </c>
      <c r="Q247" s="237">
        <v>1.0000000000000001E-5</v>
      </c>
      <c r="R247" s="237">
        <f>Q247*H247</f>
        <v>3.7000000000000005E-5</v>
      </c>
      <c r="S247" s="237">
        <v>0</v>
      </c>
      <c r="T247" s="238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9" t="s">
        <v>151</v>
      </c>
      <c r="AT247" s="239" t="s">
        <v>147</v>
      </c>
      <c r="AU247" s="239" t="s">
        <v>85</v>
      </c>
      <c r="AY247" s="18" t="s">
        <v>145</v>
      </c>
      <c r="BE247" s="116">
        <f>IF(N247="základní",J247,0)</f>
        <v>0</v>
      </c>
      <c r="BF247" s="116">
        <f>IF(N247="snížená",J247,0)</f>
        <v>0</v>
      </c>
      <c r="BG247" s="116">
        <f>IF(N247="zákl. přenesená",J247,0)</f>
        <v>0</v>
      </c>
      <c r="BH247" s="116">
        <f>IF(N247="sníž. přenesená",J247,0)</f>
        <v>0</v>
      </c>
      <c r="BI247" s="116">
        <f>IF(N247="nulová",J247,0)</f>
        <v>0</v>
      </c>
      <c r="BJ247" s="18" t="s">
        <v>83</v>
      </c>
      <c r="BK247" s="116">
        <f>ROUND(I247*H247,2)</f>
        <v>0</v>
      </c>
      <c r="BL247" s="18" t="s">
        <v>151</v>
      </c>
      <c r="BM247" s="239" t="s">
        <v>663</v>
      </c>
    </row>
    <row r="248" spans="1:65" s="13" customFormat="1" ht="11.25">
      <c r="B248" s="240"/>
      <c r="C248" s="241"/>
      <c r="D248" s="242" t="s">
        <v>153</v>
      </c>
      <c r="E248" s="243" t="s">
        <v>1</v>
      </c>
      <c r="F248" s="244" t="s">
        <v>664</v>
      </c>
      <c r="G248" s="241"/>
      <c r="H248" s="245">
        <v>3.7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153</v>
      </c>
      <c r="AU248" s="251" t="s">
        <v>85</v>
      </c>
      <c r="AV248" s="13" t="s">
        <v>85</v>
      </c>
      <c r="AW248" s="13" t="s">
        <v>30</v>
      </c>
      <c r="AX248" s="13" t="s">
        <v>83</v>
      </c>
      <c r="AY248" s="251" t="s">
        <v>145</v>
      </c>
    </row>
    <row r="249" spans="1:65" s="2" customFormat="1" ht="21.75" customHeight="1">
      <c r="A249" s="36"/>
      <c r="B249" s="37"/>
      <c r="C249" s="274" t="s">
        <v>331</v>
      </c>
      <c r="D249" s="274" t="s">
        <v>215</v>
      </c>
      <c r="E249" s="275" t="s">
        <v>665</v>
      </c>
      <c r="F249" s="276" t="s">
        <v>666</v>
      </c>
      <c r="G249" s="277" t="s">
        <v>284</v>
      </c>
      <c r="H249" s="278">
        <v>1</v>
      </c>
      <c r="I249" s="279"/>
      <c r="J249" s="280">
        <f>ROUND(I249*H249,2)</f>
        <v>0</v>
      </c>
      <c r="K249" s="281"/>
      <c r="L249" s="282"/>
      <c r="M249" s="283" t="s">
        <v>1</v>
      </c>
      <c r="N249" s="284" t="s">
        <v>40</v>
      </c>
      <c r="O249" s="73"/>
      <c r="P249" s="237">
        <f>O249*H249</f>
        <v>0</v>
      </c>
      <c r="Q249" s="237">
        <v>3.6200000000000003E-2</v>
      </c>
      <c r="R249" s="237">
        <f>Q249*H249</f>
        <v>3.6200000000000003E-2</v>
      </c>
      <c r="S249" s="237">
        <v>0</v>
      </c>
      <c r="T249" s="238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9" t="s">
        <v>192</v>
      </c>
      <c r="AT249" s="239" t="s">
        <v>215</v>
      </c>
      <c r="AU249" s="239" t="s">
        <v>85</v>
      </c>
      <c r="AY249" s="18" t="s">
        <v>145</v>
      </c>
      <c r="BE249" s="116">
        <f>IF(N249="základní",J249,0)</f>
        <v>0</v>
      </c>
      <c r="BF249" s="116">
        <f>IF(N249="snížená",J249,0)</f>
        <v>0</v>
      </c>
      <c r="BG249" s="116">
        <f>IF(N249="zákl. přenesená",J249,0)</f>
        <v>0</v>
      </c>
      <c r="BH249" s="116">
        <f>IF(N249="sníž. přenesená",J249,0)</f>
        <v>0</v>
      </c>
      <c r="BI249" s="116">
        <f>IF(N249="nulová",J249,0)</f>
        <v>0</v>
      </c>
      <c r="BJ249" s="18" t="s">
        <v>83</v>
      </c>
      <c r="BK249" s="116">
        <f>ROUND(I249*H249,2)</f>
        <v>0</v>
      </c>
      <c r="BL249" s="18" t="s">
        <v>151</v>
      </c>
      <c r="BM249" s="239" t="s">
        <v>667</v>
      </c>
    </row>
    <row r="250" spans="1:65" s="13" customFormat="1" ht="22.5">
      <c r="B250" s="240"/>
      <c r="C250" s="241"/>
      <c r="D250" s="242" t="s">
        <v>153</v>
      </c>
      <c r="E250" s="241"/>
      <c r="F250" s="244" t="s">
        <v>668</v>
      </c>
      <c r="G250" s="241"/>
      <c r="H250" s="245">
        <v>1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153</v>
      </c>
      <c r="AU250" s="251" t="s">
        <v>85</v>
      </c>
      <c r="AV250" s="13" t="s">
        <v>85</v>
      </c>
      <c r="AW250" s="13" t="s">
        <v>4</v>
      </c>
      <c r="AX250" s="13" t="s">
        <v>83</v>
      </c>
      <c r="AY250" s="251" t="s">
        <v>145</v>
      </c>
    </row>
    <row r="251" spans="1:65" s="2" customFormat="1" ht="21.75" customHeight="1">
      <c r="A251" s="36"/>
      <c r="B251" s="37"/>
      <c r="C251" s="227" t="s">
        <v>336</v>
      </c>
      <c r="D251" s="227" t="s">
        <v>147</v>
      </c>
      <c r="E251" s="228" t="s">
        <v>669</v>
      </c>
      <c r="F251" s="229" t="s">
        <v>670</v>
      </c>
      <c r="G251" s="230" t="s">
        <v>169</v>
      </c>
      <c r="H251" s="231">
        <v>3.7</v>
      </c>
      <c r="I251" s="232"/>
      <c r="J251" s="233">
        <f>ROUND(I251*H251,2)</f>
        <v>0</v>
      </c>
      <c r="K251" s="234"/>
      <c r="L251" s="39"/>
      <c r="M251" s="235" t="s">
        <v>1</v>
      </c>
      <c r="N251" s="236" t="s">
        <v>40</v>
      </c>
      <c r="O251" s="73"/>
      <c r="P251" s="237">
        <f>O251*H251</f>
        <v>0</v>
      </c>
      <c r="Q251" s="237">
        <v>7.4599999999999996E-3</v>
      </c>
      <c r="R251" s="237">
        <f>Q251*H251</f>
        <v>2.7602000000000002E-2</v>
      </c>
      <c r="S251" s="237">
        <v>0</v>
      </c>
      <c r="T251" s="238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39" t="s">
        <v>151</v>
      </c>
      <c r="AT251" s="239" t="s">
        <v>147</v>
      </c>
      <c r="AU251" s="239" t="s">
        <v>85</v>
      </c>
      <c r="AY251" s="18" t="s">
        <v>145</v>
      </c>
      <c r="BE251" s="116">
        <f>IF(N251="základní",J251,0)</f>
        <v>0</v>
      </c>
      <c r="BF251" s="116">
        <f>IF(N251="snížená",J251,0)</f>
        <v>0</v>
      </c>
      <c r="BG251" s="116">
        <f>IF(N251="zákl. přenesená",J251,0)</f>
        <v>0</v>
      </c>
      <c r="BH251" s="116">
        <f>IF(N251="sníž. přenesená",J251,0)</f>
        <v>0</v>
      </c>
      <c r="BI251" s="116">
        <f>IF(N251="nulová",J251,0)</f>
        <v>0</v>
      </c>
      <c r="BJ251" s="18" t="s">
        <v>83</v>
      </c>
      <c r="BK251" s="116">
        <f>ROUND(I251*H251,2)</f>
        <v>0</v>
      </c>
      <c r="BL251" s="18" t="s">
        <v>151</v>
      </c>
      <c r="BM251" s="239" t="s">
        <v>671</v>
      </c>
    </row>
    <row r="252" spans="1:65" s="13" customFormat="1" ht="11.25">
      <c r="B252" s="240"/>
      <c r="C252" s="241"/>
      <c r="D252" s="242" t="s">
        <v>153</v>
      </c>
      <c r="E252" s="243" t="s">
        <v>1</v>
      </c>
      <c r="F252" s="244" t="s">
        <v>672</v>
      </c>
      <c r="G252" s="241"/>
      <c r="H252" s="245">
        <v>3.7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153</v>
      </c>
      <c r="AU252" s="251" t="s">
        <v>85</v>
      </c>
      <c r="AV252" s="13" t="s">
        <v>85</v>
      </c>
      <c r="AW252" s="13" t="s">
        <v>30</v>
      </c>
      <c r="AX252" s="13" t="s">
        <v>83</v>
      </c>
      <c r="AY252" s="251" t="s">
        <v>145</v>
      </c>
    </row>
    <row r="253" spans="1:65" s="2" customFormat="1" ht="21.75" customHeight="1">
      <c r="A253" s="36"/>
      <c r="B253" s="37"/>
      <c r="C253" s="227" t="s">
        <v>341</v>
      </c>
      <c r="D253" s="227" t="s">
        <v>147</v>
      </c>
      <c r="E253" s="228" t="s">
        <v>673</v>
      </c>
      <c r="F253" s="229" t="s">
        <v>674</v>
      </c>
      <c r="G253" s="230" t="s">
        <v>169</v>
      </c>
      <c r="H253" s="231">
        <v>63.5</v>
      </c>
      <c r="I253" s="232"/>
      <c r="J253" s="233">
        <f>ROUND(I253*H253,2)</f>
        <v>0</v>
      </c>
      <c r="K253" s="234"/>
      <c r="L253" s="39"/>
      <c r="M253" s="235" t="s">
        <v>1</v>
      </c>
      <c r="N253" s="236" t="s">
        <v>40</v>
      </c>
      <c r="O253" s="73"/>
      <c r="P253" s="237">
        <f>O253*H253</f>
        <v>0</v>
      </c>
      <c r="Q253" s="237">
        <v>1.0000000000000001E-5</v>
      </c>
      <c r="R253" s="237">
        <f>Q253*H253</f>
        <v>6.3500000000000004E-4</v>
      </c>
      <c r="S253" s="237">
        <v>0</v>
      </c>
      <c r="T253" s="238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39" t="s">
        <v>151</v>
      </c>
      <c r="AT253" s="239" t="s">
        <v>147</v>
      </c>
      <c r="AU253" s="239" t="s">
        <v>85</v>
      </c>
      <c r="AY253" s="18" t="s">
        <v>145</v>
      </c>
      <c r="BE253" s="116">
        <f>IF(N253="základní",J253,0)</f>
        <v>0</v>
      </c>
      <c r="BF253" s="116">
        <f>IF(N253="snížená",J253,0)</f>
        <v>0</v>
      </c>
      <c r="BG253" s="116">
        <f>IF(N253="zákl. přenesená",J253,0)</f>
        <v>0</v>
      </c>
      <c r="BH253" s="116">
        <f>IF(N253="sníž. přenesená",J253,0)</f>
        <v>0</v>
      </c>
      <c r="BI253" s="116">
        <f>IF(N253="nulová",J253,0)</f>
        <v>0</v>
      </c>
      <c r="BJ253" s="18" t="s">
        <v>83</v>
      </c>
      <c r="BK253" s="116">
        <f>ROUND(I253*H253,2)</f>
        <v>0</v>
      </c>
      <c r="BL253" s="18" t="s">
        <v>151</v>
      </c>
      <c r="BM253" s="239" t="s">
        <v>675</v>
      </c>
    </row>
    <row r="254" spans="1:65" s="13" customFormat="1" ht="33.75">
      <c r="B254" s="240"/>
      <c r="C254" s="241"/>
      <c r="D254" s="242" t="s">
        <v>153</v>
      </c>
      <c r="E254" s="243" t="s">
        <v>1</v>
      </c>
      <c r="F254" s="244" t="s">
        <v>676</v>
      </c>
      <c r="G254" s="241"/>
      <c r="H254" s="245">
        <v>63.5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153</v>
      </c>
      <c r="AU254" s="251" t="s">
        <v>85</v>
      </c>
      <c r="AV254" s="13" t="s">
        <v>85</v>
      </c>
      <c r="AW254" s="13" t="s">
        <v>30</v>
      </c>
      <c r="AX254" s="13" t="s">
        <v>83</v>
      </c>
      <c r="AY254" s="251" t="s">
        <v>145</v>
      </c>
    </row>
    <row r="255" spans="1:65" s="2" customFormat="1" ht="21.75" customHeight="1">
      <c r="A255" s="36"/>
      <c r="B255" s="37"/>
      <c r="C255" s="274" t="s">
        <v>346</v>
      </c>
      <c r="D255" s="274" t="s">
        <v>215</v>
      </c>
      <c r="E255" s="275" t="s">
        <v>677</v>
      </c>
      <c r="F255" s="276" t="s">
        <v>678</v>
      </c>
      <c r="G255" s="277" t="s">
        <v>284</v>
      </c>
      <c r="H255" s="278">
        <v>13</v>
      </c>
      <c r="I255" s="279"/>
      <c r="J255" s="280">
        <f>ROUND(I255*H255,2)</f>
        <v>0</v>
      </c>
      <c r="K255" s="281"/>
      <c r="L255" s="282"/>
      <c r="M255" s="283" t="s">
        <v>1</v>
      </c>
      <c r="N255" s="284" t="s">
        <v>40</v>
      </c>
      <c r="O255" s="73"/>
      <c r="P255" s="237">
        <f>O255*H255</f>
        <v>0</v>
      </c>
      <c r="Q255" s="237">
        <v>5.9900000000000002E-2</v>
      </c>
      <c r="R255" s="237">
        <f>Q255*H255</f>
        <v>0.77870000000000006</v>
      </c>
      <c r="S255" s="237">
        <v>0</v>
      </c>
      <c r="T255" s="238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39" t="s">
        <v>192</v>
      </c>
      <c r="AT255" s="239" t="s">
        <v>215</v>
      </c>
      <c r="AU255" s="239" t="s">
        <v>85</v>
      </c>
      <c r="AY255" s="18" t="s">
        <v>145</v>
      </c>
      <c r="BE255" s="116">
        <f>IF(N255="základní",J255,0)</f>
        <v>0</v>
      </c>
      <c r="BF255" s="116">
        <f>IF(N255="snížená",J255,0)</f>
        <v>0</v>
      </c>
      <c r="BG255" s="116">
        <f>IF(N255="zákl. přenesená",J255,0)</f>
        <v>0</v>
      </c>
      <c r="BH255" s="116">
        <f>IF(N255="sníž. přenesená",J255,0)</f>
        <v>0</v>
      </c>
      <c r="BI255" s="116">
        <f>IF(N255="nulová",J255,0)</f>
        <v>0</v>
      </c>
      <c r="BJ255" s="18" t="s">
        <v>83</v>
      </c>
      <c r="BK255" s="116">
        <f>ROUND(I255*H255,2)</f>
        <v>0</v>
      </c>
      <c r="BL255" s="18" t="s">
        <v>151</v>
      </c>
      <c r="BM255" s="239" t="s">
        <v>679</v>
      </c>
    </row>
    <row r="256" spans="1:65" s="13" customFormat="1" ht="11.25">
      <c r="B256" s="240"/>
      <c r="C256" s="241"/>
      <c r="D256" s="242" t="s">
        <v>153</v>
      </c>
      <c r="E256" s="241"/>
      <c r="F256" s="244" t="s">
        <v>680</v>
      </c>
      <c r="G256" s="241"/>
      <c r="H256" s="245">
        <v>13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153</v>
      </c>
      <c r="AU256" s="251" t="s">
        <v>85</v>
      </c>
      <c r="AV256" s="13" t="s">
        <v>85</v>
      </c>
      <c r="AW256" s="13" t="s">
        <v>4</v>
      </c>
      <c r="AX256" s="13" t="s">
        <v>83</v>
      </c>
      <c r="AY256" s="251" t="s">
        <v>145</v>
      </c>
    </row>
    <row r="257" spans="1:65" s="2" customFormat="1" ht="21.75" customHeight="1">
      <c r="A257" s="36"/>
      <c r="B257" s="37"/>
      <c r="C257" s="227" t="s">
        <v>351</v>
      </c>
      <c r="D257" s="227" t="s">
        <v>147</v>
      </c>
      <c r="E257" s="228" t="s">
        <v>681</v>
      </c>
      <c r="F257" s="229" t="s">
        <v>682</v>
      </c>
      <c r="G257" s="230" t="s">
        <v>169</v>
      </c>
      <c r="H257" s="231">
        <v>37.5</v>
      </c>
      <c r="I257" s="232"/>
      <c r="J257" s="233">
        <f>ROUND(I257*H257,2)</f>
        <v>0</v>
      </c>
      <c r="K257" s="234"/>
      <c r="L257" s="39"/>
      <c r="M257" s="235" t="s">
        <v>1</v>
      </c>
      <c r="N257" s="236" t="s">
        <v>40</v>
      </c>
      <c r="O257" s="73"/>
      <c r="P257" s="237">
        <f>O257*H257</f>
        <v>0</v>
      </c>
      <c r="Q257" s="237">
        <v>1.0000000000000001E-5</v>
      </c>
      <c r="R257" s="237">
        <f>Q257*H257</f>
        <v>3.7500000000000001E-4</v>
      </c>
      <c r="S257" s="237">
        <v>0</v>
      </c>
      <c r="T257" s="238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39" t="s">
        <v>151</v>
      </c>
      <c r="AT257" s="239" t="s">
        <v>147</v>
      </c>
      <c r="AU257" s="239" t="s">
        <v>85</v>
      </c>
      <c r="AY257" s="18" t="s">
        <v>145</v>
      </c>
      <c r="BE257" s="116">
        <f>IF(N257="základní",J257,0)</f>
        <v>0</v>
      </c>
      <c r="BF257" s="116">
        <f>IF(N257="snížená",J257,0)</f>
        <v>0</v>
      </c>
      <c r="BG257" s="116">
        <f>IF(N257="zákl. přenesená",J257,0)</f>
        <v>0</v>
      </c>
      <c r="BH257" s="116">
        <f>IF(N257="sníž. přenesená",J257,0)</f>
        <v>0</v>
      </c>
      <c r="BI257" s="116">
        <f>IF(N257="nulová",J257,0)</f>
        <v>0</v>
      </c>
      <c r="BJ257" s="18" t="s">
        <v>83</v>
      </c>
      <c r="BK257" s="116">
        <f>ROUND(I257*H257,2)</f>
        <v>0</v>
      </c>
      <c r="BL257" s="18" t="s">
        <v>151</v>
      </c>
      <c r="BM257" s="239" t="s">
        <v>683</v>
      </c>
    </row>
    <row r="258" spans="1:65" s="13" customFormat="1" ht="11.25">
      <c r="B258" s="240"/>
      <c r="C258" s="241"/>
      <c r="D258" s="242" t="s">
        <v>153</v>
      </c>
      <c r="E258" s="243" t="s">
        <v>1</v>
      </c>
      <c r="F258" s="244" t="s">
        <v>684</v>
      </c>
      <c r="G258" s="241"/>
      <c r="H258" s="245">
        <v>5.3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153</v>
      </c>
      <c r="AU258" s="251" t="s">
        <v>85</v>
      </c>
      <c r="AV258" s="13" t="s">
        <v>85</v>
      </c>
      <c r="AW258" s="13" t="s">
        <v>30</v>
      </c>
      <c r="AX258" s="13" t="s">
        <v>75</v>
      </c>
      <c r="AY258" s="251" t="s">
        <v>145</v>
      </c>
    </row>
    <row r="259" spans="1:65" s="13" customFormat="1" ht="11.25">
      <c r="B259" s="240"/>
      <c r="C259" s="241"/>
      <c r="D259" s="242" t="s">
        <v>153</v>
      </c>
      <c r="E259" s="243" t="s">
        <v>1</v>
      </c>
      <c r="F259" s="244" t="s">
        <v>685</v>
      </c>
      <c r="G259" s="241"/>
      <c r="H259" s="245">
        <v>32.200000000000003</v>
      </c>
      <c r="I259" s="246"/>
      <c r="J259" s="241"/>
      <c r="K259" s="241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153</v>
      </c>
      <c r="AU259" s="251" t="s">
        <v>85</v>
      </c>
      <c r="AV259" s="13" t="s">
        <v>85</v>
      </c>
      <c r="AW259" s="13" t="s">
        <v>30</v>
      </c>
      <c r="AX259" s="13" t="s">
        <v>75</v>
      </c>
      <c r="AY259" s="251" t="s">
        <v>145</v>
      </c>
    </row>
    <row r="260" spans="1:65" s="14" customFormat="1" ht="11.25">
      <c r="B260" s="252"/>
      <c r="C260" s="253"/>
      <c r="D260" s="242" t="s">
        <v>153</v>
      </c>
      <c r="E260" s="254" t="s">
        <v>1</v>
      </c>
      <c r="F260" s="255" t="s">
        <v>160</v>
      </c>
      <c r="G260" s="253"/>
      <c r="H260" s="256">
        <v>37.5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AT260" s="262" t="s">
        <v>153</v>
      </c>
      <c r="AU260" s="262" t="s">
        <v>85</v>
      </c>
      <c r="AV260" s="14" t="s">
        <v>151</v>
      </c>
      <c r="AW260" s="14" t="s">
        <v>30</v>
      </c>
      <c r="AX260" s="14" t="s">
        <v>83</v>
      </c>
      <c r="AY260" s="262" t="s">
        <v>145</v>
      </c>
    </row>
    <row r="261" spans="1:65" s="2" customFormat="1" ht="21.75" customHeight="1">
      <c r="A261" s="36"/>
      <c r="B261" s="37"/>
      <c r="C261" s="274" t="s">
        <v>686</v>
      </c>
      <c r="D261" s="274" t="s">
        <v>215</v>
      </c>
      <c r="E261" s="275" t="s">
        <v>687</v>
      </c>
      <c r="F261" s="276" t="s">
        <v>688</v>
      </c>
      <c r="G261" s="277" t="s">
        <v>284</v>
      </c>
      <c r="H261" s="278">
        <v>8</v>
      </c>
      <c r="I261" s="279"/>
      <c r="J261" s="280">
        <f>ROUND(I261*H261,2)</f>
        <v>0</v>
      </c>
      <c r="K261" s="281"/>
      <c r="L261" s="282"/>
      <c r="M261" s="283" t="s">
        <v>1</v>
      </c>
      <c r="N261" s="284" t="s">
        <v>40</v>
      </c>
      <c r="O261" s="73"/>
      <c r="P261" s="237">
        <f>O261*H261</f>
        <v>0</v>
      </c>
      <c r="Q261" s="237">
        <v>9.5500000000000002E-2</v>
      </c>
      <c r="R261" s="237">
        <f>Q261*H261</f>
        <v>0.76400000000000001</v>
      </c>
      <c r="S261" s="237">
        <v>0</v>
      </c>
      <c r="T261" s="238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39" t="s">
        <v>192</v>
      </c>
      <c r="AT261" s="239" t="s">
        <v>215</v>
      </c>
      <c r="AU261" s="239" t="s">
        <v>85</v>
      </c>
      <c r="AY261" s="18" t="s">
        <v>145</v>
      </c>
      <c r="BE261" s="116">
        <f>IF(N261="základní",J261,0)</f>
        <v>0</v>
      </c>
      <c r="BF261" s="116">
        <f>IF(N261="snížená",J261,0)</f>
        <v>0</v>
      </c>
      <c r="BG261" s="116">
        <f>IF(N261="zákl. přenesená",J261,0)</f>
        <v>0</v>
      </c>
      <c r="BH261" s="116">
        <f>IF(N261="sníž. přenesená",J261,0)</f>
        <v>0</v>
      </c>
      <c r="BI261" s="116">
        <f>IF(N261="nulová",J261,0)</f>
        <v>0</v>
      </c>
      <c r="BJ261" s="18" t="s">
        <v>83</v>
      </c>
      <c r="BK261" s="116">
        <f>ROUND(I261*H261,2)</f>
        <v>0</v>
      </c>
      <c r="BL261" s="18" t="s">
        <v>151</v>
      </c>
      <c r="BM261" s="239" t="s">
        <v>689</v>
      </c>
    </row>
    <row r="262" spans="1:65" s="13" customFormat="1" ht="11.25">
      <c r="B262" s="240"/>
      <c r="C262" s="241"/>
      <c r="D262" s="242" t="s">
        <v>153</v>
      </c>
      <c r="E262" s="241"/>
      <c r="F262" s="244" t="s">
        <v>690</v>
      </c>
      <c r="G262" s="241"/>
      <c r="H262" s="245">
        <v>8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153</v>
      </c>
      <c r="AU262" s="251" t="s">
        <v>85</v>
      </c>
      <c r="AV262" s="13" t="s">
        <v>85</v>
      </c>
      <c r="AW262" s="13" t="s">
        <v>4</v>
      </c>
      <c r="AX262" s="13" t="s">
        <v>83</v>
      </c>
      <c r="AY262" s="251" t="s">
        <v>145</v>
      </c>
    </row>
    <row r="263" spans="1:65" s="2" customFormat="1" ht="21.75" customHeight="1">
      <c r="A263" s="36"/>
      <c r="B263" s="37"/>
      <c r="C263" s="227" t="s">
        <v>361</v>
      </c>
      <c r="D263" s="227" t="s">
        <v>147</v>
      </c>
      <c r="E263" s="228" t="s">
        <v>691</v>
      </c>
      <c r="F263" s="229" t="s">
        <v>692</v>
      </c>
      <c r="G263" s="230" t="s">
        <v>169</v>
      </c>
      <c r="H263" s="231">
        <v>344.85</v>
      </c>
      <c r="I263" s="232"/>
      <c r="J263" s="233">
        <f>ROUND(I263*H263,2)</f>
        <v>0</v>
      </c>
      <c r="K263" s="234"/>
      <c r="L263" s="39"/>
      <c r="M263" s="235" t="s">
        <v>1</v>
      </c>
      <c r="N263" s="236" t="s">
        <v>40</v>
      </c>
      <c r="O263" s="73"/>
      <c r="P263" s="237">
        <f>O263*H263</f>
        <v>0</v>
      </c>
      <c r="Q263" s="237">
        <v>3.0000000000000001E-5</v>
      </c>
      <c r="R263" s="237">
        <f>Q263*H263</f>
        <v>1.0345500000000001E-2</v>
      </c>
      <c r="S263" s="237">
        <v>0</v>
      </c>
      <c r="T263" s="238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39" t="s">
        <v>151</v>
      </c>
      <c r="AT263" s="239" t="s">
        <v>147</v>
      </c>
      <c r="AU263" s="239" t="s">
        <v>85</v>
      </c>
      <c r="AY263" s="18" t="s">
        <v>145</v>
      </c>
      <c r="BE263" s="116">
        <f>IF(N263="základní",J263,0)</f>
        <v>0</v>
      </c>
      <c r="BF263" s="116">
        <f>IF(N263="snížená",J263,0)</f>
        <v>0</v>
      </c>
      <c r="BG263" s="116">
        <f>IF(N263="zákl. přenesená",J263,0)</f>
        <v>0</v>
      </c>
      <c r="BH263" s="116">
        <f>IF(N263="sníž. přenesená",J263,0)</f>
        <v>0</v>
      </c>
      <c r="BI263" s="116">
        <f>IF(N263="nulová",J263,0)</f>
        <v>0</v>
      </c>
      <c r="BJ263" s="18" t="s">
        <v>83</v>
      </c>
      <c r="BK263" s="116">
        <f>ROUND(I263*H263,2)</f>
        <v>0</v>
      </c>
      <c r="BL263" s="18" t="s">
        <v>151</v>
      </c>
      <c r="BM263" s="239" t="s">
        <v>693</v>
      </c>
    </row>
    <row r="264" spans="1:65" s="13" customFormat="1" ht="11.25">
      <c r="B264" s="240"/>
      <c r="C264" s="241"/>
      <c r="D264" s="242" t="s">
        <v>153</v>
      </c>
      <c r="E264" s="243" t="s">
        <v>1</v>
      </c>
      <c r="F264" s="244" t="s">
        <v>694</v>
      </c>
      <c r="G264" s="241"/>
      <c r="H264" s="245">
        <v>344.85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153</v>
      </c>
      <c r="AU264" s="251" t="s">
        <v>85</v>
      </c>
      <c r="AV264" s="13" t="s">
        <v>85</v>
      </c>
      <c r="AW264" s="13" t="s">
        <v>30</v>
      </c>
      <c r="AX264" s="13" t="s">
        <v>83</v>
      </c>
      <c r="AY264" s="251" t="s">
        <v>145</v>
      </c>
    </row>
    <row r="265" spans="1:65" s="2" customFormat="1" ht="16.5" customHeight="1">
      <c r="A265" s="36"/>
      <c r="B265" s="37"/>
      <c r="C265" s="274" t="s">
        <v>365</v>
      </c>
      <c r="D265" s="274" t="s">
        <v>215</v>
      </c>
      <c r="E265" s="275" t="s">
        <v>695</v>
      </c>
      <c r="F265" s="276" t="s">
        <v>696</v>
      </c>
      <c r="G265" s="277" t="s">
        <v>169</v>
      </c>
      <c r="H265" s="278">
        <v>347</v>
      </c>
      <c r="I265" s="279"/>
      <c r="J265" s="280">
        <f>ROUND(I265*H265,2)</f>
        <v>0</v>
      </c>
      <c r="K265" s="281"/>
      <c r="L265" s="282"/>
      <c r="M265" s="283" t="s">
        <v>1</v>
      </c>
      <c r="N265" s="284" t="s">
        <v>40</v>
      </c>
      <c r="O265" s="73"/>
      <c r="P265" s="237">
        <f>O265*H265</f>
        <v>0</v>
      </c>
      <c r="Q265" s="237">
        <v>2.683E-2</v>
      </c>
      <c r="R265" s="237">
        <f>Q265*H265</f>
        <v>9.3100100000000001</v>
      </c>
      <c r="S265" s="237">
        <v>0</v>
      </c>
      <c r="T265" s="238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39" t="s">
        <v>192</v>
      </c>
      <c r="AT265" s="239" t="s">
        <v>215</v>
      </c>
      <c r="AU265" s="239" t="s">
        <v>85</v>
      </c>
      <c r="AY265" s="18" t="s">
        <v>145</v>
      </c>
      <c r="BE265" s="116">
        <f>IF(N265="základní",J265,0)</f>
        <v>0</v>
      </c>
      <c r="BF265" s="116">
        <f>IF(N265="snížená",J265,0)</f>
        <v>0</v>
      </c>
      <c r="BG265" s="116">
        <f>IF(N265="zákl. přenesená",J265,0)</f>
        <v>0</v>
      </c>
      <c r="BH265" s="116">
        <f>IF(N265="sníž. přenesená",J265,0)</f>
        <v>0</v>
      </c>
      <c r="BI265" s="116">
        <f>IF(N265="nulová",J265,0)</f>
        <v>0</v>
      </c>
      <c r="BJ265" s="18" t="s">
        <v>83</v>
      </c>
      <c r="BK265" s="116">
        <f>ROUND(I265*H265,2)</f>
        <v>0</v>
      </c>
      <c r="BL265" s="18" t="s">
        <v>151</v>
      </c>
      <c r="BM265" s="239" t="s">
        <v>697</v>
      </c>
    </row>
    <row r="266" spans="1:65" s="13" customFormat="1" ht="11.25">
      <c r="B266" s="240"/>
      <c r="C266" s="241"/>
      <c r="D266" s="242" t="s">
        <v>153</v>
      </c>
      <c r="E266" s="241"/>
      <c r="F266" s="244" t="s">
        <v>698</v>
      </c>
      <c r="G266" s="241"/>
      <c r="H266" s="245">
        <v>347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153</v>
      </c>
      <c r="AU266" s="251" t="s">
        <v>85</v>
      </c>
      <c r="AV266" s="13" t="s">
        <v>85</v>
      </c>
      <c r="AW266" s="13" t="s">
        <v>4</v>
      </c>
      <c r="AX266" s="13" t="s">
        <v>83</v>
      </c>
      <c r="AY266" s="251" t="s">
        <v>145</v>
      </c>
    </row>
    <row r="267" spans="1:65" s="2" customFormat="1" ht="16.5" customHeight="1">
      <c r="A267" s="36"/>
      <c r="B267" s="37"/>
      <c r="C267" s="227" t="s">
        <v>369</v>
      </c>
      <c r="D267" s="227" t="s">
        <v>147</v>
      </c>
      <c r="E267" s="228" t="s">
        <v>370</v>
      </c>
      <c r="F267" s="229" t="s">
        <v>699</v>
      </c>
      <c r="G267" s="230" t="s">
        <v>284</v>
      </c>
      <c r="H267" s="231">
        <v>33</v>
      </c>
      <c r="I267" s="232"/>
      <c r="J267" s="233">
        <f>ROUND(I267*H267,2)</f>
        <v>0</v>
      </c>
      <c r="K267" s="234"/>
      <c r="L267" s="39"/>
      <c r="M267" s="235" t="s">
        <v>1</v>
      </c>
      <c r="N267" s="236" t="s">
        <v>40</v>
      </c>
      <c r="O267" s="73"/>
      <c r="P267" s="237">
        <f>O267*H267</f>
        <v>0</v>
      </c>
      <c r="Q267" s="237">
        <v>1.2E-4</v>
      </c>
      <c r="R267" s="237">
        <f>Q267*H267</f>
        <v>3.96E-3</v>
      </c>
      <c r="S267" s="237">
        <v>0</v>
      </c>
      <c r="T267" s="238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39" t="s">
        <v>151</v>
      </c>
      <c r="AT267" s="239" t="s">
        <v>147</v>
      </c>
      <c r="AU267" s="239" t="s">
        <v>85</v>
      </c>
      <c r="AY267" s="18" t="s">
        <v>145</v>
      </c>
      <c r="BE267" s="116">
        <f>IF(N267="základní",J267,0)</f>
        <v>0</v>
      </c>
      <c r="BF267" s="116">
        <f>IF(N267="snížená",J267,0)</f>
        <v>0</v>
      </c>
      <c r="BG267" s="116">
        <f>IF(N267="zákl. přenesená",J267,0)</f>
        <v>0</v>
      </c>
      <c r="BH267" s="116">
        <f>IF(N267="sníž. přenesená",J267,0)</f>
        <v>0</v>
      </c>
      <c r="BI267" s="116">
        <f>IF(N267="nulová",J267,0)</f>
        <v>0</v>
      </c>
      <c r="BJ267" s="18" t="s">
        <v>83</v>
      </c>
      <c r="BK267" s="116">
        <f>ROUND(I267*H267,2)</f>
        <v>0</v>
      </c>
      <c r="BL267" s="18" t="s">
        <v>151</v>
      </c>
      <c r="BM267" s="239" t="s">
        <v>700</v>
      </c>
    </row>
    <row r="268" spans="1:65" s="13" customFormat="1" ht="11.25">
      <c r="B268" s="240"/>
      <c r="C268" s="241"/>
      <c r="D268" s="242" t="s">
        <v>153</v>
      </c>
      <c r="E268" s="243" t="s">
        <v>1</v>
      </c>
      <c r="F268" s="244" t="s">
        <v>701</v>
      </c>
      <c r="G268" s="241"/>
      <c r="H268" s="245">
        <v>13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153</v>
      </c>
      <c r="AU268" s="251" t="s">
        <v>85</v>
      </c>
      <c r="AV268" s="13" t="s">
        <v>85</v>
      </c>
      <c r="AW268" s="13" t="s">
        <v>30</v>
      </c>
      <c r="AX268" s="13" t="s">
        <v>75</v>
      </c>
      <c r="AY268" s="251" t="s">
        <v>145</v>
      </c>
    </row>
    <row r="269" spans="1:65" s="15" customFormat="1" ht="11.25">
      <c r="B269" s="263"/>
      <c r="C269" s="264"/>
      <c r="D269" s="242" t="s">
        <v>153</v>
      </c>
      <c r="E269" s="265" t="s">
        <v>1</v>
      </c>
      <c r="F269" s="266" t="s">
        <v>190</v>
      </c>
      <c r="G269" s="264"/>
      <c r="H269" s="267">
        <v>13</v>
      </c>
      <c r="I269" s="268"/>
      <c r="J269" s="264"/>
      <c r="K269" s="264"/>
      <c r="L269" s="269"/>
      <c r="M269" s="270"/>
      <c r="N269" s="271"/>
      <c r="O269" s="271"/>
      <c r="P269" s="271"/>
      <c r="Q269" s="271"/>
      <c r="R269" s="271"/>
      <c r="S269" s="271"/>
      <c r="T269" s="272"/>
      <c r="AT269" s="273" t="s">
        <v>153</v>
      </c>
      <c r="AU269" s="273" t="s">
        <v>85</v>
      </c>
      <c r="AV269" s="15" t="s">
        <v>161</v>
      </c>
      <c r="AW269" s="15" t="s">
        <v>30</v>
      </c>
      <c r="AX269" s="15" t="s">
        <v>75</v>
      </c>
      <c r="AY269" s="273" t="s">
        <v>145</v>
      </c>
    </row>
    <row r="270" spans="1:65" s="13" customFormat="1" ht="11.25">
      <c r="B270" s="240"/>
      <c r="C270" s="241"/>
      <c r="D270" s="242" t="s">
        <v>153</v>
      </c>
      <c r="E270" s="243" t="s">
        <v>1</v>
      </c>
      <c r="F270" s="244" t="s">
        <v>702</v>
      </c>
      <c r="G270" s="241"/>
      <c r="H270" s="245">
        <v>10</v>
      </c>
      <c r="I270" s="246"/>
      <c r="J270" s="241"/>
      <c r="K270" s="241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153</v>
      </c>
      <c r="AU270" s="251" t="s">
        <v>85</v>
      </c>
      <c r="AV270" s="13" t="s">
        <v>85</v>
      </c>
      <c r="AW270" s="13" t="s">
        <v>30</v>
      </c>
      <c r="AX270" s="13" t="s">
        <v>75</v>
      </c>
      <c r="AY270" s="251" t="s">
        <v>145</v>
      </c>
    </row>
    <row r="271" spans="1:65" s="13" customFormat="1" ht="11.25">
      <c r="B271" s="240"/>
      <c r="C271" s="241"/>
      <c r="D271" s="242" t="s">
        <v>153</v>
      </c>
      <c r="E271" s="243" t="s">
        <v>1</v>
      </c>
      <c r="F271" s="244" t="s">
        <v>703</v>
      </c>
      <c r="G271" s="241"/>
      <c r="H271" s="245">
        <v>10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153</v>
      </c>
      <c r="AU271" s="251" t="s">
        <v>85</v>
      </c>
      <c r="AV271" s="13" t="s">
        <v>85</v>
      </c>
      <c r="AW271" s="13" t="s">
        <v>30</v>
      </c>
      <c r="AX271" s="13" t="s">
        <v>75</v>
      </c>
      <c r="AY271" s="251" t="s">
        <v>145</v>
      </c>
    </row>
    <row r="272" spans="1:65" s="15" customFormat="1" ht="11.25">
      <c r="B272" s="263"/>
      <c r="C272" s="264"/>
      <c r="D272" s="242" t="s">
        <v>153</v>
      </c>
      <c r="E272" s="265" t="s">
        <v>1</v>
      </c>
      <c r="F272" s="266" t="s">
        <v>190</v>
      </c>
      <c r="G272" s="264"/>
      <c r="H272" s="267">
        <v>20</v>
      </c>
      <c r="I272" s="268"/>
      <c r="J272" s="264"/>
      <c r="K272" s="264"/>
      <c r="L272" s="269"/>
      <c r="M272" s="270"/>
      <c r="N272" s="271"/>
      <c r="O272" s="271"/>
      <c r="P272" s="271"/>
      <c r="Q272" s="271"/>
      <c r="R272" s="271"/>
      <c r="S272" s="271"/>
      <c r="T272" s="272"/>
      <c r="AT272" s="273" t="s">
        <v>153</v>
      </c>
      <c r="AU272" s="273" t="s">
        <v>85</v>
      </c>
      <c r="AV272" s="15" t="s">
        <v>161</v>
      </c>
      <c r="AW272" s="15" t="s">
        <v>30</v>
      </c>
      <c r="AX272" s="15" t="s">
        <v>75</v>
      </c>
      <c r="AY272" s="273" t="s">
        <v>145</v>
      </c>
    </row>
    <row r="273" spans="1:65" s="14" customFormat="1" ht="11.25">
      <c r="B273" s="252"/>
      <c r="C273" s="253"/>
      <c r="D273" s="242" t="s">
        <v>153</v>
      </c>
      <c r="E273" s="254" t="s">
        <v>1</v>
      </c>
      <c r="F273" s="255" t="s">
        <v>160</v>
      </c>
      <c r="G273" s="253"/>
      <c r="H273" s="256">
        <v>33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AT273" s="262" t="s">
        <v>153</v>
      </c>
      <c r="AU273" s="262" t="s">
        <v>85</v>
      </c>
      <c r="AV273" s="14" t="s">
        <v>151</v>
      </c>
      <c r="AW273" s="14" t="s">
        <v>30</v>
      </c>
      <c r="AX273" s="14" t="s">
        <v>83</v>
      </c>
      <c r="AY273" s="262" t="s">
        <v>145</v>
      </c>
    </row>
    <row r="274" spans="1:65" s="2" customFormat="1" ht="21.75" customHeight="1">
      <c r="A274" s="36"/>
      <c r="B274" s="37"/>
      <c r="C274" s="227" t="s">
        <v>375</v>
      </c>
      <c r="D274" s="227" t="s">
        <v>147</v>
      </c>
      <c r="E274" s="228" t="s">
        <v>704</v>
      </c>
      <c r="F274" s="229" t="s">
        <v>705</v>
      </c>
      <c r="G274" s="230" t="s">
        <v>181</v>
      </c>
      <c r="H274" s="231">
        <v>17</v>
      </c>
      <c r="I274" s="232"/>
      <c r="J274" s="233">
        <f>ROUND(I274*H274,2)</f>
        <v>0</v>
      </c>
      <c r="K274" s="234"/>
      <c r="L274" s="39"/>
      <c r="M274" s="235" t="s">
        <v>1</v>
      </c>
      <c r="N274" s="236" t="s">
        <v>40</v>
      </c>
      <c r="O274" s="73"/>
      <c r="P274" s="237">
        <f>O274*H274</f>
        <v>0</v>
      </c>
      <c r="Q274" s="237">
        <v>0</v>
      </c>
      <c r="R274" s="237">
        <f>Q274*H274</f>
        <v>0</v>
      </c>
      <c r="S274" s="237">
        <v>1.76</v>
      </c>
      <c r="T274" s="238">
        <f>S274*H274</f>
        <v>29.92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39" t="s">
        <v>151</v>
      </c>
      <c r="AT274" s="239" t="s">
        <v>147</v>
      </c>
      <c r="AU274" s="239" t="s">
        <v>85</v>
      </c>
      <c r="AY274" s="18" t="s">
        <v>145</v>
      </c>
      <c r="BE274" s="116">
        <f>IF(N274="základní",J274,0)</f>
        <v>0</v>
      </c>
      <c r="BF274" s="116">
        <f>IF(N274="snížená",J274,0)</f>
        <v>0</v>
      </c>
      <c r="BG274" s="116">
        <f>IF(N274="zákl. přenesená",J274,0)</f>
        <v>0</v>
      </c>
      <c r="BH274" s="116">
        <f>IF(N274="sníž. přenesená",J274,0)</f>
        <v>0</v>
      </c>
      <c r="BI274" s="116">
        <f>IF(N274="nulová",J274,0)</f>
        <v>0</v>
      </c>
      <c r="BJ274" s="18" t="s">
        <v>83</v>
      </c>
      <c r="BK274" s="116">
        <f>ROUND(I274*H274,2)</f>
        <v>0</v>
      </c>
      <c r="BL274" s="18" t="s">
        <v>151</v>
      </c>
      <c r="BM274" s="239" t="s">
        <v>706</v>
      </c>
    </row>
    <row r="275" spans="1:65" s="16" customFormat="1" ht="11.25">
      <c r="B275" s="290"/>
      <c r="C275" s="291"/>
      <c r="D275" s="242" t="s">
        <v>153</v>
      </c>
      <c r="E275" s="292" t="s">
        <v>1</v>
      </c>
      <c r="F275" s="293" t="s">
        <v>707</v>
      </c>
      <c r="G275" s="291"/>
      <c r="H275" s="292" t="s">
        <v>1</v>
      </c>
      <c r="I275" s="294"/>
      <c r="J275" s="291"/>
      <c r="K275" s="291"/>
      <c r="L275" s="295"/>
      <c r="M275" s="296"/>
      <c r="N275" s="297"/>
      <c r="O275" s="297"/>
      <c r="P275" s="297"/>
      <c r="Q275" s="297"/>
      <c r="R275" s="297"/>
      <c r="S275" s="297"/>
      <c r="T275" s="298"/>
      <c r="AT275" s="299" t="s">
        <v>153</v>
      </c>
      <c r="AU275" s="299" t="s">
        <v>85</v>
      </c>
      <c r="AV275" s="16" t="s">
        <v>83</v>
      </c>
      <c r="AW275" s="16" t="s">
        <v>30</v>
      </c>
      <c r="AX275" s="16" t="s">
        <v>75</v>
      </c>
      <c r="AY275" s="299" t="s">
        <v>145</v>
      </c>
    </row>
    <row r="276" spans="1:65" s="13" customFormat="1" ht="11.25">
      <c r="B276" s="240"/>
      <c r="C276" s="241"/>
      <c r="D276" s="242" t="s">
        <v>153</v>
      </c>
      <c r="E276" s="243" t="s">
        <v>1</v>
      </c>
      <c r="F276" s="244" t="s">
        <v>708</v>
      </c>
      <c r="G276" s="241"/>
      <c r="H276" s="245">
        <v>14</v>
      </c>
      <c r="I276" s="246"/>
      <c r="J276" s="241"/>
      <c r="K276" s="241"/>
      <c r="L276" s="247"/>
      <c r="M276" s="248"/>
      <c r="N276" s="249"/>
      <c r="O276" s="249"/>
      <c r="P276" s="249"/>
      <c r="Q276" s="249"/>
      <c r="R276" s="249"/>
      <c r="S276" s="249"/>
      <c r="T276" s="250"/>
      <c r="AT276" s="251" t="s">
        <v>153</v>
      </c>
      <c r="AU276" s="251" t="s">
        <v>85</v>
      </c>
      <c r="AV276" s="13" t="s">
        <v>85</v>
      </c>
      <c r="AW276" s="13" t="s">
        <v>30</v>
      </c>
      <c r="AX276" s="13" t="s">
        <v>75</v>
      </c>
      <c r="AY276" s="251" t="s">
        <v>145</v>
      </c>
    </row>
    <row r="277" spans="1:65" s="15" customFormat="1" ht="11.25">
      <c r="B277" s="263"/>
      <c r="C277" s="264"/>
      <c r="D277" s="242" t="s">
        <v>153</v>
      </c>
      <c r="E277" s="265" t="s">
        <v>1</v>
      </c>
      <c r="F277" s="266" t="s">
        <v>190</v>
      </c>
      <c r="G277" s="264"/>
      <c r="H277" s="267">
        <v>14</v>
      </c>
      <c r="I277" s="268"/>
      <c r="J277" s="264"/>
      <c r="K277" s="264"/>
      <c r="L277" s="269"/>
      <c r="M277" s="270"/>
      <c r="N277" s="271"/>
      <c r="O277" s="271"/>
      <c r="P277" s="271"/>
      <c r="Q277" s="271"/>
      <c r="R277" s="271"/>
      <c r="S277" s="271"/>
      <c r="T277" s="272"/>
      <c r="AT277" s="273" t="s">
        <v>153</v>
      </c>
      <c r="AU277" s="273" t="s">
        <v>85</v>
      </c>
      <c r="AV277" s="15" t="s">
        <v>161</v>
      </c>
      <c r="AW277" s="15" t="s">
        <v>30</v>
      </c>
      <c r="AX277" s="15" t="s">
        <v>75</v>
      </c>
      <c r="AY277" s="273" t="s">
        <v>145</v>
      </c>
    </row>
    <row r="278" spans="1:65" s="13" customFormat="1" ht="11.25">
      <c r="B278" s="240"/>
      <c r="C278" s="241"/>
      <c r="D278" s="242" t="s">
        <v>153</v>
      </c>
      <c r="E278" s="243" t="s">
        <v>1</v>
      </c>
      <c r="F278" s="244" t="s">
        <v>709</v>
      </c>
      <c r="G278" s="241"/>
      <c r="H278" s="245">
        <v>3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153</v>
      </c>
      <c r="AU278" s="251" t="s">
        <v>85</v>
      </c>
      <c r="AV278" s="13" t="s">
        <v>85</v>
      </c>
      <c r="AW278" s="13" t="s">
        <v>30</v>
      </c>
      <c r="AX278" s="13" t="s">
        <v>75</v>
      </c>
      <c r="AY278" s="251" t="s">
        <v>145</v>
      </c>
    </row>
    <row r="279" spans="1:65" s="15" customFormat="1" ht="11.25">
      <c r="B279" s="263"/>
      <c r="C279" s="264"/>
      <c r="D279" s="242" t="s">
        <v>153</v>
      </c>
      <c r="E279" s="265" t="s">
        <v>1</v>
      </c>
      <c r="F279" s="266" t="s">
        <v>190</v>
      </c>
      <c r="G279" s="264"/>
      <c r="H279" s="267">
        <v>3</v>
      </c>
      <c r="I279" s="268"/>
      <c r="J279" s="264"/>
      <c r="K279" s="264"/>
      <c r="L279" s="269"/>
      <c r="M279" s="270"/>
      <c r="N279" s="271"/>
      <c r="O279" s="271"/>
      <c r="P279" s="271"/>
      <c r="Q279" s="271"/>
      <c r="R279" s="271"/>
      <c r="S279" s="271"/>
      <c r="T279" s="272"/>
      <c r="AT279" s="273" t="s">
        <v>153</v>
      </c>
      <c r="AU279" s="273" t="s">
        <v>85</v>
      </c>
      <c r="AV279" s="15" t="s">
        <v>161</v>
      </c>
      <c r="AW279" s="15" t="s">
        <v>30</v>
      </c>
      <c r="AX279" s="15" t="s">
        <v>75</v>
      </c>
      <c r="AY279" s="273" t="s">
        <v>145</v>
      </c>
    </row>
    <row r="280" spans="1:65" s="14" customFormat="1" ht="11.25">
      <c r="B280" s="252"/>
      <c r="C280" s="253"/>
      <c r="D280" s="242" t="s">
        <v>153</v>
      </c>
      <c r="E280" s="254" t="s">
        <v>1</v>
      </c>
      <c r="F280" s="255" t="s">
        <v>160</v>
      </c>
      <c r="G280" s="253"/>
      <c r="H280" s="256">
        <v>17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AT280" s="262" t="s">
        <v>153</v>
      </c>
      <c r="AU280" s="262" t="s">
        <v>85</v>
      </c>
      <c r="AV280" s="14" t="s">
        <v>151</v>
      </c>
      <c r="AW280" s="14" t="s">
        <v>30</v>
      </c>
      <c r="AX280" s="14" t="s">
        <v>83</v>
      </c>
      <c r="AY280" s="262" t="s">
        <v>145</v>
      </c>
    </row>
    <row r="281" spans="1:65" s="2" customFormat="1" ht="16.5" customHeight="1">
      <c r="A281" s="36"/>
      <c r="B281" s="37"/>
      <c r="C281" s="227" t="s">
        <v>380</v>
      </c>
      <c r="D281" s="227" t="s">
        <v>147</v>
      </c>
      <c r="E281" s="228" t="s">
        <v>710</v>
      </c>
      <c r="F281" s="229" t="s">
        <v>711</v>
      </c>
      <c r="G281" s="230" t="s">
        <v>169</v>
      </c>
      <c r="H281" s="231">
        <v>72.5</v>
      </c>
      <c r="I281" s="232"/>
      <c r="J281" s="233">
        <f>ROUND(I281*H281,2)</f>
        <v>0</v>
      </c>
      <c r="K281" s="234"/>
      <c r="L281" s="39"/>
      <c r="M281" s="235" t="s">
        <v>1</v>
      </c>
      <c r="N281" s="236" t="s">
        <v>40</v>
      </c>
      <c r="O281" s="73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39" t="s">
        <v>151</v>
      </c>
      <c r="AT281" s="239" t="s">
        <v>147</v>
      </c>
      <c r="AU281" s="239" t="s">
        <v>85</v>
      </c>
      <c r="AY281" s="18" t="s">
        <v>145</v>
      </c>
      <c r="BE281" s="116">
        <f>IF(N281="základní",J281,0)</f>
        <v>0</v>
      </c>
      <c r="BF281" s="116">
        <f>IF(N281="snížená",J281,0)</f>
        <v>0</v>
      </c>
      <c r="BG281" s="116">
        <f>IF(N281="zákl. přenesená",J281,0)</f>
        <v>0</v>
      </c>
      <c r="BH281" s="116">
        <f>IF(N281="sníž. přenesená",J281,0)</f>
        <v>0</v>
      </c>
      <c r="BI281" s="116">
        <f>IF(N281="nulová",J281,0)</f>
        <v>0</v>
      </c>
      <c r="BJ281" s="18" t="s">
        <v>83</v>
      </c>
      <c r="BK281" s="116">
        <f>ROUND(I281*H281,2)</f>
        <v>0</v>
      </c>
      <c r="BL281" s="18" t="s">
        <v>151</v>
      </c>
      <c r="BM281" s="239" t="s">
        <v>712</v>
      </c>
    </row>
    <row r="282" spans="1:65" s="13" customFormat="1" ht="11.25">
      <c r="B282" s="240"/>
      <c r="C282" s="241"/>
      <c r="D282" s="242" t="s">
        <v>153</v>
      </c>
      <c r="E282" s="243" t="s">
        <v>1</v>
      </c>
      <c r="F282" s="244" t="s">
        <v>713</v>
      </c>
      <c r="G282" s="241"/>
      <c r="H282" s="245">
        <v>72.5</v>
      </c>
      <c r="I282" s="246"/>
      <c r="J282" s="241"/>
      <c r="K282" s="241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153</v>
      </c>
      <c r="AU282" s="251" t="s">
        <v>85</v>
      </c>
      <c r="AV282" s="13" t="s">
        <v>85</v>
      </c>
      <c r="AW282" s="13" t="s">
        <v>30</v>
      </c>
      <c r="AX282" s="13" t="s">
        <v>83</v>
      </c>
      <c r="AY282" s="251" t="s">
        <v>145</v>
      </c>
    </row>
    <row r="283" spans="1:65" s="2" customFormat="1" ht="21.75" customHeight="1">
      <c r="A283" s="36"/>
      <c r="B283" s="37"/>
      <c r="C283" s="227" t="s">
        <v>394</v>
      </c>
      <c r="D283" s="227" t="s">
        <v>147</v>
      </c>
      <c r="E283" s="228" t="s">
        <v>714</v>
      </c>
      <c r="F283" s="229" t="s">
        <v>715</v>
      </c>
      <c r="G283" s="230" t="s">
        <v>392</v>
      </c>
      <c r="H283" s="231">
        <v>1</v>
      </c>
      <c r="I283" s="232"/>
      <c r="J283" s="233">
        <f>ROUND(I283*H283,2)</f>
        <v>0</v>
      </c>
      <c r="K283" s="234"/>
      <c r="L283" s="39"/>
      <c r="M283" s="235" t="s">
        <v>1</v>
      </c>
      <c r="N283" s="236" t="s">
        <v>40</v>
      </c>
      <c r="O283" s="73"/>
      <c r="P283" s="237">
        <f>O283*H283</f>
        <v>0</v>
      </c>
      <c r="Q283" s="237">
        <v>2.5000000000000001E-4</v>
      </c>
      <c r="R283" s="237">
        <f>Q283*H283</f>
        <v>2.5000000000000001E-4</v>
      </c>
      <c r="S283" s="237">
        <v>0</v>
      </c>
      <c r="T283" s="238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39" t="s">
        <v>151</v>
      </c>
      <c r="AT283" s="239" t="s">
        <v>147</v>
      </c>
      <c r="AU283" s="239" t="s">
        <v>85</v>
      </c>
      <c r="AY283" s="18" t="s">
        <v>145</v>
      </c>
      <c r="BE283" s="116">
        <f>IF(N283="základní",J283,0)</f>
        <v>0</v>
      </c>
      <c r="BF283" s="116">
        <f>IF(N283="snížená",J283,0)</f>
        <v>0</v>
      </c>
      <c r="BG283" s="116">
        <f>IF(N283="zákl. přenesená",J283,0)</f>
        <v>0</v>
      </c>
      <c r="BH283" s="116">
        <f>IF(N283="sníž. přenesená",J283,0)</f>
        <v>0</v>
      </c>
      <c r="BI283" s="116">
        <f>IF(N283="nulová",J283,0)</f>
        <v>0</v>
      </c>
      <c r="BJ283" s="18" t="s">
        <v>83</v>
      </c>
      <c r="BK283" s="116">
        <f>ROUND(I283*H283,2)</f>
        <v>0</v>
      </c>
      <c r="BL283" s="18" t="s">
        <v>151</v>
      </c>
      <c r="BM283" s="239" t="s">
        <v>716</v>
      </c>
    </row>
    <row r="284" spans="1:65" s="2" customFormat="1" ht="16.5" customHeight="1">
      <c r="A284" s="36"/>
      <c r="B284" s="37"/>
      <c r="C284" s="227" t="s">
        <v>398</v>
      </c>
      <c r="D284" s="227" t="s">
        <v>147</v>
      </c>
      <c r="E284" s="228" t="s">
        <v>717</v>
      </c>
      <c r="F284" s="229" t="s">
        <v>718</v>
      </c>
      <c r="G284" s="230" t="s">
        <v>169</v>
      </c>
      <c r="H284" s="231">
        <v>344.85</v>
      </c>
      <c r="I284" s="232"/>
      <c r="J284" s="233">
        <f>ROUND(I284*H284,2)</f>
        <v>0</v>
      </c>
      <c r="K284" s="234"/>
      <c r="L284" s="39"/>
      <c r="M284" s="235" t="s">
        <v>1</v>
      </c>
      <c r="N284" s="236" t="s">
        <v>40</v>
      </c>
      <c r="O284" s="73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39" t="s">
        <v>151</v>
      </c>
      <c r="AT284" s="239" t="s">
        <v>147</v>
      </c>
      <c r="AU284" s="239" t="s">
        <v>85</v>
      </c>
      <c r="AY284" s="18" t="s">
        <v>145</v>
      </c>
      <c r="BE284" s="116">
        <f>IF(N284="základní",J284,0)</f>
        <v>0</v>
      </c>
      <c r="BF284" s="116">
        <f>IF(N284="snížená",J284,0)</f>
        <v>0</v>
      </c>
      <c r="BG284" s="116">
        <f>IF(N284="zákl. přenesená",J284,0)</f>
        <v>0</v>
      </c>
      <c r="BH284" s="116">
        <f>IF(N284="sníž. přenesená",J284,0)</f>
        <v>0</v>
      </c>
      <c r="BI284" s="116">
        <f>IF(N284="nulová",J284,0)</f>
        <v>0</v>
      </c>
      <c r="BJ284" s="18" t="s">
        <v>83</v>
      </c>
      <c r="BK284" s="116">
        <f>ROUND(I284*H284,2)</f>
        <v>0</v>
      </c>
      <c r="BL284" s="18" t="s">
        <v>151</v>
      </c>
      <c r="BM284" s="239" t="s">
        <v>719</v>
      </c>
    </row>
    <row r="285" spans="1:65" s="2" customFormat="1" ht="21.75" customHeight="1">
      <c r="A285" s="36"/>
      <c r="B285" s="37"/>
      <c r="C285" s="227" t="s">
        <v>402</v>
      </c>
      <c r="D285" s="227" t="s">
        <v>147</v>
      </c>
      <c r="E285" s="228" t="s">
        <v>720</v>
      </c>
      <c r="F285" s="229" t="s">
        <v>721</v>
      </c>
      <c r="G285" s="230" t="s">
        <v>284</v>
      </c>
      <c r="H285" s="231">
        <v>10</v>
      </c>
      <c r="I285" s="232"/>
      <c r="J285" s="233">
        <f>ROUND(I285*H285,2)</f>
        <v>0</v>
      </c>
      <c r="K285" s="234"/>
      <c r="L285" s="39"/>
      <c r="M285" s="235" t="s">
        <v>1</v>
      </c>
      <c r="N285" s="236" t="s">
        <v>40</v>
      </c>
      <c r="O285" s="73"/>
      <c r="P285" s="237">
        <f>O285*H285</f>
        <v>0</v>
      </c>
      <c r="Q285" s="237">
        <v>9.1800000000000007E-3</v>
      </c>
      <c r="R285" s="237">
        <f>Q285*H285</f>
        <v>9.1800000000000007E-2</v>
      </c>
      <c r="S285" s="237">
        <v>0</v>
      </c>
      <c r="T285" s="238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39" t="s">
        <v>151</v>
      </c>
      <c r="AT285" s="239" t="s">
        <v>147</v>
      </c>
      <c r="AU285" s="239" t="s">
        <v>85</v>
      </c>
      <c r="AY285" s="18" t="s">
        <v>145</v>
      </c>
      <c r="BE285" s="116">
        <f>IF(N285="základní",J285,0)</f>
        <v>0</v>
      </c>
      <c r="BF285" s="116">
        <f>IF(N285="snížená",J285,0)</f>
        <v>0</v>
      </c>
      <c r="BG285" s="116">
        <f>IF(N285="zákl. přenesená",J285,0)</f>
        <v>0</v>
      </c>
      <c r="BH285" s="116">
        <f>IF(N285="sníž. přenesená",J285,0)</f>
        <v>0</v>
      </c>
      <c r="BI285" s="116">
        <f>IF(N285="nulová",J285,0)</f>
        <v>0</v>
      </c>
      <c r="BJ285" s="18" t="s">
        <v>83</v>
      </c>
      <c r="BK285" s="116">
        <f>ROUND(I285*H285,2)</f>
        <v>0</v>
      </c>
      <c r="BL285" s="18" t="s">
        <v>151</v>
      </c>
      <c r="BM285" s="239" t="s">
        <v>722</v>
      </c>
    </row>
    <row r="286" spans="1:65" s="13" customFormat="1" ht="11.25">
      <c r="B286" s="240"/>
      <c r="C286" s="241"/>
      <c r="D286" s="242" t="s">
        <v>153</v>
      </c>
      <c r="E286" s="243" t="s">
        <v>1</v>
      </c>
      <c r="F286" s="244" t="s">
        <v>723</v>
      </c>
      <c r="G286" s="241"/>
      <c r="H286" s="245">
        <v>1</v>
      </c>
      <c r="I286" s="246"/>
      <c r="J286" s="241"/>
      <c r="K286" s="241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153</v>
      </c>
      <c r="AU286" s="251" t="s">
        <v>85</v>
      </c>
      <c r="AV286" s="13" t="s">
        <v>85</v>
      </c>
      <c r="AW286" s="13" t="s">
        <v>30</v>
      </c>
      <c r="AX286" s="13" t="s">
        <v>75</v>
      </c>
      <c r="AY286" s="251" t="s">
        <v>145</v>
      </c>
    </row>
    <row r="287" spans="1:65" s="13" customFormat="1" ht="11.25">
      <c r="B287" s="240"/>
      <c r="C287" s="241"/>
      <c r="D287" s="242" t="s">
        <v>153</v>
      </c>
      <c r="E287" s="243" t="s">
        <v>1</v>
      </c>
      <c r="F287" s="244" t="s">
        <v>724</v>
      </c>
      <c r="G287" s="241"/>
      <c r="H287" s="245">
        <v>7</v>
      </c>
      <c r="I287" s="246"/>
      <c r="J287" s="241"/>
      <c r="K287" s="241"/>
      <c r="L287" s="247"/>
      <c r="M287" s="248"/>
      <c r="N287" s="249"/>
      <c r="O287" s="249"/>
      <c r="P287" s="249"/>
      <c r="Q287" s="249"/>
      <c r="R287" s="249"/>
      <c r="S287" s="249"/>
      <c r="T287" s="250"/>
      <c r="AT287" s="251" t="s">
        <v>153</v>
      </c>
      <c r="AU287" s="251" t="s">
        <v>85</v>
      </c>
      <c r="AV287" s="13" t="s">
        <v>85</v>
      </c>
      <c r="AW287" s="13" t="s">
        <v>30</v>
      </c>
      <c r="AX287" s="13" t="s">
        <v>75</v>
      </c>
      <c r="AY287" s="251" t="s">
        <v>145</v>
      </c>
    </row>
    <row r="288" spans="1:65" s="13" customFormat="1" ht="11.25">
      <c r="B288" s="240"/>
      <c r="C288" s="241"/>
      <c r="D288" s="242" t="s">
        <v>153</v>
      </c>
      <c r="E288" s="243" t="s">
        <v>1</v>
      </c>
      <c r="F288" s="244" t="s">
        <v>725</v>
      </c>
      <c r="G288" s="241"/>
      <c r="H288" s="245">
        <v>2</v>
      </c>
      <c r="I288" s="246"/>
      <c r="J288" s="241"/>
      <c r="K288" s="241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153</v>
      </c>
      <c r="AU288" s="251" t="s">
        <v>85</v>
      </c>
      <c r="AV288" s="13" t="s">
        <v>85</v>
      </c>
      <c r="AW288" s="13" t="s">
        <v>30</v>
      </c>
      <c r="AX288" s="13" t="s">
        <v>75</v>
      </c>
      <c r="AY288" s="251" t="s">
        <v>145</v>
      </c>
    </row>
    <row r="289" spans="1:65" s="14" customFormat="1" ht="11.25">
      <c r="B289" s="252"/>
      <c r="C289" s="253"/>
      <c r="D289" s="242" t="s">
        <v>153</v>
      </c>
      <c r="E289" s="254" t="s">
        <v>1</v>
      </c>
      <c r="F289" s="255" t="s">
        <v>160</v>
      </c>
      <c r="G289" s="253"/>
      <c r="H289" s="256">
        <v>10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AT289" s="262" t="s">
        <v>153</v>
      </c>
      <c r="AU289" s="262" t="s">
        <v>85</v>
      </c>
      <c r="AV289" s="14" t="s">
        <v>151</v>
      </c>
      <c r="AW289" s="14" t="s">
        <v>30</v>
      </c>
      <c r="AX289" s="14" t="s">
        <v>83</v>
      </c>
      <c r="AY289" s="262" t="s">
        <v>145</v>
      </c>
    </row>
    <row r="290" spans="1:65" s="2" customFormat="1" ht="21.75" customHeight="1">
      <c r="A290" s="36"/>
      <c r="B290" s="37"/>
      <c r="C290" s="274" t="s">
        <v>406</v>
      </c>
      <c r="D290" s="274" t="s">
        <v>215</v>
      </c>
      <c r="E290" s="275" t="s">
        <v>726</v>
      </c>
      <c r="F290" s="276" t="s">
        <v>727</v>
      </c>
      <c r="G290" s="277" t="s">
        <v>284</v>
      </c>
      <c r="H290" s="278">
        <v>1</v>
      </c>
      <c r="I290" s="279"/>
      <c r="J290" s="280">
        <f>ROUND(I290*H290,2)</f>
        <v>0</v>
      </c>
      <c r="K290" s="281"/>
      <c r="L290" s="282"/>
      <c r="M290" s="283" t="s">
        <v>1</v>
      </c>
      <c r="N290" s="284" t="s">
        <v>40</v>
      </c>
      <c r="O290" s="73"/>
      <c r="P290" s="237">
        <f>O290*H290</f>
        <v>0</v>
      </c>
      <c r="Q290" s="237">
        <v>0.254</v>
      </c>
      <c r="R290" s="237">
        <f>Q290*H290</f>
        <v>0.254</v>
      </c>
      <c r="S290" s="237">
        <v>0</v>
      </c>
      <c r="T290" s="238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39" t="s">
        <v>192</v>
      </c>
      <c r="AT290" s="239" t="s">
        <v>215</v>
      </c>
      <c r="AU290" s="239" t="s">
        <v>85</v>
      </c>
      <c r="AY290" s="18" t="s">
        <v>145</v>
      </c>
      <c r="BE290" s="116">
        <f>IF(N290="základní",J290,0)</f>
        <v>0</v>
      </c>
      <c r="BF290" s="116">
        <f>IF(N290="snížená",J290,0)</f>
        <v>0</v>
      </c>
      <c r="BG290" s="116">
        <f>IF(N290="zákl. přenesená",J290,0)</f>
        <v>0</v>
      </c>
      <c r="BH290" s="116">
        <f>IF(N290="sníž. přenesená",J290,0)</f>
        <v>0</v>
      </c>
      <c r="BI290" s="116">
        <f>IF(N290="nulová",J290,0)</f>
        <v>0</v>
      </c>
      <c r="BJ290" s="18" t="s">
        <v>83</v>
      </c>
      <c r="BK290" s="116">
        <f>ROUND(I290*H290,2)</f>
        <v>0</v>
      </c>
      <c r="BL290" s="18" t="s">
        <v>151</v>
      </c>
      <c r="BM290" s="239" t="s">
        <v>728</v>
      </c>
    </row>
    <row r="291" spans="1:65" s="13" customFormat="1" ht="11.25">
      <c r="B291" s="240"/>
      <c r="C291" s="241"/>
      <c r="D291" s="242" t="s">
        <v>153</v>
      </c>
      <c r="E291" s="243" t="s">
        <v>1</v>
      </c>
      <c r="F291" s="244" t="s">
        <v>723</v>
      </c>
      <c r="G291" s="241"/>
      <c r="H291" s="245">
        <v>1</v>
      </c>
      <c r="I291" s="246"/>
      <c r="J291" s="241"/>
      <c r="K291" s="241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153</v>
      </c>
      <c r="AU291" s="251" t="s">
        <v>85</v>
      </c>
      <c r="AV291" s="13" t="s">
        <v>85</v>
      </c>
      <c r="AW291" s="13" t="s">
        <v>30</v>
      </c>
      <c r="AX291" s="13" t="s">
        <v>83</v>
      </c>
      <c r="AY291" s="251" t="s">
        <v>145</v>
      </c>
    </row>
    <row r="292" spans="1:65" s="2" customFormat="1" ht="21.75" customHeight="1">
      <c r="A292" s="36"/>
      <c r="B292" s="37"/>
      <c r="C292" s="274" t="s">
        <v>729</v>
      </c>
      <c r="D292" s="274" t="s">
        <v>215</v>
      </c>
      <c r="E292" s="275" t="s">
        <v>730</v>
      </c>
      <c r="F292" s="276" t="s">
        <v>731</v>
      </c>
      <c r="G292" s="277" t="s">
        <v>284</v>
      </c>
      <c r="H292" s="278">
        <v>7</v>
      </c>
      <c r="I292" s="279"/>
      <c r="J292" s="280">
        <f>ROUND(I292*H292,2)</f>
        <v>0</v>
      </c>
      <c r="K292" s="281"/>
      <c r="L292" s="282"/>
      <c r="M292" s="283" t="s">
        <v>1</v>
      </c>
      <c r="N292" s="284" t="s">
        <v>40</v>
      </c>
      <c r="O292" s="73"/>
      <c r="P292" s="237">
        <f>O292*H292</f>
        <v>0</v>
      </c>
      <c r="Q292" s="237">
        <v>0.50600000000000001</v>
      </c>
      <c r="R292" s="237">
        <f>Q292*H292</f>
        <v>3.5419999999999998</v>
      </c>
      <c r="S292" s="237">
        <v>0</v>
      </c>
      <c r="T292" s="238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39" t="s">
        <v>192</v>
      </c>
      <c r="AT292" s="239" t="s">
        <v>215</v>
      </c>
      <c r="AU292" s="239" t="s">
        <v>85</v>
      </c>
      <c r="AY292" s="18" t="s">
        <v>145</v>
      </c>
      <c r="BE292" s="116">
        <f>IF(N292="základní",J292,0)</f>
        <v>0</v>
      </c>
      <c r="BF292" s="116">
        <f>IF(N292="snížená",J292,0)</f>
        <v>0</v>
      </c>
      <c r="BG292" s="116">
        <f>IF(N292="zákl. přenesená",J292,0)</f>
        <v>0</v>
      </c>
      <c r="BH292" s="116">
        <f>IF(N292="sníž. přenesená",J292,0)</f>
        <v>0</v>
      </c>
      <c r="BI292" s="116">
        <f>IF(N292="nulová",J292,0)</f>
        <v>0</v>
      </c>
      <c r="BJ292" s="18" t="s">
        <v>83</v>
      </c>
      <c r="BK292" s="116">
        <f>ROUND(I292*H292,2)</f>
        <v>0</v>
      </c>
      <c r="BL292" s="18" t="s">
        <v>151</v>
      </c>
      <c r="BM292" s="239" t="s">
        <v>732</v>
      </c>
    </row>
    <row r="293" spans="1:65" s="13" customFormat="1" ht="11.25">
      <c r="B293" s="240"/>
      <c r="C293" s="241"/>
      <c r="D293" s="242" t="s">
        <v>153</v>
      </c>
      <c r="E293" s="243" t="s">
        <v>1</v>
      </c>
      <c r="F293" s="244" t="s">
        <v>724</v>
      </c>
      <c r="G293" s="241"/>
      <c r="H293" s="245">
        <v>7</v>
      </c>
      <c r="I293" s="246"/>
      <c r="J293" s="241"/>
      <c r="K293" s="241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153</v>
      </c>
      <c r="AU293" s="251" t="s">
        <v>85</v>
      </c>
      <c r="AV293" s="13" t="s">
        <v>85</v>
      </c>
      <c r="AW293" s="13" t="s">
        <v>30</v>
      </c>
      <c r="AX293" s="13" t="s">
        <v>83</v>
      </c>
      <c r="AY293" s="251" t="s">
        <v>145</v>
      </c>
    </row>
    <row r="294" spans="1:65" s="2" customFormat="1" ht="21.75" customHeight="1">
      <c r="A294" s="36"/>
      <c r="B294" s="37"/>
      <c r="C294" s="274" t="s">
        <v>410</v>
      </c>
      <c r="D294" s="274" t="s">
        <v>215</v>
      </c>
      <c r="E294" s="275" t="s">
        <v>733</v>
      </c>
      <c r="F294" s="276" t="s">
        <v>734</v>
      </c>
      <c r="G294" s="277" t="s">
        <v>284</v>
      </c>
      <c r="H294" s="278">
        <v>2</v>
      </c>
      <c r="I294" s="279"/>
      <c r="J294" s="280">
        <f>ROUND(I294*H294,2)</f>
        <v>0</v>
      </c>
      <c r="K294" s="281"/>
      <c r="L294" s="282"/>
      <c r="M294" s="283" t="s">
        <v>1</v>
      </c>
      <c r="N294" s="284" t="s">
        <v>40</v>
      </c>
      <c r="O294" s="73"/>
      <c r="P294" s="237">
        <f>O294*H294</f>
        <v>0</v>
      </c>
      <c r="Q294" s="237">
        <v>1.0129999999999999</v>
      </c>
      <c r="R294" s="237">
        <f>Q294*H294</f>
        <v>2.0259999999999998</v>
      </c>
      <c r="S294" s="237">
        <v>0</v>
      </c>
      <c r="T294" s="238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39" t="s">
        <v>192</v>
      </c>
      <c r="AT294" s="239" t="s">
        <v>215</v>
      </c>
      <c r="AU294" s="239" t="s">
        <v>85</v>
      </c>
      <c r="AY294" s="18" t="s">
        <v>145</v>
      </c>
      <c r="BE294" s="116">
        <f>IF(N294="základní",J294,0)</f>
        <v>0</v>
      </c>
      <c r="BF294" s="116">
        <f>IF(N294="snížená",J294,0)</f>
        <v>0</v>
      </c>
      <c r="BG294" s="116">
        <f>IF(N294="zákl. přenesená",J294,0)</f>
        <v>0</v>
      </c>
      <c r="BH294" s="116">
        <f>IF(N294="sníž. přenesená",J294,0)</f>
        <v>0</v>
      </c>
      <c r="BI294" s="116">
        <f>IF(N294="nulová",J294,0)</f>
        <v>0</v>
      </c>
      <c r="BJ294" s="18" t="s">
        <v>83</v>
      </c>
      <c r="BK294" s="116">
        <f>ROUND(I294*H294,2)</f>
        <v>0</v>
      </c>
      <c r="BL294" s="18" t="s">
        <v>151</v>
      </c>
      <c r="BM294" s="239" t="s">
        <v>735</v>
      </c>
    </row>
    <row r="295" spans="1:65" s="13" customFormat="1" ht="11.25">
      <c r="B295" s="240"/>
      <c r="C295" s="241"/>
      <c r="D295" s="242" t="s">
        <v>153</v>
      </c>
      <c r="E295" s="243" t="s">
        <v>1</v>
      </c>
      <c r="F295" s="244" t="s">
        <v>725</v>
      </c>
      <c r="G295" s="241"/>
      <c r="H295" s="245">
        <v>2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153</v>
      </c>
      <c r="AU295" s="251" t="s">
        <v>85</v>
      </c>
      <c r="AV295" s="13" t="s">
        <v>85</v>
      </c>
      <c r="AW295" s="13" t="s">
        <v>30</v>
      </c>
      <c r="AX295" s="13" t="s">
        <v>83</v>
      </c>
      <c r="AY295" s="251" t="s">
        <v>145</v>
      </c>
    </row>
    <row r="296" spans="1:65" s="2" customFormat="1" ht="16.5" customHeight="1">
      <c r="A296" s="36"/>
      <c r="B296" s="37"/>
      <c r="C296" s="274" t="s">
        <v>422</v>
      </c>
      <c r="D296" s="274" t="s">
        <v>215</v>
      </c>
      <c r="E296" s="275" t="s">
        <v>736</v>
      </c>
      <c r="F296" s="276" t="s">
        <v>737</v>
      </c>
      <c r="G296" s="277" t="s">
        <v>284</v>
      </c>
      <c r="H296" s="278">
        <v>19</v>
      </c>
      <c r="I296" s="279"/>
      <c r="J296" s="280">
        <f>ROUND(I296*H296,2)</f>
        <v>0</v>
      </c>
      <c r="K296" s="281"/>
      <c r="L296" s="282"/>
      <c r="M296" s="283" t="s">
        <v>1</v>
      </c>
      <c r="N296" s="284" t="s">
        <v>40</v>
      </c>
      <c r="O296" s="73"/>
      <c r="P296" s="237">
        <f>O296*H296</f>
        <v>0</v>
      </c>
      <c r="Q296" s="237">
        <v>1.0129999999999999</v>
      </c>
      <c r="R296" s="237">
        <f>Q296*H296</f>
        <v>19.247</v>
      </c>
      <c r="S296" s="237">
        <v>0</v>
      </c>
      <c r="T296" s="238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39" t="s">
        <v>192</v>
      </c>
      <c r="AT296" s="239" t="s">
        <v>215</v>
      </c>
      <c r="AU296" s="239" t="s">
        <v>85</v>
      </c>
      <c r="AY296" s="18" t="s">
        <v>145</v>
      </c>
      <c r="BE296" s="116">
        <f>IF(N296="základní",J296,0)</f>
        <v>0</v>
      </c>
      <c r="BF296" s="116">
        <f>IF(N296="snížená",J296,0)</f>
        <v>0</v>
      </c>
      <c r="BG296" s="116">
        <f>IF(N296="zákl. přenesená",J296,0)</f>
        <v>0</v>
      </c>
      <c r="BH296" s="116">
        <f>IF(N296="sníž. přenesená",J296,0)</f>
        <v>0</v>
      </c>
      <c r="BI296" s="116">
        <f>IF(N296="nulová",J296,0)</f>
        <v>0</v>
      </c>
      <c r="BJ296" s="18" t="s">
        <v>83</v>
      </c>
      <c r="BK296" s="116">
        <f>ROUND(I296*H296,2)</f>
        <v>0</v>
      </c>
      <c r="BL296" s="18" t="s">
        <v>151</v>
      </c>
      <c r="BM296" s="239" t="s">
        <v>738</v>
      </c>
    </row>
    <row r="297" spans="1:65" s="2" customFormat="1" ht="21.75" customHeight="1">
      <c r="A297" s="36"/>
      <c r="B297" s="37"/>
      <c r="C297" s="227" t="s">
        <v>414</v>
      </c>
      <c r="D297" s="227" t="s">
        <v>147</v>
      </c>
      <c r="E297" s="228" t="s">
        <v>739</v>
      </c>
      <c r="F297" s="229" t="s">
        <v>740</v>
      </c>
      <c r="G297" s="230" t="s">
        <v>284</v>
      </c>
      <c r="H297" s="231">
        <v>24</v>
      </c>
      <c r="I297" s="232"/>
      <c r="J297" s="233">
        <f>ROUND(I297*H297,2)</f>
        <v>0</v>
      </c>
      <c r="K297" s="234"/>
      <c r="L297" s="39"/>
      <c r="M297" s="235" t="s">
        <v>1</v>
      </c>
      <c r="N297" s="236" t="s">
        <v>40</v>
      </c>
      <c r="O297" s="73"/>
      <c r="P297" s="237">
        <f>O297*H297</f>
        <v>0</v>
      </c>
      <c r="Q297" s="237">
        <v>1.1469999999999999E-2</v>
      </c>
      <c r="R297" s="237">
        <f>Q297*H297</f>
        <v>0.27527999999999997</v>
      </c>
      <c r="S297" s="237">
        <v>0</v>
      </c>
      <c r="T297" s="238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39" t="s">
        <v>151</v>
      </c>
      <c r="AT297" s="239" t="s">
        <v>147</v>
      </c>
      <c r="AU297" s="239" t="s">
        <v>85</v>
      </c>
      <c r="AY297" s="18" t="s">
        <v>145</v>
      </c>
      <c r="BE297" s="116">
        <f>IF(N297="základní",J297,0)</f>
        <v>0</v>
      </c>
      <c r="BF297" s="116">
        <f>IF(N297="snížená",J297,0)</f>
        <v>0</v>
      </c>
      <c r="BG297" s="116">
        <f>IF(N297="zákl. přenesená",J297,0)</f>
        <v>0</v>
      </c>
      <c r="BH297" s="116">
        <f>IF(N297="sníž. přenesená",J297,0)</f>
        <v>0</v>
      </c>
      <c r="BI297" s="116">
        <f>IF(N297="nulová",J297,0)</f>
        <v>0</v>
      </c>
      <c r="BJ297" s="18" t="s">
        <v>83</v>
      </c>
      <c r="BK297" s="116">
        <f>ROUND(I297*H297,2)</f>
        <v>0</v>
      </c>
      <c r="BL297" s="18" t="s">
        <v>151</v>
      </c>
      <c r="BM297" s="239" t="s">
        <v>741</v>
      </c>
    </row>
    <row r="298" spans="1:65" s="13" customFormat="1" ht="11.25">
      <c r="B298" s="240"/>
      <c r="C298" s="241"/>
      <c r="D298" s="242" t="s">
        <v>153</v>
      </c>
      <c r="E298" s="243" t="s">
        <v>1</v>
      </c>
      <c r="F298" s="244" t="s">
        <v>742</v>
      </c>
      <c r="G298" s="241"/>
      <c r="H298" s="245">
        <v>10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153</v>
      </c>
      <c r="AU298" s="251" t="s">
        <v>85</v>
      </c>
      <c r="AV298" s="13" t="s">
        <v>85</v>
      </c>
      <c r="AW298" s="13" t="s">
        <v>30</v>
      </c>
      <c r="AX298" s="13" t="s">
        <v>75</v>
      </c>
      <c r="AY298" s="251" t="s">
        <v>145</v>
      </c>
    </row>
    <row r="299" spans="1:65" s="13" customFormat="1" ht="11.25">
      <c r="B299" s="240"/>
      <c r="C299" s="241"/>
      <c r="D299" s="242" t="s">
        <v>153</v>
      </c>
      <c r="E299" s="243" t="s">
        <v>1</v>
      </c>
      <c r="F299" s="244" t="s">
        <v>743</v>
      </c>
      <c r="G299" s="241"/>
      <c r="H299" s="245">
        <v>14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153</v>
      </c>
      <c r="AU299" s="251" t="s">
        <v>85</v>
      </c>
      <c r="AV299" s="13" t="s">
        <v>85</v>
      </c>
      <c r="AW299" s="13" t="s">
        <v>30</v>
      </c>
      <c r="AX299" s="13" t="s">
        <v>75</v>
      </c>
      <c r="AY299" s="251" t="s">
        <v>145</v>
      </c>
    </row>
    <row r="300" spans="1:65" s="14" customFormat="1" ht="11.25">
      <c r="B300" s="252"/>
      <c r="C300" s="253"/>
      <c r="D300" s="242" t="s">
        <v>153</v>
      </c>
      <c r="E300" s="254" t="s">
        <v>1</v>
      </c>
      <c r="F300" s="255" t="s">
        <v>160</v>
      </c>
      <c r="G300" s="253"/>
      <c r="H300" s="256">
        <v>24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153</v>
      </c>
      <c r="AU300" s="262" t="s">
        <v>85</v>
      </c>
      <c r="AV300" s="14" t="s">
        <v>151</v>
      </c>
      <c r="AW300" s="14" t="s">
        <v>30</v>
      </c>
      <c r="AX300" s="14" t="s">
        <v>83</v>
      </c>
      <c r="AY300" s="262" t="s">
        <v>145</v>
      </c>
    </row>
    <row r="301" spans="1:65" s="2" customFormat="1" ht="16.5" customHeight="1">
      <c r="A301" s="36"/>
      <c r="B301" s="37"/>
      <c r="C301" s="274" t="s">
        <v>418</v>
      </c>
      <c r="D301" s="274" t="s">
        <v>215</v>
      </c>
      <c r="E301" s="275" t="s">
        <v>744</v>
      </c>
      <c r="F301" s="276" t="s">
        <v>745</v>
      </c>
      <c r="G301" s="277" t="s">
        <v>284</v>
      </c>
      <c r="H301" s="278">
        <v>8</v>
      </c>
      <c r="I301" s="279"/>
      <c r="J301" s="280">
        <f>ROUND(I301*H301,2)</f>
        <v>0</v>
      </c>
      <c r="K301" s="281"/>
      <c r="L301" s="282"/>
      <c r="M301" s="283" t="s">
        <v>1</v>
      </c>
      <c r="N301" s="284" t="s">
        <v>40</v>
      </c>
      <c r="O301" s="73"/>
      <c r="P301" s="237">
        <f>O301*H301</f>
        <v>0</v>
      </c>
      <c r="Q301" s="237">
        <v>0.58499999999999996</v>
      </c>
      <c r="R301" s="237">
        <f>Q301*H301</f>
        <v>4.68</v>
      </c>
      <c r="S301" s="237">
        <v>0</v>
      </c>
      <c r="T301" s="23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39" t="s">
        <v>192</v>
      </c>
      <c r="AT301" s="239" t="s">
        <v>215</v>
      </c>
      <c r="AU301" s="239" t="s">
        <v>85</v>
      </c>
      <c r="AY301" s="18" t="s">
        <v>145</v>
      </c>
      <c r="BE301" s="116">
        <f>IF(N301="základní",J301,0)</f>
        <v>0</v>
      </c>
      <c r="BF301" s="116">
        <f>IF(N301="snížená",J301,0)</f>
        <v>0</v>
      </c>
      <c r="BG301" s="116">
        <f>IF(N301="zákl. přenesená",J301,0)</f>
        <v>0</v>
      </c>
      <c r="BH301" s="116">
        <f>IF(N301="sníž. přenesená",J301,0)</f>
        <v>0</v>
      </c>
      <c r="BI301" s="116">
        <f>IF(N301="nulová",J301,0)</f>
        <v>0</v>
      </c>
      <c r="BJ301" s="18" t="s">
        <v>83</v>
      </c>
      <c r="BK301" s="116">
        <f>ROUND(I301*H301,2)</f>
        <v>0</v>
      </c>
      <c r="BL301" s="18" t="s">
        <v>151</v>
      </c>
      <c r="BM301" s="239" t="s">
        <v>746</v>
      </c>
    </row>
    <row r="302" spans="1:65" s="13" customFormat="1" ht="11.25">
      <c r="B302" s="240"/>
      <c r="C302" s="241"/>
      <c r="D302" s="242" t="s">
        <v>153</v>
      </c>
      <c r="E302" s="243" t="s">
        <v>1</v>
      </c>
      <c r="F302" s="244" t="s">
        <v>747</v>
      </c>
      <c r="G302" s="241"/>
      <c r="H302" s="245">
        <v>8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153</v>
      </c>
      <c r="AU302" s="251" t="s">
        <v>85</v>
      </c>
      <c r="AV302" s="13" t="s">
        <v>85</v>
      </c>
      <c r="AW302" s="13" t="s">
        <v>30</v>
      </c>
      <c r="AX302" s="13" t="s">
        <v>83</v>
      </c>
      <c r="AY302" s="251" t="s">
        <v>145</v>
      </c>
    </row>
    <row r="303" spans="1:65" s="2" customFormat="1" ht="16.5" customHeight="1">
      <c r="A303" s="36"/>
      <c r="B303" s="37"/>
      <c r="C303" s="274" t="s">
        <v>748</v>
      </c>
      <c r="D303" s="274" t="s">
        <v>215</v>
      </c>
      <c r="E303" s="275" t="s">
        <v>749</v>
      </c>
      <c r="F303" s="276" t="s">
        <v>750</v>
      </c>
      <c r="G303" s="277" t="s">
        <v>284</v>
      </c>
      <c r="H303" s="278">
        <v>2</v>
      </c>
      <c r="I303" s="279"/>
      <c r="J303" s="280">
        <f>ROUND(I303*H303,2)</f>
        <v>0</v>
      </c>
      <c r="K303" s="281"/>
      <c r="L303" s="282"/>
      <c r="M303" s="283" t="s">
        <v>1</v>
      </c>
      <c r="N303" s="284" t="s">
        <v>40</v>
      </c>
      <c r="O303" s="73"/>
      <c r="P303" s="237">
        <f>O303*H303</f>
        <v>0</v>
      </c>
      <c r="Q303" s="237">
        <v>0.58499999999999996</v>
      </c>
      <c r="R303" s="237">
        <f>Q303*H303</f>
        <v>1.17</v>
      </c>
      <c r="S303" s="237">
        <v>0</v>
      </c>
      <c r="T303" s="238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39" t="s">
        <v>192</v>
      </c>
      <c r="AT303" s="239" t="s">
        <v>215</v>
      </c>
      <c r="AU303" s="239" t="s">
        <v>85</v>
      </c>
      <c r="AY303" s="18" t="s">
        <v>145</v>
      </c>
      <c r="BE303" s="116">
        <f>IF(N303="základní",J303,0)</f>
        <v>0</v>
      </c>
      <c r="BF303" s="116">
        <f>IF(N303="snížená",J303,0)</f>
        <v>0</v>
      </c>
      <c r="BG303" s="116">
        <f>IF(N303="zákl. přenesená",J303,0)</f>
        <v>0</v>
      </c>
      <c r="BH303" s="116">
        <f>IF(N303="sníž. přenesená",J303,0)</f>
        <v>0</v>
      </c>
      <c r="BI303" s="116">
        <f>IF(N303="nulová",J303,0)</f>
        <v>0</v>
      </c>
      <c r="BJ303" s="18" t="s">
        <v>83</v>
      </c>
      <c r="BK303" s="116">
        <f>ROUND(I303*H303,2)</f>
        <v>0</v>
      </c>
      <c r="BL303" s="18" t="s">
        <v>151</v>
      </c>
      <c r="BM303" s="239" t="s">
        <v>751</v>
      </c>
    </row>
    <row r="304" spans="1:65" s="13" customFormat="1" ht="11.25">
      <c r="B304" s="240"/>
      <c r="C304" s="241"/>
      <c r="D304" s="242" t="s">
        <v>153</v>
      </c>
      <c r="E304" s="243" t="s">
        <v>1</v>
      </c>
      <c r="F304" s="244" t="s">
        <v>752</v>
      </c>
      <c r="G304" s="241"/>
      <c r="H304" s="245">
        <v>2</v>
      </c>
      <c r="I304" s="246"/>
      <c r="J304" s="241"/>
      <c r="K304" s="241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153</v>
      </c>
      <c r="AU304" s="251" t="s">
        <v>85</v>
      </c>
      <c r="AV304" s="13" t="s">
        <v>85</v>
      </c>
      <c r="AW304" s="13" t="s">
        <v>30</v>
      </c>
      <c r="AX304" s="13" t="s">
        <v>83</v>
      </c>
      <c r="AY304" s="251" t="s">
        <v>145</v>
      </c>
    </row>
    <row r="305" spans="1:65" s="2" customFormat="1" ht="16.5" customHeight="1">
      <c r="A305" s="36"/>
      <c r="B305" s="37"/>
      <c r="C305" s="274" t="s">
        <v>753</v>
      </c>
      <c r="D305" s="274" t="s">
        <v>215</v>
      </c>
      <c r="E305" s="275" t="s">
        <v>754</v>
      </c>
      <c r="F305" s="276" t="s">
        <v>755</v>
      </c>
      <c r="G305" s="277" t="s">
        <v>284</v>
      </c>
      <c r="H305" s="278">
        <v>2</v>
      </c>
      <c r="I305" s="279"/>
      <c r="J305" s="280">
        <f>ROUND(I305*H305,2)</f>
        <v>0</v>
      </c>
      <c r="K305" s="281"/>
      <c r="L305" s="282"/>
      <c r="M305" s="283" t="s">
        <v>1</v>
      </c>
      <c r="N305" s="284" t="s">
        <v>40</v>
      </c>
      <c r="O305" s="73"/>
      <c r="P305" s="237">
        <f>O305*H305</f>
        <v>0</v>
      </c>
      <c r="Q305" s="237">
        <v>5.0999999999999997E-2</v>
      </c>
      <c r="R305" s="237">
        <f>Q305*H305</f>
        <v>0.10199999999999999</v>
      </c>
      <c r="S305" s="237">
        <v>0</v>
      </c>
      <c r="T305" s="238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39" t="s">
        <v>192</v>
      </c>
      <c r="AT305" s="239" t="s">
        <v>215</v>
      </c>
      <c r="AU305" s="239" t="s">
        <v>85</v>
      </c>
      <c r="AY305" s="18" t="s">
        <v>145</v>
      </c>
      <c r="BE305" s="116">
        <f>IF(N305="základní",J305,0)</f>
        <v>0</v>
      </c>
      <c r="BF305" s="116">
        <f>IF(N305="snížená",J305,0)</f>
        <v>0</v>
      </c>
      <c r="BG305" s="116">
        <f>IF(N305="zákl. přenesená",J305,0)</f>
        <v>0</v>
      </c>
      <c r="BH305" s="116">
        <f>IF(N305="sníž. přenesená",J305,0)</f>
        <v>0</v>
      </c>
      <c r="BI305" s="116">
        <f>IF(N305="nulová",J305,0)</f>
        <v>0</v>
      </c>
      <c r="BJ305" s="18" t="s">
        <v>83</v>
      </c>
      <c r="BK305" s="116">
        <f>ROUND(I305*H305,2)</f>
        <v>0</v>
      </c>
      <c r="BL305" s="18" t="s">
        <v>151</v>
      </c>
      <c r="BM305" s="239" t="s">
        <v>756</v>
      </c>
    </row>
    <row r="306" spans="1:65" s="13" customFormat="1" ht="11.25">
      <c r="B306" s="240"/>
      <c r="C306" s="241"/>
      <c r="D306" s="242" t="s">
        <v>153</v>
      </c>
      <c r="E306" s="243" t="s">
        <v>1</v>
      </c>
      <c r="F306" s="244" t="s">
        <v>757</v>
      </c>
      <c r="G306" s="241"/>
      <c r="H306" s="245">
        <v>2</v>
      </c>
      <c r="I306" s="246"/>
      <c r="J306" s="241"/>
      <c r="K306" s="241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153</v>
      </c>
      <c r="AU306" s="251" t="s">
        <v>85</v>
      </c>
      <c r="AV306" s="13" t="s">
        <v>85</v>
      </c>
      <c r="AW306" s="13" t="s">
        <v>30</v>
      </c>
      <c r="AX306" s="13" t="s">
        <v>83</v>
      </c>
      <c r="AY306" s="251" t="s">
        <v>145</v>
      </c>
    </row>
    <row r="307" spans="1:65" s="2" customFormat="1" ht="16.5" customHeight="1">
      <c r="A307" s="36"/>
      <c r="B307" s="37"/>
      <c r="C307" s="274" t="s">
        <v>426</v>
      </c>
      <c r="D307" s="274" t="s">
        <v>215</v>
      </c>
      <c r="E307" s="275" t="s">
        <v>758</v>
      </c>
      <c r="F307" s="276" t="s">
        <v>759</v>
      </c>
      <c r="G307" s="277" t="s">
        <v>284</v>
      </c>
      <c r="H307" s="278">
        <v>6</v>
      </c>
      <c r="I307" s="279"/>
      <c r="J307" s="280">
        <f>ROUND(I307*H307,2)</f>
        <v>0</v>
      </c>
      <c r="K307" s="281"/>
      <c r="L307" s="282"/>
      <c r="M307" s="283" t="s">
        <v>1</v>
      </c>
      <c r="N307" s="284" t="s">
        <v>40</v>
      </c>
      <c r="O307" s="73"/>
      <c r="P307" s="237">
        <f>O307*H307</f>
        <v>0</v>
      </c>
      <c r="Q307" s="237">
        <v>8.1000000000000003E-2</v>
      </c>
      <c r="R307" s="237">
        <f>Q307*H307</f>
        <v>0.48599999999999999</v>
      </c>
      <c r="S307" s="237">
        <v>0</v>
      </c>
      <c r="T307" s="238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39" t="s">
        <v>192</v>
      </c>
      <c r="AT307" s="239" t="s">
        <v>215</v>
      </c>
      <c r="AU307" s="239" t="s">
        <v>85</v>
      </c>
      <c r="AY307" s="18" t="s">
        <v>145</v>
      </c>
      <c r="BE307" s="116">
        <f>IF(N307="základní",J307,0)</f>
        <v>0</v>
      </c>
      <c r="BF307" s="116">
        <f>IF(N307="snížená",J307,0)</f>
        <v>0</v>
      </c>
      <c r="BG307" s="116">
        <f>IF(N307="zákl. přenesená",J307,0)</f>
        <v>0</v>
      </c>
      <c r="BH307" s="116">
        <f>IF(N307="sníž. přenesená",J307,0)</f>
        <v>0</v>
      </c>
      <c r="BI307" s="116">
        <f>IF(N307="nulová",J307,0)</f>
        <v>0</v>
      </c>
      <c r="BJ307" s="18" t="s">
        <v>83</v>
      </c>
      <c r="BK307" s="116">
        <f>ROUND(I307*H307,2)</f>
        <v>0</v>
      </c>
      <c r="BL307" s="18" t="s">
        <v>151</v>
      </c>
      <c r="BM307" s="239" t="s">
        <v>760</v>
      </c>
    </row>
    <row r="308" spans="1:65" s="13" customFormat="1" ht="11.25">
      <c r="B308" s="240"/>
      <c r="C308" s="241"/>
      <c r="D308" s="242" t="s">
        <v>153</v>
      </c>
      <c r="E308" s="243" t="s">
        <v>1</v>
      </c>
      <c r="F308" s="244" t="s">
        <v>761</v>
      </c>
      <c r="G308" s="241"/>
      <c r="H308" s="245">
        <v>6</v>
      </c>
      <c r="I308" s="246"/>
      <c r="J308" s="241"/>
      <c r="K308" s="241"/>
      <c r="L308" s="247"/>
      <c r="M308" s="248"/>
      <c r="N308" s="249"/>
      <c r="O308" s="249"/>
      <c r="P308" s="249"/>
      <c r="Q308" s="249"/>
      <c r="R308" s="249"/>
      <c r="S308" s="249"/>
      <c r="T308" s="250"/>
      <c r="AT308" s="251" t="s">
        <v>153</v>
      </c>
      <c r="AU308" s="251" t="s">
        <v>85</v>
      </c>
      <c r="AV308" s="13" t="s">
        <v>85</v>
      </c>
      <c r="AW308" s="13" t="s">
        <v>30</v>
      </c>
      <c r="AX308" s="13" t="s">
        <v>83</v>
      </c>
      <c r="AY308" s="251" t="s">
        <v>145</v>
      </c>
    </row>
    <row r="309" spans="1:65" s="2" customFormat="1" ht="16.5" customHeight="1">
      <c r="A309" s="36"/>
      <c r="B309" s="37"/>
      <c r="C309" s="274" t="s">
        <v>430</v>
      </c>
      <c r="D309" s="274" t="s">
        <v>215</v>
      </c>
      <c r="E309" s="275" t="s">
        <v>762</v>
      </c>
      <c r="F309" s="276" t="s">
        <v>763</v>
      </c>
      <c r="G309" s="277" t="s">
        <v>284</v>
      </c>
      <c r="H309" s="278">
        <v>4</v>
      </c>
      <c r="I309" s="279"/>
      <c r="J309" s="280">
        <f>ROUND(I309*H309,2)</f>
        <v>0</v>
      </c>
      <c r="K309" s="281"/>
      <c r="L309" s="282"/>
      <c r="M309" s="283" t="s">
        <v>1</v>
      </c>
      <c r="N309" s="284" t="s">
        <v>40</v>
      </c>
      <c r="O309" s="73"/>
      <c r="P309" s="237">
        <f>O309*H309</f>
        <v>0</v>
      </c>
      <c r="Q309" s="237">
        <v>6.8000000000000005E-2</v>
      </c>
      <c r="R309" s="237">
        <f>Q309*H309</f>
        <v>0.27200000000000002</v>
      </c>
      <c r="S309" s="237">
        <v>0</v>
      </c>
      <c r="T309" s="238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39" t="s">
        <v>192</v>
      </c>
      <c r="AT309" s="239" t="s">
        <v>215</v>
      </c>
      <c r="AU309" s="239" t="s">
        <v>85</v>
      </c>
      <c r="AY309" s="18" t="s">
        <v>145</v>
      </c>
      <c r="BE309" s="116">
        <f>IF(N309="základní",J309,0)</f>
        <v>0</v>
      </c>
      <c r="BF309" s="116">
        <f>IF(N309="snížená",J309,0)</f>
        <v>0</v>
      </c>
      <c r="BG309" s="116">
        <f>IF(N309="zákl. přenesená",J309,0)</f>
        <v>0</v>
      </c>
      <c r="BH309" s="116">
        <f>IF(N309="sníž. přenesená",J309,0)</f>
        <v>0</v>
      </c>
      <c r="BI309" s="116">
        <f>IF(N309="nulová",J309,0)</f>
        <v>0</v>
      </c>
      <c r="BJ309" s="18" t="s">
        <v>83</v>
      </c>
      <c r="BK309" s="116">
        <f>ROUND(I309*H309,2)</f>
        <v>0</v>
      </c>
      <c r="BL309" s="18" t="s">
        <v>151</v>
      </c>
      <c r="BM309" s="239" t="s">
        <v>764</v>
      </c>
    </row>
    <row r="310" spans="1:65" s="13" customFormat="1" ht="11.25">
      <c r="B310" s="240"/>
      <c r="C310" s="241"/>
      <c r="D310" s="242" t="s">
        <v>153</v>
      </c>
      <c r="E310" s="243" t="s">
        <v>1</v>
      </c>
      <c r="F310" s="244" t="s">
        <v>765</v>
      </c>
      <c r="G310" s="241"/>
      <c r="H310" s="245">
        <v>4</v>
      </c>
      <c r="I310" s="246"/>
      <c r="J310" s="241"/>
      <c r="K310" s="241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153</v>
      </c>
      <c r="AU310" s="251" t="s">
        <v>85</v>
      </c>
      <c r="AV310" s="13" t="s">
        <v>85</v>
      </c>
      <c r="AW310" s="13" t="s">
        <v>30</v>
      </c>
      <c r="AX310" s="13" t="s">
        <v>83</v>
      </c>
      <c r="AY310" s="251" t="s">
        <v>145</v>
      </c>
    </row>
    <row r="311" spans="1:65" s="2" customFormat="1" ht="16.5" customHeight="1">
      <c r="A311" s="36"/>
      <c r="B311" s="37"/>
      <c r="C311" s="274" t="s">
        <v>434</v>
      </c>
      <c r="D311" s="274" t="s">
        <v>215</v>
      </c>
      <c r="E311" s="275" t="s">
        <v>766</v>
      </c>
      <c r="F311" s="276" t="s">
        <v>767</v>
      </c>
      <c r="G311" s="277" t="s">
        <v>284</v>
      </c>
      <c r="H311" s="278">
        <v>1</v>
      </c>
      <c r="I311" s="279"/>
      <c r="J311" s="280">
        <f>ROUND(I311*H311,2)</f>
        <v>0</v>
      </c>
      <c r="K311" s="281"/>
      <c r="L311" s="282"/>
      <c r="M311" s="283" t="s">
        <v>1</v>
      </c>
      <c r="N311" s="284" t="s">
        <v>40</v>
      </c>
      <c r="O311" s="73"/>
      <c r="P311" s="237">
        <f>O311*H311</f>
        <v>0</v>
      </c>
      <c r="Q311" s="237">
        <v>0.04</v>
      </c>
      <c r="R311" s="237">
        <f>Q311*H311</f>
        <v>0.04</v>
      </c>
      <c r="S311" s="237">
        <v>0</v>
      </c>
      <c r="T311" s="238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39" t="s">
        <v>192</v>
      </c>
      <c r="AT311" s="239" t="s">
        <v>215</v>
      </c>
      <c r="AU311" s="239" t="s">
        <v>85</v>
      </c>
      <c r="AY311" s="18" t="s">
        <v>145</v>
      </c>
      <c r="BE311" s="116">
        <f>IF(N311="základní",J311,0)</f>
        <v>0</v>
      </c>
      <c r="BF311" s="116">
        <f>IF(N311="snížená",J311,0)</f>
        <v>0</v>
      </c>
      <c r="BG311" s="116">
        <f>IF(N311="zákl. přenesená",J311,0)</f>
        <v>0</v>
      </c>
      <c r="BH311" s="116">
        <f>IF(N311="sníž. přenesená",J311,0)</f>
        <v>0</v>
      </c>
      <c r="BI311" s="116">
        <f>IF(N311="nulová",J311,0)</f>
        <v>0</v>
      </c>
      <c r="BJ311" s="18" t="s">
        <v>83</v>
      </c>
      <c r="BK311" s="116">
        <f>ROUND(I311*H311,2)</f>
        <v>0</v>
      </c>
      <c r="BL311" s="18" t="s">
        <v>151</v>
      </c>
      <c r="BM311" s="239" t="s">
        <v>768</v>
      </c>
    </row>
    <row r="312" spans="1:65" s="13" customFormat="1" ht="11.25">
      <c r="B312" s="240"/>
      <c r="C312" s="241"/>
      <c r="D312" s="242" t="s">
        <v>153</v>
      </c>
      <c r="E312" s="243" t="s">
        <v>1</v>
      </c>
      <c r="F312" s="244" t="s">
        <v>769</v>
      </c>
      <c r="G312" s="241"/>
      <c r="H312" s="245">
        <v>1</v>
      </c>
      <c r="I312" s="246"/>
      <c r="J312" s="241"/>
      <c r="K312" s="241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153</v>
      </c>
      <c r="AU312" s="251" t="s">
        <v>85</v>
      </c>
      <c r="AV312" s="13" t="s">
        <v>85</v>
      </c>
      <c r="AW312" s="13" t="s">
        <v>30</v>
      </c>
      <c r="AX312" s="13" t="s">
        <v>83</v>
      </c>
      <c r="AY312" s="251" t="s">
        <v>145</v>
      </c>
    </row>
    <row r="313" spans="1:65" s="2" customFormat="1" ht="16.5" customHeight="1">
      <c r="A313" s="36"/>
      <c r="B313" s="37"/>
      <c r="C313" s="274" t="s">
        <v>438</v>
      </c>
      <c r="D313" s="274" t="s">
        <v>215</v>
      </c>
      <c r="E313" s="275" t="s">
        <v>770</v>
      </c>
      <c r="F313" s="276" t="s">
        <v>771</v>
      </c>
      <c r="G313" s="277" t="s">
        <v>284</v>
      </c>
      <c r="H313" s="278">
        <v>1</v>
      </c>
      <c r="I313" s="279"/>
      <c r="J313" s="280">
        <f>ROUND(I313*H313,2)</f>
        <v>0</v>
      </c>
      <c r="K313" s="281"/>
      <c r="L313" s="282"/>
      <c r="M313" s="283" t="s">
        <v>1</v>
      </c>
      <c r="N313" s="284" t="s">
        <v>40</v>
      </c>
      <c r="O313" s="73"/>
      <c r="P313" s="237">
        <f>O313*H313</f>
        <v>0</v>
      </c>
      <c r="Q313" s="237">
        <v>2.8000000000000001E-2</v>
      </c>
      <c r="R313" s="237">
        <f>Q313*H313</f>
        <v>2.8000000000000001E-2</v>
      </c>
      <c r="S313" s="237">
        <v>0</v>
      </c>
      <c r="T313" s="238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39" t="s">
        <v>192</v>
      </c>
      <c r="AT313" s="239" t="s">
        <v>215</v>
      </c>
      <c r="AU313" s="239" t="s">
        <v>85</v>
      </c>
      <c r="AY313" s="18" t="s">
        <v>145</v>
      </c>
      <c r="BE313" s="116">
        <f>IF(N313="základní",J313,0)</f>
        <v>0</v>
      </c>
      <c r="BF313" s="116">
        <f>IF(N313="snížená",J313,0)</f>
        <v>0</v>
      </c>
      <c r="BG313" s="116">
        <f>IF(N313="zákl. přenesená",J313,0)</f>
        <v>0</v>
      </c>
      <c r="BH313" s="116">
        <f>IF(N313="sníž. přenesená",J313,0)</f>
        <v>0</v>
      </c>
      <c r="BI313" s="116">
        <f>IF(N313="nulová",J313,0)</f>
        <v>0</v>
      </c>
      <c r="BJ313" s="18" t="s">
        <v>83</v>
      </c>
      <c r="BK313" s="116">
        <f>ROUND(I313*H313,2)</f>
        <v>0</v>
      </c>
      <c r="BL313" s="18" t="s">
        <v>151</v>
      </c>
      <c r="BM313" s="239" t="s">
        <v>772</v>
      </c>
    </row>
    <row r="314" spans="1:65" s="13" customFormat="1" ht="11.25">
      <c r="B314" s="240"/>
      <c r="C314" s="241"/>
      <c r="D314" s="242" t="s">
        <v>153</v>
      </c>
      <c r="E314" s="243" t="s">
        <v>1</v>
      </c>
      <c r="F314" s="244" t="s">
        <v>773</v>
      </c>
      <c r="G314" s="241"/>
      <c r="H314" s="245">
        <v>1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153</v>
      </c>
      <c r="AU314" s="251" t="s">
        <v>85</v>
      </c>
      <c r="AV314" s="13" t="s">
        <v>85</v>
      </c>
      <c r="AW314" s="13" t="s">
        <v>30</v>
      </c>
      <c r="AX314" s="13" t="s">
        <v>83</v>
      </c>
      <c r="AY314" s="251" t="s">
        <v>145</v>
      </c>
    </row>
    <row r="315" spans="1:65" s="2" customFormat="1" ht="21.75" customHeight="1">
      <c r="A315" s="36"/>
      <c r="B315" s="37"/>
      <c r="C315" s="227" t="s">
        <v>442</v>
      </c>
      <c r="D315" s="227" t="s">
        <v>147</v>
      </c>
      <c r="E315" s="228" t="s">
        <v>774</v>
      </c>
      <c r="F315" s="229" t="s">
        <v>775</v>
      </c>
      <c r="G315" s="230" t="s">
        <v>284</v>
      </c>
      <c r="H315" s="231">
        <v>10</v>
      </c>
      <c r="I315" s="232"/>
      <c r="J315" s="233">
        <f>ROUND(I315*H315,2)</f>
        <v>0</v>
      </c>
      <c r="K315" s="234"/>
      <c r="L315" s="39"/>
      <c r="M315" s="235" t="s">
        <v>1</v>
      </c>
      <c r="N315" s="236" t="s">
        <v>40</v>
      </c>
      <c r="O315" s="73"/>
      <c r="P315" s="237">
        <f>O315*H315</f>
        <v>0</v>
      </c>
      <c r="Q315" s="237">
        <v>2.7529999999999999E-2</v>
      </c>
      <c r="R315" s="237">
        <f>Q315*H315</f>
        <v>0.27529999999999999</v>
      </c>
      <c r="S315" s="237">
        <v>0</v>
      </c>
      <c r="T315" s="238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39" t="s">
        <v>151</v>
      </c>
      <c r="AT315" s="239" t="s">
        <v>147</v>
      </c>
      <c r="AU315" s="239" t="s">
        <v>85</v>
      </c>
      <c r="AY315" s="18" t="s">
        <v>145</v>
      </c>
      <c r="BE315" s="116">
        <f>IF(N315="základní",J315,0)</f>
        <v>0</v>
      </c>
      <c r="BF315" s="116">
        <f>IF(N315="snížená",J315,0)</f>
        <v>0</v>
      </c>
      <c r="BG315" s="116">
        <f>IF(N315="zákl. přenesená",J315,0)</f>
        <v>0</v>
      </c>
      <c r="BH315" s="116">
        <f>IF(N315="sníž. přenesená",J315,0)</f>
        <v>0</v>
      </c>
      <c r="BI315" s="116">
        <f>IF(N315="nulová",J315,0)</f>
        <v>0</v>
      </c>
      <c r="BJ315" s="18" t="s">
        <v>83</v>
      </c>
      <c r="BK315" s="116">
        <f>ROUND(I315*H315,2)</f>
        <v>0</v>
      </c>
      <c r="BL315" s="18" t="s">
        <v>151</v>
      </c>
      <c r="BM315" s="239" t="s">
        <v>776</v>
      </c>
    </row>
    <row r="316" spans="1:65" s="13" customFormat="1" ht="11.25">
      <c r="B316" s="240"/>
      <c r="C316" s="241"/>
      <c r="D316" s="242" t="s">
        <v>153</v>
      </c>
      <c r="E316" s="243" t="s">
        <v>1</v>
      </c>
      <c r="F316" s="244" t="s">
        <v>777</v>
      </c>
      <c r="G316" s="241"/>
      <c r="H316" s="245">
        <v>10</v>
      </c>
      <c r="I316" s="246"/>
      <c r="J316" s="241"/>
      <c r="K316" s="241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153</v>
      </c>
      <c r="AU316" s="251" t="s">
        <v>85</v>
      </c>
      <c r="AV316" s="13" t="s">
        <v>85</v>
      </c>
      <c r="AW316" s="13" t="s">
        <v>30</v>
      </c>
      <c r="AX316" s="13" t="s">
        <v>83</v>
      </c>
      <c r="AY316" s="251" t="s">
        <v>145</v>
      </c>
    </row>
    <row r="317" spans="1:65" s="2" customFormat="1" ht="16.5" customHeight="1">
      <c r="A317" s="36"/>
      <c r="B317" s="37"/>
      <c r="C317" s="274" t="s">
        <v>446</v>
      </c>
      <c r="D317" s="274" t="s">
        <v>215</v>
      </c>
      <c r="E317" s="275" t="s">
        <v>778</v>
      </c>
      <c r="F317" s="276" t="s">
        <v>779</v>
      </c>
      <c r="G317" s="277" t="s">
        <v>284</v>
      </c>
      <c r="H317" s="278">
        <v>2</v>
      </c>
      <c r="I317" s="279"/>
      <c r="J317" s="280">
        <f>ROUND(I317*H317,2)</f>
        <v>0</v>
      </c>
      <c r="K317" s="281"/>
      <c r="L317" s="282"/>
      <c r="M317" s="283" t="s">
        <v>1</v>
      </c>
      <c r="N317" s="284" t="s">
        <v>40</v>
      </c>
      <c r="O317" s="73"/>
      <c r="P317" s="237">
        <f>O317*H317</f>
        <v>0</v>
      </c>
      <c r="Q317" s="237">
        <v>1.6</v>
      </c>
      <c r="R317" s="237">
        <f>Q317*H317</f>
        <v>3.2</v>
      </c>
      <c r="S317" s="237">
        <v>0</v>
      </c>
      <c r="T317" s="238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39" t="s">
        <v>192</v>
      </c>
      <c r="AT317" s="239" t="s">
        <v>215</v>
      </c>
      <c r="AU317" s="239" t="s">
        <v>85</v>
      </c>
      <c r="AY317" s="18" t="s">
        <v>145</v>
      </c>
      <c r="BE317" s="116">
        <f>IF(N317="základní",J317,0)</f>
        <v>0</v>
      </c>
      <c r="BF317" s="116">
        <f>IF(N317="snížená",J317,0)</f>
        <v>0</v>
      </c>
      <c r="BG317" s="116">
        <f>IF(N317="zákl. přenesená",J317,0)</f>
        <v>0</v>
      </c>
      <c r="BH317" s="116">
        <f>IF(N317="sníž. přenesená",J317,0)</f>
        <v>0</v>
      </c>
      <c r="BI317" s="116">
        <f>IF(N317="nulová",J317,0)</f>
        <v>0</v>
      </c>
      <c r="BJ317" s="18" t="s">
        <v>83</v>
      </c>
      <c r="BK317" s="116">
        <f>ROUND(I317*H317,2)</f>
        <v>0</v>
      </c>
      <c r="BL317" s="18" t="s">
        <v>151</v>
      </c>
      <c r="BM317" s="239" t="s">
        <v>780</v>
      </c>
    </row>
    <row r="318" spans="1:65" s="13" customFormat="1" ht="11.25">
      <c r="B318" s="240"/>
      <c r="C318" s="241"/>
      <c r="D318" s="242" t="s">
        <v>153</v>
      </c>
      <c r="E318" s="243" t="s">
        <v>1</v>
      </c>
      <c r="F318" s="244" t="s">
        <v>781</v>
      </c>
      <c r="G318" s="241"/>
      <c r="H318" s="245">
        <v>2</v>
      </c>
      <c r="I318" s="246"/>
      <c r="J318" s="241"/>
      <c r="K318" s="241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153</v>
      </c>
      <c r="AU318" s="251" t="s">
        <v>85</v>
      </c>
      <c r="AV318" s="13" t="s">
        <v>85</v>
      </c>
      <c r="AW318" s="13" t="s">
        <v>30</v>
      </c>
      <c r="AX318" s="13" t="s">
        <v>83</v>
      </c>
      <c r="AY318" s="251" t="s">
        <v>145</v>
      </c>
    </row>
    <row r="319" spans="1:65" s="2" customFormat="1" ht="16.5" customHeight="1">
      <c r="A319" s="36"/>
      <c r="B319" s="37"/>
      <c r="C319" s="274" t="s">
        <v>782</v>
      </c>
      <c r="D319" s="274" t="s">
        <v>215</v>
      </c>
      <c r="E319" s="275" t="s">
        <v>783</v>
      </c>
      <c r="F319" s="276" t="s">
        <v>784</v>
      </c>
      <c r="G319" s="277" t="s">
        <v>284</v>
      </c>
      <c r="H319" s="278">
        <v>1</v>
      </c>
      <c r="I319" s="279"/>
      <c r="J319" s="280">
        <f>ROUND(I319*H319,2)</f>
        <v>0</v>
      </c>
      <c r="K319" s="281"/>
      <c r="L319" s="282"/>
      <c r="M319" s="283" t="s">
        <v>1</v>
      </c>
      <c r="N319" s="284" t="s">
        <v>40</v>
      </c>
      <c r="O319" s="73"/>
      <c r="P319" s="237">
        <f>O319*H319</f>
        <v>0</v>
      </c>
      <c r="Q319" s="237">
        <v>1.6</v>
      </c>
      <c r="R319" s="237">
        <f>Q319*H319</f>
        <v>1.6</v>
      </c>
      <c r="S319" s="237">
        <v>0</v>
      </c>
      <c r="T319" s="238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39" t="s">
        <v>192</v>
      </c>
      <c r="AT319" s="239" t="s">
        <v>215</v>
      </c>
      <c r="AU319" s="239" t="s">
        <v>85</v>
      </c>
      <c r="AY319" s="18" t="s">
        <v>145</v>
      </c>
      <c r="BE319" s="116">
        <f>IF(N319="základní",J319,0)</f>
        <v>0</v>
      </c>
      <c r="BF319" s="116">
        <f>IF(N319="snížená",J319,0)</f>
        <v>0</v>
      </c>
      <c r="BG319" s="116">
        <f>IF(N319="zákl. přenesená",J319,0)</f>
        <v>0</v>
      </c>
      <c r="BH319" s="116">
        <f>IF(N319="sníž. přenesená",J319,0)</f>
        <v>0</v>
      </c>
      <c r="BI319" s="116">
        <f>IF(N319="nulová",J319,0)</f>
        <v>0</v>
      </c>
      <c r="BJ319" s="18" t="s">
        <v>83</v>
      </c>
      <c r="BK319" s="116">
        <f>ROUND(I319*H319,2)</f>
        <v>0</v>
      </c>
      <c r="BL319" s="18" t="s">
        <v>151</v>
      </c>
      <c r="BM319" s="239" t="s">
        <v>785</v>
      </c>
    </row>
    <row r="320" spans="1:65" s="13" customFormat="1" ht="11.25">
      <c r="B320" s="240"/>
      <c r="C320" s="241"/>
      <c r="D320" s="242" t="s">
        <v>153</v>
      </c>
      <c r="E320" s="243" t="s">
        <v>1</v>
      </c>
      <c r="F320" s="244" t="s">
        <v>786</v>
      </c>
      <c r="G320" s="241"/>
      <c r="H320" s="245">
        <v>1</v>
      </c>
      <c r="I320" s="246"/>
      <c r="J320" s="241"/>
      <c r="K320" s="241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153</v>
      </c>
      <c r="AU320" s="251" t="s">
        <v>85</v>
      </c>
      <c r="AV320" s="13" t="s">
        <v>85</v>
      </c>
      <c r="AW320" s="13" t="s">
        <v>30</v>
      </c>
      <c r="AX320" s="13" t="s">
        <v>83</v>
      </c>
      <c r="AY320" s="251" t="s">
        <v>145</v>
      </c>
    </row>
    <row r="321" spans="1:65" s="2" customFormat="1" ht="16.5" customHeight="1">
      <c r="A321" s="36"/>
      <c r="B321" s="37"/>
      <c r="C321" s="274" t="s">
        <v>450</v>
      </c>
      <c r="D321" s="274" t="s">
        <v>215</v>
      </c>
      <c r="E321" s="275" t="s">
        <v>787</v>
      </c>
      <c r="F321" s="276" t="s">
        <v>788</v>
      </c>
      <c r="G321" s="277" t="s">
        <v>284</v>
      </c>
      <c r="H321" s="278">
        <v>7</v>
      </c>
      <c r="I321" s="279"/>
      <c r="J321" s="280">
        <f>ROUND(I321*H321,2)</f>
        <v>0</v>
      </c>
      <c r="K321" s="281"/>
      <c r="L321" s="282"/>
      <c r="M321" s="283" t="s">
        <v>1</v>
      </c>
      <c r="N321" s="284" t="s">
        <v>40</v>
      </c>
      <c r="O321" s="73"/>
      <c r="P321" s="237">
        <f>O321*H321</f>
        <v>0</v>
      </c>
      <c r="Q321" s="237">
        <v>1.6</v>
      </c>
      <c r="R321" s="237">
        <f>Q321*H321</f>
        <v>11.200000000000001</v>
      </c>
      <c r="S321" s="237">
        <v>0</v>
      </c>
      <c r="T321" s="238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39" t="s">
        <v>192</v>
      </c>
      <c r="AT321" s="239" t="s">
        <v>215</v>
      </c>
      <c r="AU321" s="239" t="s">
        <v>85</v>
      </c>
      <c r="AY321" s="18" t="s">
        <v>145</v>
      </c>
      <c r="BE321" s="116">
        <f>IF(N321="základní",J321,0)</f>
        <v>0</v>
      </c>
      <c r="BF321" s="116">
        <f>IF(N321="snížená",J321,0)</f>
        <v>0</v>
      </c>
      <c r="BG321" s="116">
        <f>IF(N321="zákl. přenesená",J321,0)</f>
        <v>0</v>
      </c>
      <c r="BH321" s="116">
        <f>IF(N321="sníž. přenesená",J321,0)</f>
        <v>0</v>
      </c>
      <c r="BI321" s="116">
        <f>IF(N321="nulová",J321,0)</f>
        <v>0</v>
      </c>
      <c r="BJ321" s="18" t="s">
        <v>83</v>
      </c>
      <c r="BK321" s="116">
        <f>ROUND(I321*H321,2)</f>
        <v>0</v>
      </c>
      <c r="BL321" s="18" t="s">
        <v>151</v>
      </c>
      <c r="BM321" s="239" t="s">
        <v>789</v>
      </c>
    </row>
    <row r="322" spans="1:65" s="13" customFormat="1" ht="11.25">
      <c r="B322" s="240"/>
      <c r="C322" s="241"/>
      <c r="D322" s="242" t="s">
        <v>153</v>
      </c>
      <c r="E322" s="243" t="s">
        <v>1</v>
      </c>
      <c r="F322" s="244" t="s">
        <v>790</v>
      </c>
      <c r="G322" s="241"/>
      <c r="H322" s="245">
        <v>7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153</v>
      </c>
      <c r="AU322" s="251" t="s">
        <v>85</v>
      </c>
      <c r="AV322" s="13" t="s">
        <v>85</v>
      </c>
      <c r="AW322" s="13" t="s">
        <v>30</v>
      </c>
      <c r="AX322" s="13" t="s">
        <v>83</v>
      </c>
      <c r="AY322" s="251" t="s">
        <v>145</v>
      </c>
    </row>
    <row r="323" spans="1:65" s="2" customFormat="1" ht="21.75" customHeight="1">
      <c r="A323" s="36"/>
      <c r="B323" s="37"/>
      <c r="C323" s="227" t="s">
        <v>573</v>
      </c>
      <c r="D323" s="227" t="s">
        <v>147</v>
      </c>
      <c r="E323" s="228" t="s">
        <v>791</v>
      </c>
      <c r="F323" s="229" t="s">
        <v>792</v>
      </c>
      <c r="G323" s="230" t="s">
        <v>284</v>
      </c>
      <c r="H323" s="231">
        <v>10</v>
      </c>
      <c r="I323" s="232"/>
      <c r="J323" s="233">
        <f>ROUND(I323*H323,2)</f>
        <v>0</v>
      </c>
      <c r="K323" s="234"/>
      <c r="L323" s="39"/>
      <c r="M323" s="235" t="s">
        <v>1</v>
      </c>
      <c r="N323" s="236" t="s">
        <v>40</v>
      </c>
      <c r="O323" s="73"/>
      <c r="P323" s="237">
        <f>O323*H323</f>
        <v>0</v>
      </c>
      <c r="Q323" s="237">
        <v>2.639E-2</v>
      </c>
      <c r="R323" s="237">
        <f>Q323*H323</f>
        <v>0.26390000000000002</v>
      </c>
      <c r="S323" s="237">
        <v>0</v>
      </c>
      <c r="T323" s="238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39" t="s">
        <v>151</v>
      </c>
      <c r="AT323" s="239" t="s">
        <v>147</v>
      </c>
      <c r="AU323" s="239" t="s">
        <v>85</v>
      </c>
      <c r="AY323" s="18" t="s">
        <v>145</v>
      </c>
      <c r="BE323" s="116">
        <f>IF(N323="základní",J323,0)</f>
        <v>0</v>
      </c>
      <c r="BF323" s="116">
        <f>IF(N323="snížená",J323,0)</f>
        <v>0</v>
      </c>
      <c r="BG323" s="116">
        <f>IF(N323="zákl. přenesená",J323,0)</f>
        <v>0</v>
      </c>
      <c r="BH323" s="116">
        <f>IF(N323="sníž. přenesená",J323,0)</f>
        <v>0</v>
      </c>
      <c r="BI323" s="116">
        <f>IF(N323="nulová",J323,0)</f>
        <v>0</v>
      </c>
      <c r="BJ323" s="18" t="s">
        <v>83</v>
      </c>
      <c r="BK323" s="116">
        <f>ROUND(I323*H323,2)</f>
        <v>0</v>
      </c>
      <c r="BL323" s="18" t="s">
        <v>151</v>
      </c>
      <c r="BM323" s="239" t="s">
        <v>793</v>
      </c>
    </row>
    <row r="324" spans="1:65" s="13" customFormat="1" ht="11.25">
      <c r="B324" s="240"/>
      <c r="C324" s="241"/>
      <c r="D324" s="242" t="s">
        <v>153</v>
      </c>
      <c r="E324" s="243" t="s">
        <v>1</v>
      </c>
      <c r="F324" s="244" t="s">
        <v>794</v>
      </c>
      <c r="G324" s="241"/>
      <c r="H324" s="245">
        <v>10</v>
      </c>
      <c r="I324" s="246"/>
      <c r="J324" s="241"/>
      <c r="K324" s="241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153</v>
      </c>
      <c r="AU324" s="251" t="s">
        <v>85</v>
      </c>
      <c r="AV324" s="13" t="s">
        <v>85</v>
      </c>
      <c r="AW324" s="13" t="s">
        <v>30</v>
      </c>
      <c r="AX324" s="13" t="s">
        <v>83</v>
      </c>
      <c r="AY324" s="251" t="s">
        <v>145</v>
      </c>
    </row>
    <row r="325" spans="1:65" s="2" customFormat="1" ht="21.75" customHeight="1">
      <c r="A325" s="36"/>
      <c r="B325" s="37"/>
      <c r="C325" s="227" t="s">
        <v>464</v>
      </c>
      <c r="D325" s="227" t="s">
        <v>147</v>
      </c>
      <c r="E325" s="228" t="s">
        <v>795</v>
      </c>
      <c r="F325" s="229" t="s">
        <v>796</v>
      </c>
      <c r="G325" s="230" t="s">
        <v>284</v>
      </c>
      <c r="H325" s="231">
        <v>14</v>
      </c>
      <c r="I325" s="232"/>
      <c r="J325" s="233">
        <f>ROUND(I325*H325,2)</f>
        <v>0</v>
      </c>
      <c r="K325" s="234"/>
      <c r="L325" s="39"/>
      <c r="M325" s="235" t="s">
        <v>1</v>
      </c>
      <c r="N325" s="236" t="s">
        <v>40</v>
      </c>
      <c r="O325" s="73"/>
      <c r="P325" s="237">
        <f>O325*H325</f>
        <v>0</v>
      </c>
      <c r="Q325" s="237">
        <v>6.4509999999999998E-2</v>
      </c>
      <c r="R325" s="237">
        <f>Q325*H325</f>
        <v>0.90313999999999994</v>
      </c>
      <c r="S325" s="237">
        <v>0</v>
      </c>
      <c r="T325" s="238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39" t="s">
        <v>151</v>
      </c>
      <c r="AT325" s="239" t="s">
        <v>147</v>
      </c>
      <c r="AU325" s="239" t="s">
        <v>85</v>
      </c>
      <c r="AY325" s="18" t="s">
        <v>145</v>
      </c>
      <c r="BE325" s="116">
        <f>IF(N325="základní",J325,0)</f>
        <v>0</v>
      </c>
      <c r="BF325" s="116">
        <f>IF(N325="snížená",J325,0)</f>
        <v>0</v>
      </c>
      <c r="BG325" s="116">
        <f>IF(N325="zákl. přenesená",J325,0)</f>
        <v>0</v>
      </c>
      <c r="BH325" s="116">
        <f>IF(N325="sníž. přenesená",J325,0)</f>
        <v>0</v>
      </c>
      <c r="BI325" s="116">
        <f>IF(N325="nulová",J325,0)</f>
        <v>0</v>
      </c>
      <c r="BJ325" s="18" t="s">
        <v>83</v>
      </c>
      <c r="BK325" s="116">
        <f>ROUND(I325*H325,2)</f>
        <v>0</v>
      </c>
      <c r="BL325" s="18" t="s">
        <v>151</v>
      </c>
      <c r="BM325" s="239" t="s">
        <v>797</v>
      </c>
    </row>
    <row r="326" spans="1:65" s="2" customFormat="1" ht="21.75" customHeight="1">
      <c r="A326" s="36"/>
      <c r="B326" s="37"/>
      <c r="C326" s="227" t="s">
        <v>468</v>
      </c>
      <c r="D326" s="227" t="s">
        <v>147</v>
      </c>
      <c r="E326" s="228" t="s">
        <v>798</v>
      </c>
      <c r="F326" s="229" t="s">
        <v>799</v>
      </c>
      <c r="G326" s="230" t="s">
        <v>284</v>
      </c>
      <c r="H326" s="231">
        <v>14</v>
      </c>
      <c r="I326" s="232"/>
      <c r="J326" s="233">
        <f>ROUND(I326*H326,2)</f>
        <v>0</v>
      </c>
      <c r="K326" s="234"/>
      <c r="L326" s="39"/>
      <c r="M326" s="235" t="s">
        <v>1</v>
      </c>
      <c r="N326" s="236" t="s">
        <v>40</v>
      </c>
      <c r="O326" s="73"/>
      <c r="P326" s="237">
        <f>O326*H326</f>
        <v>0</v>
      </c>
      <c r="Q326" s="237">
        <v>1.136E-2</v>
      </c>
      <c r="R326" s="237">
        <f>Q326*H326</f>
        <v>0.15904000000000001</v>
      </c>
      <c r="S326" s="237">
        <v>0</v>
      </c>
      <c r="T326" s="238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39" t="s">
        <v>151</v>
      </c>
      <c r="AT326" s="239" t="s">
        <v>147</v>
      </c>
      <c r="AU326" s="239" t="s">
        <v>85</v>
      </c>
      <c r="AY326" s="18" t="s">
        <v>145</v>
      </c>
      <c r="BE326" s="116">
        <f>IF(N326="základní",J326,0)</f>
        <v>0</v>
      </c>
      <c r="BF326" s="116">
        <f>IF(N326="snížená",J326,0)</f>
        <v>0</v>
      </c>
      <c r="BG326" s="116">
        <f>IF(N326="zákl. přenesená",J326,0)</f>
        <v>0</v>
      </c>
      <c r="BH326" s="116">
        <f>IF(N326="sníž. přenesená",J326,0)</f>
        <v>0</v>
      </c>
      <c r="BI326" s="116">
        <f>IF(N326="nulová",J326,0)</f>
        <v>0</v>
      </c>
      <c r="BJ326" s="18" t="s">
        <v>83</v>
      </c>
      <c r="BK326" s="116">
        <f>ROUND(I326*H326,2)</f>
        <v>0</v>
      </c>
      <c r="BL326" s="18" t="s">
        <v>151</v>
      </c>
      <c r="BM326" s="239" t="s">
        <v>800</v>
      </c>
    </row>
    <row r="327" spans="1:65" s="13" customFormat="1" ht="11.25">
      <c r="B327" s="240"/>
      <c r="C327" s="241"/>
      <c r="D327" s="242" t="s">
        <v>153</v>
      </c>
      <c r="E327" s="243" t="s">
        <v>1</v>
      </c>
      <c r="F327" s="244" t="s">
        <v>224</v>
      </c>
      <c r="G327" s="241"/>
      <c r="H327" s="245">
        <v>14</v>
      </c>
      <c r="I327" s="246"/>
      <c r="J327" s="241"/>
      <c r="K327" s="241"/>
      <c r="L327" s="247"/>
      <c r="M327" s="248"/>
      <c r="N327" s="249"/>
      <c r="O327" s="249"/>
      <c r="P327" s="249"/>
      <c r="Q327" s="249"/>
      <c r="R327" s="249"/>
      <c r="S327" s="249"/>
      <c r="T327" s="250"/>
      <c r="AT327" s="251" t="s">
        <v>153</v>
      </c>
      <c r="AU327" s="251" t="s">
        <v>85</v>
      </c>
      <c r="AV327" s="13" t="s">
        <v>85</v>
      </c>
      <c r="AW327" s="13" t="s">
        <v>30</v>
      </c>
      <c r="AX327" s="13" t="s">
        <v>83</v>
      </c>
      <c r="AY327" s="251" t="s">
        <v>145</v>
      </c>
    </row>
    <row r="328" spans="1:65" s="2" customFormat="1" ht="21.75" customHeight="1">
      <c r="A328" s="36"/>
      <c r="B328" s="37"/>
      <c r="C328" s="227" t="s">
        <v>472</v>
      </c>
      <c r="D328" s="227" t="s">
        <v>147</v>
      </c>
      <c r="E328" s="228" t="s">
        <v>801</v>
      </c>
      <c r="F328" s="229" t="s">
        <v>802</v>
      </c>
      <c r="G328" s="230" t="s">
        <v>284</v>
      </c>
      <c r="H328" s="231">
        <v>14</v>
      </c>
      <c r="I328" s="232"/>
      <c r="J328" s="233">
        <f>ROUND(I328*H328,2)</f>
        <v>0</v>
      </c>
      <c r="K328" s="234"/>
      <c r="L328" s="39"/>
      <c r="M328" s="235" t="s">
        <v>1</v>
      </c>
      <c r="N328" s="236" t="s">
        <v>40</v>
      </c>
      <c r="O328" s="73"/>
      <c r="P328" s="237">
        <f>O328*H328</f>
        <v>0</v>
      </c>
      <c r="Q328" s="237">
        <v>6.2199999999999998E-3</v>
      </c>
      <c r="R328" s="237">
        <f>Q328*H328</f>
        <v>8.7079999999999991E-2</v>
      </c>
      <c r="S328" s="237">
        <v>0</v>
      </c>
      <c r="T328" s="238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39" t="s">
        <v>151</v>
      </c>
      <c r="AT328" s="239" t="s">
        <v>147</v>
      </c>
      <c r="AU328" s="239" t="s">
        <v>85</v>
      </c>
      <c r="AY328" s="18" t="s">
        <v>145</v>
      </c>
      <c r="BE328" s="116">
        <f>IF(N328="základní",J328,0)</f>
        <v>0</v>
      </c>
      <c r="BF328" s="116">
        <f>IF(N328="snížená",J328,0)</f>
        <v>0</v>
      </c>
      <c r="BG328" s="116">
        <f>IF(N328="zákl. přenesená",J328,0)</f>
        <v>0</v>
      </c>
      <c r="BH328" s="116">
        <f>IF(N328="sníž. přenesená",J328,0)</f>
        <v>0</v>
      </c>
      <c r="BI328" s="116">
        <f>IF(N328="nulová",J328,0)</f>
        <v>0</v>
      </c>
      <c r="BJ328" s="18" t="s">
        <v>83</v>
      </c>
      <c r="BK328" s="116">
        <f>ROUND(I328*H328,2)</f>
        <v>0</v>
      </c>
      <c r="BL328" s="18" t="s">
        <v>151</v>
      </c>
      <c r="BM328" s="239" t="s">
        <v>803</v>
      </c>
    </row>
    <row r="329" spans="1:65" s="2" customFormat="1" ht="21.75" customHeight="1">
      <c r="A329" s="36"/>
      <c r="B329" s="37"/>
      <c r="C329" s="227" t="s">
        <v>476</v>
      </c>
      <c r="D329" s="227" t="s">
        <v>147</v>
      </c>
      <c r="E329" s="228" t="s">
        <v>804</v>
      </c>
      <c r="F329" s="229" t="s">
        <v>805</v>
      </c>
      <c r="G329" s="230" t="s">
        <v>284</v>
      </c>
      <c r="H329" s="231">
        <v>14</v>
      </c>
      <c r="I329" s="232"/>
      <c r="J329" s="233">
        <f>ROUND(I329*H329,2)</f>
        <v>0</v>
      </c>
      <c r="K329" s="234"/>
      <c r="L329" s="39"/>
      <c r="M329" s="235" t="s">
        <v>1</v>
      </c>
      <c r="N329" s="236" t="s">
        <v>40</v>
      </c>
      <c r="O329" s="73"/>
      <c r="P329" s="237">
        <f>O329*H329</f>
        <v>0</v>
      </c>
      <c r="Q329" s="237">
        <v>9.6759999999999999E-2</v>
      </c>
      <c r="R329" s="237">
        <f>Q329*H329</f>
        <v>1.3546400000000001</v>
      </c>
      <c r="S329" s="237">
        <v>0</v>
      </c>
      <c r="T329" s="238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39" t="s">
        <v>151</v>
      </c>
      <c r="AT329" s="239" t="s">
        <v>147</v>
      </c>
      <c r="AU329" s="239" t="s">
        <v>85</v>
      </c>
      <c r="AY329" s="18" t="s">
        <v>145</v>
      </c>
      <c r="BE329" s="116">
        <f>IF(N329="základní",J329,0)</f>
        <v>0</v>
      </c>
      <c r="BF329" s="116">
        <f>IF(N329="snížená",J329,0)</f>
        <v>0</v>
      </c>
      <c r="BG329" s="116">
        <f>IF(N329="zákl. přenesená",J329,0)</f>
        <v>0</v>
      </c>
      <c r="BH329" s="116">
        <f>IF(N329="sníž. přenesená",J329,0)</f>
        <v>0</v>
      </c>
      <c r="BI329" s="116">
        <f>IF(N329="nulová",J329,0)</f>
        <v>0</v>
      </c>
      <c r="BJ329" s="18" t="s">
        <v>83</v>
      </c>
      <c r="BK329" s="116">
        <f>ROUND(I329*H329,2)</f>
        <v>0</v>
      </c>
      <c r="BL329" s="18" t="s">
        <v>151</v>
      </c>
      <c r="BM329" s="239" t="s">
        <v>806</v>
      </c>
    </row>
    <row r="330" spans="1:65" s="2" customFormat="1" ht="21.75" customHeight="1">
      <c r="A330" s="36"/>
      <c r="B330" s="37"/>
      <c r="C330" s="227" t="s">
        <v>480</v>
      </c>
      <c r="D330" s="227" t="s">
        <v>147</v>
      </c>
      <c r="E330" s="228" t="s">
        <v>807</v>
      </c>
      <c r="F330" s="229" t="s">
        <v>808</v>
      </c>
      <c r="G330" s="230" t="s">
        <v>284</v>
      </c>
      <c r="H330" s="231">
        <v>10</v>
      </c>
      <c r="I330" s="232"/>
      <c r="J330" s="233">
        <f>ROUND(I330*H330,2)</f>
        <v>0</v>
      </c>
      <c r="K330" s="234"/>
      <c r="L330" s="39"/>
      <c r="M330" s="235" t="s">
        <v>1</v>
      </c>
      <c r="N330" s="236" t="s">
        <v>40</v>
      </c>
      <c r="O330" s="73"/>
      <c r="P330" s="237">
        <f>O330*H330</f>
        <v>0</v>
      </c>
      <c r="Q330" s="237">
        <v>0</v>
      </c>
      <c r="R330" s="237">
        <f>Q330*H330</f>
        <v>0</v>
      </c>
      <c r="S330" s="237">
        <v>0.05</v>
      </c>
      <c r="T330" s="238">
        <f>S330*H330</f>
        <v>0.5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39" t="s">
        <v>151</v>
      </c>
      <c r="AT330" s="239" t="s">
        <v>147</v>
      </c>
      <c r="AU330" s="239" t="s">
        <v>85</v>
      </c>
      <c r="AY330" s="18" t="s">
        <v>145</v>
      </c>
      <c r="BE330" s="116">
        <f>IF(N330="základní",J330,0)</f>
        <v>0</v>
      </c>
      <c r="BF330" s="116">
        <f>IF(N330="snížená",J330,0)</f>
        <v>0</v>
      </c>
      <c r="BG330" s="116">
        <f>IF(N330="zákl. přenesená",J330,0)</f>
        <v>0</v>
      </c>
      <c r="BH330" s="116">
        <f>IF(N330="sníž. přenesená",J330,0)</f>
        <v>0</v>
      </c>
      <c r="BI330" s="116">
        <f>IF(N330="nulová",J330,0)</f>
        <v>0</v>
      </c>
      <c r="BJ330" s="18" t="s">
        <v>83</v>
      </c>
      <c r="BK330" s="116">
        <f>ROUND(I330*H330,2)</f>
        <v>0</v>
      </c>
      <c r="BL330" s="18" t="s">
        <v>151</v>
      </c>
      <c r="BM330" s="239" t="s">
        <v>809</v>
      </c>
    </row>
    <row r="331" spans="1:65" s="16" customFormat="1" ht="11.25">
      <c r="B331" s="290"/>
      <c r="C331" s="291"/>
      <c r="D331" s="242" t="s">
        <v>153</v>
      </c>
      <c r="E331" s="292" t="s">
        <v>1</v>
      </c>
      <c r="F331" s="293" t="s">
        <v>707</v>
      </c>
      <c r="G331" s="291"/>
      <c r="H331" s="292" t="s">
        <v>1</v>
      </c>
      <c r="I331" s="294"/>
      <c r="J331" s="291"/>
      <c r="K331" s="291"/>
      <c r="L331" s="295"/>
      <c r="M331" s="296"/>
      <c r="N331" s="297"/>
      <c r="O331" s="297"/>
      <c r="P331" s="297"/>
      <c r="Q331" s="297"/>
      <c r="R331" s="297"/>
      <c r="S331" s="297"/>
      <c r="T331" s="298"/>
      <c r="AT331" s="299" t="s">
        <v>153</v>
      </c>
      <c r="AU331" s="299" t="s">
        <v>85</v>
      </c>
      <c r="AV331" s="16" t="s">
        <v>83</v>
      </c>
      <c r="AW331" s="16" t="s">
        <v>30</v>
      </c>
      <c r="AX331" s="16" t="s">
        <v>75</v>
      </c>
      <c r="AY331" s="299" t="s">
        <v>145</v>
      </c>
    </row>
    <row r="332" spans="1:65" s="13" customFormat="1" ht="11.25">
      <c r="B332" s="240"/>
      <c r="C332" s="241"/>
      <c r="D332" s="242" t="s">
        <v>153</v>
      </c>
      <c r="E332" s="243" t="s">
        <v>1</v>
      </c>
      <c r="F332" s="244" t="s">
        <v>810</v>
      </c>
      <c r="G332" s="241"/>
      <c r="H332" s="245">
        <v>10</v>
      </c>
      <c r="I332" s="246"/>
      <c r="J332" s="241"/>
      <c r="K332" s="241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153</v>
      </c>
      <c r="AU332" s="251" t="s">
        <v>85</v>
      </c>
      <c r="AV332" s="13" t="s">
        <v>85</v>
      </c>
      <c r="AW332" s="13" t="s">
        <v>30</v>
      </c>
      <c r="AX332" s="13" t="s">
        <v>83</v>
      </c>
      <c r="AY332" s="251" t="s">
        <v>145</v>
      </c>
    </row>
    <row r="333" spans="1:65" s="2" customFormat="1" ht="21.75" customHeight="1">
      <c r="A333" s="36"/>
      <c r="B333" s="37"/>
      <c r="C333" s="227" t="s">
        <v>484</v>
      </c>
      <c r="D333" s="227" t="s">
        <v>147</v>
      </c>
      <c r="E333" s="228" t="s">
        <v>811</v>
      </c>
      <c r="F333" s="229" t="s">
        <v>812</v>
      </c>
      <c r="G333" s="230" t="s">
        <v>284</v>
      </c>
      <c r="H333" s="231">
        <v>10</v>
      </c>
      <c r="I333" s="232"/>
      <c r="J333" s="233">
        <f>ROUND(I333*H333,2)</f>
        <v>0</v>
      </c>
      <c r="K333" s="234"/>
      <c r="L333" s="39"/>
      <c r="M333" s="235" t="s">
        <v>1</v>
      </c>
      <c r="N333" s="236" t="s">
        <v>40</v>
      </c>
      <c r="O333" s="73"/>
      <c r="P333" s="237">
        <f>O333*H333</f>
        <v>0</v>
      </c>
      <c r="Q333" s="237">
        <v>0.21734000000000001</v>
      </c>
      <c r="R333" s="237">
        <f>Q333*H333</f>
        <v>2.1734</v>
      </c>
      <c r="S333" s="237">
        <v>0</v>
      </c>
      <c r="T333" s="238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39" t="s">
        <v>151</v>
      </c>
      <c r="AT333" s="239" t="s">
        <v>147</v>
      </c>
      <c r="AU333" s="239" t="s">
        <v>85</v>
      </c>
      <c r="AY333" s="18" t="s">
        <v>145</v>
      </c>
      <c r="BE333" s="116">
        <f>IF(N333="základní",J333,0)</f>
        <v>0</v>
      </c>
      <c r="BF333" s="116">
        <f>IF(N333="snížená",J333,0)</f>
        <v>0</v>
      </c>
      <c r="BG333" s="116">
        <f>IF(N333="zákl. přenesená",J333,0)</f>
        <v>0</v>
      </c>
      <c r="BH333" s="116">
        <f>IF(N333="sníž. přenesená",J333,0)</f>
        <v>0</v>
      </c>
      <c r="BI333" s="116">
        <f>IF(N333="nulová",J333,0)</f>
        <v>0</v>
      </c>
      <c r="BJ333" s="18" t="s">
        <v>83</v>
      </c>
      <c r="BK333" s="116">
        <f>ROUND(I333*H333,2)</f>
        <v>0</v>
      </c>
      <c r="BL333" s="18" t="s">
        <v>151</v>
      </c>
      <c r="BM333" s="239" t="s">
        <v>813</v>
      </c>
    </row>
    <row r="334" spans="1:65" s="2" customFormat="1" ht="21.75" customHeight="1">
      <c r="A334" s="36"/>
      <c r="B334" s="37"/>
      <c r="C334" s="274" t="s">
        <v>488</v>
      </c>
      <c r="D334" s="274" t="s">
        <v>215</v>
      </c>
      <c r="E334" s="275" t="s">
        <v>814</v>
      </c>
      <c r="F334" s="276" t="s">
        <v>815</v>
      </c>
      <c r="G334" s="277" t="s">
        <v>284</v>
      </c>
      <c r="H334" s="278">
        <v>10</v>
      </c>
      <c r="I334" s="279"/>
      <c r="J334" s="280">
        <f>ROUND(I334*H334,2)</f>
        <v>0</v>
      </c>
      <c r="K334" s="281"/>
      <c r="L334" s="282"/>
      <c r="M334" s="283" t="s">
        <v>1</v>
      </c>
      <c r="N334" s="284" t="s">
        <v>40</v>
      </c>
      <c r="O334" s="73"/>
      <c r="P334" s="237">
        <f>O334*H334</f>
        <v>0</v>
      </c>
      <c r="Q334" s="237">
        <v>0.16200000000000001</v>
      </c>
      <c r="R334" s="237">
        <f>Q334*H334</f>
        <v>1.62</v>
      </c>
      <c r="S334" s="237">
        <v>0</v>
      </c>
      <c r="T334" s="238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39" t="s">
        <v>192</v>
      </c>
      <c r="AT334" s="239" t="s">
        <v>215</v>
      </c>
      <c r="AU334" s="239" t="s">
        <v>85</v>
      </c>
      <c r="AY334" s="18" t="s">
        <v>145</v>
      </c>
      <c r="BE334" s="116">
        <f>IF(N334="základní",J334,0)</f>
        <v>0</v>
      </c>
      <c r="BF334" s="116">
        <f>IF(N334="snížená",J334,0)</f>
        <v>0</v>
      </c>
      <c r="BG334" s="116">
        <f>IF(N334="zákl. přenesená",J334,0)</f>
        <v>0</v>
      </c>
      <c r="BH334" s="116">
        <f>IF(N334="sníž. přenesená",J334,0)</f>
        <v>0</v>
      </c>
      <c r="BI334" s="116">
        <f>IF(N334="nulová",J334,0)</f>
        <v>0</v>
      </c>
      <c r="BJ334" s="18" t="s">
        <v>83</v>
      </c>
      <c r="BK334" s="116">
        <f>ROUND(I334*H334,2)</f>
        <v>0</v>
      </c>
      <c r="BL334" s="18" t="s">
        <v>151</v>
      </c>
      <c r="BM334" s="239" t="s">
        <v>816</v>
      </c>
    </row>
    <row r="335" spans="1:65" s="2" customFormat="1" ht="21.75" customHeight="1">
      <c r="A335" s="36"/>
      <c r="B335" s="37"/>
      <c r="C335" s="227" t="s">
        <v>492</v>
      </c>
      <c r="D335" s="227" t="s">
        <v>147</v>
      </c>
      <c r="E335" s="228" t="s">
        <v>817</v>
      </c>
      <c r="F335" s="229" t="s">
        <v>818</v>
      </c>
      <c r="G335" s="230" t="s">
        <v>284</v>
      </c>
      <c r="H335" s="231">
        <v>14</v>
      </c>
      <c r="I335" s="232"/>
      <c r="J335" s="233">
        <f>ROUND(I335*H335,2)</f>
        <v>0</v>
      </c>
      <c r="K335" s="234"/>
      <c r="L335" s="39"/>
      <c r="M335" s="235" t="s">
        <v>1</v>
      </c>
      <c r="N335" s="236" t="s">
        <v>40</v>
      </c>
      <c r="O335" s="73"/>
      <c r="P335" s="237">
        <f>O335*H335</f>
        <v>0</v>
      </c>
      <c r="Q335" s="237">
        <v>0</v>
      </c>
      <c r="R335" s="237">
        <f>Q335*H335</f>
        <v>0</v>
      </c>
      <c r="S335" s="237">
        <v>0.05</v>
      </c>
      <c r="T335" s="238">
        <f>S335*H335</f>
        <v>0.70000000000000007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39" t="s">
        <v>151</v>
      </c>
      <c r="AT335" s="239" t="s">
        <v>147</v>
      </c>
      <c r="AU335" s="239" t="s">
        <v>85</v>
      </c>
      <c r="AY335" s="18" t="s">
        <v>145</v>
      </c>
      <c r="BE335" s="116">
        <f>IF(N335="základní",J335,0)</f>
        <v>0</v>
      </c>
      <c r="BF335" s="116">
        <f>IF(N335="snížená",J335,0)</f>
        <v>0</v>
      </c>
      <c r="BG335" s="116">
        <f>IF(N335="zákl. přenesená",J335,0)</f>
        <v>0</v>
      </c>
      <c r="BH335" s="116">
        <f>IF(N335="sníž. přenesená",J335,0)</f>
        <v>0</v>
      </c>
      <c r="BI335" s="116">
        <f>IF(N335="nulová",J335,0)</f>
        <v>0</v>
      </c>
      <c r="BJ335" s="18" t="s">
        <v>83</v>
      </c>
      <c r="BK335" s="116">
        <f>ROUND(I335*H335,2)</f>
        <v>0</v>
      </c>
      <c r="BL335" s="18" t="s">
        <v>151</v>
      </c>
      <c r="BM335" s="239" t="s">
        <v>819</v>
      </c>
    </row>
    <row r="336" spans="1:65" s="13" customFormat="1" ht="11.25">
      <c r="B336" s="240"/>
      <c r="C336" s="241"/>
      <c r="D336" s="242" t="s">
        <v>153</v>
      </c>
      <c r="E336" s="243" t="s">
        <v>1</v>
      </c>
      <c r="F336" s="244" t="s">
        <v>820</v>
      </c>
      <c r="G336" s="241"/>
      <c r="H336" s="245">
        <v>14</v>
      </c>
      <c r="I336" s="246"/>
      <c r="J336" s="241"/>
      <c r="K336" s="241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153</v>
      </c>
      <c r="AU336" s="251" t="s">
        <v>85</v>
      </c>
      <c r="AV336" s="13" t="s">
        <v>85</v>
      </c>
      <c r="AW336" s="13" t="s">
        <v>30</v>
      </c>
      <c r="AX336" s="13" t="s">
        <v>75</v>
      </c>
      <c r="AY336" s="251" t="s">
        <v>145</v>
      </c>
    </row>
    <row r="337" spans="1:65" s="14" customFormat="1" ht="11.25">
      <c r="B337" s="252"/>
      <c r="C337" s="253"/>
      <c r="D337" s="242" t="s">
        <v>153</v>
      </c>
      <c r="E337" s="254" t="s">
        <v>1</v>
      </c>
      <c r="F337" s="255" t="s">
        <v>160</v>
      </c>
      <c r="G337" s="253"/>
      <c r="H337" s="256">
        <v>14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AT337" s="262" t="s">
        <v>153</v>
      </c>
      <c r="AU337" s="262" t="s">
        <v>85</v>
      </c>
      <c r="AV337" s="14" t="s">
        <v>151</v>
      </c>
      <c r="AW337" s="14" t="s">
        <v>30</v>
      </c>
      <c r="AX337" s="14" t="s">
        <v>83</v>
      </c>
      <c r="AY337" s="262" t="s">
        <v>145</v>
      </c>
    </row>
    <row r="338" spans="1:65" s="12" customFormat="1" ht="22.9" customHeight="1">
      <c r="B338" s="211"/>
      <c r="C338" s="212"/>
      <c r="D338" s="213" t="s">
        <v>74</v>
      </c>
      <c r="E338" s="225" t="s">
        <v>197</v>
      </c>
      <c r="F338" s="225" t="s">
        <v>501</v>
      </c>
      <c r="G338" s="212"/>
      <c r="H338" s="212"/>
      <c r="I338" s="215"/>
      <c r="J338" s="226">
        <f>BK338</f>
        <v>0</v>
      </c>
      <c r="K338" s="212"/>
      <c r="L338" s="217"/>
      <c r="M338" s="218"/>
      <c r="N338" s="219"/>
      <c r="O338" s="219"/>
      <c r="P338" s="220">
        <f>SUM(P339:P347)</f>
        <v>0</v>
      </c>
      <c r="Q338" s="219"/>
      <c r="R338" s="220">
        <f>SUM(R339:R347)</f>
        <v>3.1232628</v>
      </c>
      <c r="S338" s="219"/>
      <c r="T338" s="221">
        <f>SUM(T339:T347)</f>
        <v>0</v>
      </c>
      <c r="AR338" s="222" t="s">
        <v>83</v>
      </c>
      <c r="AT338" s="223" t="s">
        <v>74</v>
      </c>
      <c r="AU338" s="223" t="s">
        <v>83</v>
      </c>
      <c r="AY338" s="222" t="s">
        <v>145</v>
      </c>
      <c r="BK338" s="224">
        <f>SUM(BK339:BK347)</f>
        <v>0</v>
      </c>
    </row>
    <row r="339" spans="1:65" s="2" customFormat="1" ht="21.75" customHeight="1">
      <c r="A339" s="36"/>
      <c r="B339" s="37"/>
      <c r="C339" s="227" t="s">
        <v>497</v>
      </c>
      <c r="D339" s="227" t="s">
        <v>147</v>
      </c>
      <c r="E339" s="228" t="s">
        <v>503</v>
      </c>
      <c r="F339" s="229" t="s">
        <v>504</v>
      </c>
      <c r="G339" s="230" t="s">
        <v>169</v>
      </c>
      <c r="H339" s="231">
        <v>14</v>
      </c>
      <c r="I339" s="232"/>
      <c r="J339" s="233">
        <f>ROUND(I339*H339,2)</f>
        <v>0</v>
      </c>
      <c r="K339" s="234"/>
      <c r="L339" s="39"/>
      <c r="M339" s="235" t="s">
        <v>1</v>
      </c>
      <c r="N339" s="236" t="s">
        <v>40</v>
      </c>
      <c r="O339" s="73"/>
      <c r="P339" s="237">
        <f>O339*H339</f>
        <v>0</v>
      </c>
      <c r="Q339" s="237">
        <v>0.15540000000000001</v>
      </c>
      <c r="R339" s="237">
        <f>Q339*H339</f>
        <v>2.1756000000000002</v>
      </c>
      <c r="S339" s="237">
        <v>0</v>
      </c>
      <c r="T339" s="238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39" t="s">
        <v>151</v>
      </c>
      <c r="AT339" s="239" t="s">
        <v>147</v>
      </c>
      <c r="AU339" s="239" t="s">
        <v>85</v>
      </c>
      <c r="AY339" s="18" t="s">
        <v>145</v>
      </c>
      <c r="BE339" s="116">
        <f>IF(N339="základní",J339,0)</f>
        <v>0</v>
      </c>
      <c r="BF339" s="116">
        <f>IF(N339="snížená",J339,0)</f>
        <v>0</v>
      </c>
      <c r="BG339" s="116">
        <f>IF(N339="zákl. přenesená",J339,0)</f>
        <v>0</v>
      </c>
      <c r="BH339" s="116">
        <f>IF(N339="sníž. přenesená",J339,0)</f>
        <v>0</v>
      </c>
      <c r="BI339" s="116">
        <f>IF(N339="nulová",J339,0)</f>
        <v>0</v>
      </c>
      <c r="BJ339" s="18" t="s">
        <v>83</v>
      </c>
      <c r="BK339" s="116">
        <f>ROUND(I339*H339,2)</f>
        <v>0</v>
      </c>
      <c r="BL339" s="18" t="s">
        <v>151</v>
      </c>
      <c r="BM339" s="239" t="s">
        <v>821</v>
      </c>
    </row>
    <row r="340" spans="1:65" s="13" customFormat="1" ht="11.25">
      <c r="B340" s="240"/>
      <c r="C340" s="241"/>
      <c r="D340" s="242" t="s">
        <v>153</v>
      </c>
      <c r="E340" s="243" t="s">
        <v>1</v>
      </c>
      <c r="F340" s="244" t="s">
        <v>822</v>
      </c>
      <c r="G340" s="241"/>
      <c r="H340" s="245">
        <v>14</v>
      </c>
      <c r="I340" s="246"/>
      <c r="J340" s="241"/>
      <c r="K340" s="241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153</v>
      </c>
      <c r="AU340" s="251" t="s">
        <v>85</v>
      </c>
      <c r="AV340" s="13" t="s">
        <v>85</v>
      </c>
      <c r="AW340" s="13" t="s">
        <v>30</v>
      </c>
      <c r="AX340" s="13" t="s">
        <v>83</v>
      </c>
      <c r="AY340" s="251" t="s">
        <v>145</v>
      </c>
    </row>
    <row r="341" spans="1:65" s="2" customFormat="1" ht="21.75" customHeight="1">
      <c r="A341" s="36"/>
      <c r="B341" s="37"/>
      <c r="C341" s="227" t="s">
        <v>502</v>
      </c>
      <c r="D341" s="227" t="s">
        <v>147</v>
      </c>
      <c r="E341" s="228" t="s">
        <v>508</v>
      </c>
      <c r="F341" s="229" t="s">
        <v>509</v>
      </c>
      <c r="G341" s="230" t="s">
        <v>181</v>
      </c>
      <c r="H341" s="231">
        <v>0.42</v>
      </c>
      <c r="I341" s="232"/>
      <c r="J341" s="233">
        <f>ROUND(I341*H341,2)</f>
        <v>0</v>
      </c>
      <c r="K341" s="234"/>
      <c r="L341" s="39"/>
      <c r="M341" s="235" t="s">
        <v>1</v>
      </c>
      <c r="N341" s="236" t="s">
        <v>40</v>
      </c>
      <c r="O341" s="73"/>
      <c r="P341" s="237">
        <f>O341*H341</f>
        <v>0</v>
      </c>
      <c r="Q341" s="237">
        <v>2.2563399999999998</v>
      </c>
      <c r="R341" s="237">
        <f>Q341*H341</f>
        <v>0.94766279999999992</v>
      </c>
      <c r="S341" s="237">
        <v>0</v>
      </c>
      <c r="T341" s="238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39" t="s">
        <v>151</v>
      </c>
      <c r="AT341" s="239" t="s">
        <v>147</v>
      </c>
      <c r="AU341" s="239" t="s">
        <v>85</v>
      </c>
      <c r="AY341" s="18" t="s">
        <v>145</v>
      </c>
      <c r="BE341" s="116">
        <f>IF(N341="základní",J341,0)</f>
        <v>0</v>
      </c>
      <c r="BF341" s="116">
        <f>IF(N341="snížená",J341,0)</f>
        <v>0</v>
      </c>
      <c r="BG341" s="116">
        <f>IF(N341="zákl. přenesená",J341,0)</f>
        <v>0</v>
      </c>
      <c r="BH341" s="116">
        <f>IF(N341="sníž. přenesená",J341,0)</f>
        <v>0</v>
      </c>
      <c r="BI341" s="116">
        <f>IF(N341="nulová",J341,0)</f>
        <v>0</v>
      </c>
      <c r="BJ341" s="18" t="s">
        <v>83</v>
      </c>
      <c r="BK341" s="116">
        <f>ROUND(I341*H341,2)</f>
        <v>0</v>
      </c>
      <c r="BL341" s="18" t="s">
        <v>151</v>
      </c>
      <c r="BM341" s="239" t="s">
        <v>823</v>
      </c>
    </row>
    <row r="342" spans="1:65" s="13" customFormat="1" ht="11.25">
      <c r="B342" s="240"/>
      <c r="C342" s="241"/>
      <c r="D342" s="242" t="s">
        <v>153</v>
      </c>
      <c r="E342" s="243" t="s">
        <v>1</v>
      </c>
      <c r="F342" s="244" t="s">
        <v>824</v>
      </c>
      <c r="G342" s="241"/>
      <c r="H342" s="245">
        <v>0.42</v>
      </c>
      <c r="I342" s="246"/>
      <c r="J342" s="241"/>
      <c r="K342" s="241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153</v>
      </c>
      <c r="AU342" s="251" t="s">
        <v>85</v>
      </c>
      <c r="AV342" s="13" t="s">
        <v>85</v>
      </c>
      <c r="AW342" s="13" t="s">
        <v>30</v>
      </c>
      <c r="AX342" s="13" t="s">
        <v>75</v>
      </c>
      <c r="AY342" s="251" t="s">
        <v>145</v>
      </c>
    </row>
    <row r="343" spans="1:65" s="14" customFormat="1" ht="11.25">
      <c r="B343" s="252"/>
      <c r="C343" s="253"/>
      <c r="D343" s="242" t="s">
        <v>153</v>
      </c>
      <c r="E343" s="254" t="s">
        <v>1</v>
      </c>
      <c r="F343" s="255" t="s">
        <v>160</v>
      </c>
      <c r="G343" s="253"/>
      <c r="H343" s="256">
        <v>0.42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AT343" s="262" t="s">
        <v>153</v>
      </c>
      <c r="AU343" s="262" t="s">
        <v>85</v>
      </c>
      <c r="AV343" s="14" t="s">
        <v>151</v>
      </c>
      <c r="AW343" s="14" t="s">
        <v>30</v>
      </c>
      <c r="AX343" s="14" t="s">
        <v>83</v>
      </c>
      <c r="AY343" s="262" t="s">
        <v>145</v>
      </c>
    </row>
    <row r="344" spans="1:65" s="2" customFormat="1" ht="16.5" customHeight="1">
      <c r="A344" s="36"/>
      <c r="B344" s="37"/>
      <c r="C344" s="227" t="s">
        <v>507</v>
      </c>
      <c r="D344" s="227" t="s">
        <v>147</v>
      </c>
      <c r="E344" s="228" t="s">
        <v>513</v>
      </c>
      <c r="F344" s="229" t="s">
        <v>514</v>
      </c>
      <c r="G344" s="230" t="s">
        <v>169</v>
      </c>
      <c r="H344" s="231">
        <v>525.79999999999995</v>
      </c>
      <c r="I344" s="232"/>
      <c r="J344" s="233">
        <f>ROUND(I344*H344,2)</f>
        <v>0</v>
      </c>
      <c r="K344" s="234"/>
      <c r="L344" s="39"/>
      <c r="M344" s="235" t="s">
        <v>1</v>
      </c>
      <c r="N344" s="236" t="s">
        <v>40</v>
      </c>
      <c r="O344" s="73"/>
      <c r="P344" s="237">
        <f>O344*H344</f>
        <v>0</v>
      </c>
      <c r="Q344" s="237">
        <v>0</v>
      </c>
      <c r="R344" s="237">
        <f>Q344*H344</f>
        <v>0</v>
      </c>
      <c r="S344" s="237">
        <v>0</v>
      </c>
      <c r="T344" s="238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39" t="s">
        <v>151</v>
      </c>
      <c r="AT344" s="239" t="s">
        <v>147</v>
      </c>
      <c r="AU344" s="239" t="s">
        <v>85</v>
      </c>
      <c r="AY344" s="18" t="s">
        <v>145</v>
      </c>
      <c r="BE344" s="116">
        <f>IF(N344="základní",J344,0)</f>
        <v>0</v>
      </c>
      <c r="BF344" s="116">
        <f>IF(N344="snížená",J344,0)</f>
        <v>0</v>
      </c>
      <c r="BG344" s="116">
        <f>IF(N344="zákl. přenesená",J344,0)</f>
        <v>0</v>
      </c>
      <c r="BH344" s="116">
        <f>IF(N344="sníž. přenesená",J344,0)</f>
        <v>0</v>
      </c>
      <c r="BI344" s="116">
        <f>IF(N344="nulová",J344,0)</f>
        <v>0</v>
      </c>
      <c r="BJ344" s="18" t="s">
        <v>83</v>
      </c>
      <c r="BK344" s="116">
        <f>ROUND(I344*H344,2)</f>
        <v>0</v>
      </c>
      <c r="BL344" s="18" t="s">
        <v>151</v>
      </c>
      <c r="BM344" s="239" t="s">
        <v>825</v>
      </c>
    </row>
    <row r="345" spans="1:65" s="13" customFormat="1" ht="22.5">
      <c r="B345" s="240"/>
      <c r="C345" s="241"/>
      <c r="D345" s="242" t="s">
        <v>153</v>
      </c>
      <c r="E345" s="243" t="s">
        <v>1</v>
      </c>
      <c r="F345" s="244" t="s">
        <v>826</v>
      </c>
      <c r="G345" s="241"/>
      <c r="H345" s="245">
        <v>444.7</v>
      </c>
      <c r="I345" s="246"/>
      <c r="J345" s="241"/>
      <c r="K345" s="241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153</v>
      </c>
      <c r="AU345" s="251" t="s">
        <v>85</v>
      </c>
      <c r="AV345" s="13" t="s">
        <v>85</v>
      </c>
      <c r="AW345" s="13" t="s">
        <v>30</v>
      </c>
      <c r="AX345" s="13" t="s">
        <v>75</v>
      </c>
      <c r="AY345" s="251" t="s">
        <v>145</v>
      </c>
    </row>
    <row r="346" spans="1:65" s="13" customFormat="1" ht="33.75">
      <c r="B346" s="240"/>
      <c r="C346" s="241"/>
      <c r="D346" s="242" t="s">
        <v>153</v>
      </c>
      <c r="E346" s="243" t="s">
        <v>1</v>
      </c>
      <c r="F346" s="244" t="s">
        <v>827</v>
      </c>
      <c r="G346" s="241"/>
      <c r="H346" s="245">
        <v>81.099999999999994</v>
      </c>
      <c r="I346" s="246"/>
      <c r="J346" s="241"/>
      <c r="K346" s="241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153</v>
      </c>
      <c r="AU346" s="251" t="s">
        <v>85</v>
      </c>
      <c r="AV346" s="13" t="s">
        <v>85</v>
      </c>
      <c r="AW346" s="13" t="s">
        <v>30</v>
      </c>
      <c r="AX346" s="13" t="s">
        <v>75</v>
      </c>
      <c r="AY346" s="251" t="s">
        <v>145</v>
      </c>
    </row>
    <row r="347" spans="1:65" s="14" customFormat="1" ht="11.25">
      <c r="B347" s="252"/>
      <c r="C347" s="253"/>
      <c r="D347" s="242" t="s">
        <v>153</v>
      </c>
      <c r="E347" s="254" t="s">
        <v>1</v>
      </c>
      <c r="F347" s="255" t="s">
        <v>160</v>
      </c>
      <c r="G347" s="253"/>
      <c r="H347" s="256">
        <v>525.79999999999995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AT347" s="262" t="s">
        <v>153</v>
      </c>
      <c r="AU347" s="262" t="s">
        <v>85</v>
      </c>
      <c r="AV347" s="14" t="s">
        <v>151</v>
      </c>
      <c r="AW347" s="14" t="s">
        <v>30</v>
      </c>
      <c r="AX347" s="14" t="s">
        <v>83</v>
      </c>
      <c r="AY347" s="262" t="s">
        <v>145</v>
      </c>
    </row>
    <row r="348" spans="1:65" s="12" customFormat="1" ht="22.9" customHeight="1">
      <c r="B348" s="211"/>
      <c r="C348" s="212"/>
      <c r="D348" s="213" t="s">
        <v>74</v>
      </c>
      <c r="E348" s="225" t="s">
        <v>519</v>
      </c>
      <c r="F348" s="225" t="s">
        <v>520</v>
      </c>
      <c r="G348" s="212"/>
      <c r="H348" s="212"/>
      <c r="I348" s="215"/>
      <c r="J348" s="226">
        <f>BK348</f>
        <v>0</v>
      </c>
      <c r="K348" s="212"/>
      <c r="L348" s="217"/>
      <c r="M348" s="218"/>
      <c r="N348" s="219"/>
      <c r="O348" s="219"/>
      <c r="P348" s="220">
        <f>SUM(P349:P356)</f>
        <v>0</v>
      </c>
      <c r="Q348" s="219"/>
      <c r="R348" s="220">
        <f>SUM(R349:R356)</f>
        <v>0</v>
      </c>
      <c r="S348" s="219"/>
      <c r="T348" s="221">
        <f>SUM(T349:T356)</f>
        <v>0</v>
      </c>
      <c r="AR348" s="222" t="s">
        <v>83</v>
      </c>
      <c r="AT348" s="223" t="s">
        <v>74</v>
      </c>
      <c r="AU348" s="223" t="s">
        <v>83</v>
      </c>
      <c r="AY348" s="222" t="s">
        <v>145</v>
      </c>
      <c r="BK348" s="224">
        <f>SUM(BK349:BK356)</f>
        <v>0</v>
      </c>
    </row>
    <row r="349" spans="1:65" s="2" customFormat="1" ht="21.75" customHeight="1">
      <c r="A349" s="36"/>
      <c r="B349" s="37"/>
      <c r="C349" s="227" t="s">
        <v>512</v>
      </c>
      <c r="D349" s="227" t="s">
        <v>147</v>
      </c>
      <c r="E349" s="228" t="s">
        <v>522</v>
      </c>
      <c r="F349" s="229" t="s">
        <v>523</v>
      </c>
      <c r="G349" s="230" t="s">
        <v>205</v>
      </c>
      <c r="H349" s="231">
        <v>384.19499999999999</v>
      </c>
      <c r="I349" s="232"/>
      <c r="J349" s="233">
        <f>ROUND(I349*H349,2)</f>
        <v>0</v>
      </c>
      <c r="K349" s="234"/>
      <c r="L349" s="39"/>
      <c r="M349" s="235" t="s">
        <v>1</v>
      </c>
      <c r="N349" s="236" t="s">
        <v>40</v>
      </c>
      <c r="O349" s="73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39" t="s">
        <v>151</v>
      </c>
      <c r="AT349" s="239" t="s">
        <v>147</v>
      </c>
      <c r="AU349" s="239" t="s">
        <v>85</v>
      </c>
      <c r="AY349" s="18" t="s">
        <v>145</v>
      </c>
      <c r="BE349" s="116">
        <f>IF(N349="základní",J349,0)</f>
        <v>0</v>
      </c>
      <c r="BF349" s="116">
        <f>IF(N349="snížená",J349,0)</f>
        <v>0</v>
      </c>
      <c r="BG349" s="116">
        <f>IF(N349="zákl. přenesená",J349,0)</f>
        <v>0</v>
      </c>
      <c r="BH349" s="116">
        <f>IF(N349="sníž. přenesená",J349,0)</f>
        <v>0</v>
      </c>
      <c r="BI349" s="116">
        <f>IF(N349="nulová",J349,0)</f>
        <v>0</v>
      </c>
      <c r="BJ349" s="18" t="s">
        <v>83</v>
      </c>
      <c r="BK349" s="116">
        <f>ROUND(I349*H349,2)</f>
        <v>0</v>
      </c>
      <c r="BL349" s="18" t="s">
        <v>151</v>
      </c>
      <c r="BM349" s="239" t="s">
        <v>828</v>
      </c>
    </row>
    <row r="350" spans="1:65" s="2" customFormat="1" ht="21.75" customHeight="1">
      <c r="A350" s="36"/>
      <c r="B350" s="37"/>
      <c r="C350" s="227" t="s">
        <v>521</v>
      </c>
      <c r="D350" s="227" t="s">
        <v>147</v>
      </c>
      <c r="E350" s="228" t="s">
        <v>526</v>
      </c>
      <c r="F350" s="229" t="s">
        <v>527</v>
      </c>
      <c r="G350" s="230" t="s">
        <v>205</v>
      </c>
      <c r="H350" s="231">
        <v>3457.7550000000001</v>
      </c>
      <c r="I350" s="232"/>
      <c r="J350" s="233">
        <f>ROUND(I350*H350,2)</f>
        <v>0</v>
      </c>
      <c r="K350" s="234"/>
      <c r="L350" s="39"/>
      <c r="M350" s="235" t="s">
        <v>1</v>
      </c>
      <c r="N350" s="236" t="s">
        <v>40</v>
      </c>
      <c r="O350" s="73"/>
      <c r="P350" s="237">
        <f>O350*H350</f>
        <v>0</v>
      </c>
      <c r="Q350" s="237">
        <v>0</v>
      </c>
      <c r="R350" s="237">
        <f>Q350*H350</f>
        <v>0</v>
      </c>
      <c r="S350" s="237">
        <v>0</v>
      </c>
      <c r="T350" s="238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39" t="s">
        <v>151</v>
      </c>
      <c r="AT350" s="239" t="s">
        <v>147</v>
      </c>
      <c r="AU350" s="239" t="s">
        <v>85</v>
      </c>
      <c r="AY350" s="18" t="s">
        <v>145</v>
      </c>
      <c r="BE350" s="116">
        <f>IF(N350="základní",J350,0)</f>
        <v>0</v>
      </c>
      <c r="BF350" s="116">
        <f>IF(N350="snížená",J350,0)</f>
        <v>0</v>
      </c>
      <c r="BG350" s="116">
        <f>IF(N350="zákl. přenesená",J350,0)</f>
        <v>0</v>
      </c>
      <c r="BH350" s="116">
        <f>IF(N350="sníž. přenesená",J350,0)</f>
        <v>0</v>
      </c>
      <c r="BI350" s="116">
        <f>IF(N350="nulová",J350,0)</f>
        <v>0</v>
      </c>
      <c r="BJ350" s="18" t="s">
        <v>83</v>
      </c>
      <c r="BK350" s="116">
        <f>ROUND(I350*H350,2)</f>
        <v>0</v>
      </c>
      <c r="BL350" s="18" t="s">
        <v>151</v>
      </c>
      <c r="BM350" s="239" t="s">
        <v>829</v>
      </c>
    </row>
    <row r="351" spans="1:65" s="13" customFormat="1" ht="11.25">
      <c r="B351" s="240"/>
      <c r="C351" s="241"/>
      <c r="D351" s="242" t="s">
        <v>153</v>
      </c>
      <c r="E351" s="241"/>
      <c r="F351" s="244" t="s">
        <v>830</v>
      </c>
      <c r="G351" s="241"/>
      <c r="H351" s="245">
        <v>3457.7550000000001</v>
      </c>
      <c r="I351" s="246"/>
      <c r="J351" s="241"/>
      <c r="K351" s="241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153</v>
      </c>
      <c r="AU351" s="251" t="s">
        <v>85</v>
      </c>
      <c r="AV351" s="13" t="s">
        <v>85</v>
      </c>
      <c r="AW351" s="13" t="s">
        <v>4</v>
      </c>
      <c r="AX351" s="13" t="s">
        <v>83</v>
      </c>
      <c r="AY351" s="251" t="s">
        <v>145</v>
      </c>
    </row>
    <row r="352" spans="1:65" s="2" customFormat="1" ht="21.75" customHeight="1">
      <c r="A352" s="36"/>
      <c r="B352" s="37"/>
      <c r="C352" s="227" t="s">
        <v>525</v>
      </c>
      <c r="D352" s="227" t="s">
        <v>147</v>
      </c>
      <c r="E352" s="228" t="s">
        <v>831</v>
      </c>
      <c r="F352" s="229" t="s">
        <v>832</v>
      </c>
      <c r="G352" s="230" t="s">
        <v>205</v>
      </c>
      <c r="H352" s="231">
        <v>181.815</v>
      </c>
      <c r="I352" s="232"/>
      <c r="J352" s="233">
        <f>ROUND(I352*H352,2)</f>
        <v>0</v>
      </c>
      <c r="K352" s="234"/>
      <c r="L352" s="39"/>
      <c r="M352" s="235" t="s">
        <v>1</v>
      </c>
      <c r="N352" s="236" t="s">
        <v>40</v>
      </c>
      <c r="O352" s="73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38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39" t="s">
        <v>151</v>
      </c>
      <c r="AT352" s="239" t="s">
        <v>147</v>
      </c>
      <c r="AU352" s="239" t="s">
        <v>85</v>
      </c>
      <c r="AY352" s="18" t="s">
        <v>145</v>
      </c>
      <c r="BE352" s="116">
        <f>IF(N352="základní",J352,0)</f>
        <v>0</v>
      </c>
      <c r="BF352" s="116">
        <f>IF(N352="snížená",J352,0)</f>
        <v>0</v>
      </c>
      <c r="BG352" s="116">
        <f>IF(N352="zákl. přenesená",J352,0)</f>
        <v>0</v>
      </c>
      <c r="BH352" s="116">
        <f>IF(N352="sníž. přenesená",J352,0)</f>
        <v>0</v>
      </c>
      <c r="BI352" s="116">
        <f>IF(N352="nulová",J352,0)</f>
        <v>0</v>
      </c>
      <c r="BJ352" s="18" t="s">
        <v>83</v>
      </c>
      <c r="BK352" s="116">
        <f>ROUND(I352*H352,2)</f>
        <v>0</v>
      </c>
      <c r="BL352" s="18" t="s">
        <v>151</v>
      </c>
      <c r="BM352" s="239" t="s">
        <v>833</v>
      </c>
    </row>
    <row r="353" spans="1:65" s="13" customFormat="1" ht="11.25">
      <c r="B353" s="240"/>
      <c r="C353" s="241"/>
      <c r="D353" s="242" t="s">
        <v>153</v>
      </c>
      <c r="E353" s="243" t="s">
        <v>1</v>
      </c>
      <c r="F353" s="244" t="s">
        <v>834</v>
      </c>
      <c r="G353" s="241"/>
      <c r="H353" s="245">
        <v>181.815</v>
      </c>
      <c r="I353" s="246"/>
      <c r="J353" s="241"/>
      <c r="K353" s="241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153</v>
      </c>
      <c r="AU353" s="251" t="s">
        <v>85</v>
      </c>
      <c r="AV353" s="13" t="s">
        <v>85</v>
      </c>
      <c r="AW353" s="13" t="s">
        <v>30</v>
      </c>
      <c r="AX353" s="13" t="s">
        <v>83</v>
      </c>
      <c r="AY353" s="251" t="s">
        <v>145</v>
      </c>
    </row>
    <row r="354" spans="1:65" s="2" customFormat="1" ht="21.75" customHeight="1">
      <c r="A354" s="36"/>
      <c r="B354" s="37"/>
      <c r="C354" s="227" t="s">
        <v>530</v>
      </c>
      <c r="D354" s="227" t="s">
        <v>147</v>
      </c>
      <c r="E354" s="228" t="s">
        <v>531</v>
      </c>
      <c r="F354" s="229" t="s">
        <v>532</v>
      </c>
      <c r="G354" s="230" t="s">
        <v>205</v>
      </c>
      <c r="H354" s="231">
        <v>40.343000000000004</v>
      </c>
      <c r="I354" s="232"/>
      <c r="J354" s="233">
        <f>ROUND(I354*H354,2)</f>
        <v>0</v>
      </c>
      <c r="K354" s="234"/>
      <c r="L354" s="39"/>
      <c r="M354" s="235" t="s">
        <v>1</v>
      </c>
      <c r="N354" s="236" t="s">
        <v>40</v>
      </c>
      <c r="O354" s="73"/>
      <c r="P354" s="237">
        <f>O354*H354</f>
        <v>0</v>
      </c>
      <c r="Q354" s="237">
        <v>0</v>
      </c>
      <c r="R354" s="237">
        <f>Q354*H354</f>
        <v>0</v>
      </c>
      <c r="S354" s="237">
        <v>0</v>
      </c>
      <c r="T354" s="238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39" t="s">
        <v>151</v>
      </c>
      <c r="AT354" s="239" t="s">
        <v>147</v>
      </c>
      <c r="AU354" s="239" t="s">
        <v>85</v>
      </c>
      <c r="AY354" s="18" t="s">
        <v>145</v>
      </c>
      <c r="BE354" s="116">
        <f>IF(N354="základní",J354,0)</f>
        <v>0</v>
      </c>
      <c r="BF354" s="116">
        <f>IF(N354="snížená",J354,0)</f>
        <v>0</v>
      </c>
      <c r="BG354" s="116">
        <f>IF(N354="zákl. přenesená",J354,0)</f>
        <v>0</v>
      </c>
      <c r="BH354" s="116">
        <f>IF(N354="sníž. přenesená",J354,0)</f>
        <v>0</v>
      </c>
      <c r="BI354" s="116">
        <f>IF(N354="nulová",J354,0)</f>
        <v>0</v>
      </c>
      <c r="BJ354" s="18" t="s">
        <v>83</v>
      </c>
      <c r="BK354" s="116">
        <f>ROUND(I354*H354,2)</f>
        <v>0</v>
      </c>
      <c r="BL354" s="18" t="s">
        <v>151</v>
      </c>
      <c r="BM354" s="239" t="s">
        <v>835</v>
      </c>
    </row>
    <row r="355" spans="1:65" s="2" customFormat="1" ht="21.75" customHeight="1">
      <c r="A355" s="36"/>
      <c r="B355" s="37"/>
      <c r="C355" s="227" t="s">
        <v>534</v>
      </c>
      <c r="D355" s="227" t="s">
        <v>147</v>
      </c>
      <c r="E355" s="228" t="s">
        <v>535</v>
      </c>
      <c r="F355" s="229" t="s">
        <v>204</v>
      </c>
      <c r="G355" s="230" t="s">
        <v>205</v>
      </c>
      <c r="H355" s="231">
        <v>202.38</v>
      </c>
      <c r="I355" s="232"/>
      <c r="J355" s="233">
        <f>ROUND(I355*H355,2)</f>
        <v>0</v>
      </c>
      <c r="K355" s="234"/>
      <c r="L355" s="39"/>
      <c r="M355" s="235" t="s">
        <v>1</v>
      </c>
      <c r="N355" s="236" t="s">
        <v>40</v>
      </c>
      <c r="O355" s="73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39" t="s">
        <v>151</v>
      </c>
      <c r="AT355" s="239" t="s">
        <v>147</v>
      </c>
      <c r="AU355" s="239" t="s">
        <v>85</v>
      </c>
      <c r="AY355" s="18" t="s">
        <v>145</v>
      </c>
      <c r="BE355" s="116">
        <f>IF(N355="základní",J355,0)</f>
        <v>0</v>
      </c>
      <c r="BF355" s="116">
        <f>IF(N355="snížená",J355,0)</f>
        <v>0</v>
      </c>
      <c r="BG355" s="116">
        <f>IF(N355="zákl. přenesená",J355,0)</f>
        <v>0</v>
      </c>
      <c r="BH355" s="116">
        <f>IF(N355="sníž. přenesená",J355,0)</f>
        <v>0</v>
      </c>
      <c r="BI355" s="116">
        <f>IF(N355="nulová",J355,0)</f>
        <v>0</v>
      </c>
      <c r="BJ355" s="18" t="s">
        <v>83</v>
      </c>
      <c r="BK355" s="116">
        <f>ROUND(I355*H355,2)</f>
        <v>0</v>
      </c>
      <c r="BL355" s="18" t="s">
        <v>151</v>
      </c>
      <c r="BM355" s="239" t="s">
        <v>836</v>
      </c>
    </row>
    <row r="356" spans="1:65" s="13" customFormat="1" ht="11.25">
      <c r="B356" s="240"/>
      <c r="C356" s="241"/>
      <c r="D356" s="242" t="s">
        <v>153</v>
      </c>
      <c r="E356" s="243" t="s">
        <v>1</v>
      </c>
      <c r="F356" s="244" t="s">
        <v>837</v>
      </c>
      <c r="G356" s="241"/>
      <c r="H356" s="245">
        <v>202.38</v>
      </c>
      <c r="I356" s="246"/>
      <c r="J356" s="241"/>
      <c r="K356" s="241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153</v>
      </c>
      <c r="AU356" s="251" t="s">
        <v>85</v>
      </c>
      <c r="AV356" s="13" t="s">
        <v>85</v>
      </c>
      <c r="AW356" s="13" t="s">
        <v>30</v>
      </c>
      <c r="AX356" s="13" t="s">
        <v>83</v>
      </c>
      <c r="AY356" s="251" t="s">
        <v>145</v>
      </c>
    </row>
    <row r="357" spans="1:65" s="12" customFormat="1" ht="22.9" customHeight="1">
      <c r="B357" s="211"/>
      <c r="C357" s="212"/>
      <c r="D357" s="213" t="s">
        <v>74</v>
      </c>
      <c r="E357" s="225" t="s">
        <v>538</v>
      </c>
      <c r="F357" s="225" t="s">
        <v>539</v>
      </c>
      <c r="G357" s="212"/>
      <c r="H357" s="212"/>
      <c r="I357" s="215"/>
      <c r="J357" s="226">
        <f>BK357</f>
        <v>0</v>
      </c>
      <c r="K357" s="212"/>
      <c r="L357" s="217"/>
      <c r="M357" s="218"/>
      <c r="N357" s="219"/>
      <c r="O357" s="219"/>
      <c r="P357" s="220">
        <f>P358</f>
        <v>0</v>
      </c>
      <c r="Q357" s="219"/>
      <c r="R357" s="220">
        <f>R358</f>
        <v>0</v>
      </c>
      <c r="S357" s="219"/>
      <c r="T357" s="221">
        <f>T358</f>
        <v>0</v>
      </c>
      <c r="AR357" s="222" t="s">
        <v>83</v>
      </c>
      <c r="AT357" s="223" t="s">
        <v>74</v>
      </c>
      <c r="AU357" s="223" t="s">
        <v>83</v>
      </c>
      <c r="AY357" s="222" t="s">
        <v>145</v>
      </c>
      <c r="BK357" s="224">
        <f>BK358</f>
        <v>0</v>
      </c>
    </row>
    <row r="358" spans="1:65" s="2" customFormat="1" ht="21.75" customHeight="1">
      <c r="A358" s="36"/>
      <c r="B358" s="37"/>
      <c r="C358" s="227" t="s">
        <v>540</v>
      </c>
      <c r="D358" s="227" t="s">
        <v>147</v>
      </c>
      <c r="E358" s="228" t="s">
        <v>541</v>
      </c>
      <c r="F358" s="229" t="s">
        <v>542</v>
      </c>
      <c r="G358" s="230" t="s">
        <v>205</v>
      </c>
      <c r="H358" s="231">
        <v>1915.1759999999999</v>
      </c>
      <c r="I358" s="232"/>
      <c r="J358" s="233">
        <f>ROUND(I358*H358,2)</f>
        <v>0</v>
      </c>
      <c r="K358" s="234"/>
      <c r="L358" s="39"/>
      <c r="M358" s="235" t="s">
        <v>1</v>
      </c>
      <c r="N358" s="236" t="s">
        <v>40</v>
      </c>
      <c r="O358" s="73"/>
      <c r="P358" s="237">
        <f>O358*H358</f>
        <v>0</v>
      </c>
      <c r="Q358" s="237">
        <v>0</v>
      </c>
      <c r="R358" s="237">
        <f>Q358*H358</f>
        <v>0</v>
      </c>
      <c r="S358" s="237">
        <v>0</v>
      </c>
      <c r="T358" s="238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39" t="s">
        <v>151</v>
      </c>
      <c r="AT358" s="239" t="s">
        <v>147</v>
      </c>
      <c r="AU358" s="239" t="s">
        <v>85</v>
      </c>
      <c r="AY358" s="18" t="s">
        <v>145</v>
      </c>
      <c r="BE358" s="116">
        <f>IF(N358="základní",J358,0)</f>
        <v>0</v>
      </c>
      <c r="BF358" s="116">
        <f>IF(N358="snížená",J358,0)</f>
        <v>0</v>
      </c>
      <c r="BG358" s="116">
        <f>IF(N358="zákl. přenesená",J358,0)</f>
        <v>0</v>
      </c>
      <c r="BH358" s="116">
        <f>IF(N358="sníž. přenesená",J358,0)</f>
        <v>0</v>
      </c>
      <c r="BI358" s="116">
        <f>IF(N358="nulová",J358,0)</f>
        <v>0</v>
      </c>
      <c r="BJ358" s="18" t="s">
        <v>83</v>
      </c>
      <c r="BK358" s="116">
        <f>ROUND(I358*H358,2)</f>
        <v>0</v>
      </c>
      <c r="BL358" s="18" t="s">
        <v>151</v>
      </c>
      <c r="BM358" s="239" t="s">
        <v>838</v>
      </c>
    </row>
    <row r="359" spans="1:65" s="12" customFormat="1" ht="25.9" customHeight="1">
      <c r="B359" s="211"/>
      <c r="C359" s="212"/>
      <c r="D359" s="213" t="s">
        <v>74</v>
      </c>
      <c r="E359" s="214" t="s">
        <v>544</v>
      </c>
      <c r="F359" s="214" t="s">
        <v>545</v>
      </c>
      <c r="G359" s="212"/>
      <c r="H359" s="212"/>
      <c r="I359" s="215"/>
      <c r="J359" s="216">
        <f>BK359</f>
        <v>0</v>
      </c>
      <c r="K359" s="212"/>
      <c r="L359" s="217"/>
      <c r="M359" s="218"/>
      <c r="N359" s="219"/>
      <c r="O359" s="219"/>
      <c r="P359" s="220">
        <f>P360</f>
        <v>0</v>
      </c>
      <c r="Q359" s="219"/>
      <c r="R359" s="220">
        <f>R360</f>
        <v>0</v>
      </c>
      <c r="S359" s="219"/>
      <c r="T359" s="221">
        <f>T360</f>
        <v>0</v>
      </c>
      <c r="AR359" s="222" t="s">
        <v>151</v>
      </c>
      <c r="AT359" s="223" t="s">
        <v>74</v>
      </c>
      <c r="AU359" s="223" t="s">
        <v>75</v>
      </c>
      <c r="AY359" s="222" t="s">
        <v>145</v>
      </c>
      <c r="BK359" s="224">
        <f>BK360</f>
        <v>0</v>
      </c>
    </row>
    <row r="360" spans="1:65" s="2" customFormat="1" ht="16.5" customHeight="1">
      <c r="A360" s="36"/>
      <c r="B360" s="37"/>
      <c r="C360" s="227" t="s">
        <v>546</v>
      </c>
      <c r="D360" s="227" t="s">
        <v>147</v>
      </c>
      <c r="E360" s="228" t="s">
        <v>547</v>
      </c>
      <c r="F360" s="229" t="s">
        <v>548</v>
      </c>
      <c r="G360" s="230" t="s">
        <v>549</v>
      </c>
      <c r="H360" s="231">
        <v>3</v>
      </c>
      <c r="I360" s="232"/>
      <c r="J360" s="233">
        <f>ROUND(I360*H360,2)</f>
        <v>0</v>
      </c>
      <c r="K360" s="234"/>
      <c r="L360" s="39"/>
      <c r="M360" s="235" t="s">
        <v>1</v>
      </c>
      <c r="N360" s="236" t="s">
        <v>40</v>
      </c>
      <c r="O360" s="73"/>
      <c r="P360" s="237">
        <f>O360*H360</f>
        <v>0</v>
      </c>
      <c r="Q360" s="237">
        <v>0</v>
      </c>
      <c r="R360" s="237">
        <f>Q360*H360</f>
        <v>0</v>
      </c>
      <c r="S360" s="237">
        <v>0</v>
      </c>
      <c r="T360" s="238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39" t="s">
        <v>550</v>
      </c>
      <c r="AT360" s="239" t="s">
        <v>147</v>
      </c>
      <c r="AU360" s="239" t="s">
        <v>83</v>
      </c>
      <c r="AY360" s="18" t="s">
        <v>145</v>
      </c>
      <c r="BE360" s="116">
        <f>IF(N360="základní",J360,0)</f>
        <v>0</v>
      </c>
      <c r="BF360" s="116">
        <f>IF(N360="snížená",J360,0)</f>
        <v>0</v>
      </c>
      <c r="BG360" s="116">
        <f>IF(N360="zákl. přenesená",J360,0)</f>
        <v>0</v>
      </c>
      <c r="BH360" s="116">
        <f>IF(N360="sníž. přenesená",J360,0)</f>
        <v>0</v>
      </c>
      <c r="BI360" s="116">
        <f>IF(N360="nulová",J360,0)</f>
        <v>0</v>
      </c>
      <c r="BJ360" s="18" t="s">
        <v>83</v>
      </c>
      <c r="BK360" s="116">
        <f>ROUND(I360*H360,2)</f>
        <v>0</v>
      </c>
      <c r="BL360" s="18" t="s">
        <v>550</v>
      </c>
      <c r="BM360" s="239" t="s">
        <v>839</v>
      </c>
    </row>
    <row r="361" spans="1:65" s="12" customFormat="1" ht="25.9" customHeight="1">
      <c r="B361" s="211"/>
      <c r="C361" s="212"/>
      <c r="D361" s="213" t="s">
        <v>74</v>
      </c>
      <c r="E361" s="214" t="s">
        <v>123</v>
      </c>
      <c r="F361" s="214" t="s">
        <v>553</v>
      </c>
      <c r="G361" s="212"/>
      <c r="H361" s="212"/>
      <c r="I361" s="215"/>
      <c r="J361" s="216">
        <f>BK361</f>
        <v>0</v>
      </c>
      <c r="K361" s="212"/>
      <c r="L361" s="217"/>
      <c r="M361" s="218"/>
      <c r="N361" s="219"/>
      <c r="O361" s="219"/>
      <c r="P361" s="220">
        <f>P362+P365</f>
        <v>0</v>
      </c>
      <c r="Q361" s="219"/>
      <c r="R361" s="220">
        <f>R362+R365</f>
        <v>0</v>
      </c>
      <c r="S361" s="219"/>
      <c r="T361" s="221">
        <f>T362+T365</f>
        <v>0</v>
      </c>
      <c r="AR361" s="222" t="s">
        <v>172</v>
      </c>
      <c r="AT361" s="223" t="s">
        <v>74</v>
      </c>
      <c r="AU361" s="223" t="s">
        <v>75</v>
      </c>
      <c r="AY361" s="222" t="s">
        <v>145</v>
      </c>
      <c r="BK361" s="224">
        <f>BK362+BK365</f>
        <v>0</v>
      </c>
    </row>
    <row r="362" spans="1:65" s="12" customFormat="1" ht="22.9" customHeight="1">
      <c r="B362" s="211"/>
      <c r="C362" s="212"/>
      <c r="D362" s="213" t="s">
        <v>74</v>
      </c>
      <c r="E362" s="225" t="s">
        <v>554</v>
      </c>
      <c r="F362" s="225" t="s">
        <v>555</v>
      </c>
      <c r="G362" s="212"/>
      <c r="H362" s="212"/>
      <c r="I362" s="215"/>
      <c r="J362" s="226">
        <f>BK362</f>
        <v>0</v>
      </c>
      <c r="K362" s="212"/>
      <c r="L362" s="217"/>
      <c r="M362" s="218"/>
      <c r="N362" s="219"/>
      <c r="O362" s="219"/>
      <c r="P362" s="220">
        <f>SUM(P363:P364)</f>
        <v>0</v>
      </c>
      <c r="Q362" s="219"/>
      <c r="R362" s="220">
        <f>SUM(R363:R364)</f>
        <v>0</v>
      </c>
      <c r="S362" s="219"/>
      <c r="T362" s="221">
        <f>SUM(T363:T364)</f>
        <v>0</v>
      </c>
      <c r="AR362" s="222" t="s">
        <v>172</v>
      </c>
      <c r="AT362" s="223" t="s">
        <v>74</v>
      </c>
      <c r="AU362" s="223" t="s">
        <v>83</v>
      </c>
      <c r="AY362" s="222" t="s">
        <v>145</v>
      </c>
      <c r="BK362" s="224">
        <f>SUM(BK363:BK364)</f>
        <v>0</v>
      </c>
    </row>
    <row r="363" spans="1:65" s="2" customFormat="1" ht="16.5" customHeight="1">
      <c r="A363" s="36"/>
      <c r="B363" s="37"/>
      <c r="C363" s="227" t="s">
        <v>556</v>
      </c>
      <c r="D363" s="227" t="s">
        <v>147</v>
      </c>
      <c r="E363" s="228" t="s">
        <v>557</v>
      </c>
      <c r="F363" s="229" t="s">
        <v>558</v>
      </c>
      <c r="G363" s="230" t="s">
        <v>559</v>
      </c>
      <c r="H363" s="231">
        <v>1</v>
      </c>
      <c r="I363" s="232"/>
      <c r="J363" s="233">
        <f>ROUND(I363*H363,2)</f>
        <v>0</v>
      </c>
      <c r="K363" s="234"/>
      <c r="L363" s="39"/>
      <c r="M363" s="235" t="s">
        <v>1</v>
      </c>
      <c r="N363" s="236" t="s">
        <v>40</v>
      </c>
      <c r="O363" s="73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39" t="s">
        <v>560</v>
      </c>
      <c r="AT363" s="239" t="s">
        <v>147</v>
      </c>
      <c r="AU363" s="239" t="s">
        <v>85</v>
      </c>
      <c r="AY363" s="18" t="s">
        <v>145</v>
      </c>
      <c r="BE363" s="116">
        <f>IF(N363="základní",J363,0)</f>
        <v>0</v>
      </c>
      <c r="BF363" s="116">
        <f>IF(N363="snížená",J363,0)</f>
        <v>0</v>
      </c>
      <c r="BG363" s="116">
        <f>IF(N363="zákl. přenesená",J363,0)</f>
        <v>0</v>
      </c>
      <c r="BH363" s="116">
        <f>IF(N363="sníž. přenesená",J363,0)</f>
        <v>0</v>
      </c>
      <c r="BI363" s="116">
        <f>IF(N363="nulová",J363,0)</f>
        <v>0</v>
      </c>
      <c r="BJ363" s="18" t="s">
        <v>83</v>
      </c>
      <c r="BK363" s="116">
        <f>ROUND(I363*H363,2)</f>
        <v>0</v>
      </c>
      <c r="BL363" s="18" t="s">
        <v>560</v>
      </c>
      <c r="BM363" s="239" t="s">
        <v>840</v>
      </c>
    </row>
    <row r="364" spans="1:65" s="2" customFormat="1" ht="16.5" customHeight="1">
      <c r="A364" s="36"/>
      <c r="B364" s="37"/>
      <c r="C364" s="227" t="s">
        <v>562</v>
      </c>
      <c r="D364" s="227" t="s">
        <v>147</v>
      </c>
      <c r="E364" s="228" t="s">
        <v>563</v>
      </c>
      <c r="F364" s="229" t="s">
        <v>564</v>
      </c>
      <c r="G364" s="230" t="s">
        <v>559</v>
      </c>
      <c r="H364" s="231">
        <v>1</v>
      </c>
      <c r="I364" s="232"/>
      <c r="J364" s="233">
        <f>ROUND(I364*H364,2)</f>
        <v>0</v>
      </c>
      <c r="K364" s="234"/>
      <c r="L364" s="39"/>
      <c r="M364" s="235" t="s">
        <v>1</v>
      </c>
      <c r="N364" s="236" t="s">
        <v>40</v>
      </c>
      <c r="O364" s="73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39" t="s">
        <v>560</v>
      </c>
      <c r="AT364" s="239" t="s">
        <v>147</v>
      </c>
      <c r="AU364" s="239" t="s">
        <v>85</v>
      </c>
      <c r="AY364" s="18" t="s">
        <v>145</v>
      </c>
      <c r="BE364" s="116">
        <f>IF(N364="základní",J364,0)</f>
        <v>0</v>
      </c>
      <c r="BF364" s="116">
        <f>IF(N364="snížená",J364,0)</f>
        <v>0</v>
      </c>
      <c r="BG364" s="116">
        <f>IF(N364="zákl. přenesená",J364,0)</f>
        <v>0</v>
      </c>
      <c r="BH364" s="116">
        <f>IF(N364="sníž. přenesená",J364,0)</f>
        <v>0</v>
      </c>
      <c r="BI364" s="116">
        <f>IF(N364="nulová",J364,0)</f>
        <v>0</v>
      </c>
      <c r="BJ364" s="18" t="s">
        <v>83</v>
      </c>
      <c r="BK364" s="116">
        <f>ROUND(I364*H364,2)</f>
        <v>0</v>
      </c>
      <c r="BL364" s="18" t="s">
        <v>560</v>
      </c>
      <c r="BM364" s="239" t="s">
        <v>841</v>
      </c>
    </row>
    <row r="365" spans="1:65" s="12" customFormat="1" ht="22.9" customHeight="1">
      <c r="B365" s="211"/>
      <c r="C365" s="212"/>
      <c r="D365" s="213" t="s">
        <v>74</v>
      </c>
      <c r="E365" s="225" t="s">
        <v>566</v>
      </c>
      <c r="F365" s="225" t="s">
        <v>567</v>
      </c>
      <c r="G365" s="212"/>
      <c r="H365" s="212"/>
      <c r="I365" s="215"/>
      <c r="J365" s="226">
        <f>BK365</f>
        <v>0</v>
      </c>
      <c r="K365" s="212"/>
      <c r="L365" s="217"/>
      <c r="M365" s="218"/>
      <c r="N365" s="219"/>
      <c r="O365" s="219"/>
      <c r="P365" s="220">
        <f>P366</f>
        <v>0</v>
      </c>
      <c r="Q365" s="219"/>
      <c r="R365" s="220">
        <f>R366</f>
        <v>0</v>
      </c>
      <c r="S365" s="219"/>
      <c r="T365" s="221">
        <f>T366</f>
        <v>0</v>
      </c>
      <c r="AR365" s="222" t="s">
        <v>172</v>
      </c>
      <c r="AT365" s="223" t="s">
        <v>74</v>
      </c>
      <c r="AU365" s="223" t="s">
        <v>83</v>
      </c>
      <c r="AY365" s="222" t="s">
        <v>145</v>
      </c>
      <c r="BK365" s="224">
        <f>BK366</f>
        <v>0</v>
      </c>
    </row>
    <row r="366" spans="1:65" s="2" customFormat="1" ht="16.5" customHeight="1">
      <c r="A366" s="36"/>
      <c r="B366" s="37"/>
      <c r="C366" s="227" t="s">
        <v>568</v>
      </c>
      <c r="D366" s="227" t="s">
        <v>147</v>
      </c>
      <c r="E366" s="228" t="s">
        <v>569</v>
      </c>
      <c r="F366" s="229" t="s">
        <v>570</v>
      </c>
      <c r="G366" s="230" t="s">
        <v>571</v>
      </c>
      <c r="H366" s="231">
        <v>2</v>
      </c>
      <c r="I366" s="232"/>
      <c r="J366" s="233">
        <f>ROUND(I366*H366,2)</f>
        <v>0</v>
      </c>
      <c r="K366" s="234"/>
      <c r="L366" s="39"/>
      <c r="M366" s="285" t="s">
        <v>1</v>
      </c>
      <c r="N366" s="286" t="s">
        <v>40</v>
      </c>
      <c r="O366" s="287"/>
      <c r="P366" s="288">
        <f>O366*H366</f>
        <v>0</v>
      </c>
      <c r="Q366" s="288">
        <v>0</v>
      </c>
      <c r="R366" s="288">
        <f>Q366*H366</f>
        <v>0</v>
      </c>
      <c r="S366" s="288">
        <v>0</v>
      </c>
      <c r="T366" s="289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39" t="s">
        <v>560</v>
      </c>
      <c r="AT366" s="239" t="s">
        <v>147</v>
      </c>
      <c r="AU366" s="239" t="s">
        <v>85</v>
      </c>
      <c r="AY366" s="18" t="s">
        <v>145</v>
      </c>
      <c r="BE366" s="116">
        <f>IF(N366="základní",J366,0)</f>
        <v>0</v>
      </c>
      <c r="BF366" s="116">
        <f>IF(N366="snížená",J366,0)</f>
        <v>0</v>
      </c>
      <c r="BG366" s="116">
        <f>IF(N366="zákl. přenesená",J366,0)</f>
        <v>0</v>
      </c>
      <c r="BH366" s="116">
        <f>IF(N366="sníž. přenesená",J366,0)</f>
        <v>0</v>
      </c>
      <c r="BI366" s="116">
        <f>IF(N366="nulová",J366,0)</f>
        <v>0</v>
      </c>
      <c r="BJ366" s="18" t="s">
        <v>83</v>
      </c>
      <c r="BK366" s="116">
        <f>ROUND(I366*H366,2)</f>
        <v>0</v>
      </c>
      <c r="BL366" s="18" t="s">
        <v>560</v>
      </c>
      <c r="BM366" s="239" t="s">
        <v>842</v>
      </c>
    </row>
    <row r="367" spans="1:65" s="2" customFormat="1" ht="6.95" customHeight="1">
      <c r="A367" s="36"/>
      <c r="B367" s="56"/>
      <c r="C367" s="57"/>
      <c r="D367" s="57"/>
      <c r="E367" s="57"/>
      <c r="F367" s="57"/>
      <c r="G367" s="57"/>
      <c r="H367" s="57"/>
      <c r="I367" s="169"/>
      <c r="J367" s="57"/>
      <c r="K367" s="57"/>
      <c r="L367" s="39"/>
      <c r="M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</row>
  </sheetData>
  <sheetProtection algorithmName="SHA-512" hashValue="cCnYQrwzAufwx3mohm5qV1R22TgehGetWNPEXRIHQTqLbugD2DwVKkbBacS+Ug+HVPAFQucxYnYrc2SjMjZWiA==" saltValue="S8HyAsp7idmEXewFgQt3rHK6i1Z8zzeqoB96ORNzkPtK2SA+tD+SJG7HSWczhIm9L+NcTDBZRRO+XR/dIr7qJA==" spinCount="100000" sheet="1" objects="1" scenarios="1" formatColumns="0" formatRows="0" autoFilter="0"/>
  <autoFilter ref="C139:K366"/>
  <mergeCells count="14">
    <mergeCell ref="D118:F118"/>
    <mergeCell ref="E130:H130"/>
    <mergeCell ref="E132:H132"/>
    <mergeCell ref="L2:V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649-01 - Vodovod Va-1.etapa </vt:lpstr>
      <vt:lpstr>649-03 - Kanalizace stoka...</vt:lpstr>
      <vt:lpstr>'649-01 - Vodovod Va-1.etapa '!Názvy_tisku</vt:lpstr>
      <vt:lpstr>'649-03 - Kanalizace stoka...'!Názvy_tisku</vt:lpstr>
      <vt:lpstr>'Rekapitulace stavby'!Názvy_tisku</vt:lpstr>
      <vt:lpstr>'649-01 - Vodovod Va-1.etapa '!Oblast_tisku</vt:lpstr>
      <vt:lpstr>'649-03 - Kanalizace stoka...'!Oblast_tisku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CORE-I5-4460\Martina</dc:creator>
  <cp:lastModifiedBy>Robert Pižl</cp:lastModifiedBy>
  <dcterms:created xsi:type="dcterms:W3CDTF">2021-01-20T14:31:27Z</dcterms:created>
  <dcterms:modified xsi:type="dcterms:W3CDTF">2021-01-20T14:45:46Z</dcterms:modified>
</cp:coreProperties>
</file>