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damkolarik/Documents/Zakázky ostatní/VZ Karlštejn sběrný dvůr/"/>
    </mc:Choice>
  </mc:AlternateContent>
  <xr:revisionPtr revIDLastSave="0" documentId="13_ncr:1_{01F85A23-29E1-CE44-A322-F592D6106D2D}" xr6:coauthVersionLast="47" xr6:coauthVersionMax="47" xr10:uidLastSave="{00000000-0000-0000-0000-000000000000}"/>
  <bookViews>
    <workbookView xWindow="0" yWindow="500" windowWidth="28800" windowHeight="15720" xr2:uid="{4B20627D-C188-408D-971D-080F0DBA38E8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Pol'!$A$1:$U$59</definedName>
    <definedName name="_xlnm.Print_Area" localSheetId="1">Stavba!$A$1:$J$53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9" i="12" l="1"/>
  <c r="F39" i="1" s="1"/>
  <c r="BA43" i="12"/>
  <c r="BA33" i="12"/>
  <c r="BA32" i="12"/>
  <c r="BA21" i="12"/>
  <c r="G9" i="12"/>
  <c r="I9" i="12"/>
  <c r="K9" i="12"/>
  <c r="O9" i="12"/>
  <c r="Q9" i="12"/>
  <c r="U9" i="12"/>
  <c r="G11" i="12"/>
  <c r="M11" i="12" s="1"/>
  <c r="I11" i="12"/>
  <c r="K11" i="12"/>
  <c r="O11" i="12"/>
  <c r="Q11" i="12"/>
  <c r="U11" i="12"/>
  <c r="G13" i="12"/>
  <c r="I13" i="12"/>
  <c r="K13" i="12"/>
  <c r="O13" i="12"/>
  <c r="Q13" i="12"/>
  <c r="U13" i="12"/>
  <c r="G14" i="12"/>
  <c r="M14" i="12" s="1"/>
  <c r="I14" i="12"/>
  <c r="K14" i="12"/>
  <c r="O14" i="12"/>
  <c r="Q14" i="12"/>
  <c r="U14" i="12"/>
  <c r="G15" i="12"/>
  <c r="M15" i="12" s="1"/>
  <c r="I15" i="12"/>
  <c r="K15" i="12"/>
  <c r="O15" i="12"/>
  <c r="Q15" i="12"/>
  <c r="U15" i="12"/>
  <c r="F18" i="12"/>
  <c r="G18" i="12" s="1"/>
  <c r="I18" i="12"/>
  <c r="I17" i="12" s="1"/>
  <c r="K18" i="12"/>
  <c r="K17" i="12" s="1"/>
  <c r="O18" i="12"/>
  <c r="O17" i="12" s="1"/>
  <c r="Q18" i="12"/>
  <c r="Q17" i="12" s="1"/>
  <c r="U18" i="12"/>
  <c r="U17" i="12" s="1"/>
  <c r="F20" i="12"/>
  <c r="G20" i="12" s="1"/>
  <c r="I20" i="12"/>
  <c r="K20" i="12"/>
  <c r="O20" i="12"/>
  <c r="Q20" i="12"/>
  <c r="U20" i="12"/>
  <c r="F26" i="12"/>
  <c r="G26" i="12" s="1"/>
  <c r="M26" i="12" s="1"/>
  <c r="I26" i="12"/>
  <c r="K26" i="12"/>
  <c r="O26" i="12"/>
  <c r="Q26" i="12"/>
  <c r="U26" i="12"/>
  <c r="F28" i="12"/>
  <c r="G28" i="12" s="1"/>
  <c r="M28" i="12" s="1"/>
  <c r="I28" i="12"/>
  <c r="K28" i="12"/>
  <c r="O28" i="12"/>
  <c r="Q28" i="12"/>
  <c r="U28" i="12"/>
  <c r="F29" i="12"/>
  <c r="G29" i="12" s="1"/>
  <c r="M29" i="12" s="1"/>
  <c r="I29" i="12"/>
  <c r="K29" i="12"/>
  <c r="O29" i="12"/>
  <c r="Q29" i="12"/>
  <c r="U29" i="12"/>
  <c r="F31" i="12"/>
  <c r="G31" i="12" s="1"/>
  <c r="M31" i="12" s="1"/>
  <c r="I31" i="12"/>
  <c r="K31" i="12"/>
  <c r="O31" i="12"/>
  <c r="Q31" i="12"/>
  <c r="U31" i="12"/>
  <c r="F35" i="12"/>
  <c r="G35" i="12" s="1"/>
  <c r="M35" i="12" s="1"/>
  <c r="I35" i="12"/>
  <c r="K35" i="12"/>
  <c r="O35" i="12"/>
  <c r="Q35" i="12"/>
  <c r="U35" i="12"/>
  <c r="F36" i="12"/>
  <c r="G36" i="12" s="1"/>
  <c r="M36" i="12" s="1"/>
  <c r="I36" i="12"/>
  <c r="K36" i="12"/>
  <c r="O36" i="12"/>
  <c r="Q36" i="12"/>
  <c r="U36" i="12"/>
  <c r="F37" i="12"/>
  <c r="G37" i="12" s="1"/>
  <c r="M37" i="12" s="1"/>
  <c r="I37" i="12"/>
  <c r="K37" i="12"/>
  <c r="O37" i="12"/>
  <c r="Q37" i="12"/>
  <c r="U37" i="12"/>
  <c r="F38" i="12"/>
  <c r="G38" i="12" s="1"/>
  <c r="I38" i="12"/>
  <c r="K38" i="12"/>
  <c r="O38" i="12"/>
  <c r="Q38" i="12"/>
  <c r="U38" i="12"/>
  <c r="F40" i="12"/>
  <c r="G40" i="12" s="1"/>
  <c r="M40" i="12" s="1"/>
  <c r="I40" i="12"/>
  <c r="K40" i="12"/>
  <c r="O40" i="12"/>
  <c r="Q40" i="12"/>
  <c r="U40" i="12"/>
  <c r="F42" i="12"/>
  <c r="G42" i="12" s="1"/>
  <c r="I42" i="12"/>
  <c r="I41" i="12" s="1"/>
  <c r="K42" i="12"/>
  <c r="K41" i="12" s="1"/>
  <c r="O42" i="12"/>
  <c r="O41" i="12" s="1"/>
  <c r="Q42" i="12"/>
  <c r="Q41" i="12" s="1"/>
  <c r="U42" i="12"/>
  <c r="U41" i="12" s="1"/>
  <c r="F45" i="12"/>
  <c r="G45" i="12" s="1"/>
  <c r="I45" i="12"/>
  <c r="K45" i="12"/>
  <c r="O45" i="12"/>
  <c r="Q45" i="12"/>
  <c r="U45" i="12"/>
  <c r="G46" i="12"/>
  <c r="M46" i="12" s="1"/>
  <c r="I46" i="12"/>
  <c r="K46" i="12"/>
  <c r="O46" i="12"/>
  <c r="Q46" i="12"/>
  <c r="U46" i="12"/>
  <c r="I18" i="1"/>
  <c r="I17" i="1"/>
  <c r="G27" i="1"/>
  <c r="J28" i="1"/>
  <c r="J26" i="1"/>
  <c r="G38" i="1"/>
  <c r="F38" i="1"/>
  <c r="H32" i="1"/>
  <c r="J23" i="1"/>
  <c r="J24" i="1"/>
  <c r="J25" i="1"/>
  <c r="J27" i="1"/>
  <c r="E24" i="1"/>
  <c r="E26" i="1"/>
  <c r="K44" i="12" l="1"/>
  <c r="K34" i="12"/>
  <c r="O8" i="12"/>
  <c r="G44" i="12"/>
  <c r="I52" i="1" s="1"/>
  <c r="M45" i="12"/>
  <c r="M44" i="12" s="1"/>
  <c r="M38" i="12"/>
  <c r="M34" i="12" s="1"/>
  <c r="G34" i="12"/>
  <c r="I50" i="1" s="1"/>
  <c r="M18" i="12"/>
  <c r="M17" i="12" s="1"/>
  <c r="G17" i="12"/>
  <c r="I48" i="1" s="1"/>
  <c r="M13" i="12"/>
  <c r="AD49" i="12"/>
  <c r="G39" i="1" s="1"/>
  <c r="G40" i="1" s="1"/>
  <c r="F40" i="1"/>
  <c r="G23" i="1" s="1"/>
  <c r="U34" i="12"/>
  <c r="K8" i="12"/>
  <c r="I44" i="12"/>
  <c r="I34" i="12"/>
  <c r="U19" i="12"/>
  <c r="Q19" i="12"/>
  <c r="O19" i="12"/>
  <c r="U8" i="12"/>
  <c r="K19" i="12"/>
  <c r="Q8" i="12"/>
  <c r="U44" i="12"/>
  <c r="Q34" i="12"/>
  <c r="Q44" i="12"/>
  <c r="O44" i="12"/>
  <c r="O34" i="12"/>
  <c r="I19" i="12"/>
  <c r="I8" i="12"/>
  <c r="G8" i="12"/>
  <c r="M9" i="12"/>
  <c r="G41" i="12"/>
  <c r="I51" i="1" s="1"/>
  <c r="M42" i="12"/>
  <c r="M41" i="12" s="1"/>
  <c r="M20" i="12"/>
  <c r="M19" i="12" s="1"/>
  <c r="G19" i="12"/>
  <c r="I49" i="1" s="1"/>
  <c r="M8" i="12" l="1"/>
  <c r="H39" i="1"/>
  <c r="H40" i="1" s="1"/>
  <c r="G28" i="1"/>
  <c r="G49" i="12"/>
  <c r="I47" i="1"/>
  <c r="G24" i="1"/>
  <c r="I39" i="1" l="1"/>
  <c r="I40" i="1" s="1"/>
  <c r="J39" i="1" s="1"/>
  <c r="J40" i="1" s="1"/>
  <c r="I16" i="1"/>
  <c r="I53" i="1"/>
  <c r="I21" i="1" l="1"/>
  <c r="G25" i="1" s="1"/>
  <c r="G26" i="1" l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FBF4E994-0B5F-48CB-A10A-1B450E1DAA02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38E5CF43-993A-4FC9-9B8A-51CFE634435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C6CC61A8-4B66-4908-85B1-5AE4257B9FF1}">
      <text>
        <r>
          <rPr>
            <sz val="9"/>
            <color rgb="FF000000"/>
            <rFont val="Tahoma"/>
            <family val="2"/>
            <charset val="238"/>
          </rPr>
          <t>Ulice</t>
        </r>
      </text>
    </comment>
    <comment ref="I12" authorId="0" shapeId="0" xr:uid="{944C0CC8-576B-4A52-B9FB-988A4D0FD99E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47DB63FA-BE1A-4C01-AC1C-3D3CB4962B0F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ABA3AFEB-5F77-4177-88E5-6CF16BD25CC2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<sst xmlns="http://schemas.openxmlformats.org/spreadsheetml/2006/main" count="270" uniqueCount="166">
  <si>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</si>
  <si>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</si>
  <si>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</si>
  <si>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</si>
  <si>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</si>
  <si>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</si>
  <si>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</si>
  <si>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</si>
  <si>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</si>
  <si>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</si>
  <si>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</si>
  <si>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</si>
  <si>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</si>
  <si>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</si>
  <si>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</si>
  <si>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</si>
  <si>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</si>
  <si>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</si>
  <si>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</si>
  <si>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</si>
  <si>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</si>
  <si>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</si>
  <si>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</si>
  <si>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</si>
  <si>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</si>
  <si>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</si>
  <si>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</si>
  <si>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</si>
  <si>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</si>
  <si>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</si>
  <si>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</si>
  <si>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</si>
  <si>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</si>
  <si>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</si>
  <si>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</si>
  <si>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</si>
  <si>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</si>
  <si>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</si>
  <si>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</si>
  <si>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Zakázka:</t>
  </si>
  <si>
    <t>Z:</t>
  </si>
  <si>
    <t>Položkový rozpočet</t>
  </si>
  <si>
    <t>Objekt:</t>
  </si>
  <si>
    <t>Rozpočet:</t>
  </si>
  <si>
    <t>Karlštejn - sběrné místo na odpad</t>
  </si>
  <si>
    <t>Městys Karlštejn</t>
  </si>
  <si>
    <t>185</t>
  </si>
  <si>
    <t>Karlštejn</t>
  </si>
  <si>
    <t>26718</t>
  </si>
  <si>
    <t>00233374</t>
  </si>
  <si>
    <t>CZ00233374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</si>
  <si>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</si>
  <si>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</si>
  <si>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</si>
  <si>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</si>
  <si>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</si>
  <si>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</si>
  <si>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</si>
  <si>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</si>
  <si>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</si>
  <si>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</si>
  <si>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</si>
  <si>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5</t>
  </si>
  <si>
    <t>Komunikace</t>
  </si>
  <si>
    <t>90</t>
  </si>
  <si>
    <t>Přípočty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</si>
  <si>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</si>
  <si>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</si>
  <si>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</si>
  <si>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</si>
  <si>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</si>
  <si>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</si>
  <si>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</si>
  <si>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</si>
  <si>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</si>
  <si>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</si>
  <si>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</si>
  <si>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</si>
  <si>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</si>
  <si>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</si>
  <si>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</si>
  <si>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</si>
  <si>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</si>
  <si>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</si>
  <si>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</si>
  <si>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</si>
  <si>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</si>
  <si>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</si>
  <si>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</si>
  <si>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</si>
  <si>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</si>
  <si>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</si>
  <si>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</si>
  <si>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</si>
  <si>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</si>
  <si>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</si>
  <si>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</si>
  <si>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121100002RA0</t>
  </si>
  <si>
    <t>Sejmutí ornice a uložení na deponii, do hl. 200 mm</t>
  </si>
  <si>
    <t>m3</t>
  </si>
  <si>
    <t>POL1_0</t>
  </si>
  <si>
    <t>250*0,2</t>
  </si>
  <si>
    <t>VV</t>
  </si>
  <si>
    <t>132101210R00</t>
  </si>
  <si>
    <t>Hloubení rýh š.do 200 cm hor.2 do 50 m3, STROJNĚ, základ pro opěrné zdi</t>
  </si>
  <si>
    <t>(17,45+17,45+1,6)*,8*,8</t>
  </si>
  <si>
    <t>162401102R00</t>
  </si>
  <si>
    <t>Vodorovné přemístění výkopku z hor.1-4 do 2000 m, dovoz zásypové zeminy z vlastní deponie</t>
  </si>
  <si>
    <t>167101101R00</t>
  </si>
  <si>
    <t>Nakládání výkopku z hor.1-4 v množství do 100 m3</t>
  </si>
  <si>
    <t>171101105R00</t>
  </si>
  <si>
    <t>Uložení sypaniny do násypů zhutněných na 103% PS, zásypový materiál z vlastní deponie</t>
  </si>
  <si>
    <t>5,04*9,6+8,7385*2,8</t>
  </si>
  <si>
    <t>215901101R00</t>
  </si>
  <si>
    <t>Zhutnění podloží z hornin nesoudržných do 92% PS</t>
  </si>
  <si>
    <t>m2</t>
  </si>
  <si>
    <t>327321824R00</t>
  </si>
  <si>
    <t>Zdi a valy ze železobetonu pohled. pevnost C 20/25</t>
  </si>
  <si>
    <t>Betonáž opěrných stěn rampy, včetně základů.</t>
  </si>
  <si>
    <t>POP</t>
  </si>
  <si>
    <t>stěna u ČOV:(9,8*2,8+16,459)*0,2</t>
  </si>
  <si>
    <t>zadní čelo:3*2,6*0,2</t>
  </si>
  <si>
    <t>boční stěna rampy:(9,6*2,6+14,918)*0,2</t>
  </si>
  <si>
    <t>základ:(17,45+17,45+1,6)*0,6*0,4</t>
  </si>
  <si>
    <t>327351211R00</t>
  </si>
  <si>
    <t>Bednění zdí a valů H do 20 m - zřízení</t>
  </si>
  <si>
    <t>9,8*2+10,34+3,2*2+9,8*1,8+8,8</t>
  </si>
  <si>
    <t>327351221R00</t>
  </si>
  <si>
    <t>Bednění zdí a valů H do 20 m - odbednění</t>
  </si>
  <si>
    <t>327361040R00</t>
  </si>
  <si>
    <t>Výztuž zdí a valů ze svařovaných sítí, KARI 6/100x100</t>
  </si>
  <si>
    <t>t</t>
  </si>
  <si>
    <t>185*4,44/1000</t>
  </si>
  <si>
    <t>348942121R00</t>
  </si>
  <si>
    <t>Zábradlí ocel. s osazením do otvorů, ze 2 trubek</t>
  </si>
  <si>
    <t>m</t>
  </si>
  <si>
    <t>V položce jsou započteny i náklady na zalití otvorů MC a na základní nátěr konstrukce.</t>
  </si>
  <si>
    <t>564732111R00</t>
  </si>
  <si>
    <t>Podklad z kam.drceného 32-63 s výplň.kamen. 10 cm</t>
  </si>
  <si>
    <t>584121111RT2</t>
  </si>
  <si>
    <t>Osazení silničních panelů,lože z kameniva tl. 4 cm, včetně panelu IZD 2/490 300x100x15</t>
  </si>
  <si>
    <t>564851111R00</t>
  </si>
  <si>
    <t>Podklad ze štěrkodrti po zhutnění tloušťky 15 cm</t>
  </si>
  <si>
    <t>561232211R00</t>
  </si>
  <si>
    <t>Podklad ze zeminy/nákup/stabil.cem. S I tl. 10 cm</t>
  </si>
  <si>
    <t>(7,75+9,6)*2,8</t>
  </si>
  <si>
    <t>581121111R00</t>
  </si>
  <si>
    <t>Kryt cementobeton. komunikací skup.3 a 4 tl. 15 cm</t>
  </si>
  <si>
    <t>900100002RAA</t>
  </si>
  <si>
    <t>Oplocení z poplastovaného pletiva, ocelové sloupky, vrata, vrátka, ostnatý drát, výška 2 m</t>
  </si>
  <si>
    <t>100 m</t>
  </si>
  <si>
    <t>Hloubení šachet pro osazení sloupků, s naložením na dopravní prostředek a odvozem výkopku do 20 m, se složením, bez rozhrnutí, v hornině 3, dodávka a osazení sloupků a vzpěr plotových ocelových trubkových výšky 255 cm typových, se zabetonováním do 0,05 m3 betonem B 30, dodávka a montáž pletiva se čtvercovými oky 50,0 x 2,24 mm, ostnatého drátu čtyřšpičkového 2,24 mm, do výšky 2 m, dodávka a montáž vrat 330 x 205 cm a vrátek 100 x 205 cm ocelových se sloupky (1 kus/100 m).</t>
  </si>
  <si>
    <t>998224111R00</t>
  </si>
  <si>
    <t>Přesun hmot, pozemní komunikace, kryt betonový</t>
  </si>
  <si>
    <t>998152122R00</t>
  </si>
  <si>
    <t>Přesun hmot, oplocení, zvláštní obj. monol. do 10m</t>
  </si>
  <si>
    <t>72,04+2,6</t>
  </si>
  <si>
    <t>Zábradlí přímé nebo v oblouku výšky 1,10 m, ze sloupků z válcovaných tyčí I č.10 - 12.</t>
  </si>
  <si>
    <t/>
  </si>
  <si>
    <t>SUM</t>
  </si>
  <si>
    <t>POPUZIV</t>
  </si>
  <si>
    <t>END</t>
  </si>
  <si>
    <t>dokumentace skutečného provedení stavby</t>
  </si>
  <si>
    <t>Poznámky k zadání</t>
  </si>
  <si>
    <t>Ve všech listech tohoto souboru můžete měnit pouze buňky s modrým pozadím. Jedná se o tyto údaje : 
- údaje o firmě
- jednotkové ceny položek zadané na maximálně dvě desetinná místa, VN a ON se vyplňují na krycím listu</t>
  </si>
  <si>
    <t>paušálně za celou stavbu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</si>
</sst>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9"/>
      <color rgb="FF0000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ACDFF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3" xfId="0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7" fillId="0" borderId="39" xfId="0" applyFont="1" applyBorder="1" applyAlignment="1">
      <alignment vertical="top" wrapText="1" shrinkToFit="1"/>
    </xf>
    <xf numFmtId="164" fontId="17" fillId="0" borderId="39" xfId="0" applyNumberFormat="1" applyFont="1" applyBorder="1" applyAlignment="1">
      <alignment vertical="top" wrapText="1" shrinkToFit="1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17" fillId="0" borderId="33" xfId="0" quotePrefix="1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7" fillId="0" borderId="39" xfId="0" quotePrefix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3" fillId="6" borderId="15" xfId="0" applyNumberFormat="1" applyFont="1" applyFill="1" applyBorder="1" applyAlignment="1">
      <alignment horizontal="right" vertical="center" indent="1"/>
    </xf>
    <xf numFmtId="4" fontId="13" fillId="6" borderId="16" xfId="0" applyNumberFormat="1" applyFont="1" applyFill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4" fontId="13" fillId="0" borderId="53" xfId="0" applyNumberFormat="1" applyFont="1" applyBorder="1" applyAlignment="1">
      <alignment horizontal="right" vertical="center"/>
    </xf>
    <xf numFmtId="4" fontId="13" fillId="0" borderId="43" xfId="0" applyNumberFormat="1" applyFont="1" applyBorder="1" applyAlignment="1">
      <alignment horizontal="right" vertical="center"/>
    </xf>
    <xf numFmtId="4" fontId="13" fillId="0" borderId="48" xfId="0" applyNumberFormat="1" applyFont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26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 shrinkToFit="1"/>
    </xf>
    <xf numFmtId="164" fontId="18" fillId="0" borderId="0" xfId="0" applyNumberFormat="1" applyFont="1" applyAlignment="1">
      <alignment vertical="top" wrapText="1" shrinkToFit="1"/>
    </xf>
    <xf numFmtId="4" fontId="18" fillId="0" borderId="0" xfId="0" applyNumberFormat="1" applyFont="1" applyAlignment="1">
      <alignment vertical="top" wrapText="1" shrinkToFit="1"/>
    </xf>
    <xf numFmtId="4" fontId="18" fillId="0" borderId="34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</cellXfs>
  <cellStyles count="2">
    <cellStyle name="Normální" xfId="0" builtinId="0"/>
    <cellStyle name="normální 2" xfId="1" xr:uid="{DBA6D7E2-B743-423C-9BDF-3E507C083322}"/>
  </cellStyles>
  <dxfs count="0"/>
  <tableStyles count="0" defaultTableStyle="TableStyleMedium9" defaultPivotStyle="PivotStyleLight16"/>
  <colors>
    <mruColors>
      <color rgb="FF9A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4E7C2-4245-401B-86E0-1D78E47B2562}">
  <dimension ref="A1:G2"/>
  <sheetViews>
    <sheetView tabSelected="1" workbookViewId="0">
      <selection activeCell="H16" sqref="H16"/>
    </sheetView>
  </sheetViews>
  <sheetFormatPr baseColWidth="10" defaultColWidth="8.83203125" defaultRowHeight="13"/>
  <sheetData>
    <row r="1" spans="1:7">
      <c r="A1" s="27" t="s">
        <v>38</v>
      </c>
    </row>
    <row r="2" spans="1:7" ht="66" customHeight="1">
      <c r="A2" s="182" t="s">
        <v>164</v>
      </c>
      <c r="B2" s="182"/>
      <c r="C2" s="182"/>
      <c r="D2" s="182"/>
      <c r="E2" s="182"/>
      <c r="F2" s="182"/>
      <c r="G2" s="18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F3A72-77FE-4AC6-8402-BF293B5F6B0E}">
  <sheetPr codeName="List5112">
    <tabColor rgb="FF66FF66"/>
  </sheetPr>
  <dimension ref="A1:O56"/>
  <sheetViews>
    <sheetView showGridLines="0" topLeftCell="B1" zoomScaleNormal="100" zoomScaleSheetLayoutView="75" workbookViewId="0">
      <selection activeCell="O20" sqref="O20"/>
    </sheetView>
  </sheetViews>
  <sheetFormatPr baseColWidth="10" defaultColWidth="9" defaultRowHeight="13"/>
  <cols>
    <col min="1" max="1" width="8.5" hidden="1" customWidth="1"/>
    <col min="2" max="2" width="9.1640625" customWidth="1"/>
    <col min="3" max="3" width="7.5" customWidth="1"/>
    <col min="4" max="4" width="13.5" customWidth="1"/>
    <col min="5" max="5" width="12.1640625" customWidth="1"/>
    <col min="6" max="6" width="11.5" customWidth="1"/>
    <col min="7" max="9" width="12.6640625" customWidth="1"/>
    <col min="10" max="10" width="6.6640625" customWidth="1"/>
    <col min="11" max="11" width="4.33203125" customWidth="1"/>
    <col min="12" max="15" width="10.6640625" customWidth="1"/>
  </cols>
  <sheetData>
    <row r="1" spans="1:15" ht="33.75" customHeight="1">
      <c r="A1" s="62" t="s">
        <v>36</v>
      </c>
      <c r="B1" s="204" t="s">
        <v>41</v>
      </c>
      <c r="C1" s="205"/>
      <c r="D1" s="205"/>
      <c r="E1" s="205"/>
      <c r="F1" s="205"/>
      <c r="G1" s="205"/>
      <c r="H1" s="205"/>
      <c r="I1" s="205"/>
      <c r="J1" s="206"/>
    </row>
    <row r="2" spans="1:15" ht="23.25" customHeight="1">
      <c r="A2" s="3"/>
      <c r="B2" s="70" t="s">
        <v>39</v>
      </c>
      <c r="C2" s="71"/>
      <c r="D2" s="225" t="s">
        <v>44</v>
      </c>
      <c r="E2" s="226"/>
      <c r="F2" s="226"/>
      <c r="G2" s="226"/>
      <c r="H2" s="226"/>
      <c r="I2" s="226"/>
      <c r="J2" s="227"/>
      <c r="O2" s="1"/>
    </row>
    <row r="3" spans="1:15" ht="23.25" hidden="1" customHeight="1">
      <c r="A3" s="3"/>
      <c r="B3" s="72" t="s">
        <v>42</v>
      </c>
      <c r="C3" s="73"/>
      <c r="D3" s="222"/>
      <c r="E3" s="223"/>
      <c r="F3" s="223"/>
      <c r="G3" s="223"/>
      <c r="H3" s="223"/>
      <c r="I3" s="223"/>
      <c r="J3" s="224"/>
    </row>
    <row r="4" spans="1:15" ht="23.25" hidden="1" customHeight="1">
      <c r="A4" s="3"/>
      <c r="B4" s="74" t="s">
        <v>43</v>
      </c>
      <c r="C4" s="75"/>
      <c r="D4" s="76"/>
      <c r="E4" s="76"/>
      <c r="F4" s="77"/>
      <c r="G4" s="77"/>
      <c r="H4" s="77"/>
      <c r="I4" s="77"/>
      <c r="J4" s="78"/>
    </row>
    <row r="5" spans="1:15" ht="24" customHeight="1">
      <c r="A5" s="3"/>
      <c r="B5" s="39" t="s">
        <v>21</v>
      </c>
      <c r="D5" s="79" t="s">
        <v>45</v>
      </c>
      <c r="E5" s="22"/>
      <c r="F5" s="22"/>
      <c r="G5" s="22"/>
      <c r="H5" s="24" t="s">
        <v>33</v>
      </c>
      <c r="I5" s="79" t="s">
        <v>49</v>
      </c>
      <c r="J5" s="9"/>
    </row>
    <row r="6" spans="1:15" ht="15.75" customHeight="1">
      <c r="A6" s="3"/>
      <c r="B6" s="34"/>
      <c r="C6" s="22"/>
      <c r="D6" s="79" t="s">
        <v>46</v>
      </c>
      <c r="E6" s="22"/>
      <c r="F6" s="22"/>
      <c r="G6" s="22"/>
      <c r="H6" s="24" t="s">
        <v>34</v>
      </c>
      <c r="I6" s="79" t="s">
        <v>50</v>
      </c>
      <c r="J6" s="9"/>
    </row>
    <row r="7" spans="1:15" ht="15.75" customHeight="1">
      <c r="A7" s="3"/>
      <c r="B7" s="35"/>
      <c r="C7" s="80" t="s">
        <v>48</v>
      </c>
      <c r="D7" s="69" t="s">
        <v>47</v>
      </c>
      <c r="E7" s="29"/>
      <c r="F7" s="29"/>
      <c r="G7" s="29"/>
      <c r="H7" s="30"/>
      <c r="I7" s="29"/>
      <c r="J7" s="42"/>
    </row>
    <row r="8" spans="1:15" ht="24" hidden="1" customHeight="1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>
      <c r="A9" s="3"/>
      <c r="B9" s="3"/>
      <c r="D9" s="28"/>
      <c r="H9" s="24" t="s">
        <v>34</v>
      </c>
      <c r="I9" s="28"/>
      <c r="J9" s="9"/>
    </row>
    <row r="10" spans="1:15" ht="15.75" hidden="1" customHeight="1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>
      <c r="A11" s="3"/>
      <c r="B11" s="39" t="s">
        <v>18</v>
      </c>
      <c r="D11" s="218"/>
      <c r="E11" s="218"/>
      <c r="F11" s="218"/>
      <c r="G11" s="218"/>
      <c r="H11" s="24" t="s">
        <v>33</v>
      </c>
      <c r="I11" s="81"/>
      <c r="J11" s="9"/>
    </row>
    <row r="12" spans="1:15" ht="15.75" customHeight="1">
      <c r="A12" s="3"/>
      <c r="B12" s="34"/>
      <c r="C12" s="22"/>
      <c r="D12" s="235"/>
      <c r="E12" s="235"/>
      <c r="F12" s="235"/>
      <c r="G12" s="235"/>
      <c r="H12" s="24" t="s">
        <v>34</v>
      </c>
      <c r="I12" s="81"/>
      <c r="J12" s="9"/>
    </row>
    <row r="13" spans="1:15" ht="15.75" customHeight="1">
      <c r="A13" s="3"/>
      <c r="B13" s="35"/>
      <c r="C13" s="82"/>
      <c r="D13" s="190"/>
      <c r="E13" s="190"/>
      <c r="F13" s="190"/>
      <c r="G13" s="190"/>
      <c r="H13" s="25"/>
      <c r="I13" s="29"/>
      <c r="J13" s="42"/>
    </row>
    <row r="14" spans="1:15" ht="24" hidden="1" customHeight="1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>
      <c r="A15" s="3"/>
      <c r="B15" s="43" t="s">
        <v>31</v>
      </c>
      <c r="C15" s="61"/>
      <c r="D15" s="15"/>
      <c r="E15" s="228"/>
      <c r="F15" s="228"/>
      <c r="G15" s="233"/>
      <c r="H15" s="233"/>
      <c r="I15" s="233" t="s">
        <v>28</v>
      </c>
      <c r="J15" s="234"/>
    </row>
    <row r="16" spans="1:15" ht="23.25" customHeight="1">
      <c r="A16" s="128" t="s">
        <v>23</v>
      </c>
      <c r="B16" s="129" t="s">
        <v>23</v>
      </c>
      <c r="C16" s="47"/>
      <c r="D16" s="48"/>
      <c r="E16" s="193"/>
      <c r="F16" s="194"/>
      <c r="G16" s="193"/>
      <c r="H16" s="194"/>
      <c r="I16" s="193">
        <f>SUMIF(F47:F52,A16,I47:I52)+SUMIF(F47:F52,"PSU",I47:I52)</f>
        <v>0</v>
      </c>
      <c r="J16" s="213"/>
    </row>
    <row r="17" spans="1:10" ht="23.25" customHeight="1">
      <c r="A17" s="128" t="s">
        <v>24</v>
      </c>
      <c r="B17" s="129" t="s">
        <v>24</v>
      </c>
      <c r="C17" s="47"/>
      <c r="D17" s="48"/>
      <c r="E17" s="193"/>
      <c r="F17" s="194"/>
      <c r="G17" s="193"/>
      <c r="H17" s="194"/>
      <c r="I17" s="193">
        <f>SUMIF(F47:F52,A17,I47:I52)</f>
        <v>0</v>
      </c>
      <c r="J17" s="213"/>
    </row>
    <row r="18" spans="1:10" ht="23.25" customHeight="1">
      <c r="A18" s="128" t="s">
        <v>25</v>
      </c>
      <c r="B18" s="129" t="s">
        <v>25</v>
      </c>
      <c r="C18" s="47"/>
      <c r="D18" s="48"/>
      <c r="E18" s="193"/>
      <c r="F18" s="194"/>
      <c r="G18" s="193"/>
      <c r="H18" s="194"/>
      <c r="I18" s="193">
        <f>SUMIF(F47:F52,A18,I47:I52)</f>
        <v>0</v>
      </c>
      <c r="J18" s="213"/>
    </row>
    <row r="19" spans="1:10" ht="23.25" customHeight="1">
      <c r="A19" s="128" t="s">
        <v>68</v>
      </c>
      <c r="B19" s="129" t="s">
        <v>26</v>
      </c>
      <c r="C19" s="47"/>
      <c r="D19" s="48"/>
      <c r="E19" s="193"/>
      <c r="F19" s="194"/>
      <c r="G19" s="193" t="s">
        <v>165</v>
      </c>
      <c r="H19" s="194"/>
      <c r="I19" s="214">
        <v>0</v>
      </c>
      <c r="J19" s="215"/>
    </row>
    <row r="20" spans="1:10" ht="23.25" customHeight="1">
      <c r="A20" s="128" t="s">
        <v>69</v>
      </c>
      <c r="B20" s="129" t="s">
        <v>27</v>
      </c>
      <c r="C20" s="47"/>
      <c r="D20" s="48"/>
      <c r="E20" s="229" t="s">
        <v>162</v>
      </c>
      <c r="F20" s="230"/>
      <c r="G20" s="230"/>
      <c r="H20" s="231"/>
      <c r="I20" s="214">
        <v>0</v>
      </c>
      <c r="J20" s="215"/>
    </row>
    <row r="21" spans="1:10" ht="23.25" customHeight="1">
      <c r="A21" s="3"/>
      <c r="B21" s="63" t="s">
        <v>28</v>
      </c>
      <c r="C21" s="64"/>
      <c r="D21" s="65"/>
      <c r="E21" s="216"/>
      <c r="F21" s="217"/>
      <c r="G21" s="216"/>
      <c r="H21" s="217"/>
      <c r="I21" s="216">
        <f>SUM(I16:J20)</f>
        <v>0</v>
      </c>
      <c r="J21" s="221"/>
    </row>
    <row r="22" spans="1:10" ht="33" customHeight="1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>
      <c r="A23" s="3"/>
      <c r="B23" s="46" t="s">
        <v>11</v>
      </c>
      <c r="C23" s="47"/>
      <c r="D23" s="48"/>
      <c r="E23" s="49">
        <v>12</v>
      </c>
      <c r="F23" s="50" t="s">
        <v>0</v>
      </c>
      <c r="G23" s="211">
        <f>ZakladDPHSniVypocet</f>
        <v>0</v>
      </c>
      <c r="H23" s="212"/>
      <c r="I23" s="212"/>
      <c r="J23" s="51" t="str">
        <f t="shared" ref="J23:J28" si="0">Mena</f>
        <v>CZK</v>
      </c>
    </row>
    <row r="24" spans="1:10" ht="23.25" customHeight="1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219">
        <f>ZakladDPHSni*SazbaDPH1/100</f>
        <v>0</v>
      </c>
      <c r="H24" s="220"/>
      <c r="I24" s="220"/>
      <c r="J24" s="51" t="str">
        <f t="shared" si="0"/>
        <v>CZK</v>
      </c>
    </row>
    <row r="25" spans="1:10" ht="23.25" customHeight="1">
      <c r="A25" s="3"/>
      <c r="B25" s="46" t="s">
        <v>13</v>
      </c>
      <c r="C25" s="47"/>
      <c r="D25" s="48"/>
      <c r="E25" s="49">
        <v>21</v>
      </c>
      <c r="F25" s="50" t="s">
        <v>0</v>
      </c>
      <c r="G25" s="211">
        <f>I21</f>
        <v>0</v>
      </c>
      <c r="H25" s="212"/>
      <c r="I25" s="212"/>
      <c r="J25" s="51" t="str">
        <f t="shared" si="0"/>
        <v>CZK</v>
      </c>
    </row>
    <row r="26" spans="1:10" ht="23.25" customHeight="1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07">
        <f>ZakladDPHZakl*SazbaDPH2/100</f>
        <v>0</v>
      </c>
      <c r="H26" s="208"/>
      <c r="I26" s="208"/>
      <c r="J26" s="45" t="str">
        <f t="shared" si="0"/>
        <v>CZK</v>
      </c>
    </row>
    <row r="27" spans="1:10" ht="23.25" customHeight="1" thickBot="1">
      <c r="A27" s="3"/>
      <c r="B27" s="39" t="s">
        <v>4</v>
      </c>
      <c r="C27" s="17"/>
      <c r="D27" s="20"/>
      <c r="E27" s="17"/>
      <c r="F27" s="18"/>
      <c r="G27" s="209">
        <f>0</f>
        <v>0</v>
      </c>
      <c r="H27" s="209"/>
      <c r="I27" s="209"/>
      <c r="J27" s="52" t="str">
        <f t="shared" si="0"/>
        <v>CZK</v>
      </c>
    </row>
    <row r="28" spans="1:10" ht="27.75" hidden="1" customHeight="1" thickBot="1">
      <c r="A28" s="3"/>
      <c r="B28" s="101" t="s">
        <v>22</v>
      </c>
      <c r="C28" s="102"/>
      <c r="D28" s="102"/>
      <c r="E28" s="103"/>
      <c r="F28" s="104"/>
      <c r="G28" s="232">
        <f>ZakladDPHSniVypocet+ZakladDPHZaklVypocet</f>
        <v>0</v>
      </c>
      <c r="H28" s="232"/>
      <c r="I28" s="232"/>
      <c r="J28" s="105" t="str">
        <f t="shared" si="0"/>
        <v>CZK</v>
      </c>
    </row>
    <row r="29" spans="1:10" ht="27.75" customHeight="1" thickBot="1">
      <c r="A29" s="3"/>
      <c r="B29" s="101" t="s">
        <v>35</v>
      </c>
      <c r="C29" s="106"/>
      <c r="D29" s="106"/>
      <c r="E29" s="106"/>
      <c r="F29" s="106"/>
      <c r="G29" s="210">
        <f>ZakladDPHSni+DPHSni+ZakladDPHZakl+DPHZakl+Zaokrouhleni</f>
        <v>0</v>
      </c>
      <c r="H29" s="210"/>
      <c r="I29" s="210"/>
      <c r="J29" s="107" t="s">
        <v>53</v>
      </c>
    </row>
    <row r="30" spans="1:10" ht="12.75" customHeight="1">
      <c r="A30" s="3"/>
      <c r="B30" s="3"/>
      <c r="J30" s="10"/>
    </row>
    <row r="31" spans="1:10" ht="30" customHeight="1">
      <c r="A31" s="3"/>
      <c r="B31" s="3"/>
      <c r="J31" s="10"/>
    </row>
    <row r="32" spans="1:10" ht="18.75" customHeight="1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45821</v>
      </c>
      <c r="I32" s="32"/>
      <c r="J32" s="10"/>
    </row>
    <row r="33" spans="1:10" ht="47.25" customHeight="1">
      <c r="A33" s="3"/>
      <c r="B33" s="3"/>
      <c r="J33" s="10"/>
    </row>
    <row r="34" spans="1:10" s="27" customFormat="1" ht="18.75" customHeight="1">
      <c r="A34" s="26"/>
      <c r="B34" s="26"/>
      <c r="D34" s="191"/>
      <c r="E34" s="191"/>
      <c r="G34" s="191"/>
      <c r="H34" s="191"/>
      <c r="I34" s="191"/>
      <c r="J34" s="31"/>
    </row>
    <row r="35" spans="1:10" ht="12.75" customHeight="1">
      <c r="A35" s="3"/>
      <c r="B35" s="3"/>
      <c r="D35" s="192" t="s">
        <v>2</v>
      </c>
      <c r="E35" s="192"/>
      <c r="H35" s="11" t="s">
        <v>3</v>
      </c>
      <c r="J35" s="10"/>
    </row>
    <row r="36" spans="1:10" ht="13.5" customHeight="1" thickBot="1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10" ht="25.5" hidden="1" customHeight="1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5" t="s">
        <v>1</v>
      </c>
      <c r="J38" s="90" t="s">
        <v>0</v>
      </c>
    </row>
    <row r="39" spans="1:10" ht="25.5" hidden="1" customHeight="1">
      <c r="A39" s="85">
        <v>1</v>
      </c>
      <c r="B39" s="91" t="s">
        <v>51</v>
      </c>
      <c r="C39" s="195" t="s">
        <v>44</v>
      </c>
      <c r="D39" s="196"/>
      <c r="E39" s="196"/>
      <c r="F39" s="96">
        <f>'Rozpočet Pol'!AC49</f>
        <v>0</v>
      </c>
      <c r="G39" s="97">
        <f>'Rozpočet Pol'!AD49</f>
        <v>0</v>
      </c>
      <c r="H39" s="98">
        <f>(F39*SazbaDPH1/100)+(G39*SazbaDPH2/100)</f>
        <v>0</v>
      </c>
      <c r="I39" s="98">
        <f>F39+G39+H39</f>
        <v>0</v>
      </c>
      <c r="J39" s="92" t="str">
        <f>IF(_xlfn.SINGLE(CenaCelkemVypocet)=0,"",I39/_xlfn.SINGLE(CenaCelkemVypocet)*100)</f>
        <v/>
      </c>
    </row>
    <row r="40" spans="1:10" ht="25.5" hidden="1" customHeight="1">
      <c r="A40" s="85"/>
      <c r="B40" s="197" t="s">
        <v>52</v>
      </c>
      <c r="C40" s="198"/>
      <c r="D40" s="198"/>
      <c r="E40" s="199"/>
      <c r="F40" s="99">
        <f>SUMIF(A39:A39,"=1",F39:F39)</f>
        <v>0</v>
      </c>
      <c r="G40" s="100">
        <f>SUMIF(A39:A39,"=1",G39:G39)</f>
        <v>0</v>
      </c>
      <c r="H40" s="100">
        <f>SUMIF(A39:A39,"=1",H39:H39)</f>
        <v>0</v>
      </c>
      <c r="I40" s="100">
        <f>SUMIF(A39:A39,"=1",I39:I39)</f>
        <v>0</v>
      </c>
      <c r="J40" s="86">
        <f>SUMIF(A39:A39,"=1",J39:J39)</f>
        <v>0</v>
      </c>
    </row>
    <row r="44" spans="1:10" ht="16">
      <c r="B44" s="108" t="s">
        <v>54</v>
      </c>
    </row>
    <row r="46" spans="1:10" ht="25.5" customHeight="1">
      <c r="A46" s="109"/>
      <c r="B46" s="113" t="s">
        <v>16</v>
      </c>
      <c r="C46" s="113" t="s">
        <v>5</v>
      </c>
      <c r="D46" s="114"/>
      <c r="E46" s="114"/>
      <c r="F46" s="117" t="s">
        <v>55</v>
      </c>
      <c r="G46" s="117"/>
      <c r="H46" s="117"/>
      <c r="I46" s="200" t="s">
        <v>28</v>
      </c>
      <c r="J46" s="200"/>
    </row>
    <row r="47" spans="1:10" ht="25.5" customHeight="1">
      <c r="A47" s="110"/>
      <c r="B47" s="118" t="s">
        <v>56</v>
      </c>
      <c r="C47" s="202" t="s">
        <v>57</v>
      </c>
      <c r="D47" s="203"/>
      <c r="E47" s="203"/>
      <c r="F47" s="120" t="s">
        <v>23</v>
      </c>
      <c r="G47" s="121"/>
      <c r="H47" s="121"/>
      <c r="I47" s="201">
        <f>'Rozpočet Pol'!G8</f>
        <v>0</v>
      </c>
      <c r="J47" s="201"/>
    </row>
    <row r="48" spans="1:10" ht="25.5" customHeight="1">
      <c r="A48" s="110"/>
      <c r="B48" s="112" t="s">
        <v>58</v>
      </c>
      <c r="C48" s="188" t="s">
        <v>59</v>
      </c>
      <c r="D48" s="189"/>
      <c r="E48" s="189"/>
      <c r="F48" s="122" t="s">
        <v>23</v>
      </c>
      <c r="G48" s="123"/>
      <c r="H48" s="123"/>
      <c r="I48" s="187">
        <f>'Rozpočet Pol'!G17</f>
        <v>0</v>
      </c>
      <c r="J48" s="187"/>
    </row>
    <row r="49" spans="1:10" ht="25.5" customHeight="1">
      <c r="A49" s="110"/>
      <c r="B49" s="112" t="s">
        <v>60</v>
      </c>
      <c r="C49" s="188" t="s">
        <v>61</v>
      </c>
      <c r="D49" s="189"/>
      <c r="E49" s="189"/>
      <c r="F49" s="122" t="s">
        <v>23</v>
      </c>
      <c r="G49" s="123"/>
      <c r="H49" s="123"/>
      <c r="I49" s="187">
        <f>'Rozpočet Pol'!G19</f>
        <v>0</v>
      </c>
      <c r="J49" s="187"/>
    </row>
    <row r="50" spans="1:10" ht="25.5" customHeight="1">
      <c r="A50" s="110"/>
      <c r="B50" s="112" t="s">
        <v>62</v>
      </c>
      <c r="C50" s="188" t="s">
        <v>63</v>
      </c>
      <c r="D50" s="189"/>
      <c r="E50" s="189"/>
      <c r="F50" s="122" t="s">
        <v>23</v>
      </c>
      <c r="G50" s="123"/>
      <c r="H50" s="123"/>
      <c r="I50" s="187">
        <f>'Rozpočet Pol'!G34</f>
        <v>0</v>
      </c>
      <c r="J50" s="187"/>
    </row>
    <row r="51" spans="1:10" ht="25.5" customHeight="1">
      <c r="A51" s="110"/>
      <c r="B51" s="112" t="s">
        <v>64</v>
      </c>
      <c r="C51" s="188" t="s">
        <v>65</v>
      </c>
      <c r="D51" s="189"/>
      <c r="E51" s="189"/>
      <c r="F51" s="122" t="s">
        <v>23</v>
      </c>
      <c r="G51" s="123"/>
      <c r="H51" s="123"/>
      <c r="I51" s="187">
        <f>'Rozpočet Pol'!G41</f>
        <v>0</v>
      </c>
      <c r="J51" s="187"/>
    </row>
    <row r="52" spans="1:10" ht="25.5" customHeight="1">
      <c r="A52" s="110"/>
      <c r="B52" s="119" t="s">
        <v>66</v>
      </c>
      <c r="C52" s="184" t="s">
        <v>67</v>
      </c>
      <c r="D52" s="185"/>
      <c r="E52" s="185"/>
      <c r="F52" s="124" t="s">
        <v>23</v>
      </c>
      <c r="G52" s="125"/>
      <c r="H52" s="125"/>
      <c r="I52" s="183">
        <f>'Rozpočet Pol'!G44</f>
        <v>0</v>
      </c>
      <c r="J52" s="183"/>
    </row>
    <row r="53" spans="1:10" ht="25.5" customHeight="1">
      <c r="A53" s="111"/>
      <c r="B53" s="115" t="s">
        <v>1</v>
      </c>
      <c r="C53" s="115"/>
      <c r="D53" s="116"/>
      <c r="E53" s="116"/>
      <c r="F53" s="126"/>
      <c r="G53" s="127"/>
      <c r="H53" s="127"/>
      <c r="I53" s="186">
        <f>SUM(I47:I52)</f>
        <v>0</v>
      </c>
      <c r="J53" s="186"/>
    </row>
    <row r="54" spans="1:10">
      <c r="F54" s="84"/>
      <c r="G54" s="84"/>
      <c r="H54" s="84"/>
      <c r="I54" s="84"/>
      <c r="J54" s="84"/>
    </row>
    <row r="55" spans="1:10">
      <c r="F55" s="84"/>
      <c r="G55" s="84"/>
      <c r="H55" s="84"/>
      <c r="I55" s="84"/>
      <c r="J55" s="84"/>
    </row>
    <row r="56" spans="1:10">
      <c r="F56" s="84"/>
      <c r="G56" s="84"/>
      <c r="H56" s="84"/>
      <c r="I56" s="84"/>
      <c r="J56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G15:H15"/>
    <mergeCell ref="I15:J15"/>
    <mergeCell ref="E16:F16"/>
    <mergeCell ref="D12:G12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I20:J20"/>
    <mergeCell ref="I21:J21"/>
    <mergeCell ref="D3:J3"/>
    <mergeCell ref="D13:G13"/>
    <mergeCell ref="D34:E34"/>
    <mergeCell ref="D35:E35"/>
    <mergeCell ref="G19:H19"/>
    <mergeCell ref="I48:J48"/>
    <mergeCell ref="C48:E48"/>
    <mergeCell ref="C39:E39"/>
    <mergeCell ref="B40:E40"/>
    <mergeCell ref="I46:J46"/>
    <mergeCell ref="I47:J47"/>
    <mergeCell ref="C47:E47"/>
    <mergeCell ref="G34:I34"/>
    <mergeCell ref="E20:H20"/>
    <mergeCell ref="G28:I28"/>
    <mergeCell ref="I52:J52"/>
    <mergeCell ref="C52:E52"/>
    <mergeCell ref="I53:J53"/>
    <mergeCell ref="I49:J49"/>
    <mergeCell ref="C49:E49"/>
    <mergeCell ref="I50:J50"/>
    <mergeCell ref="C50:E50"/>
    <mergeCell ref="I51:J51"/>
    <mergeCell ref="C51:E5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A5085-B4DB-4AD4-95ED-1FDAAFF1F779}">
  <sheetPr codeName="List4">
    <tabColor rgb="FFFF9966"/>
  </sheetPr>
  <dimension ref="A1:G5"/>
  <sheetViews>
    <sheetView workbookViewId="0">
      <selection activeCell="A5" sqref="A5:IV5"/>
    </sheetView>
  </sheetViews>
  <sheetFormatPr baseColWidth="10" defaultColWidth="9.1640625" defaultRowHeight="13"/>
  <cols>
    <col min="1" max="1" width="4.33203125" style="4" customWidth="1"/>
    <col min="2" max="2" width="14.5" style="4" customWidth="1"/>
    <col min="3" max="3" width="38.33203125" style="8" customWidth="1"/>
    <col min="4" max="4" width="4.5" style="4" customWidth="1"/>
    <col min="5" max="5" width="10.5" style="4" customWidth="1"/>
    <col min="6" max="6" width="9.83203125" style="4" customWidth="1"/>
    <col min="7" max="7" width="12.6640625" style="4" customWidth="1"/>
    <col min="8" max="16384" width="9.1640625" style="4"/>
  </cols>
  <sheetData>
    <row r="1" spans="1:7" ht="16">
      <c r="A1" s="236" t="s">
        <v>6</v>
      </c>
      <c r="B1" s="236"/>
      <c r="C1" s="237"/>
      <c r="D1" s="236"/>
      <c r="E1" s="236"/>
      <c r="F1" s="236"/>
      <c r="G1" s="236"/>
    </row>
    <row r="2" spans="1:7" ht="25" customHeight="1">
      <c r="A2" s="68" t="s">
        <v>40</v>
      </c>
      <c r="B2" s="67"/>
      <c r="C2" s="238"/>
      <c r="D2" s="238"/>
      <c r="E2" s="238"/>
      <c r="F2" s="238"/>
      <c r="G2" s="239"/>
    </row>
    <row r="3" spans="1:7" ht="25" hidden="1" customHeight="1">
      <c r="A3" s="68" t="s">
        <v>7</v>
      </c>
      <c r="B3" s="67"/>
      <c r="C3" s="238"/>
      <c r="D3" s="238"/>
      <c r="E3" s="238"/>
      <c r="F3" s="238"/>
      <c r="G3" s="239"/>
    </row>
    <row r="4" spans="1:7" ht="25" hidden="1" customHeight="1">
      <c r="A4" s="68" t="s">
        <v>8</v>
      </c>
      <c r="B4" s="67"/>
      <c r="C4" s="238"/>
      <c r="D4" s="238"/>
      <c r="E4" s="238"/>
      <c r="F4" s="238"/>
      <c r="G4" s="239"/>
    </row>
    <row r="5" spans="1:7" hidden="1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CF7BB-2F9B-4619-A9BF-959E93CC37BD}">
  <sheetPr>
    <outlinePr summaryBelow="0"/>
  </sheetPr>
  <dimension ref="A1:BH59"/>
  <sheetViews>
    <sheetView workbookViewId="0">
      <selection activeCell="F47" sqref="F47"/>
    </sheetView>
  </sheetViews>
  <sheetFormatPr baseColWidth="10" defaultColWidth="8.83203125" defaultRowHeight="13" outlineLevelRow="1"/>
  <cols>
    <col min="1" max="1" width="4.33203125" customWidth="1"/>
    <col min="2" max="2" width="14.5" style="83" customWidth="1"/>
    <col min="3" max="3" width="38.33203125" style="83" customWidth="1"/>
    <col min="4" max="4" width="4.5" customWidth="1"/>
    <col min="5" max="5" width="10.5" customWidth="1"/>
    <col min="6" max="6" width="9.83203125" customWidth="1"/>
    <col min="7" max="7" width="12.6640625" customWidth="1"/>
    <col min="8" max="13" width="0" hidden="1" customWidth="1"/>
    <col min="18" max="21" width="0" hidden="1" customWidth="1"/>
    <col min="29" max="39" width="0" hidden="1" customWidth="1"/>
    <col min="53" max="53" width="73.5" customWidth="1"/>
  </cols>
  <sheetData>
    <row r="1" spans="1:60" ht="15.75" customHeight="1">
      <c r="A1" s="259" t="s">
        <v>6</v>
      </c>
      <c r="B1" s="259"/>
      <c r="C1" s="259"/>
      <c r="D1" s="259"/>
      <c r="E1" s="259"/>
      <c r="F1" s="259"/>
      <c r="G1" s="259"/>
      <c r="AE1" t="s">
        <v>71</v>
      </c>
    </row>
    <row r="2" spans="1:60" ht="25" customHeight="1">
      <c r="A2" s="132" t="s">
        <v>70</v>
      </c>
      <c r="B2" s="130"/>
      <c r="C2" s="260" t="s">
        <v>44</v>
      </c>
      <c r="D2" s="261"/>
      <c r="E2" s="261"/>
      <c r="F2" s="261"/>
      <c r="G2" s="262"/>
      <c r="AE2" t="s">
        <v>72</v>
      </c>
    </row>
    <row r="3" spans="1:60" ht="25" hidden="1" customHeight="1">
      <c r="A3" s="133" t="s">
        <v>7</v>
      </c>
      <c r="B3" s="131"/>
      <c r="C3" s="263"/>
      <c r="D3" s="264"/>
      <c r="E3" s="264"/>
      <c r="F3" s="264"/>
      <c r="G3" s="265"/>
      <c r="AE3" t="s">
        <v>73</v>
      </c>
    </row>
    <row r="4" spans="1:60" ht="25" hidden="1" customHeight="1">
      <c r="A4" s="133" t="s">
        <v>8</v>
      </c>
      <c r="B4" s="131"/>
      <c r="C4" s="263"/>
      <c r="D4" s="264"/>
      <c r="E4" s="264"/>
      <c r="F4" s="264"/>
      <c r="G4" s="265"/>
      <c r="AE4" t="s">
        <v>74</v>
      </c>
    </row>
    <row r="5" spans="1:60" hidden="1">
      <c r="A5" s="134" t="s">
        <v>75</v>
      </c>
      <c r="B5" s="135"/>
      <c r="C5" s="135"/>
      <c r="D5" s="136"/>
      <c r="E5" s="136"/>
      <c r="F5" s="136"/>
      <c r="G5" s="137"/>
      <c r="AE5" t="s">
        <v>76</v>
      </c>
    </row>
    <row r="7" spans="1:60" ht="42">
      <c r="A7" s="143" t="s">
        <v>77</v>
      </c>
      <c r="B7" s="144" t="s">
        <v>78</v>
      </c>
      <c r="C7" s="144" t="s">
        <v>79</v>
      </c>
      <c r="D7" s="143" t="s">
        <v>80</v>
      </c>
      <c r="E7" s="143" t="s">
        <v>81</v>
      </c>
      <c r="F7" s="138" t="s">
        <v>82</v>
      </c>
      <c r="G7" s="158" t="s">
        <v>28</v>
      </c>
      <c r="H7" s="159" t="s">
        <v>29</v>
      </c>
      <c r="I7" s="159" t="s">
        <v>83</v>
      </c>
      <c r="J7" s="159" t="s">
        <v>30</v>
      </c>
      <c r="K7" s="159" t="s">
        <v>84</v>
      </c>
      <c r="L7" s="159" t="s">
        <v>85</v>
      </c>
      <c r="M7" s="159" t="s">
        <v>86</v>
      </c>
      <c r="N7" s="159" t="s">
        <v>87</v>
      </c>
      <c r="O7" s="159" t="s">
        <v>88</v>
      </c>
      <c r="P7" s="159" t="s">
        <v>89</v>
      </c>
      <c r="Q7" s="159" t="s">
        <v>90</v>
      </c>
      <c r="R7" s="159" t="s">
        <v>91</v>
      </c>
      <c r="S7" s="159" t="s">
        <v>92</v>
      </c>
      <c r="T7" s="159" t="s">
        <v>93</v>
      </c>
      <c r="U7" s="146" t="s">
        <v>94</v>
      </c>
    </row>
    <row r="8" spans="1:60">
      <c r="A8" s="160" t="s">
        <v>95</v>
      </c>
      <c r="B8" s="161" t="s">
        <v>56</v>
      </c>
      <c r="C8" s="162" t="s">
        <v>57</v>
      </c>
      <c r="D8" s="145"/>
      <c r="E8" s="163"/>
      <c r="F8" s="164"/>
      <c r="G8" s="164">
        <f>SUMIF(AE9:AE16,"&lt;&gt;NOR",G9:G16)</f>
        <v>0</v>
      </c>
      <c r="H8" s="164"/>
      <c r="I8" s="164">
        <f>SUM(I9:I16)</f>
        <v>0</v>
      </c>
      <c r="J8" s="164"/>
      <c r="K8" s="164">
        <f>SUM(K9:K16)</f>
        <v>0</v>
      </c>
      <c r="L8" s="164"/>
      <c r="M8" s="164">
        <f>SUM(M9:M16)</f>
        <v>0</v>
      </c>
      <c r="N8" s="145"/>
      <c r="O8" s="145">
        <f>SUM(O9:O16)</f>
        <v>0</v>
      </c>
      <c r="P8" s="145"/>
      <c r="Q8" s="145">
        <f>SUM(Q9:Q16)</f>
        <v>0</v>
      </c>
      <c r="R8" s="145"/>
      <c r="S8" s="145"/>
      <c r="T8" s="160"/>
      <c r="U8" s="145">
        <f>SUM(U9:U16)</f>
        <v>134.18</v>
      </c>
      <c r="AE8" t="s">
        <v>96</v>
      </c>
    </row>
    <row r="9" spans="1:60" outlineLevel="1">
      <c r="A9" s="140">
        <v>1</v>
      </c>
      <c r="B9" s="140" t="s">
        <v>97</v>
      </c>
      <c r="C9" s="175" t="s">
        <v>98</v>
      </c>
      <c r="D9" s="147" t="s">
        <v>99</v>
      </c>
      <c r="E9" s="152">
        <v>50</v>
      </c>
      <c r="F9" s="155">
        <v>0</v>
      </c>
      <c r="G9" s="156">
        <f>ROUND(E9*F9,2)</f>
        <v>0</v>
      </c>
      <c r="H9" s="156"/>
      <c r="I9" s="156">
        <f>ROUND(E9*H9,2)</f>
        <v>0</v>
      </c>
      <c r="J9" s="156"/>
      <c r="K9" s="156">
        <f>ROUND(E9*J9,2)</f>
        <v>0</v>
      </c>
      <c r="L9" s="156">
        <v>21</v>
      </c>
      <c r="M9" s="156">
        <f>G9*(1+L9/100)</f>
        <v>0</v>
      </c>
      <c r="N9" s="147">
        <v>0</v>
      </c>
      <c r="O9" s="147">
        <f>ROUND(E9*N9,5)</f>
        <v>0</v>
      </c>
      <c r="P9" s="147">
        <v>0</v>
      </c>
      <c r="Q9" s="147">
        <f>ROUND(E9*P9,5)</f>
        <v>0</v>
      </c>
      <c r="R9" s="147"/>
      <c r="S9" s="147"/>
      <c r="T9" s="148">
        <v>1.4379999999999999</v>
      </c>
      <c r="U9" s="147">
        <f>ROUND(E9*T9,2)</f>
        <v>71.900000000000006</v>
      </c>
      <c r="V9" s="139"/>
      <c r="W9" s="139"/>
      <c r="X9" s="139"/>
      <c r="Y9" s="139"/>
      <c r="Z9" s="139"/>
      <c r="AA9" s="139"/>
      <c r="AB9" s="139"/>
      <c r="AC9" s="139"/>
      <c r="AD9" s="139"/>
      <c r="AE9" s="139" t="s">
        <v>100</v>
      </c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</row>
    <row r="10" spans="1:60" outlineLevel="1">
      <c r="A10" s="140"/>
      <c r="B10" s="140"/>
      <c r="C10" s="176" t="s">
        <v>101</v>
      </c>
      <c r="D10" s="149"/>
      <c r="E10" s="153">
        <v>50</v>
      </c>
      <c r="F10" s="156"/>
      <c r="G10" s="156"/>
      <c r="H10" s="156"/>
      <c r="I10" s="156"/>
      <c r="J10" s="156"/>
      <c r="K10" s="156"/>
      <c r="L10" s="156"/>
      <c r="M10" s="156"/>
      <c r="N10" s="147"/>
      <c r="O10" s="147"/>
      <c r="P10" s="147"/>
      <c r="Q10" s="147"/>
      <c r="R10" s="147"/>
      <c r="S10" s="147"/>
      <c r="T10" s="148"/>
      <c r="U10" s="147"/>
      <c r="V10" s="139"/>
      <c r="W10" s="139"/>
      <c r="X10" s="139"/>
      <c r="Y10" s="139"/>
      <c r="Z10" s="139"/>
      <c r="AA10" s="139"/>
      <c r="AB10" s="139"/>
      <c r="AC10" s="139"/>
      <c r="AD10" s="139"/>
      <c r="AE10" s="139" t="s">
        <v>102</v>
      </c>
      <c r="AF10" s="139">
        <v>0</v>
      </c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</row>
    <row r="11" spans="1:60" ht="24" outlineLevel="1">
      <c r="A11" s="140">
        <v>2</v>
      </c>
      <c r="B11" s="140" t="s">
        <v>103</v>
      </c>
      <c r="C11" s="175" t="s">
        <v>104</v>
      </c>
      <c r="D11" s="147" t="s">
        <v>99</v>
      </c>
      <c r="E11" s="152">
        <v>23.36</v>
      </c>
      <c r="F11" s="155">
        <v>0</v>
      </c>
      <c r="G11" s="156">
        <f>ROUND(E11*F11,2)</f>
        <v>0</v>
      </c>
      <c r="H11" s="156"/>
      <c r="I11" s="156">
        <f>ROUND(E11*H11,2)</f>
        <v>0</v>
      </c>
      <c r="J11" s="156"/>
      <c r="K11" s="156">
        <f>ROUND(E11*J11,2)</f>
        <v>0</v>
      </c>
      <c r="L11" s="156">
        <v>21</v>
      </c>
      <c r="M11" s="156">
        <f>G11*(1+L11/100)</f>
        <v>0</v>
      </c>
      <c r="N11" s="147">
        <v>0</v>
      </c>
      <c r="O11" s="147">
        <f>ROUND(E11*N11,5)</f>
        <v>0</v>
      </c>
      <c r="P11" s="147">
        <v>0</v>
      </c>
      <c r="Q11" s="147">
        <f>ROUND(E11*P11,5)</f>
        <v>0</v>
      </c>
      <c r="R11" s="147"/>
      <c r="S11" s="147"/>
      <c r="T11" s="148">
        <v>0.33</v>
      </c>
      <c r="U11" s="147">
        <f>ROUND(E11*T11,2)</f>
        <v>7.71</v>
      </c>
      <c r="V11" s="139"/>
      <c r="W11" s="139"/>
      <c r="X11" s="139"/>
      <c r="Y11" s="139"/>
      <c r="Z11" s="139"/>
      <c r="AA11" s="139"/>
      <c r="AB11" s="139"/>
      <c r="AC11" s="139"/>
      <c r="AD11" s="139"/>
      <c r="AE11" s="139" t="s">
        <v>100</v>
      </c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</row>
    <row r="12" spans="1:60" outlineLevel="1">
      <c r="A12" s="140"/>
      <c r="B12" s="140"/>
      <c r="C12" s="176" t="s">
        <v>105</v>
      </c>
      <c r="D12" s="149"/>
      <c r="E12" s="153">
        <v>23.36</v>
      </c>
      <c r="F12" s="156"/>
      <c r="G12" s="156"/>
      <c r="H12" s="156"/>
      <c r="I12" s="156"/>
      <c r="J12" s="156"/>
      <c r="K12" s="156"/>
      <c r="L12" s="156"/>
      <c r="M12" s="156"/>
      <c r="N12" s="147"/>
      <c r="O12" s="147"/>
      <c r="P12" s="147"/>
      <c r="Q12" s="147"/>
      <c r="R12" s="147"/>
      <c r="S12" s="147"/>
      <c r="T12" s="148"/>
      <c r="U12" s="147"/>
      <c r="V12" s="139"/>
      <c r="W12" s="139"/>
      <c r="X12" s="139"/>
      <c r="Y12" s="139"/>
      <c r="Z12" s="139"/>
      <c r="AA12" s="139"/>
      <c r="AB12" s="139"/>
      <c r="AC12" s="139"/>
      <c r="AD12" s="139"/>
      <c r="AE12" s="139" t="s">
        <v>102</v>
      </c>
      <c r="AF12" s="139">
        <v>0</v>
      </c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</row>
    <row r="13" spans="1:60" ht="24" outlineLevel="1">
      <c r="A13" s="140">
        <v>3</v>
      </c>
      <c r="B13" s="140" t="s">
        <v>106</v>
      </c>
      <c r="C13" s="175" t="s">
        <v>107</v>
      </c>
      <c r="D13" s="147" t="s">
        <v>99</v>
      </c>
      <c r="E13" s="152">
        <v>72.849999999999994</v>
      </c>
      <c r="F13" s="155">
        <v>0</v>
      </c>
      <c r="G13" s="156">
        <f>ROUND(E13*F13,2)</f>
        <v>0</v>
      </c>
      <c r="H13" s="156"/>
      <c r="I13" s="156">
        <f>ROUND(E13*H13,2)</f>
        <v>0</v>
      </c>
      <c r="J13" s="156"/>
      <c r="K13" s="156">
        <f>ROUND(E13*J13,2)</f>
        <v>0</v>
      </c>
      <c r="L13" s="156">
        <v>21</v>
      </c>
      <c r="M13" s="156">
        <f>G13*(1+L13/100)</f>
        <v>0</v>
      </c>
      <c r="N13" s="147">
        <v>0</v>
      </c>
      <c r="O13" s="147">
        <f>ROUND(E13*N13,5)</f>
        <v>0</v>
      </c>
      <c r="P13" s="147">
        <v>0</v>
      </c>
      <c r="Q13" s="147">
        <f>ROUND(E13*P13,5)</f>
        <v>0</v>
      </c>
      <c r="R13" s="147"/>
      <c r="S13" s="147"/>
      <c r="T13" s="148">
        <v>1.0999999999999999E-2</v>
      </c>
      <c r="U13" s="147">
        <f>ROUND(E13*T13,2)</f>
        <v>0.8</v>
      </c>
      <c r="V13" s="139"/>
      <c r="W13" s="139"/>
      <c r="X13" s="139"/>
      <c r="Y13" s="139"/>
      <c r="Z13" s="139"/>
      <c r="AA13" s="139"/>
      <c r="AB13" s="139"/>
      <c r="AC13" s="139"/>
      <c r="AD13" s="139"/>
      <c r="AE13" s="139" t="s">
        <v>100</v>
      </c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</row>
    <row r="14" spans="1:60" outlineLevel="1">
      <c r="A14" s="140">
        <v>4</v>
      </c>
      <c r="B14" s="140" t="s">
        <v>108</v>
      </c>
      <c r="C14" s="175" t="s">
        <v>109</v>
      </c>
      <c r="D14" s="147" t="s">
        <v>99</v>
      </c>
      <c r="E14" s="152">
        <v>72.849999999999994</v>
      </c>
      <c r="F14" s="155">
        <v>0</v>
      </c>
      <c r="G14" s="156">
        <f>ROUND(E14*F14,2)</f>
        <v>0</v>
      </c>
      <c r="H14" s="156"/>
      <c r="I14" s="156">
        <f>ROUND(E14*H14,2)</f>
        <v>0</v>
      </c>
      <c r="J14" s="156"/>
      <c r="K14" s="156">
        <f>ROUND(E14*J14,2)</f>
        <v>0</v>
      </c>
      <c r="L14" s="156">
        <v>21</v>
      </c>
      <c r="M14" s="156">
        <f>G14*(1+L14/100)</f>
        <v>0</v>
      </c>
      <c r="N14" s="147">
        <v>0</v>
      </c>
      <c r="O14" s="147">
        <f>ROUND(E14*N14,5)</f>
        <v>0</v>
      </c>
      <c r="P14" s="147">
        <v>0</v>
      </c>
      <c r="Q14" s="147">
        <f>ROUND(E14*P14,5)</f>
        <v>0</v>
      </c>
      <c r="R14" s="147"/>
      <c r="S14" s="147"/>
      <c r="T14" s="148">
        <v>0.65200000000000002</v>
      </c>
      <c r="U14" s="147">
        <f>ROUND(E14*T14,2)</f>
        <v>47.5</v>
      </c>
      <c r="V14" s="139"/>
      <c r="W14" s="139"/>
      <c r="X14" s="139"/>
      <c r="Y14" s="139"/>
      <c r="Z14" s="139"/>
      <c r="AA14" s="139"/>
      <c r="AB14" s="139"/>
      <c r="AC14" s="139"/>
      <c r="AD14" s="139"/>
      <c r="AE14" s="139" t="s">
        <v>100</v>
      </c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</row>
    <row r="15" spans="1:60" ht="24" outlineLevel="1">
      <c r="A15" s="140">
        <v>5</v>
      </c>
      <c r="B15" s="140" t="s">
        <v>110</v>
      </c>
      <c r="C15" s="175" t="s">
        <v>111</v>
      </c>
      <c r="D15" s="147" t="s">
        <v>99</v>
      </c>
      <c r="E15" s="152">
        <v>72.851799999999997</v>
      </c>
      <c r="F15" s="155">
        <v>0</v>
      </c>
      <c r="G15" s="156">
        <f>ROUND(E15*F15,2)</f>
        <v>0</v>
      </c>
      <c r="H15" s="156"/>
      <c r="I15" s="156">
        <f>ROUND(E15*H15,2)</f>
        <v>0</v>
      </c>
      <c r="J15" s="156"/>
      <c r="K15" s="156">
        <f>ROUND(E15*J15,2)</f>
        <v>0</v>
      </c>
      <c r="L15" s="156">
        <v>21</v>
      </c>
      <c r="M15" s="156">
        <f>G15*(1+L15/100)</f>
        <v>0</v>
      </c>
      <c r="N15" s="147">
        <v>0</v>
      </c>
      <c r="O15" s="147">
        <f>ROUND(E15*N15,5)</f>
        <v>0</v>
      </c>
      <c r="P15" s="147">
        <v>0</v>
      </c>
      <c r="Q15" s="147">
        <f>ROUND(E15*P15,5)</f>
        <v>0</v>
      </c>
      <c r="R15" s="147"/>
      <c r="S15" s="147"/>
      <c r="T15" s="148">
        <v>8.5999999999999993E-2</v>
      </c>
      <c r="U15" s="147">
        <f>ROUND(E15*T15,2)</f>
        <v>6.27</v>
      </c>
      <c r="V15" s="139"/>
      <c r="W15" s="139"/>
      <c r="X15" s="139"/>
      <c r="Y15" s="139"/>
      <c r="Z15" s="139"/>
      <c r="AA15" s="139"/>
      <c r="AB15" s="139"/>
      <c r="AC15" s="139"/>
      <c r="AD15" s="139"/>
      <c r="AE15" s="139" t="s">
        <v>100</v>
      </c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</row>
    <row r="16" spans="1:60" outlineLevel="1">
      <c r="A16" s="140"/>
      <c r="B16" s="140"/>
      <c r="C16" s="176" t="s">
        <v>112</v>
      </c>
      <c r="D16" s="149"/>
      <c r="E16" s="153">
        <v>72.851799999999997</v>
      </c>
      <c r="F16" s="156"/>
      <c r="G16" s="156"/>
      <c r="H16" s="156"/>
      <c r="I16" s="156"/>
      <c r="J16" s="156"/>
      <c r="K16" s="156"/>
      <c r="L16" s="156"/>
      <c r="M16" s="156"/>
      <c r="N16" s="147"/>
      <c r="O16" s="147"/>
      <c r="P16" s="147"/>
      <c r="Q16" s="147"/>
      <c r="R16" s="147"/>
      <c r="S16" s="147"/>
      <c r="T16" s="148"/>
      <c r="U16" s="147"/>
      <c r="V16" s="139"/>
      <c r="W16" s="139"/>
      <c r="X16" s="139"/>
      <c r="Y16" s="139"/>
      <c r="Z16" s="139"/>
      <c r="AA16" s="139"/>
      <c r="AB16" s="139"/>
      <c r="AC16" s="139"/>
      <c r="AD16" s="139"/>
      <c r="AE16" s="139" t="s">
        <v>102</v>
      </c>
      <c r="AF16" s="139">
        <v>0</v>
      </c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</row>
    <row r="17" spans="1:60" ht="14">
      <c r="A17" s="141" t="s">
        <v>95</v>
      </c>
      <c r="B17" s="141" t="s">
        <v>58</v>
      </c>
      <c r="C17" s="177" t="s">
        <v>59</v>
      </c>
      <c r="D17" s="150"/>
      <c r="E17" s="154"/>
      <c r="F17" s="157"/>
      <c r="G17" s="157">
        <f>SUMIF(AE18:AE18,"&lt;&gt;NOR",G18:G18)</f>
        <v>0</v>
      </c>
      <c r="H17" s="157"/>
      <c r="I17" s="157">
        <f>SUM(I18:I18)</f>
        <v>0</v>
      </c>
      <c r="J17" s="157"/>
      <c r="K17" s="157">
        <f>SUM(K18:K18)</f>
        <v>0</v>
      </c>
      <c r="L17" s="157"/>
      <c r="M17" s="157">
        <f>SUM(M18:M18)</f>
        <v>0</v>
      </c>
      <c r="N17" s="150"/>
      <c r="O17" s="150">
        <f>SUM(O18:O18)</f>
        <v>0</v>
      </c>
      <c r="P17" s="150"/>
      <c r="Q17" s="150">
        <f>SUM(Q18:Q18)</f>
        <v>0</v>
      </c>
      <c r="R17" s="150"/>
      <c r="S17" s="150"/>
      <c r="T17" s="151"/>
      <c r="U17" s="150">
        <f>SUM(U18:U18)</f>
        <v>0.9</v>
      </c>
      <c r="AE17" t="s">
        <v>96</v>
      </c>
    </row>
    <row r="18" spans="1:60" outlineLevel="1">
      <c r="A18" s="140">
        <v>6</v>
      </c>
      <c r="B18" s="140" t="s">
        <v>113</v>
      </c>
      <c r="C18" s="175" t="s">
        <v>114</v>
      </c>
      <c r="D18" s="147" t="s">
        <v>115</v>
      </c>
      <c r="E18" s="152">
        <v>180</v>
      </c>
      <c r="F18" s="155">
        <f>H18+J18</f>
        <v>0</v>
      </c>
      <c r="G18" s="156">
        <f>ROUND(E18*F18,2)</f>
        <v>0</v>
      </c>
      <c r="H18" s="156"/>
      <c r="I18" s="156">
        <f>ROUND(E18*H18,2)</f>
        <v>0</v>
      </c>
      <c r="J18" s="156"/>
      <c r="K18" s="156">
        <f>ROUND(E18*J18,2)</f>
        <v>0</v>
      </c>
      <c r="L18" s="156">
        <v>21</v>
      </c>
      <c r="M18" s="156">
        <f>G18*(1+L18/100)</f>
        <v>0</v>
      </c>
      <c r="N18" s="147">
        <v>0</v>
      </c>
      <c r="O18" s="147">
        <f>ROUND(E18*N18,5)</f>
        <v>0</v>
      </c>
      <c r="P18" s="147">
        <v>0</v>
      </c>
      <c r="Q18" s="147">
        <f>ROUND(E18*P18,5)</f>
        <v>0</v>
      </c>
      <c r="R18" s="147"/>
      <c r="S18" s="147"/>
      <c r="T18" s="148">
        <v>5.0000000000000001E-3</v>
      </c>
      <c r="U18" s="147">
        <f>ROUND(E18*T18,2)</f>
        <v>0.9</v>
      </c>
      <c r="V18" s="139"/>
      <c r="W18" s="139"/>
      <c r="X18" s="139"/>
      <c r="Y18" s="139"/>
      <c r="Z18" s="139"/>
      <c r="AA18" s="139"/>
      <c r="AB18" s="139"/>
      <c r="AC18" s="139"/>
      <c r="AD18" s="139"/>
      <c r="AE18" s="139" t="s">
        <v>100</v>
      </c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</row>
    <row r="19" spans="1:60" ht="14">
      <c r="A19" s="141" t="s">
        <v>95</v>
      </c>
      <c r="B19" s="141" t="s">
        <v>60</v>
      </c>
      <c r="C19" s="177" t="s">
        <v>61</v>
      </c>
      <c r="D19" s="150"/>
      <c r="E19" s="154"/>
      <c r="F19" s="157"/>
      <c r="G19" s="157">
        <f>SUMIF(AE20:AE33,"&lt;&gt;NOR",G20:G33)</f>
        <v>0</v>
      </c>
      <c r="H19" s="157"/>
      <c r="I19" s="157">
        <f>SUM(I20:I33)</f>
        <v>0</v>
      </c>
      <c r="J19" s="157"/>
      <c r="K19" s="157">
        <f>SUM(K20:K33)</f>
        <v>0</v>
      </c>
      <c r="L19" s="157"/>
      <c r="M19" s="157">
        <f>SUM(M20:M33)</f>
        <v>0</v>
      </c>
      <c r="N19" s="150"/>
      <c r="O19" s="150">
        <f>SUM(O20:O33)</f>
        <v>72.037900000000008</v>
      </c>
      <c r="P19" s="150"/>
      <c r="Q19" s="150">
        <f>SUM(Q20:Q33)</f>
        <v>0</v>
      </c>
      <c r="R19" s="150"/>
      <c r="S19" s="150"/>
      <c r="T19" s="151"/>
      <c r="U19" s="150">
        <f>SUM(U20:U33)</f>
        <v>126.94</v>
      </c>
      <c r="AE19" t="s">
        <v>96</v>
      </c>
    </row>
    <row r="20" spans="1:60" outlineLevel="1">
      <c r="A20" s="140">
        <v>7</v>
      </c>
      <c r="B20" s="140" t="s">
        <v>116</v>
      </c>
      <c r="C20" s="175" t="s">
        <v>117</v>
      </c>
      <c r="D20" s="147" t="s">
        <v>99</v>
      </c>
      <c r="E20" s="152">
        <v>27.075399999999998</v>
      </c>
      <c r="F20" s="155">
        <f>H20+J20</f>
        <v>0</v>
      </c>
      <c r="G20" s="156">
        <f>ROUND(E20*F20,2)</f>
        <v>0</v>
      </c>
      <c r="H20" s="156"/>
      <c r="I20" s="156">
        <f>ROUND(E20*H20,2)</f>
        <v>0</v>
      </c>
      <c r="J20" s="156"/>
      <c r="K20" s="156">
        <f>ROUND(E20*J20,2)</f>
        <v>0</v>
      </c>
      <c r="L20" s="156">
        <v>21</v>
      </c>
      <c r="M20" s="156">
        <f>G20*(1+L20/100)</f>
        <v>0</v>
      </c>
      <c r="N20" s="147">
        <v>2.5249999999999999</v>
      </c>
      <c r="O20" s="147">
        <f>ROUND(E20*N20,5)</f>
        <v>68.365390000000005</v>
      </c>
      <c r="P20" s="147">
        <v>0</v>
      </c>
      <c r="Q20" s="147">
        <f>ROUND(E20*P20,5)</f>
        <v>0</v>
      </c>
      <c r="R20" s="147"/>
      <c r="S20" s="147"/>
      <c r="T20" s="148">
        <v>0.45900000000000002</v>
      </c>
      <c r="U20" s="147">
        <f>ROUND(E20*T20,2)</f>
        <v>12.43</v>
      </c>
      <c r="V20" s="139"/>
      <c r="W20" s="139"/>
      <c r="X20" s="139"/>
      <c r="Y20" s="139"/>
      <c r="Z20" s="139"/>
      <c r="AA20" s="139"/>
      <c r="AB20" s="139"/>
      <c r="AC20" s="139"/>
      <c r="AD20" s="139"/>
      <c r="AE20" s="139" t="s">
        <v>100</v>
      </c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</row>
    <row r="21" spans="1:60" outlineLevel="1">
      <c r="A21" s="140"/>
      <c r="B21" s="140"/>
      <c r="C21" s="240" t="s">
        <v>118</v>
      </c>
      <c r="D21" s="241"/>
      <c r="E21" s="242"/>
      <c r="F21" s="243"/>
      <c r="G21" s="244"/>
      <c r="H21" s="156"/>
      <c r="I21" s="156"/>
      <c r="J21" s="156"/>
      <c r="K21" s="156"/>
      <c r="L21" s="156"/>
      <c r="M21" s="156"/>
      <c r="N21" s="147"/>
      <c r="O21" s="147"/>
      <c r="P21" s="147"/>
      <c r="Q21" s="147"/>
      <c r="R21" s="147"/>
      <c r="S21" s="147"/>
      <c r="T21" s="148"/>
      <c r="U21" s="147"/>
      <c r="V21" s="139"/>
      <c r="W21" s="139"/>
      <c r="X21" s="139"/>
      <c r="Y21" s="139"/>
      <c r="Z21" s="139"/>
      <c r="AA21" s="139"/>
      <c r="AB21" s="139"/>
      <c r="AC21" s="139"/>
      <c r="AD21" s="139"/>
      <c r="AE21" s="139" t="s">
        <v>119</v>
      </c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42" t="str">
        <f>C21</f>
        <v>Betonáž opěrných stěn rampy, včetně základů.</v>
      </c>
      <c r="BB21" s="139"/>
      <c r="BC21" s="139"/>
      <c r="BD21" s="139"/>
      <c r="BE21" s="139"/>
      <c r="BF21" s="139"/>
      <c r="BG21" s="139"/>
      <c r="BH21" s="139"/>
    </row>
    <row r="22" spans="1:60" outlineLevel="1">
      <c r="A22" s="140"/>
      <c r="B22" s="140"/>
      <c r="C22" s="176" t="s">
        <v>120</v>
      </c>
      <c r="D22" s="149"/>
      <c r="E22" s="153">
        <v>8.7797999999999998</v>
      </c>
      <c r="F22" s="156"/>
      <c r="G22" s="156"/>
      <c r="H22" s="156"/>
      <c r="I22" s="156"/>
      <c r="J22" s="156"/>
      <c r="K22" s="156"/>
      <c r="L22" s="156"/>
      <c r="M22" s="156"/>
      <c r="N22" s="147"/>
      <c r="O22" s="147"/>
      <c r="P22" s="147"/>
      <c r="Q22" s="147"/>
      <c r="R22" s="147"/>
      <c r="S22" s="147"/>
      <c r="T22" s="148"/>
      <c r="U22" s="147"/>
      <c r="V22" s="139"/>
      <c r="W22" s="139"/>
      <c r="X22" s="139"/>
      <c r="Y22" s="139"/>
      <c r="Z22" s="139"/>
      <c r="AA22" s="139"/>
      <c r="AB22" s="139"/>
      <c r="AC22" s="139"/>
      <c r="AD22" s="139"/>
      <c r="AE22" s="139" t="s">
        <v>102</v>
      </c>
      <c r="AF22" s="139">
        <v>0</v>
      </c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</row>
    <row r="23" spans="1:60" outlineLevel="1">
      <c r="A23" s="140"/>
      <c r="B23" s="140"/>
      <c r="C23" s="176" t="s">
        <v>121</v>
      </c>
      <c r="D23" s="149"/>
      <c r="E23" s="153">
        <v>1.56</v>
      </c>
      <c r="F23" s="156"/>
      <c r="G23" s="156"/>
      <c r="H23" s="156"/>
      <c r="I23" s="156"/>
      <c r="J23" s="156"/>
      <c r="K23" s="156"/>
      <c r="L23" s="156"/>
      <c r="M23" s="156"/>
      <c r="N23" s="147"/>
      <c r="O23" s="147"/>
      <c r="P23" s="147"/>
      <c r="Q23" s="147"/>
      <c r="R23" s="147"/>
      <c r="S23" s="147"/>
      <c r="T23" s="148"/>
      <c r="U23" s="147"/>
      <c r="V23" s="139"/>
      <c r="W23" s="139"/>
      <c r="X23" s="139"/>
      <c r="Y23" s="139"/>
      <c r="Z23" s="139"/>
      <c r="AA23" s="139"/>
      <c r="AB23" s="139"/>
      <c r="AC23" s="139"/>
      <c r="AD23" s="139"/>
      <c r="AE23" s="139" t="s">
        <v>102</v>
      </c>
      <c r="AF23" s="139">
        <v>0</v>
      </c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</row>
    <row r="24" spans="1:60" outlineLevel="1">
      <c r="A24" s="140"/>
      <c r="B24" s="140"/>
      <c r="C24" s="176" t="s">
        <v>122</v>
      </c>
      <c r="D24" s="149"/>
      <c r="E24" s="153">
        <v>7.9756</v>
      </c>
      <c r="F24" s="156"/>
      <c r="G24" s="156"/>
      <c r="H24" s="156"/>
      <c r="I24" s="156"/>
      <c r="J24" s="156"/>
      <c r="K24" s="156"/>
      <c r="L24" s="156"/>
      <c r="M24" s="156"/>
      <c r="N24" s="147"/>
      <c r="O24" s="147"/>
      <c r="P24" s="147"/>
      <c r="Q24" s="147"/>
      <c r="R24" s="147"/>
      <c r="S24" s="147"/>
      <c r="T24" s="148"/>
      <c r="U24" s="147"/>
      <c r="V24" s="139"/>
      <c r="W24" s="139"/>
      <c r="X24" s="139"/>
      <c r="Y24" s="139"/>
      <c r="Z24" s="139"/>
      <c r="AA24" s="139"/>
      <c r="AB24" s="139"/>
      <c r="AC24" s="139"/>
      <c r="AD24" s="139"/>
      <c r="AE24" s="139" t="s">
        <v>102</v>
      </c>
      <c r="AF24" s="139">
        <v>0</v>
      </c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</row>
    <row r="25" spans="1:60" outlineLevel="1">
      <c r="A25" s="140"/>
      <c r="B25" s="140"/>
      <c r="C25" s="176" t="s">
        <v>123</v>
      </c>
      <c r="D25" s="149"/>
      <c r="E25" s="153">
        <v>8.76</v>
      </c>
      <c r="F25" s="156"/>
      <c r="G25" s="156"/>
      <c r="H25" s="156"/>
      <c r="I25" s="156"/>
      <c r="J25" s="156"/>
      <c r="K25" s="156"/>
      <c r="L25" s="156"/>
      <c r="M25" s="156"/>
      <c r="N25" s="147"/>
      <c r="O25" s="147"/>
      <c r="P25" s="147"/>
      <c r="Q25" s="147"/>
      <c r="R25" s="147"/>
      <c r="S25" s="147"/>
      <c r="T25" s="148"/>
      <c r="U25" s="147"/>
      <c r="V25" s="139"/>
      <c r="W25" s="139"/>
      <c r="X25" s="139"/>
      <c r="Y25" s="139"/>
      <c r="Z25" s="139"/>
      <c r="AA25" s="139"/>
      <c r="AB25" s="139"/>
      <c r="AC25" s="139"/>
      <c r="AD25" s="139"/>
      <c r="AE25" s="139" t="s">
        <v>102</v>
      </c>
      <c r="AF25" s="139">
        <v>0</v>
      </c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</row>
    <row r="26" spans="1:60" outlineLevel="1">
      <c r="A26" s="140">
        <v>8</v>
      </c>
      <c r="B26" s="140" t="s">
        <v>124</v>
      </c>
      <c r="C26" s="175" t="s">
        <v>125</v>
      </c>
      <c r="D26" s="147" t="s">
        <v>115</v>
      </c>
      <c r="E26" s="152">
        <v>62.78</v>
      </c>
      <c r="F26" s="155">
        <f>H26+J26</f>
        <v>0</v>
      </c>
      <c r="G26" s="156">
        <f>ROUND(E26*F26,2)</f>
        <v>0</v>
      </c>
      <c r="H26" s="156"/>
      <c r="I26" s="156">
        <f>ROUND(E26*H26,2)</f>
        <v>0</v>
      </c>
      <c r="J26" s="156"/>
      <c r="K26" s="156">
        <f>ROUND(E26*J26,2)</f>
        <v>0</v>
      </c>
      <c r="L26" s="156">
        <v>21</v>
      </c>
      <c r="M26" s="156">
        <f>G26*(1+L26/100)</f>
        <v>0</v>
      </c>
      <c r="N26" s="147">
        <v>3.8240000000000003E-2</v>
      </c>
      <c r="O26" s="147">
        <f>ROUND(E26*N26,5)</f>
        <v>2.4007100000000001</v>
      </c>
      <c r="P26" s="147">
        <v>0</v>
      </c>
      <c r="Q26" s="147">
        <f>ROUND(E26*P26,5)</f>
        <v>0</v>
      </c>
      <c r="R26" s="147"/>
      <c r="S26" s="147"/>
      <c r="T26" s="148">
        <v>0.92700000000000005</v>
      </c>
      <c r="U26" s="147">
        <f>ROUND(E26*T26,2)</f>
        <v>58.2</v>
      </c>
      <c r="V26" s="139"/>
      <c r="W26" s="139"/>
      <c r="X26" s="139"/>
      <c r="Y26" s="139"/>
      <c r="Z26" s="139"/>
      <c r="AA26" s="139"/>
      <c r="AB26" s="139"/>
      <c r="AC26" s="139"/>
      <c r="AD26" s="139"/>
      <c r="AE26" s="139" t="s">
        <v>100</v>
      </c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</row>
    <row r="27" spans="1:60" outlineLevel="1">
      <c r="A27" s="140"/>
      <c r="B27" s="140"/>
      <c r="C27" s="176" t="s">
        <v>126</v>
      </c>
      <c r="D27" s="149"/>
      <c r="E27" s="153">
        <v>62.78</v>
      </c>
      <c r="F27" s="156"/>
      <c r="G27" s="156"/>
      <c r="H27" s="156"/>
      <c r="I27" s="156"/>
      <c r="J27" s="156"/>
      <c r="K27" s="156"/>
      <c r="L27" s="156"/>
      <c r="M27" s="156"/>
      <c r="N27" s="147"/>
      <c r="O27" s="147"/>
      <c r="P27" s="147"/>
      <c r="Q27" s="147"/>
      <c r="R27" s="147"/>
      <c r="S27" s="147"/>
      <c r="T27" s="148"/>
      <c r="U27" s="147"/>
      <c r="V27" s="139"/>
      <c r="W27" s="139"/>
      <c r="X27" s="139"/>
      <c r="Y27" s="139"/>
      <c r="Z27" s="139"/>
      <c r="AA27" s="139"/>
      <c r="AB27" s="139"/>
      <c r="AC27" s="139"/>
      <c r="AD27" s="139"/>
      <c r="AE27" s="139" t="s">
        <v>102</v>
      </c>
      <c r="AF27" s="139">
        <v>0</v>
      </c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</row>
    <row r="28" spans="1:60" outlineLevel="1">
      <c r="A28" s="140">
        <v>9</v>
      </c>
      <c r="B28" s="140" t="s">
        <v>127</v>
      </c>
      <c r="C28" s="175" t="s">
        <v>128</v>
      </c>
      <c r="D28" s="147" t="s">
        <v>115</v>
      </c>
      <c r="E28" s="152">
        <v>62.78</v>
      </c>
      <c r="F28" s="155">
        <f>H28+J28</f>
        <v>0</v>
      </c>
      <c r="G28" s="156">
        <f>ROUND(E28*F28,2)</f>
        <v>0</v>
      </c>
      <c r="H28" s="156"/>
      <c r="I28" s="156">
        <f>ROUND(E28*H28,2)</f>
        <v>0</v>
      </c>
      <c r="J28" s="156"/>
      <c r="K28" s="156">
        <f>ROUND(E28*J28,2)</f>
        <v>0</v>
      </c>
      <c r="L28" s="156">
        <v>21</v>
      </c>
      <c r="M28" s="156">
        <f>G28*(1+L28/100)</f>
        <v>0</v>
      </c>
      <c r="N28" s="147">
        <v>0</v>
      </c>
      <c r="O28" s="147">
        <f>ROUND(E28*N28,5)</f>
        <v>0</v>
      </c>
      <c r="P28" s="147">
        <v>0</v>
      </c>
      <c r="Q28" s="147">
        <f>ROUND(E28*P28,5)</f>
        <v>0</v>
      </c>
      <c r="R28" s="147"/>
      <c r="S28" s="147"/>
      <c r="T28" s="148">
        <v>0.52600000000000002</v>
      </c>
      <c r="U28" s="147">
        <f>ROUND(E28*T28,2)</f>
        <v>33.020000000000003</v>
      </c>
      <c r="V28" s="139"/>
      <c r="W28" s="139"/>
      <c r="X28" s="139"/>
      <c r="Y28" s="139"/>
      <c r="Z28" s="139"/>
      <c r="AA28" s="139"/>
      <c r="AB28" s="139"/>
      <c r="AC28" s="139"/>
      <c r="AD28" s="139"/>
      <c r="AE28" s="139" t="s">
        <v>100</v>
      </c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</row>
    <row r="29" spans="1:60" outlineLevel="1">
      <c r="A29" s="140">
        <v>10</v>
      </c>
      <c r="B29" s="140" t="s">
        <v>129</v>
      </c>
      <c r="C29" s="175" t="s">
        <v>130</v>
      </c>
      <c r="D29" s="147" t="s">
        <v>131</v>
      </c>
      <c r="E29" s="152">
        <v>0.82140000000000002</v>
      </c>
      <c r="F29" s="155">
        <f>H29+J29</f>
        <v>0</v>
      </c>
      <c r="G29" s="156">
        <f>ROUND(E29*F29,2)</f>
        <v>0</v>
      </c>
      <c r="H29" s="156"/>
      <c r="I29" s="156">
        <f>ROUND(E29*H29,2)</f>
        <v>0</v>
      </c>
      <c r="J29" s="156"/>
      <c r="K29" s="156">
        <f>ROUND(E29*J29,2)</f>
        <v>0</v>
      </c>
      <c r="L29" s="156">
        <v>21</v>
      </c>
      <c r="M29" s="156">
        <f>G29*(1+L29/100)</f>
        <v>0</v>
      </c>
      <c r="N29" s="147">
        <v>1.0531299999999999</v>
      </c>
      <c r="O29" s="147">
        <f>ROUND(E29*N29,5)</f>
        <v>0.86504000000000003</v>
      </c>
      <c r="P29" s="147">
        <v>0</v>
      </c>
      <c r="Q29" s="147">
        <f>ROUND(E29*P29,5)</f>
        <v>0</v>
      </c>
      <c r="R29" s="147"/>
      <c r="S29" s="147"/>
      <c r="T29" s="148">
        <v>16.86</v>
      </c>
      <c r="U29" s="147">
        <f>ROUND(E29*T29,2)</f>
        <v>13.85</v>
      </c>
      <c r="V29" s="139"/>
      <c r="W29" s="139"/>
      <c r="X29" s="139"/>
      <c r="Y29" s="139"/>
      <c r="Z29" s="139"/>
      <c r="AA29" s="139"/>
      <c r="AB29" s="139"/>
      <c r="AC29" s="139"/>
      <c r="AD29" s="139"/>
      <c r="AE29" s="139" t="s">
        <v>100</v>
      </c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</row>
    <row r="30" spans="1:60" outlineLevel="1">
      <c r="A30" s="140"/>
      <c r="B30" s="140"/>
      <c r="C30" s="176" t="s">
        <v>132</v>
      </c>
      <c r="D30" s="149"/>
      <c r="E30" s="153">
        <v>0.82140000000000002</v>
      </c>
      <c r="F30" s="156"/>
      <c r="G30" s="156"/>
      <c r="H30" s="156"/>
      <c r="I30" s="156"/>
      <c r="J30" s="156"/>
      <c r="K30" s="156"/>
      <c r="L30" s="156"/>
      <c r="M30" s="156"/>
      <c r="N30" s="147"/>
      <c r="O30" s="147"/>
      <c r="P30" s="147"/>
      <c r="Q30" s="147"/>
      <c r="R30" s="147"/>
      <c r="S30" s="147"/>
      <c r="T30" s="148"/>
      <c r="U30" s="147"/>
      <c r="V30" s="139"/>
      <c r="W30" s="139"/>
      <c r="X30" s="139"/>
      <c r="Y30" s="139"/>
      <c r="Z30" s="139"/>
      <c r="AA30" s="139"/>
      <c r="AB30" s="139"/>
      <c r="AC30" s="139"/>
      <c r="AD30" s="139"/>
      <c r="AE30" s="139" t="s">
        <v>102</v>
      </c>
      <c r="AF30" s="139">
        <v>0</v>
      </c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</row>
    <row r="31" spans="1:60" outlineLevel="1">
      <c r="A31" s="140">
        <v>11</v>
      </c>
      <c r="B31" s="140" t="s">
        <v>133</v>
      </c>
      <c r="C31" s="175" t="s">
        <v>134</v>
      </c>
      <c r="D31" s="147" t="s">
        <v>135</v>
      </c>
      <c r="E31" s="152">
        <v>17.45</v>
      </c>
      <c r="F31" s="155">
        <f>H31+J31</f>
        <v>0</v>
      </c>
      <c r="G31" s="156">
        <f>ROUND(E31*F31,2)</f>
        <v>0</v>
      </c>
      <c r="H31" s="156"/>
      <c r="I31" s="156">
        <f>ROUND(E31*H31,2)</f>
        <v>0</v>
      </c>
      <c r="J31" s="156"/>
      <c r="K31" s="156">
        <f>ROUND(E31*J31,2)</f>
        <v>0</v>
      </c>
      <c r="L31" s="156">
        <v>21</v>
      </c>
      <c r="M31" s="156">
        <f>G31*(1+L31/100)</f>
        <v>0</v>
      </c>
      <c r="N31" s="147">
        <v>2.3310000000000001E-2</v>
      </c>
      <c r="O31" s="147">
        <f>ROUND(E31*N31,5)</f>
        <v>0.40676000000000001</v>
      </c>
      <c r="P31" s="147">
        <v>0</v>
      </c>
      <c r="Q31" s="147">
        <f>ROUND(E31*P31,5)</f>
        <v>0</v>
      </c>
      <c r="R31" s="147"/>
      <c r="S31" s="147"/>
      <c r="T31" s="148">
        <v>0.54100000000000004</v>
      </c>
      <c r="U31" s="147">
        <f>ROUND(E31*T31,2)</f>
        <v>9.44</v>
      </c>
      <c r="V31" s="139"/>
      <c r="W31" s="139"/>
      <c r="X31" s="139"/>
      <c r="Y31" s="139"/>
      <c r="Z31" s="139"/>
      <c r="AA31" s="139"/>
      <c r="AB31" s="139"/>
      <c r="AC31" s="139"/>
      <c r="AD31" s="139"/>
      <c r="AE31" s="139" t="s">
        <v>100</v>
      </c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</row>
    <row r="32" spans="1:60" outlineLevel="1">
      <c r="A32" s="140"/>
      <c r="B32" s="140"/>
      <c r="C32" s="240" t="s">
        <v>157</v>
      </c>
      <c r="D32" s="241"/>
      <c r="E32" s="242"/>
      <c r="F32" s="243"/>
      <c r="G32" s="244"/>
      <c r="H32" s="156"/>
      <c r="I32" s="156"/>
      <c r="J32" s="156"/>
      <c r="K32" s="156"/>
      <c r="L32" s="156"/>
      <c r="M32" s="156"/>
      <c r="N32" s="147"/>
      <c r="O32" s="147"/>
      <c r="P32" s="147"/>
      <c r="Q32" s="147"/>
      <c r="R32" s="147"/>
      <c r="S32" s="147"/>
      <c r="T32" s="148"/>
      <c r="U32" s="147"/>
      <c r="V32" s="139"/>
      <c r="W32" s="139"/>
      <c r="X32" s="139"/>
      <c r="Y32" s="139"/>
      <c r="Z32" s="139"/>
      <c r="AA32" s="139"/>
      <c r="AB32" s="139"/>
      <c r="AC32" s="139"/>
      <c r="AD32" s="139"/>
      <c r="AE32" s="139" t="s">
        <v>119</v>
      </c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42" t="str">
        <f>C32</f>
        <v>Zábradlí přímé nebo v oblouku výšky 1,10 m, ze sloupků z válcovaných tyčí I č.10 - 12.</v>
      </c>
      <c r="BB32" s="139"/>
      <c r="BC32" s="139"/>
      <c r="BD32" s="139"/>
      <c r="BE32" s="139"/>
      <c r="BF32" s="139"/>
      <c r="BG32" s="139"/>
      <c r="BH32" s="139"/>
    </row>
    <row r="33" spans="1:60" outlineLevel="1">
      <c r="A33" s="140"/>
      <c r="B33" s="140"/>
      <c r="C33" s="240" t="s">
        <v>136</v>
      </c>
      <c r="D33" s="241"/>
      <c r="E33" s="242"/>
      <c r="F33" s="243"/>
      <c r="G33" s="244"/>
      <c r="H33" s="156"/>
      <c r="I33" s="156"/>
      <c r="J33" s="156"/>
      <c r="K33" s="156"/>
      <c r="L33" s="156"/>
      <c r="M33" s="156"/>
      <c r="N33" s="147"/>
      <c r="O33" s="147"/>
      <c r="P33" s="147"/>
      <c r="Q33" s="147"/>
      <c r="R33" s="147"/>
      <c r="S33" s="147"/>
      <c r="T33" s="148"/>
      <c r="U33" s="147"/>
      <c r="V33" s="139"/>
      <c r="W33" s="139"/>
      <c r="X33" s="139"/>
      <c r="Y33" s="139"/>
      <c r="Z33" s="139"/>
      <c r="AA33" s="139"/>
      <c r="AB33" s="139"/>
      <c r="AC33" s="139"/>
      <c r="AD33" s="139"/>
      <c r="AE33" s="139" t="s">
        <v>119</v>
      </c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42" t="str">
        <f>C33</f>
        <v>V položce jsou započteny i náklady na zalití otvorů MC a na základní nátěr konstrukce.</v>
      </c>
      <c r="BB33" s="139"/>
      <c r="BC33" s="139"/>
      <c r="BD33" s="139"/>
      <c r="BE33" s="139"/>
      <c r="BF33" s="139"/>
      <c r="BG33" s="139"/>
      <c r="BH33" s="139"/>
    </row>
    <row r="34" spans="1:60" ht="14">
      <c r="A34" s="141" t="s">
        <v>95</v>
      </c>
      <c r="B34" s="141" t="s">
        <v>62</v>
      </c>
      <c r="C34" s="177" t="s">
        <v>63</v>
      </c>
      <c r="D34" s="150"/>
      <c r="E34" s="154"/>
      <c r="F34" s="157"/>
      <c r="G34" s="157">
        <f>SUMIF(AE35:AE40,"&lt;&gt;NOR",G35:G40)</f>
        <v>0</v>
      </c>
      <c r="H34" s="157"/>
      <c r="I34" s="157">
        <f>SUM(I35:I40)</f>
        <v>0</v>
      </c>
      <c r="J34" s="157"/>
      <c r="K34" s="157">
        <f>SUM(K35:K40)</f>
        <v>0</v>
      </c>
      <c r="L34" s="157"/>
      <c r="M34" s="157">
        <f>SUM(M35:M40)</f>
        <v>0</v>
      </c>
      <c r="N34" s="150"/>
      <c r="O34" s="150">
        <f>SUM(O35:O40)</f>
        <v>164.34096</v>
      </c>
      <c r="P34" s="150"/>
      <c r="Q34" s="150">
        <f>SUM(Q35:Q40)</f>
        <v>0</v>
      </c>
      <c r="R34" s="150"/>
      <c r="S34" s="150"/>
      <c r="T34" s="151"/>
      <c r="U34" s="150">
        <f>SUM(U35:U40)</f>
        <v>60.779999999999994</v>
      </c>
      <c r="AE34" t="s">
        <v>96</v>
      </c>
    </row>
    <row r="35" spans="1:60" outlineLevel="1">
      <c r="A35" s="140">
        <v>12</v>
      </c>
      <c r="B35" s="140" t="s">
        <v>137</v>
      </c>
      <c r="C35" s="175" t="s">
        <v>138</v>
      </c>
      <c r="D35" s="147" t="s">
        <v>115</v>
      </c>
      <c r="E35" s="152">
        <v>180</v>
      </c>
      <c r="F35" s="155">
        <f>H35+J35</f>
        <v>0</v>
      </c>
      <c r="G35" s="156">
        <f>ROUND(E35*F35,2)</f>
        <v>0</v>
      </c>
      <c r="H35" s="156"/>
      <c r="I35" s="156">
        <f>ROUND(E35*H35,2)</f>
        <v>0</v>
      </c>
      <c r="J35" s="156"/>
      <c r="K35" s="156">
        <f>ROUND(E35*J35,2)</f>
        <v>0</v>
      </c>
      <c r="L35" s="156">
        <v>21</v>
      </c>
      <c r="M35" s="156">
        <f>G35*(1+L35/100)</f>
        <v>0</v>
      </c>
      <c r="N35" s="147">
        <v>0.25094</v>
      </c>
      <c r="O35" s="147">
        <f>ROUND(E35*N35,5)</f>
        <v>45.169199999999996</v>
      </c>
      <c r="P35" s="147">
        <v>0</v>
      </c>
      <c r="Q35" s="147">
        <f>ROUND(E35*P35,5)</f>
        <v>0</v>
      </c>
      <c r="R35" s="147"/>
      <c r="S35" s="147"/>
      <c r="T35" s="148">
        <v>5.0999999999999997E-2</v>
      </c>
      <c r="U35" s="147">
        <f>ROUND(E35*T35,2)</f>
        <v>9.18</v>
      </c>
      <c r="V35" s="139"/>
      <c r="W35" s="139"/>
      <c r="X35" s="139"/>
      <c r="Y35" s="139"/>
      <c r="Z35" s="139"/>
      <c r="AA35" s="139"/>
      <c r="AB35" s="139"/>
      <c r="AC35" s="139"/>
      <c r="AD35" s="139"/>
      <c r="AE35" s="139" t="s">
        <v>100</v>
      </c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</row>
    <row r="36" spans="1:60" ht="24" outlineLevel="1">
      <c r="A36" s="140">
        <v>13</v>
      </c>
      <c r="B36" s="140" t="s">
        <v>139</v>
      </c>
      <c r="C36" s="175" t="s">
        <v>140</v>
      </c>
      <c r="D36" s="147" t="s">
        <v>115</v>
      </c>
      <c r="E36" s="152">
        <v>180</v>
      </c>
      <c r="F36" s="155">
        <f>H36+J36</f>
        <v>0</v>
      </c>
      <c r="G36" s="156">
        <f>ROUND(E36*F36,2)</f>
        <v>0</v>
      </c>
      <c r="H36" s="156"/>
      <c r="I36" s="156">
        <f>ROUND(E36*H36,2)</f>
        <v>0</v>
      </c>
      <c r="J36" s="156"/>
      <c r="K36" s="156">
        <f>ROUND(E36*J36,2)</f>
        <v>0</v>
      </c>
      <c r="L36" s="156">
        <v>21</v>
      </c>
      <c r="M36" s="156">
        <f>G36*(1+L36/100)</f>
        <v>0</v>
      </c>
      <c r="N36" s="147">
        <v>0.45926</v>
      </c>
      <c r="O36" s="147">
        <f>ROUND(E36*N36,5)</f>
        <v>82.666799999999995</v>
      </c>
      <c r="P36" s="147">
        <v>0</v>
      </c>
      <c r="Q36" s="147">
        <f>ROUND(E36*P36,5)</f>
        <v>0</v>
      </c>
      <c r="R36" s="147"/>
      <c r="S36" s="147"/>
      <c r="T36" s="148">
        <v>0.25</v>
      </c>
      <c r="U36" s="147">
        <f>ROUND(E36*T36,2)</f>
        <v>45</v>
      </c>
      <c r="V36" s="139"/>
      <c r="W36" s="139"/>
      <c r="X36" s="139"/>
      <c r="Y36" s="139"/>
      <c r="Z36" s="139"/>
      <c r="AA36" s="139"/>
      <c r="AB36" s="139"/>
      <c r="AC36" s="139"/>
      <c r="AD36" s="139"/>
      <c r="AE36" s="139" t="s">
        <v>100</v>
      </c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</row>
    <row r="37" spans="1:60" outlineLevel="1">
      <c r="A37" s="140">
        <v>14</v>
      </c>
      <c r="B37" s="140" t="s">
        <v>141</v>
      </c>
      <c r="C37" s="175" t="s">
        <v>142</v>
      </c>
      <c r="D37" s="147" t="s">
        <v>115</v>
      </c>
      <c r="E37" s="152">
        <v>48.58</v>
      </c>
      <c r="F37" s="155">
        <f>H37+J37</f>
        <v>0</v>
      </c>
      <c r="G37" s="156">
        <f>ROUND(E37*F37,2)</f>
        <v>0</v>
      </c>
      <c r="H37" s="156"/>
      <c r="I37" s="156">
        <f>ROUND(E37*H37,2)</f>
        <v>0</v>
      </c>
      <c r="J37" s="156"/>
      <c r="K37" s="156">
        <f>ROUND(E37*J37,2)</f>
        <v>0</v>
      </c>
      <c r="L37" s="156">
        <v>21</v>
      </c>
      <c r="M37" s="156">
        <f>G37*(1+L37/100)</f>
        <v>0</v>
      </c>
      <c r="N37" s="147">
        <v>0.378</v>
      </c>
      <c r="O37" s="147">
        <f>ROUND(E37*N37,5)</f>
        <v>18.363240000000001</v>
      </c>
      <c r="P37" s="147">
        <v>0</v>
      </c>
      <c r="Q37" s="147">
        <f>ROUND(E37*P37,5)</f>
        <v>0</v>
      </c>
      <c r="R37" s="147"/>
      <c r="S37" s="147"/>
      <c r="T37" s="148">
        <v>2.5999999999999999E-2</v>
      </c>
      <c r="U37" s="147">
        <f>ROUND(E37*T37,2)</f>
        <v>1.26</v>
      </c>
      <c r="V37" s="139"/>
      <c r="W37" s="139"/>
      <c r="X37" s="139"/>
      <c r="Y37" s="139"/>
      <c r="Z37" s="139"/>
      <c r="AA37" s="139"/>
      <c r="AB37" s="139"/>
      <c r="AC37" s="139"/>
      <c r="AD37" s="139"/>
      <c r="AE37" s="139" t="s">
        <v>100</v>
      </c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</row>
    <row r="38" spans="1:60" outlineLevel="1">
      <c r="A38" s="140">
        <v>15</v>
      </c>
      <c r="B38" s="140" t="s">
        <v>143</v>
      </c>
      <c r="C38" s="175" t="s">
        <v>144</v>
      </c>
      <c r="D38" s="147" t="s">
        <v>115</v>
      </c>
      <c r="E38" s="152">
        <v>48.58</v>
      </c>
      <c r="F38" s="155">
        <f>H38+J38</f>
        <v>0</v>
      </c>
      <c r="G38" s="156">
        <f>ROUND(E38*F38,2)</f>
        <v>0</v>
      </c>
      <c r="H38" s="156"/>
      <c r="I38" s="156">
        <f>ROUND(E38*H38,2)</f>
        <v>0</v>
      </c>
      <c r="J38" s="156"/>
      <c r="K38" s="156">
        <f>ROUND(E38*J38,2)</f>
        <v>0</v>
      </c>
      <c r="L38" s="156">
        <v>21</v>
      </c>
      <c r="M38" s="156">
        <f>G38*(1+L38/100)</f>
        <v>0</v>
      </c>
      <c r="N38" s="147">
        <v>1.4789999999999999E-2</v>
      </c>
      <c r="O38" s="147">
        <f>ROUND(E38*N38,5)</f>
        <v>0.71850000000000003</v>
      </c>
      <c r="P38" s="147">
        <v>0</v>
      </c>
      <c r="Q38" s="147">
        <f>ROUND(E38*P38,5)</f>
        <v>0</v>
      </c>
      <c r="R38" s="147"/>
      <c r="S38" s="147"/>
      <c r="T38" s="148">
        <v>2.9000000000000001E-2</v>
      </c>
      <c r="U38" s="147">
        <f>ROUND(E38*T38,2)</f>
        <v>1.41</v>
      </c>
      <c r="V38" s="139"/>
      <c r="W38" s="139"/>
      <c r="X38" s="139"/>
      <c r="Y38" s="139"/>
      <c r="Z38" s="139"/>
      <c r="AA38" s="139"/>
      <c r="AB38" s="139"/>
      <c r="AC38" s="139"/>
      <c r="AD38" s="139"/>
      <c r="AE38" s="139" t="s">
        <v>100</v>
      </c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</row>
    <row r="39" spans="1:60" outlineLevel="1">
      <c r="A39" s="140"/>
      <c r="B39" s="140"/>
      <c r="C39" s="176" t="s">
        <v>145</v>
      </c>
      <c r="D39" s="149"/>
      <c r="E39" s="153">
        <v>48.58</v>
      </c>
      <c r="F39" s="156"/>
      <c r="G39" s="156"/>
      <c r="H39" s="156"/>
      <c r="I39" s="156"/>
      <c r="J39" s="156"/>
      <c r="K39" s="156"/>
      <c r="L39" s="156"/>
      <c r="M39" s="156"/>
      <c r="N39" s="147"/>
      <c r="O39" s="147"/>
      <c r="P39" s="147"/>
      <c r="Q39" s="147"/>
      <c r="R39" s="147"/>
      <c r="S39" s="147"/>
      <c r="T39" s="148"/>
      <c r="U39" s="147"/>
      <c r="V39" s="139"/>
      <c r="W39" s="139"/>
      <c r="X39" s="139"/>
      <c r="Y39" s="139"/>
      <c r="Z39" s="139"/>
      <c r="AA39" s="139"/>
      <c r="AB39" s="139"/>
      <c r="AC39" s="139"/>
      <c r="AD39" s="139"/>
      <c r="AE39" s="139" t="s">
        <v>102</v>
      </c>
      <c r="AF39" s="139">
        <v>0</v>
      </c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</row>
    <row r="40" spans="1:60" outlineLevel="1">
      <c r="A40" s="140">
        <v>16</v>
      </c>
      <c r="B40" s="140" t="s">
        <v>146</v>
      </c>
      <c r="C40" s="175" t="s">
        <v>147</v>
      </c>
      <c r="D40" s="147" t="s">
        <v>115</v>
      </c>
      <c r="E40" s="152">
        <v>48.58</v>
      </c>
      <c r="F40" s="155">
        <f>H40+J40</f>
        <v>0</v>
      </c>
      <c r="G40" s="156">
        <f>ROUND(E40*F40,2)</f>
        <v>0</v>
      </c>
      <c r="H40" s="156"/>
      <c r="I40" s="156">
        <f>ROUND(E40*H40,2)</f>
        <v>0</v>
      </c>
      <c r="J40" s="156"/>
      <c r="K40" s="156">
        <f>ROUND(E40*J40,2)</f>
        <v>0</v>
      </c>
      <c r="L40" s="156">
        <v>21</v>
      </c>
      <c r="M40" s="156">
        <f>G40*(1+L40/100)</f>
        <v>0</v>
      </c>
      <c r="N40" s="147">
        <v>0.35865000000000002</v>
      </c>
      <c r="O40" s="147">
        <f>ROUND(E40*N40,5)</f>
        <v>17.423220000000001</v>
      </c>
      <c r="P40" s="147">
        <v>0</v>
      </c>
      <c r="Q40" s="147">
        <f>ROUND(E40*P40,5)</f>
        <v>0</v>
      </c>
      <c r="R40" s="147"/>
      <c r="S40" s="147"/>
      <c r="T40" s="148">
        <v>8.1000000000000003E-2</v>
      </c>
      <c r="U40" s="147">
        <f>ROUND(E40*T40,2)</f>
        <v>3.93</v>
      </c>
      <c r="V40" s="139"/>
      <c r="W40" s="139"/>
      <c r="X40" s="139"/>
      <c r="Y40" s="139"/>
      <c r="Z40" s="139"/>
      <c r="AA40" s="139"/>
      <c r="AB40" s="139"/>
      <c r="AC40" s="139"/>
      <c r="AD40" s="139"/>
      <c r="AE40" s="139" t="s">
        <v>100</v>
      </c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</row>
    <row r="41" spans="1:60" ht="14">
      <c r="A41" s="141" t="s">
        <v>95</v>
      </c>
      <c r="B41" s="141" t="s">
        <v>64</v>
      </c>
      <c r="C41" s="177" t="s">
        <v>65</v>
      </c>
      <c r="D41" s="150"/>
      <c r="E41" s="154"/>
      <c r="F41" s="157"/>
      <c r="G41" s="157">
        <f>SUMIF(AE42:AE43,"&lt;&gt;NOR",G42:G43)</f>
        <v>0</v>
      </c>
      <c r="H41" s="157"/>
      <c r="I41" s="157">
        <f>SUM(I42:I43)</f>
        <v>0</v>
      </c>
      <c r="J41" s="157"/>
      <c r="K41" s="157">
        <f>SUM(K42:K43)</f>
        <v>0</v>
      </c>
      <c r="L41" s="157"/>
      <c r="M41" s="157">
        <f>SUM(M42:M43)</f>
        <v>0</v>
      </c>
      <c r="N41" s="150"/>
      <c r="O41" s="150">
        <f>SUM(O42:O43)</f>
        <v>2.5952799999999998</v>
      </c>
      <c r="P41" s="150"/>
      <c r="Q41" s="150">
        <f>SUM(Q42:Q43)</f>
        <v>0</v>
      </c>
      <c r="R41" s="150"/>
      <c r="S41" s="150"/>
      <c r="T41" s="151"/>
      <c r="U41" s="150">
        <f>SUM(U42:U43)</f>
        <v>45.88</v>
      </c>
      <c r="AE41" t="s">
        <v>96</v>
      </c>
    </row>
    <row r="42" spans="1:60" ht="24" outlineLevel="1">
      <c r="A42" s="140">
        <v>17</v>
      </c>
      <c r="B42" s="140" t="s">
        <v>148</v>
      </c>
      <c r="C42" s="175" t="s">
        <v>149</v>
      </c>
      <c r="D42" s="147" t="s">
        <v>150</v>
      </c>
      <c r="E42" s="152">
        <v>0.5</v>
      </c>
      <c r="F42" s="155">
        <f>H42+J42</f>
        <v>0</v>
      </c>
      <c r="G42" s="156">
        <f>ROUND(E42*F42,2)</f>
        <v>0</v>
      </c>
      <c r="H42" s="156"/>
      <c r="I42" s="156">
        <f>ROUND(E42*H42,2)</f>
        <v>0</v>
      </c>
      <c r="J42" s="156"/>
      <c r="K42" s="156">
        <f>ROUND(E42*J42,2)</f>
        <v>0</v>
      </c>
      <c r="L42" s="156">
        <v>21</v>
      </c>
      <c r="M42" s="156">
        <f>G42*(1+L42/100)</f>
        <v>0</v>
      </c>
      <c r="N42" s="147">
        <v>5.1905599999999996</v>
      </c>
      <c r="O42" s="147">
        <f>ROUND(E42*N42,5)</f>
        <v>2.5952799999999998</v>
      </c>
      <c r="P42" s="147">
        <v>0</v>
      </c>
      <c r="Q42" s="147">
        <f>ROUND(E42*P42,5)</f>
        <v>0</v>
      </c>
      <c r="R42" s="147"/>
      <c r="S42" s="147"/>
      <c r="T42" s="148">
        <v>91.763419999999996</v>
      </c>
      <c r="U42" s="147">
        <f>ROUND(E42*T42,2)</f>
        <v>45.88</v>
      </c>
      <c r="V42" s="139"/>
      <c r="W42" s="139"/>
      <c r="X42" s="139"/>
      <c r="Y42" s="139"/>
      <c r="Z42" s="139"/>
      <c r="AA42" s="139"/>
      <c r="AB42" s="139"/>
      <c r="AC42" s="139"/>
      <c r="AD42" s="139"/>
      <c r="AE42" s="139" t="s">
        <v>100</v>
      </c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</row>
    <row r="43" spans="1:60" ht="60" outlineLevel="1">
      <c r="A43" s="140"/>
      <c r="B43" s="140"/>
      <c r="C43" s="240" t="s">
        <v>151</v>
      </c>
      <c r="D43" s="241"/>
      <c r="E43" s="242"/>
      <c r="F43" s="243"/>
      <c r="G43" s="244"/>
      <c r="H43" s="156"/>
      <c r="I43" s="156"/>
      <c r="J43" s="156"/>
      <c r="K43" s="156"/>
      <c r="L43" s="156"/>
      <c r="M43" s="156"/>
      <c r="N43" s="147"/>
      <c r="O43" s="147"/>
      <c r="P43" s="147"/>
      <c r="Q43" s="147"/>
      <c r="R43" s="147"/>
      <c r="S43" s="147"/>
      <c r="T43" s="148"/>
      <c r="U43" s="147"/>
      <c r="V43" s="139"/>
      <c r="W43" s="139"/>
      <c r="X43" s="139"/>
      <c r="Y43" s="139"/>
      <c r="Z43" s="139"/>
      <c r="AA43" s="139"/>
      <c r="AB43" s="139"/>
      <c r="AC43" s="139"/>
      <c r="AD43" s="139"/>
      <c r="AE43" s="139" t="s">
        <v>119</v>
      </c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42" t="str">
        <f>C43</f>
        <v>Hloubení šachet pro osazení sloupků, s naložením na dopravní prostředek a odvozem výkopku do 20 m, se složením, bez rozhrnutí, v hornině 3, dodávka a osazení sloupků a vzpěr plotových ocelových trubkových výšky 255 cm typových, se zabetonováním do 0,05 m3 betonem B 30, dodávka a montáž pletiva se čtvercovými oky 50,0 x 2,24 mm, ostnatého drátu čtyřšpičkového 2,24 mm, do výšky 2 m, dodávka a montáž vrat 330 x 205 cm a vrátek 100 x 205 cm ocelových se sloupky (1 kus/100 m).</v>
      </c>
      <c r="BB43" s="139"/>
      <c r="BC43" s="139"/>
      <c r="BD43" s="139"/>
      <c r="BE43" s="139"/>
      <c r="BF43" s="139"/>
      <c r="BG43" s="139"/>
      <c r="BH43" s="139"/>
    </row>
    <row r="44" spans="1:60" ht="14">
      <c r="A44" s="141" t="s">
        <v>95</v>
      </c>
      <c r="B44" s="141" t="s">
        <v>66</v>
      </c>
      <c r="C44" s="177" t="s">
        <v>67</v>
      </c>
      <c r="D44" s="150"/>
      <c r="E44" s="154"/>
      <c r="F44" s="157"/>
      <c r="G44" s="157">
        <f>SUMIF(AE45:AE47,"&lt;&gt;NOR",G45:G47)</f>
        <v>0</v>
      </c>
      <c r="H44" s="157"/>
      <c r="I44" s="157">
        <f>SUM(I45:I47)</f>
        <v>0</v>
      </c>
      <c r="J44" s="157"/>
      <c r="K44" s="157">
        <f>SUM(K45:K47)</f>
        <v>0</v>
      </c>
      <c r="L44" s="157"/>
      <c r="M44" s="157">
        <f>SUM(M45:M47)</f>
        <v>0</v>
      </c>
      <c r="N44" s="150"/>
      <c r="O44" s="150">
        <f>SUM(O45:O47)</f>
        <v>0</v>
      </c>
      <c r="P44" s="150"/>
      <c r="Q44" s="150">
        <f>SUM(Q45:Q47)</f>
        <v>0</v>
      </c>
      <c r="R44" s="150"/>
      <c r="S44" s="150"/>
      <c r="T44" s="151"/>
      <c r="U44" s="150">
        <f>SUM(U45:U47)</f>
        <v>76.52</v>
      </c>
      <c r="AE44" t="s">
        <v>96</v>
      </c>
    </row>
    <row r="45" spans="1:60" outlineLevel="1">
      <c r="A45" s="140">
        <v>18</v>
      </c>
      <c r="B45" s="140" t="s">
        <v>152</v>
      </c>
      <c r="C45" s="175" t="s">
        <v>153</v>
      </c>
      <c r="D45" s="147" t="s">
        <v>131</v>
      </c>
      <c r="E45" s="152">
        <v>164.3409</v>
      </c>
      <c r="F45" s="155">
        <f>H45+J45</f>
        <v>0</v>
      </c>
      <c r="G45" s="156">
        <f>ROUND(E45*F45,2)</f>
        <v>0</v>
      </c>
      <c r="H45" s="156"/>
      <c r="I45" s="156">
        <f>ROUND(E45*H45,2)</f>
        <v>0</v>
      </c>
      <c r="J45" s="156"/>
      <c r="K45" s="156">
        <f>ROUND(E45*J45,2)</f>
        <v>0</v>
      </c>
      <c r="L45" s="156">
        <v>21</v>
      </c>
      <c r="M45" s="156">
        <f>G45*(1+L45/100)</f>
        <v>0</v>
      </c>
      <c r="N45" s="147">
        <v>0</v>
      </c>
      <c r="O45" s="147">
        <f>ROUND(E45*N45,5)</f>
        <v>0</v>
      </c>
      <c r="P45" s="147">
        <v>0</v>
      </c>
      <c r="Q45" s="147">
        <f>ROUND(E45*P45,5)</f>
        <v>0</v>
      </c>
      <c r="R45" s="147"/>
      <c r="S45" s="147"/>
      <c r="T45" s="148">
        <v>1.0999999999999999E-2</v>
      </c>
      <c r="U45" s="147">
        <f>ROUND(E45*T45,2)</f>
        <v>1.81</v>
      </c>
      <c r="V45" s="139"/>
      <c r="W45" s="139"/>
      <c r="X45" s="139"/>
      <c r="Y45" s="139"/>
      <c r="Z45" s="139"/>
      <c r="AA45" s="139"/>
      <c r="AB45" s="139"/>
      <c r="AC45" s="139"/>
      <c r="AD45" s="139"/>
      <c r="AE45" s="139" t="s">
        <v>100</v>
      </c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</row>
    <row r="46" spans="1:60" outlineLevel="1">
      <c r="A46" s="140">
        <v>19</v>
      </c>
      <c r="B46" s="140" t="s">
        <v>154</v>
      </c>
      <c r="C46" s="175" t="s">
        <v>155</v>
      </c>
      <c r="D46" s="147" t="s">
        <v>131</v>
      </c>
      <c r="E46" s="152">
        <v>74.64</v>
      </c>
      <c r="F46" s="155">
        <v>0</v>
      </c>
      <c r="G46" s="156">
        <f>ROUND(E46*F46,2)</f>
        <v>0</v>
      </c>
      <c r="H46" s="156"/>
      <c r="I46" s="156">
        <f>ROUND(E46*H46,2)</f>
        <v>0</v>
      </c>
      <c r="J46" s="156"/>
      <c r="K46" s="156">
        <f>ROUND(E46*J46,2)</f>
        <v>0</v>
      </c>
      <c r="L46" s="156">
        <v>21</v>
      </c>
      <c r="M46" s="156">
        <f>G46*(1+L46/100)</f>
        <v>0</v>
      </c>
      <c r="N46" s="147">
        <v>0</v>
      </c>
      <c r="O46" s="147">
        <f>ROUND(E46*N46,5)</f>
        <v>0</v>
      </c>
      <c r="P46" s="147">
        <v>0</v>
      </c>
      <c r="Q46" s="147">
        <f>ROUND(E46*P46,5)</f>
        <v>0</v>
      </c>
      <c r="R46" s="147"/>
      <c r="S46" s="147"/>
      <c r="T46" s="148">
        <v>1.0009999999999999</v>
      </c>
      <c r="U46" s="147">
        <f>ROUND(E46*T46,2)</f>
        <v>74.709999999999994</v>
      </c>
      <c r="V46" s="139"/>
      <c r="W46" s="139"/>
      <c r="X46" s="139"/>
      <c r="Y46" s="139"/>
      <c r="Z46" s="139"/>
      <c r="AA46" s="139"/>
      <c r="AB46" s="139"/>
      <c r="AC46" s="139"/>
      <c r="AD46" s="139"/>
      <c r="AE46" s="139" t="s">
        <v>100</v>
      </c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</row>
    <row r="47" spans="1:60" outlineLevel="1">
      <c r="A47" s="165"/>
      <c r="B47" s="165"/>
      <c r="C47" s="178" t="s">
        <v>156</v>
      </c>
      <c r="D47" s="166"/>
      <c r="E47" s="167">
        <v>74.64</v>
      </c>
      <c r="F47" s="168"/>
      <c r="G47" s="168"/>
      <c r="H47" s="168"/>
      <c r="I47" s="168"/>
      <c r="J47" s="168"/>
      <c r="K47" s="168"/>
      <c r="L47" s="168"/>
      <c r="M47" s="168"/>
      <c r="N47" s="169"/>
      <c r="O47" s="169"/>
      <c r="P47" s="169"/>
      <c r="Q47" s="169"/>
      <c r="R47" s="169"/>
      <c r="S47" s="169"/>
      <c r="T47" s="170"/>
      <c r="U47" s="169"/>
      <c r="V47" s="139"/>
      <c r="W47" s="139"/>
      <c r="X47" s="139"/>
      <c r="Y47" s="139"/>
      <c r="Z47" s="139"/>
      <c r="AA47" s="139"/>
      <c r="AB47" s="139"/>
      <c r="AC47" s="139"/>
      <c r="AD47" s="139"/>
      <c r="AE47" s="139" t="s">
        <v>102</v>
      </c>
      <c r="AF47" s="139">
        <v>0</v>
      </c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</row>
    <row r="48" spans="1:60" ht="14">
      <c r="A48" s="4"/>
      <c r="B48" s="5" t="s">
        <v>158</v>
      </c>
      <c r="C48" s="179" t="s">
        <v>158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AC48">
        <v>12</v>
      </c>
      <c r="AD48">
        <v>21</v>
      </c>
    </row>
    <row r="49" spans="1:31" ht="14">
      <c r="A49" s="171"/>
      <c r="B49" s="172" t="s">
        <v>28</v>
      </c>
      <c r="C49" s="180" t="s">
        <v>158</v>
      </c>
      <c r="D49" s="173"/>
      <c r="E49" s="173"/>
      <c r="F49" s="173"/>
      <c r="G49" s="174">
        <f>G8+G17+G19+G34+G41+G44</f>
        <v>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AC49">
        <f>SUMIF(L7:L47,AC48,G7:G47)</f>
        <v>0</v>
      </c>
      <c r="AD49">
        <f>SUMIF(L7:L47,AD48,G7:G47)</f>
        <v>0</v>
      </c>
      <c r="AE49" t="s">
        <v>159</v>
      </c>
    </row>
    <row r="50" spans="1:31" ht="14">
      <c r="A50" s="4"/>
      <c r="B50" s="5" t="s">
        <v>158</v>
      </c>
      <c r="C50" s="179" t="s">
        <v>158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31" ht="14">
      <c r="A51" s="4"/>
      <c r="B51" s="5" t="s">
        <v>158</v>
      </c>
      <c r="C51" s="179" t="s">
        <v>158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31">
      <c r="A52" s="245" t="s">
        <v>163</v>
      </c>
      <c r="B52" s="245"/>
      <c r="C52" s="246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31">
      <c r="A53" s="247"/>
      <c r="B53" s="248"/>
      <c r="C53" s="249"/>
      <c r="D53" s="248"/>
      <c r="E53" s="248"/>
      <c r="F53" s="248"/>
      <c r="G53" s="250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AE53" t="s">
        <v>160</v>
      </c>
    </row>
    <row r="54" spans="1:31">
      <c r="A54" s="251"/>
      <c r="B54" s="252"/>
      <c r="C54" s="253"/>
      <c r="D54" s="252"/>
      <c r="E54" s="252"/>
      <c r="F54" s="252"/>
      <c r="G54" s="25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31">
      <c r="A55" s="251"/>
      <c r="B55" s="252"/>
      <c r="C55" s="253"/>
      <c r="D55" s="252"/>
      <c r="E55" s="252"/>
      <c r="F55" s="252"/>
      <c r="G55" s="25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31">
      <c r="A56" s="251"/>
      <c r="B56" s="252"/>
      <c r="C56" s="253"/>
      <c r="D56" s="252"/>
      <c r="E56" s="252"/>
      <c r="F56" s="252"/>
      <c r="G56" s="25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31">
      <c r="A57" s="255"/>
      <c r="B57" s="256"/>
      <c r="C57" s="257"/>
      <c r="D57" s="256"/>
      <c r="E57" s="256"/>
      <c r="F57" s="256"/>
      <c r="G57" s="258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31" ht="14">
      <c r="A58" s="4"/>
      <c r="B58" s="5" t="s">
        <v>158</v>
      </c>
      <c r="C58" s="179" t="s">
        <v>158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31">
      <c r="C59" s="181"/>
      <c r="AE59" t="s">
        <v>161</v>
      </c>
    </row>
  </sheetData>
  <mergeCells count="10">
    <mergeCell ref="C33:G33"/>
    <mergeCell ref="C43:G43"/>
    <mergeCell ref="A52:C52"/>
    <mergeCell ref="A53:G57"/>
    <mergeCell ref="A1:G1"/>
    <mergeCell ref="C2:G2"/>
    <mergeCell ref="C3:G3"/>
    <mergeCell ref="C4:G4"/>
    <mergeCell ref="C21:G21"/>
    <mergeCell ref="C32:G32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GOLDArch - Tomáš Zlatník</dc:creator>
  <cp:lastModifiedBy>Adam Kolařík</cp:lastModifiedBy>
  <cp:lastPrinted>2014-02-28T09:52:57Z</cp:lastPrinted>
  <dcterms:created xsi:type="dcterms:W3CDTF">2009-04-08T07:15:50Z</dcterms:created>
  <dcterms:modified xsi:type="dcterms:W3CDTF">2025-06-13T16:23:07Z</dcterms:modified>
</cp:coreProperties>
</file>