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\\RACKSTATION\obchod\Výběrová řízení\Soutěže 2024\Výběrka 2024\Školy\124081 - Oprava oplocení, bran a branek u vybraných základních a mateřských škol\"/>
    </mc:Choice>
  </mc:AlternateContent>
  <xr:revisionPtr revIDLastSave="0" documentId="8_{37C4D4EA-46BB-4A77-A96A-4D6294A8DA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kapitulace stavby" sheetId="1" r:id="rId1"/>
    <sheet name="SO01 - MŠ Hrubínova - Vým..." sheetId="2" r:id="rId2"/>
    <sheet name="SO02 - ZŠ Milady Horákové..." sheetId="3" r:id="rId3"/>
    <sheet name="SO03 - MŠ Plácky - Výměna..." sheetId="4" r:id="rId4"/>
    <sheet name="SO04a - ZŠ Nový Hradec - ..." sheetId="5" r:id="rId5"/>
    <sheet name="SO04b - Výměna části oplo..." sheetId="6" r:id="rId6"/>
  </sheets>
  <definedNames>
    <definedName name="_xlnm._FilterDatabase" localSheetId="1" hidden="1">'SO01 - MŠ Hrubínova - Vým...'!$C$131:$K$288</definedName>
    <definedName name="_xlnm._FilterDatabase" localSheetId="2" hidden="1">'SO02 - ZŠ Milady Horákové...'!$C$133:$K$301</definedName>
    <definedName name="_xlnm._FilterDatabase" localSheetId="3" hidden="1">'SO03 - MŠ Plácky - Výměna...'!$C$132:$K$257</definedName>
    <definedName name="_xlnm._FilterDatabase" localSheetId="4" hidden="1">'SO04a - ZŠ Nový Hradec - ...'!$C$128:$K$177</definedName>
    <definedName name="_xlnm._FilterDatabase" localSheetId="5" hidden="1">'SO04b - Výměna části oplo...'!$C$128:$K$175</definedName>
    <definedName name="_xlnm.Print_Titles" localSheetId="0">'Rekapitulace stavby'!$92:$92</definedName>
    <definedName name="_xlnm.Print_Titles" localSheetId="1">'SO01 - MŠ Hrubínova - Vým...'!$131:$131</definedName>
    <definedName name="_xlnm.Print_Titles" localSheetId="2">'SO02 - ZŠ Milady Horákové...'!$133:$133</definedName>
    <definedName name="_xlnm.Print_Titles" localSheetId="3">'SO03 - MŠ Plácky - Výměna...'!$132:$132</definedName>
    <definedName name="_xlnm.Print_Titles" localSheetId="4">'SO04a - ZŠ Nový Hradec - ...'!$128:$128</definedName>
    <definedName name="_xlnm.Print_Titles" localSheetId="5">'SO04b - Výměna části oplo...'!$128:$128</definedName>
    <definedName name="_xlnm.Print_Area" localSheetId="0">'Rekapitulace stavby'!$D$4:$AO$76,'Rekapitulace stavby'!$C$82:$AQ$101</definedName>
    <definedName name="_xlnm.Print_Area" localSheetId="1">'SO01 - MŠ Hrubínova - Vým...'!$C$119:$K$288</definedName>
    <definedName name="_xlnm.Print_Area" localSheetId="2">'SO02 - ZŠ Milady Horákové...'!$C$121:$K$301</definedName>
    <definedName name="_xlnm.Print_Area" localSheetId="3">'SO03 - MŠ Plácky - Výměna...'!$C$120:$K$257</definedName>
    <definedName name="_xlnm.Print_Area" localSheetId="4">'SO04a - ZŠ Nový Hradec - ...'!$C$114:$K$177</definedName>
    <definedName name="_xlnm.Print_Area" localSheetId="5">'SO04b - Výměna části oplo...'!$C$114:$K$175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9" i="6" l="1"/>
  <c r="J38" i="6"/>
  <c r="AY100" i="1" s="1"/>
  <c r="J37" i="6"/>
  <c r="AX100" i="1"/>
  <c r="BI175" i="6"/>
  <c r="BH175" i="6"/>
  <c r="BG175" i="6"/>
  <c r="BF175" i="6"/>
  <c r="T175" i="6"/>
  <c r="T174" i="6" s="1"/>
  <c r="R175" i="6"/>
  <c r="R174" i="6"/>
  <c r="P175" i="6"/>
  <c r="P174" i="6"/>
  <c r="BI173" i="6"/>
  <c r="BH173" i="6"/>
  <c r="BG173" i="6"/>
  <c r="BF173" i="6"/>
  <c r="T173" i="6"/>
  <c r="R173" i="6"/>
  <c r="P173" i="6"/>
  <c r="BI172" i="6"/>
  <c r="BH172" i="6"/>
  <c r="BG172" i="6"/>
  <c r="BF172" i="6"/>
  <c r="T172" i="6"/>
  <c r="R172" i="6"/>
  <c r="P172" i="6"/>
  <c r="BI171" i="6"/>
  <c r="BH171" i="6"/>
  <c r="BG171" i="6"/>
  <c r="BF171" i="6"/>
  <c r="T171" i="6"/>
  <c r="R171" i="6"/>
  <c r="P171" i="6"/>
  <c r="BI168" i="6"/>
  <c r="BH168" i="6"/>
  <c r="BG168" i="6"/>
  <c r="BF168" i="6"/>
  <c r="T168" i="6"/>
  <c r="T167" i="6" s="1"/>
  <c r="R168" i="6"/>
  <c r="R167" i="6" s="1"/>
  <c r="P168" i="6"/>
  <c r="P167" i="6" s="1"/>
  <c r="BI166" i="6"/>
  <c r="BH166" i="6"/>
  <c r="BG166" i="6"/>
  <c r="BF166" i="6"/>
  <c r="T166" i="6"/>
  <c r="R166" i="6"/>
  <c r="P166" i="6"/>
  <c r="BI164" i="6"/>
  <c r="BH164" i="6"/>
  <c r="BG164" i="6"/>
  <c r="BF164" i="6"/>
  <c r="T164" i="6"/>
  <c r="R164" i="6"/>
  <c r="P164" i="6"/>
  <c r="BI163" i="6"/>
  <c r="BH163" i="6"/>
  <c r="BG163" i="6"/>
  <c r="BF163" i="6"/>
  <c r="T163" i="6"/>
  <c r="R163" i="6"/>
  <c r="P163" i="6"/>
  <c r="BI162" i="6"/>
  <c r="BH162" i="6"/>
  <c r="BG162" i="6"/>
  <c r="BF162" i="6"/>
  <c r="T162" i="6"/>
  <c r="R162" i="6"/>
  <c r="P162" i="6"/>
  <c r="BI159" i="6"/>
  <c r="BH159" i="6"/>
  <c r="BG159" i="6"/>
  <c r="BF159" i="6"/>
  <c r="T159" i="6"/>
  <c r="R159" i="6"/>
  <c r="P159" i="6"/>
  <c r="BI157" i="6"/>
  <c r="BH157" i="6"/>
  <c r="BG157" i="6"/>
  <c r="BF157" i="6"/>
  <c r="T157" i="6"/>
  <c r="R157" i="6"/>
  <c r="P157" i="6"/>
  <c r="BI154" i="6"/>
  <c r="BH154" i="6"/>
  <c r="BG154" i="6"/>
  <c r="BF154" i="6"/>
  <c r="T154" i="6"/>
  <c r="R154" i="6"/>
  <c r="P154" i="6"/>
  <c r="BI151" i="6"/>
  <c r="BH151" i="6"/>
  <c r="BG151" i="6"/>
  <c r="BF151" i="6"/>
  <c r="T151" i="6"/>
  <c r="R151" i="6"/>
  <c r="P151" i="6"/>
  <c r="BI150" i="6"/>
  <c r="BH150" i="6"/>
  <c r="BG150" i="6"/>
  <c r="BF150" i="6"/>
  <c r="T150" i="6"/>
  <c r="R150" i="6"/>
  <c r="P150" i="6"/>
  <c r="BI149" i="6"/>
  <c r="BH149" i="6"/>
  <c r="BG149" i="6"/>
  <c r="BF149" i="6"/>
  <c r="T149" i="6"/>
  <c r="R149" i="6"/>
  <c r="P149" i="6"/>
  <c r="BI148" i="6"/>
  <c r="BH148" i="6"/>
  <c r="BG148" i="6"/>
  <c r="BF148" i="6"/>
  <c r="T148" i="6"/>
  <c r="R148" i="6"/>
  <c r="P148" i="6"/>
  <c r="BI146" i="6"/>
  <c r="BH146" i="6"/>
  <c r="BG146" i="6"/>
  <c r="BF146" i="6"/>
  <c r="T146" i="6"/>
  <c r="R146" i="6"/>
  <c r="P146" i="6"/>
  <c r="BI143" i="6"/>
  <c r="BH143" i="6"/>
  <c r="BG143" i="6"/>
  <c r="BF143" i="6"/>
  <c r="T143" i="6"/>
  <c r="R143" i="6"/>
  <c r="P143" i="6"/>
  <c r="BI141" i="6"/>
  <c r="BH141" i="6"/>
  <c r="BG141" i="6"/>
  <c r="BF141" i="6"/>
  <c r="T141" i="6"/>
  <c r="R141" i="6"/>
  <c r="P141" i="6"/>
  <c r="BI139" i="6"/>
  <c r="BH139" i="6"/>
  <c r="BG139" i="6"/>
  <c r="BF139" i="6"/>
  <c r="T139" i="6"/>
  <c r="R139" i="6"/>
  <c r="P139" i="6"/>
  <c r="BI137" i="6"/>
  <c r="BH137" i="6"/>
  <c r="BG137" i="6"/>
  <c r="BF137" i="6"/>
  <c r="T137" i="6"/>
  <c r="R137" i="6"/>
  <c r="P137" i="6"/>
  <c r="BI136" i="6"/>
  <c r="BH136" i="6"/>
  <c r="BG136" i="6"/>
  <c r="BF136" i="6"/>
  <c r="T136" i="6"/>
  <c r="R136" i="6"/>
  <c r="P136" i="6"/>
  <c r="BI134" i="6"/>
  <c r="BH134" i="6"/>
  <c r="BG134" i="6"/>
  <c r="BF134" i="6"/>
  <c r="T134" i="6"/>
  <c r="R134" i="6"/>
  <c r="P134" i="6"/>
  <c r="BI132" i="6"/>
  <c r="BH132" i="6"/>
  <c r="BG132" i="6"/>
  <c r="BF132" i="6"/>
  <c r="T132" i="6"/>
  <c r="R132" i="6"/>
  <c r="P132" i="6"/>
  <c r="J126" i="6"/>
  <c r="F123" i="6"/>
  <c r="E121" i="6"/>
  <c r="J94" i="6"/>
  <c r="F91" i="6"/>
  <c r="E89" i="6"/>
  <c r="J23" i="6"/>
  <c r="E23" i="6"/>
  <c r="J125" i="6" s="1"/>
  <c r="J22" i="6"/>
  <c r="J20" i="6"/>
  <c r="E20" i="6"/>
  <c r="F126" i="6"/>
  <c r="J19" i="6"/>
  <c r="J17" i="6"/>
  <c r="E17" i="6"/>
  <c r="F93" i="6" s="1"/>
  <c r="J16" i="6"/>
  <c r="J14" i="6"/>
  <c r="J123" i="6"/>
  <c r="E7" i="6"/>
  <c r="E117" i="6" s="1"/>
  <c r="J39" i="5"/>
  <c r="J38" i="5"/>
  <c r="AY99" i="1"/>
  <c r="J37" i="5"/>
  <c r="AX99" i="1" s="1"/>
  <c r="BI177" i="5"/>
  <c r="BH177" i="5"/>
  <c r="BG177" i="5"/>
  <c r="BF177" i="5"/>
  <c r="T177" i="5"/>
  <c r="T176" i="5" s="1"/>
  <c r="R177" i="5"/>
  <c r="R176" i="5" s="1"/>
  <c r="P177" i="5"/>
  <c r="P176" i="5"/>
  <c r="BI175" i="5"/>
  <c r="BH175" i="5"/>
  <c r="BG175" i="5"/>
  <c r="BF175" i="5"/>
  <c r="T175" i="5"/>
  <c r="R175" i="5"/>
  <c r="P175" i="5"/>
  <c r="BI174" i="5"/>
  <c r="BH174" i="5"/>
  <c r="BG174" i="5"/>
  <c r="BF174" i="5"/>
  <c r="T174" i="5"/>
  <c r="R174" i="5"/>
  <c r="P174" i="5"/>
  <c r="BI173" i="5"/>
  <c r="BH173" i="5"/>
  <c r="BG173" i="5"/>
  <c r="BF173" i="5"/>
  <c r="T173" i="5"/>
  <c r="R173" i="5"/>
  <c r="P173" i="5"/>
  <c r="BI170" i="5"/>
  <c r="BH170" i="5"/>
  <c r="BG170" i="5"/>
  <c r="BF170" i="5"/>
  <c r="T170" i="5"/>
  <c r="T169" i="5"/>
  <c r="R170" i="5"/>
  <c r="R169" i="5"/>
  <c r="P170" i="5"/>
  <c r="P169" i="5"/>
  <c r="BI168" i="5"/>
  <c r="BH168" i="5"/>
  <c r="BG168" i="5"/>
  <c r="BF168" i="5"/>
  <c r="T168" i="5"/>
  <c r="R168" i="5"/>
  <c r="P168" i="5"/>
  <c r="BI166" i="5"/>
  <c r="BH166" i="5"/>
  <c r="BG166" i="5"/>
  <c r="BF166" i="5"/>
  <c r="T166" i="5"/>
  <c r="R166" i="5"/>
  <c r="P166" i="5"/>
  <c r="BI165" i="5"/>
  <c r="BH165" i="5"/>
  <c r="BG165" i="5"/>
  <c r="BF165" i="5"/>
  <c r="T165" i="5"/>
  <c r="R165" i="5"/>
  <c r="P165" i="5"/>
  <c r="BI164" i="5"/>
  <c r="BH164" i="5"/>
  <c r="BG164" i="5"/>
  <c r="BF164" i="5"/>
  <c r="T164" i="5"/>
  <c r="R164" i="5"/>
  <c r="P164" i="5"/>
  <c r="BI161" i="5"/>
  <c r="BH161" i="5"/>
  <c r="BG161" i="5"/>
  <c r="BF161" i="5"/>
  <c r="T161" i="5"/>
  <c r="R161" i="5"/>
  <c r="P161" i="5"/>
  <c r="BI159" i="5"/>
  <c r="BH159" i="5"/>
  <c r="BG159" i="5"/>
  <c r="BF159" i="5"/>
  <c r="T159" i="5"/>
  <c r="R159" i="5"/>
  <c r="P159" i="5"/>
  <c r="BI156" i="5"/>
  <c r="BH156" i="5"/>
  <c r="BG156" i="5"/>
  <c r="BF156" i="5"/>
  <c r="T156" i="5"/>
  <c r="R156" i="5"/>
  <c r="P156" i="5"/>
  <c r="BI153" i="5"/>
  <c r="BH153" i="5"/>
  <c r="BG153" i="5"/>
  <c r="BF153" i="5"/>
  <c r="T153" i="5"/>
  <c r="R153" i="5"/>
  <c r="P153" i="5"/>
  <c r="BI152" i="5"/>
  <c r="BH152" i="5"/>
  <c r="BG152" i="5"/>
  <c r="BF152" i="5"/>
  <c r="T152" i="5"/>
  <c r="R152" i="5"/>
  <c r="P152" i="5"/>
  <c r="BI151" i="5"/>
  <c r="BH151" i="5"/>
  <c r="BG151" i="5"/>
  <c r="BF151" i="5"/>
  <c r="T151" i="5"/>
  <c r="R151" i="5"/>
  <c r="P151" i="5"/>
  <c r="BI150" i="5"/>
  <c r="BH150" i="5"/>
  <c r="BG150" i="5"/>
  <c r="BF150" i="5"/>
  <c r="T150" i="5"/>
  <c r="R150" i="5"/>
  <c r="P150" i="5"/>
  <c r="BI148" i="5"/>
  <c r="BH148" i="5"/>
  <c r="BG148" i="5"/>
  <c r="BF148" i="5"/>
  <c r="T148" i="5"/>
  <c r="R148" i="5"/>
  <c r="P148" i="5"/>
  <c r="BI145" i="5"/>
  <c r="BH145" i="5"/>
  <c r="BG145" i="5"/>
  <c r="BF145" i="5"/>
  <c r="T145" i="5"/>
  <c r="R145" i="5"/>
  <c r="P145" i="5"/>
  <c r="BI143" i="5"/>
  <c r="BH143" i="5"/>
  <c r="BG143" i="5"/>
  <c r="BF143" i="5"/>
  <c r="T143" i="5"/>
  <c r="R143" i="5"/>
  <c r="P143" i="5"/>
  <c r="BI141" i="5"/>
  <c r="BH141" i="5"/>
  <c r="BG141" i="5"/>
  <c r="BF141" i="5"/>
  <c r="T141" i="5"/>
  <c r="R141" i="5"/>
  <c r="P141" i="5"/>
  <c r="BI139" i="5"/>
  <c r="BH139" i="5"/>
  <c r="BG139" i="5"/>
  <c r="BF139" i="5"/>
  <c r="T139" i="5"/>
  <c r="R139" i="5"/>
  <c r="P139" i="5"/>
  <c r="BI138" i="5"/>
  <c r="BH138" i="5"/>
  <c r="BG138" i="5"/>
  <c r="BF138" i="5"/>
  <c r="T138" i="5"/>
  <c r="R138" i="5"/>
  <c r="P138" i="5"/>
  <c r="BI136" i="5"/>
  <c r="BH136" i="5"/>
  <c r="BG136" i="5"/>
  <c r="BF136" i="5"/>
  <c r="T136" i="5"/>
  <c r="R136" i="5"/>
  <c r="P136" i="5"/>
  <c r="BI134" i="5"/>
  <c r="BH134" i="5"/>
  <c r="BG134" i="5"/>
  <c r="BF134" i="5"/>
  <c r="T134" i="5"/>
  <c r="R134" i="5"/>
  <c r="P134" i="5"/>
  <c r="BI132" i="5"/>
  <c r="BH132" i="5"/>
  <c r="BG132" i="5"/>
  <c r="BF132" i="5"/>
  <c r="T132" i="5"/>
  <c r="R132" i="5"/>
  <c r="P132" i="5"/>
  <c r="J126" i="5"/>
  <c r="F123" i="5"/>
  <c r="E121" i="5"/>
  <c r="J94" i="5"/>
  <c r="F91" i="5"/>
  <c r="E89" i="5"/>
  <c r="J23" i="5"/>
  <c r="E23" i="5"/>
  <c r="J125" i="5"/>
  <c r="J22" i="5"/>
  <c r="J20" i="5"/>
  <c r="E20" i="5"/>
  <c r="F126" i="5" s="1"/>
  <c r="J19" i="5"/>
  <c r="J17" i="5"/>
  <c r="E17" i="5"/>
  <c r="F93" i="5" s="1"/>
  <c r="J16" i="5"/>
  <c r="J14" i="5"/>
  <c r="J91" i="5"/>
  <c r="E7" i="5"/>
  <c r="E85" i="5" s="1"/>
  <c r="J37" i="4"/>
  <c r="J36" i="4"/>
  <c r="AY97" i="1" s="1"/>
  <c r="J35" i="4"/>
  <c r="AX97" i="1" s="1"/>
  <c r="BI257" i="4"/>
  <c r="BH257" i="4"/>
  <c r="BG257" i="4"/>
  <c r="BF257" i="4"/>
  <c r="T257" i="4"/>
  <c r="T256" i="4"/>
  <c r="R257" i="4"/>
  <c r="R256" i="4" s="1"/>
  <c r="P257" i="4"/>
  <c r="P256" i="4" s="1"/>
  <c r="BI255" i="4"/>
  <c r="BH255" i="4"/>
  <c r="BG255" i="4"/>
  <c r="BF255" i="4"/>
  <c r="T255" i="4"/>
  <c r="R255" i="4"/>
  <c r="P255" i="4"/>
  <c r="BI254" i="4"/>
  <c r="BH254" i="4"/>
  <c r="BG254" i="4"/>
  <c r="BF254" i="4"/>
  <c r="T254" i="4"/>
  <c r="R254" i="4"/>
  <c r="P254" i="4"/>
  <c r="BI253" i="4"/>
  <c r="BH253" i="4"/>
  <c r="BG253" i="4"/>
  <c r="BF253" i="4"/>
  <c r="T253" i="4"/>
  <c r="R253" i="4"/>
  <c r="P253" i="4"/>
  <c r="BI249" i="4"/>
  <c r="BH249" i="4"/>
  <c r="BG249" i="4"/>
  <c r="BF249" i="4"/>
  <c r="T249" i="4"/>
  <c r="T248" i="4"/>
  <c r="T247" i="4" s="1"/>
  <c r="R249" i="4"/>
  <c r="R248" i="4"/>
  <c r="R247" i="4" s="1"/>
  <c r="P249" i="4"/>
  <c r="P248" i="4"/>
  <c r="P247" i="4" s="1"/>
  <c r="BI246" i="4"/>
  <c r="BH246" i="4"/>
  <c r="BG246" i="4"/>
  <c r="BF246" i="4"/>
  <c r="T246" i="4"/>
  <c r="R246" i="4"/>
  <c r="P246" i="4"/>
  <c r="BI244" i="4"/>
  <c r="BH244" i="4"/>
  <c r="BG244" i="4"/>
  <c r="BF244" i="4"/>
  <c r="T244" i="4"/>
  <c r="R244" i="4"/>
  <c r="P244" i="4"/>
  <c r="BI242" i="4"/>
  <c r="BH242" i="4"/>
  <c r="BG242" i="4"/>
  <c r="BF242" i="4"/>
  <c r="T242" i="4"/>
  <c r="R242" i="4"/>
  <c r="P242" i="4"/>
  <c r="BI241" i="4"/>
  <c r="BH241" i="4"/>
  <c r="BG241" i="4"/>
  <c r="BF241" i="4"/>
  <c r="T241" i="4"/>
  <c r="R241" i="4"/>
  <c r="P241" i="4"/>
  <c r="BI240" i="4"/>
  <c r="BH240" i="4"/>
  <c r="BG240" i="4"/>
  <c r="BF240" i="4"/>
  <c r="T240" i="4"/>
  <c r="R240" i="4"/>
  <c r="P240" i="4"/>
  <c r="BI237" i="4"/>
  <c r="BH237" i="4"/>
  <c r="BG237" i="4"/>
  <c r="BF237" i="4"/>
  <c r="T237" i="4"/>
  <c r="R237" i="4"/>
  <c r="P237" i="4"/>
  <c r="BI234" i="4"/>
  <c r="BH234" i="4"/>
  <c r="BG234" i="4"/>
  <c r="BF234" i="4"/>
  <c r="T234" i="4"/>
  <c r="R234" i="4"/>
  <c r="P234" i="4"/>
  <c r="BI231" i="4"/>
  <c r="BH231" i="4"/>
  <c r="BG231" i="4"/>
  <c r="BF231" i="4"/>
  <c r="T231" i="4"/>
  <c r="R231" i="4"/>
  <c r="P231" i="4"/>
  <c r="BI229" i="4"/>
  <c r="BH229" i="4"/>
  <c r="BG229" i="4"/>
  <c r="BF229" i="4"/>
  <c r="T229" i="4"/>
  <c r="R229" i="4"/>
  <c r="P229" i="4"/>
  <c r="BI226" i="4"/>
  <c r="BH226" i="4"/>
  <c r="BG226" i="4"/>
  <c r="BF226" i="4"/>
  <c r="T226" i="4"/>
  <c r="R226" i="4"/>
  <c r="P226" i="4"/>
  <c r="BI224" i="4"/>
  <c r="BH224" i="4"/>
  <c r="BG224" i="4"/>
  <c r="BF224" i="4"/>
  <c r="T224" i="4"/>
  <c r="R224" i="4"/>
  <c r="P224" i="4"/>
  <c r="BI222" i="4"/>
  <c r="BH222" i="4"/>
  <c r="BG222" i="4"/>
  <c r="BF222" i="4"/>
  <c r="T222" i="4"/>
  <c r="R222" i="4"/>
  <c r="P222" i="4"/>
  <c r="BI220" i="4"/>
  <c r="BH220" i="4"/>
  <c r="BG220" i="4"/>
  <c r="BF220" i="4"/>
  <c r="T220" i="4"/>
  <c r="R220" i="4"/>
  <c r="P220" i="4"/>
  <c r="BI218" i="4"/>
  <c r="BH218" i="4"/>
  <c r="BG218" i="4"/>
  <c r="BF218" i="4"/>
  <c r="T218" i="4"/>
  <c r="T217" i="4"/>
  <c r="R218" i="4"/>
  <c r="R217" i="4"/>
  <c r="P218" i="4"/>
  <c r="P217" i="4"/>
  <c r="BI215" i="4"/>
  <c r="BH215" i="4"/>
  <c r="BG215" i="4"/>
  <c r="BF215" i="4"/>
  <c r="T215" i="4"/>
  <c r="T214" i="4"/>
  <c r="R215" i="4"/>
  <c r="R214" i="4"/>
  <c r="P215" i="4"/>
  <c r="P214" i="4"/>
  <c r="BI213" i="4"/>
  <c r="BH213" i="4"/>
  <c r="BG213" i="4"/>
  <c r="BF213" i="4"/>
  <c r="T213" i="4"/>
  <c r="R213" i="4"/>
  <c r="P213" i="4"/>
  <c r="BI211" i="4"/>
  <c r="BH211" i="4"/>
  <c r="BG211" i="4"/>
  <c r="BF211" i="4"/>
  <c r="T211" i="4"/>
  <c r="R211" i="4"/>
  <c r="P211" i="4"/>
  <c r="BI210" i="4"/>
  <c r="BH210" i="4"/>
  <c r="BG210" i="4"/>
  <c r="BF210" i="4"/>
  <c r="T210" i="4"/>
  <c r="R210" i="4"/>
  <c r="P210" i="4"/>
  <c r="BI209" i="4"/>
  <c r="BH209" i="4"/>
  <c r="BG209" i="4"/>
  <c r="BF209" i="4"/>
  <c r="T209" i="4"/>
  <c r="R209" i="4"/>
  <c r="P209" i="4"/>
  <c r="BI206" i="4"/>
  <c r="BH206" i="4"/>
  <c r="BG206" i="4"/>
  <c r="BF206" i="4"/>
  <c r="T206" i="4"/>
  <c r="R206" i="4"/>
  <c r="P206" i="4"/>
  <c r="BI203" i="4"/>
  <c r="BH203" i="4"/>
  <c r="BG203" i="4"/>
  <c r="BF203" i="4"/>
  <c r="T203" i="4"/>
  <c r="R203" i="4"/>
  <c r="P203" i="4"/>
  <c r="BI200" i="4"/>
  <c r="BH200" i="4"/>
  <c r="BG200" i="4"/>
  <c r="BF200" i="4"/>
  <c r="T200" i="4"/>
  <c r="R200" i="4"/>
  <c r="P200" i="4"/>
  <c r="BI197" i="4"/>
  <c r="BH197" i="4"/>
  <c r="BG197" i="4"/>
  <c r="BF197" i="4"/>
  <c r="T197" i="4"/>
  <c r="R197" i="4"/>
  <c r="P197" i="4"/>
  <c r="BI194" i="4"/>
  <c r="BH194" i="4"/>
  <c r="BG194" i="4"/>
  <c r="BF194" i="4"/>
  <c r="T194" i="4"/>
  <c r="R194" i="4"/>
  <c r="P194" i="4"/>
  <c r="BI191" i="4"/>
  <c r="BH191" i="4"/>
  <c r="BG191" i="4"/>
  <c r="BF191" i="4"/>
  <c r="T191" i="4"/>
  <c r="R191" i="4"/>
  <c r="P191" i="4"/>
  <c r="BI187" i="4"/>
  <c r="BH187" i="4"/>
  <c r="BG187" i="4"/>
  <c r="BF187" i="4"/>
  <c r="T187" i="4"/>
  <c r="R187" i="4"/>
  <c r="P187" i="4"/>
  <c r="BI185" i="4"/>
  <c r="BH185" i="4"/>
  <c r="BG185" i="4"/>
  <c r="BF185" i="4"/>
  <c r="T185" i="4"/>
  <c r="R185" i="4"/>
  <c r="P185" i="4"/>
  <c r="BI181" i="4"/>
  <c r="BH181" i="4"/>
  <c r="BG181" i="4"/>
  <c r="BF181" i="4"/>
  <c r="T181" i="4"/>
  <c r="R181" i="4"/>
  <c r="P181" i="4"/>
  <c r="BI180" i="4"/>
  <c r="BH180" i="4"/>
  <c r="BG180" i="4"/>
  <c r="BF180" i="4"/>
  <c r="T180" i="4"/>
  <c r="R180" i="4"/>
  <c r="P180" i="4"/>
  <c r="BI179" i="4"/>
  <c r="BH179" i="4"/>
  <c r="BG179" i="4"/>
  <c r="BF179" i="4"/>
  <c r="T179" i="4"/>
  <c r="R179" i="4"/>
  <c r="P179" i="4"/>
  <c r="BI178" i="4"/>
  <c r="BH178" i="4"/>
  <c r="BG178" i="4"/>
  <c r="BF178" i="4"/>
  <c r="T178" i="4"/>
  <c r="R178" i="4"/>
  <c r="P178" i="4"/>
  <c r="BI177" i="4"/>
  <c r="BH177" i="4"/>
  <c r="BG177" i="4"/>
  <c r="BF177" i="4"/>
  <c r="T177" i="4"/>
  <c r="R177" i="4"/>
  <c r="P177" i="4"/>
  <c r="BI173" i="4"/>
  <c r="BH173" i="4"/>
  <c r="BG173" i="4"/>
  <c r="BF173" i="4"/>
  <c r="T173" i="4"/>
  <c r="R173" i="4"/>
  <c r="P173" i="4"/>
  <c r="BI170" i="4"/>
  <c r="BH170" i="4"/>
  <c r="BG170" i="4"/>
  <c r="BF170" i="4"/>
  <c r="T170" i="4"/>
  <c r="R170" i="4"/>
  <c r="P170" i="4"/>
  <c r="BI167" i="4"/>
  <c r="BH167" i="4"/>
  <c r="BG167" i="4"/>
  <c r="BF167" i="4"/>
  <c r="T167" i="4"/>
  <c r="R167" i="4"/>
  <c r="P167" i="4"/>
  <c r="BI166" i="4"/>
  <c r="BH166" i="4"/>
  <c r="BG166" i="4"/>
  <c r="BF166" i="4"/>
  <c r="T166" i="4"/>
  <c r="R166" i="4"/>
  <c r="P166" i="4"/>
  <c r="BI165" i="4"/>
  <c r="BH165" i="4"/>
  <c r="BG165" i="4"/>
  <c r="BF165" i="4"/>
  <c r="T165" i="4"/>
  <c r="R165" i="4"/>
  <c r="P165" i="4"/>
  <c r="BI164" i="4"/>
  <c r="BH164" i="4"/>
  <c r="BG164" i="4"/>
  <c r="BF164" i="4"/>
  <c r="T164" i="4"/>
  <c r="R164" i="4"/>
  <c r="P164" i="4"/>
  <c r="BI162" i="4"/>
  <c r="BH162" i="4"/>
  <c r="BG162" i="4"/>
  <c r="BF162" i="4"/>
  <c r="T162" i="4"/>
  <c r="R162" i="4"/>
  <c r="P162" i="4"/>
  <c r="BI160" i="4"/>
  <c r="BH160" i="4"/>
  <c r="BG160" i="4"/>
  <c r="BF160" i="4"/>
  <c r="T160" i="4"/>
  <c r="R160" i="4"/>
  <c r="P160" i="4"/>
  <c r="BI158" i="4"/>
  <c r="BH158" i="4"/>
  <c r="BG158" i="4"/>
  <c r="BF158" i="4"/>
  <c r="T158" i="4"/>
  <c r="R158" i="4"/>
  <c r="P158" i="4"/>
  <c r="BI156" i="4"/>
  <c r="BH156" i="4"/>
  <c r="BG156" i="4"/>
  <c r="BF156" i="4"/>
  <c r="T156" i="4"/>
  <c r="R156" i="4"/>
  <c r="P156" i="4"/>
  <c r="BI153" i="4"/>
  <c r="BH153" i="4"/>
  <c r="BG153" i="4"/>
  <c r="BF153" i="4"/>
  <c r="T153" i="4"/>
  <c r="R153" i="4"/>
  <c r="P153" i="4"/>
  <c r="BI151" i="4"/>
  <c r="BH151" i="4"/>
  <c r="BG151" i="4"/>
  <c r="BF151" i="4"/>
  <c r="T151" i="4"/>
  <c r="R151" i="4"/>
  <c r="P151" i="4"/>
  <c r="BI149" i="4"/>
  <c r="BH149" i="4"/>
  <c r="BG149" i="4"/>
  <c r="BF149" i="4"/>
  <c r="T149" i="4"/>
  <c r="R149" i="4"/>
  <c r="P149" i="4"/>
  <c r="BI148" i="4"/>
  <c r="BH148" i="4"/>
  <c r="BG148" i="4"/>
  <c r="BF148" i="4"/>
  <c r="T148" i="4"/>
  <c r="R148" i="4"/>
  <c r="P148" i="4"/>
  <c r="BI146" i="4"/>
  <c r="BH146" i="4"/>
  <c r="BG146" i="4"/>
  <c r="BF146" i="4"/>
  <c r="T146" i="4"/>
  <c r="R146" i="4"/>
  <c r="P146" i="4"/>
  <c r="BI144" i="4"/>
  <c r="BH144" i="4"/>
  <c r="BG144" i="4"/>
  <c r="BF144" i="4"/>
  <c r="T144" i="4"/>
  <c r="R144" i="4"/>
  <c r="P144" i="4"/>
  <c r="BI142" i="4"/>
  <c r="BH142" i="4"/>
  <c r="BG142" i="4"/>
  <c r="BF142" i="4"/>
  <c r="T142" i="4"/>
  <c r="R142" i="4"/>
  <c r="P142" i="4"/>
  <c r="BI140" i="4"/>
  <c r="BH140" i="4"/>
  <c r="BG140" i="4"/>
  <c r="BF140" i="4"/>
  <c r="T140" i="4"/>
  <c r="R140" i="4"/>
  <c r="P140" i="4"/>
  <c r="BI138" i="4"/>
  <c r="BH138" i="4"/>
  <c r="BG138" i="4"/>
  <c r="BF138" i="4"/>
  <c r="T138" i="4"/>
  <c r="R138" i="4"/>
  <c r="P138" i="4"/>
  <c r="BI136" i="4"/>
  <c r="BH136" i="4"/>
  <c r="BG136" i="4"/>
  <c r="BF136" i="4"/>
  <c r="T136" i="4"/>
  <c r="R136" i="4"/>
  <c r="P136" i="4"/>
  <c r="J130" i="4"/>
  <c r="F127" i="4"/>
  <c r="E125" i="4"/>
  <c r="J92" i="4"/>
  <c r="F89" i="4"/>
  <c r="E87" i="4"/>
  <c r="J21" i="4"/>
  <c r="E21" i="4"/>
  <c r="J129" i="4" s="1"/>
  <c r="J20" i="4"/>
  <c r="J18" i="4"/>
  <c r="E18" i="4"/>
  <c r="F130" i="4"/>
  <c r="J17" i="4"/>
  <c r="J15" i="4"/>
  <c r="E15" i="4"/>
  <c r="F91" i="4" s="1"/>
  <c r="J14" i="4"/>
  <c r="J12" i="4"/>
  <c r="J89" i="4" s="1"/>
  <c r="E7" i="4"/>
  <c r="E123" i="4"/>
  <c r="J37" i="3"/>
  <c r="J36" i="3"/>
  <c r="AY96" i="1"/>
  <c r="J35" i="3"/>
  <c r="AX96" i="1"/>
  <c r="BI301" i="3"/>
  <c r="BH301" i="3"/>
  <c r="BG301" i="3"/>
  <c r="BF301" i="3"/>
  <c r="T301" i="3"/>
  <c r="T300" i="3" s="1"/>
  <c r="R301" i="3"/>
  <c r="R300" i="3" s="1"/>
  <c r="P301" i="3"/>
  <c r="P300" i="3"/>
  <c r="BI299" i="3"/>
  <c r="BH299" i="3"/>
  <c r="BG299" i="3"/>
  <c r="BF299" i="3"/>
  <c r="T299" i="3"/>
  <c r="R299" i="3"/>
  <c r="P299" i="3"/>
  <c r="BI298" i="3"/>
  <c r="BH298" i="3"/>
  <c r="BG298" i="3"/>
  <c r="BF298" i="3"/>
  <c r="T298" i="3"/>
  <c r="R298" i="3"/>
  <c r="P298" i="3"/>
  <c r="BI297" i="3"/>
  <c r="BH297" i="3"/>
  <c r="BG297" i="3"/>
  <c r="BF297" i="3"/>
  <c r="T297" i="3"/>
  <c r="R297" i="3"/>
  <c r="P297" i="3"/>
  <c r="BI293" i="3"/>
  <c r="BH293" i="3"/>
  <c r="BG293" i="3"/>
  <c r="BF293" i="3"/>
  <c r="T293" i="3"/>
  <c r="T292" i="3"/>
  <c r="R293" i="3"/>
  <c r="R292" i="3"/>
  <c r="P293" i="3"/>
  <c r="P292" i="3"/>
  <c r="BI290" i="3"/>
  <c r="BH290" i="3"/>
  <c r="BG290" i="3"/>
  <c r="BF290" i="3"/>
  <c r="T290" i="3"/>
  <c r="R290" i="3"/>
  <c r="P290" i="3"/>
  <c r="BI288" i="3"/>
  <c r="BH288" i="3"/>
  <c r="BG288" i="3"/>
  <c r="BF288" i="3"/>
  <c r="T288" i="3"/>
  <c r="R288" i="3"/>
  <c r="P288" i="3"/>
  <c r="BI286" i="3"/>
  <c r="BH286" i="3"/>
  <c r="BG286" i="3"/>
  <c r="BF286" i="3"/>
  <c r="T286" i="3"/>
  <c r="R286" i="3"/>
  <c r="P286" i="3"/>
  <c r="BI285" i="3"/>
  <c r="BH285" i="3"/>
  <c r="BG285" i="3"/>
  <c r="BF285" i="3"/>
  <c r="T285" i="3"/>
  <c r="R285" i="3"/>
  <c r="P285" i="3"/>
  <c r="BI284" i="3"/>
  <c r="BH284" i="3"/>
  <c r="BG284" i="3"/>
  <c r="BF284" i="3"/>
  <c r="T284" i="3"/>
  <c r="R284" i="3"/>
  <c r="P284" i="3"/>
  <c r="BI281" i="3"/>
  <c r="BH281" i="3"/>
  <c r="BG281" i="3"/>
  <c r="BF281" i="3"/>
  <c r="T281" i="3"/>
  <c r="R281" i="3"/>
  <c r="P281" i="3"/>
  <c r="BI279" i="3"/>
  <c r="BH279" i="3"/>
  <c r="BG279" i="3"/>
  <c r="BF279" i="3"/>
  <c r="T279" i="3"/>
  <c r="R279" i="3"/>
  <c r="P279" i="3"/>
  <c r="BI277" i="3"/>
  <c r="BH277" i="3"/>
  <c r="BG277" i="3"/>
  <c r="BF277" i="3"/>
  <c r="T277" i="3"/>
  <c r="R277" i="3"/>
  <c r="P277" i="3"/>
  <c r="BI274" i="3"/>
  <c r="BH274" i="3"/>
  <c r="BG274" i="3"/>
  <c r="BF274" i="3"/>
  <c r="T274" i="3"/>
  <c r="R274" i="3"/>
  <c r="P274" i="3"/>
  <c r="BI271" i="3"/>
  <c r="BH271" i="3"/>
  <c r="BG271" i="3"/>
  <c r="BF271" i="3"/>
  <c r="T271" i="3"/>
  <c r="R271" i="3"/>
  <c r="P271" i="3"/>
  <c r="BI268" i="3"/>
  <c r="BH268" i="3"/>
  <c r="BG268" i="3"/>
  <c r="BF268" i="3"/>
  <c r="T268" i="3"/>
  <c r="R268" i="3"/>
  <c r="P268" i="3"/>
  <c r="BI266" i="3"/>
  <c r="BH266" i="3"/>
  <c r="BG266" i="3"/>
  <c r="BF266" i="3"/>
  <c r="T266" i="3"/>
  <c r="R266" i="3"/>
  <c r="P266" i="3"/>
  <c r="BI263" i="3"/>
  <c r="BH263" i="3"/>
  <c r="BG263" i="3"/>
  <c r="BF263" i="3"/>
  <c r="T263" i="3"/>
  <c r="R263" i="3"/>
  <c r="P263" i="3"/>
  <c r="BI260" i="3"/>
  <c r="BH260" i="3"/>
  <c r="BG260" i="3"/>
  <c r="BF260" i="3"/>
  <c r="T260" i="3"/>
  <c r="R260" i="3"/>
  <c r="P260" i="3"/>
  <c r="BI257" i="3"/>
  <c r="BH257" i="3"/>
  <c r="BG257" i="3"/>
  <c r="BF257" i="3"/>
  <c r="T257" i="3"/>
  <c r="R257" i="3"/>
  <c r="P257" i="3"/>
  <c r="BI255" i="3"/>
  <c r="BH255" i="3"/>
  <c r="BG255" i="3"/>
  <c r="BF255" i="3"/>
  <c r="T255" i="3"/>
  <c r="R255" i="3"/>
  <c r="P255" i="3"/>
  <c r="BI253" i="3"/>
  <c r="BH253" i="3"/>
  <c r="BG253" i="3"/>
  <c r="BF253" i="3"/>
  <c r="T253" i="3"/>
  <c r="R253" i="3"/>
  <c r="P253" i="3"/>
  <c r="BI252" i="3"/>
  <c r="BH252" i="3"/>
  <c r="BG252" i="3"/>
  <c r="BF252" i="3"/>
  <c r="T252" i="3"/>
  <c r="R252" i="3"/>
  <c r="P252" i="3"/>
  <c r="BI250" i="3"/>
  <c r="BH250" i="3"/>
  <c r="BG250" i="3"/>
  <c r="BF250" i="3"/>
  <c r="T250" i="3"/>
  <c r="R250" i="3"/>
  <c r="P250" i="3"/>
  <c r="BI248" i="3"/>
  <c r="BH248" i="3"/>
  <c r="BG248" i="3"/>
  <c r="BF248" i="3"/>
  <c r="T248" i="3"/>
  <c r="R248" i="3"/>
  <c r="P248" i="3"/>
  <c r="BI247" i="3"/>
  <c r="BH247" i="3"/>
  <c r="BG247" i="3"/>
  <c r="BF247" i="3"/>
  <c r="T247" i="3"/>
  <c r="R247" i="3"/>
  <c r="P247" i="3"/>
  <c r="BI245" i="3"/>
  <c r="BH245" i="3"/>
  <c r="BG245" i="3"/>
  <c r="BF245" i="3"/>
  <c r="T245" i="3"/>
  <c r="R245" i="3"/>
  <c r="P245" i="3"/>
  <c r="BI243" i="3"/>
  <c r="BH243" i="3"/>
  <c r="BG243" i="3"/>
  <c r="BF243" i="3"/>
  <c r="T243" i="3"/>
  <c r="R243" i="3"/>
  <c r="P243" i="3"/>
  <c r="BI242" i="3"/>
  <c r="BH242" i="3"/>
  <c r="BG242" i="3"/>
  <c r="BF242" i="3"/>
  <c r="T242" i="3"/>
  <c r="R242" i="3"/>
  <c r="P242" i="3"/>
  <c r="BI241" i="3"/>
  <c r="BH241" i="3"/>
  <c r="BG241" i="3"/>
  <c r="BF241" i="3"/>
  <c r="T241" i="3"/>
  <c r="R241" i="3"/>
  <c r="P241" i="3"/>
  <c r="BI240" i="3"/>
  <c r="BH240" i="3"/>
  <c r="BG240" i="3"/>
  <c r="BF240" i="3"/>
  <c r="T240" i="3"/>
  <c r="R240" i="3"/>
  <c r="P240" i="3"/>
  <c r="BI239" i="3"/>
  <c r="BH239" i="3"/>
  <c r="BG239" i="3"/>
  <c r="BF239" i="3"/>
  <c r="T239" i="3"/>
  <c r="R239" i="3"/>
  <c r="P239" i="3"/>
  <c r="BI238" i="3"/>
  <c r="BH238" i="3"/>
  <c r="BG238" i="3"/>
  <c r="BF238" i="3"/>
  <c r="T238" i="3"/>
  <c r="R238" i="3"/>
  <c r="P238" i="3"/>
  <c r="BI237" i="3"/>
  <c r="BH237" i="3"/>
  <c r="BG237" i="3"/>
  <c r="BF237" i="3"/>
  <c r="T237" i="3"/>
  <c r="R237" i="3"/>
  <c r="P237" i="3"/>
  <c r="BI235" i="3"/>
  <c r="BH235" i="3"/>
  <c r="BG235" i="3"/>
  <c r="BF235" i="3"/>
  <c r="T235" i="3"/>
  <c r="R235" i="3"/>
  <c r="P235" i="3"/>
  <c r="BI234" i="3"/>
  <c r="BH234" i="3"/>
  <c r="BG234" i="3"/>
  <c r="BF234" i="3"/>
  <c r="T234" i="3"/>
  <c r="R234" i="3"/>
  <c r="P234" i="3"/>
  <c r="BI232" i="3"/>
  <c r="BH232" i="3"/>
  <c r="BG232" i="3"/>
  <c r="BF232" i="3"/>
  <c r="T232" i="3"/>
  <c r="R232" i="3"/>
  <c r="P232" i="3"/>
  <c r="BI231" i="3"/>
  <c r="BH231" i="3"/>
  <c r="BG231" i="3"/>
  <c r="BF231" i="3"/>
  <c r="T231" i="3"/>
  <c r="R231" i="3"/>
  <c r="P231" i="3"/>
  <c r="BI229" i="3"/>
  <c r="BH229" i="3"/>
  <c r="BG229" i="3"/>
  <c r="BF229" i="3"/>
  <c r="T229" i="3"/>
  <c r="R229" i="3"/>
  <c r="P229" i="3"/>
  <c r="BI228" i="3"/>
  <c r="BH228" i="3"/>
  <c r="BG228" i="3"/>
  <c r="BF228" i="3"/>
  <c r="T228" i="3"/>
  <c r="R228" i="3"/>
  <c r="P228" i="3"/>
  <c r="BI225" i="3"/>
  <c r="BH225" i="3"/>
  <c r="BG225" i="3"/>
  <c r="BF225" i="3"/>
  <c r="T225" i="3"/>
  <c r="T224" i="3"/>
  <c r="R225" i="3"/>
  <c r="R224" i="3" s="1"/>
  <c r="P225" i="3"/>
  <c r="P224" i="3" s="1"/>
  <c r="BI223" i="3"/>
  <c r="BH223" i="3"/>
  <c r="BG223" i="3"/>
  <c r="BF223" i="3"/>
  <c r="T223" i="3"/>
  <c r="R223" i="3"/>
  <c r="P223" i="3"/>
  <c r="BI221" i="3"/>
  <c r="BH221" i="3"/>
  <c r="BG221" i="3"/>
  <c r="BF221" i="3"/>
  <c r="T221" i="3"/>
  <c r="R221" i="3"/>
  <c r="P221" i="3"/>
  <c r="BI220" i="3"/>
  <c r="BH220" i="3"/>
  <c r="BG220" i="3"/>
  <c r="BF220" i="3"/>
  <c r="T220" i="3"/>
  <c r="R220" i="3"/>
  <c r="P220" i="3"/>
  <c r="BI217" i="3"/>
  <c r="BH217" i="3"/>
  <c r="BG217" i="3"/>
  <c r="BF217" i="3"/>
  <c r="T217" i="3"/>
  <c r="R217" i="3"/>
  <c r="P217" i="3"/>
  <c r="BI214" i="3"/>
  <c r="BH214" i="3"/>
  <c r="BG214" i="3"/>
  <c r="BF214" i="3"/>
  <c r="T214" i="3"/>
  <c r="R214" i="3"/>
  <c r="P214" i="3"/>
  <c r="BI211" i="3"/>
  <c r="BH211" i="3"/>
  <c r="BG211" i="3"/>
  <c r="BF211" i="3"/>
  <c r="T211" i="3"/>
  <c r="R211" i="3"/>
  <c r="P211" i="3"/>
  <c r="BI207" i="3"/>
  <c r="BH207" i="3"/>
  <c r="BG207" i="3"/>
  <c r="BF207" i="3"/>
  <c r="T207" i="3"/>
  <c r="R207" i="3"/>
  <c r="P207" i="3"/>
  <c r="BI202" i="3"/>
  <c r="BH202" i="3"/>
  <c r="BG202" i="3"/>
  <c r="BF202" i="3"/>
  <c r="T202" i="3"/>
  <c r="R202" i="3"/>
  <c r="P202" i="3"/>
  <c r="BI198" i="3"/>
  <c r="BH198" i="3"/>
  <c r="BG198" i="3"/>
  <c r="BF198" i="3"/>
  <c r="T198" i="3"/>
  <c r="R198" i="3"/>
  <c r="P198" i="3"/>
  <c r="BI194" i="3"/>
  <c r="BH194" i="3"/>
  <c r="BG194" i="3"/>
  <c r="BF194" i="3"/>
  <c r="T194" i="3"/>
  <c r="R194" i="3"/>
  <c r="P194" i="3"/>
  <c r="BI190" i="3"/>
  <c r="BH190" i="3"/>
  <c r="BG190" i="3"/>
  <c r="BF190" i="3"/>
  <c r="T190" i="3"/>
  <c r="R190" i="3"/>
  <c r="P190" i="3"/>
  <c r="BI186" i="3"/>
  <c r="BH186" i="3"/>
  <c r="BG186" i="3"/>
  <c r="BF186" i="3"/>
  <c r="T186" i="3"/>
  <c r="R186" i="3"/>
  <c r="P186" i="3"/>
  <c r="BI183" i="3"/>
  <c r="BH183" i="3"/>
  <c r="BG183" i="3"/>
  <c r="BF183" i="3"/>
  <c r="T183" i="3"/>
  <c r="R183" i="3"/>
  <c r="P183" i="3"/>
  <c r="BI180" i="3"/>
  <c r="BH180" i="3"/>
  <c r="BG180" i="3"/>
  <c r="BF180" i="3"/>
  <c r="T180" i="3"/>
  <c r="R180" i="3"/>
  <c r="P180" i="3"/>
  <c r="BI179" i="3"/>
  <c r="BH179" i="3"/>
  <c r="BG179" i="3"/>
  <c r="BF179" i="3"/>
  <c r="T179" i="3"/>
  <c r="R179" i="3"/>
  <c r="P179" i="3"/>
  <c r="BI178" i="3"/>
  <c r="BH178" i="3"/>
  <c r="BG178" i="3"/>
  <c r="BF178" i="3"/>
  <c r="T178" i="3"/>
  <c r="R178" i="3"/>
  <c r="P178" i="3"/>
  <c r="BI177" i="3"/>
  <c r="BH177" i="3"/>
  <c r="BG177" i="3"/>
  <c r="BF177" i="3"/>
  <c r="T177" i="3"/>
  <c r="R177" i="3"/>
  <c r="P177" i="3"/>
  <c r="BI174" i="3"/>
  <c r="BH174" i="3"/>
  <c r="BG174" i="3"/>
  <c r="BF174" i="3"/>
  <c r="T174" i="3"/>
  <c r="R174" i="3"/>
  <c r="P174" i="3"/>
  <c r="BI172" i="3"/>
  <c r="BH172" i="3"/>
  <c r="BG172" i="3"/>
  <c r="BF172" i="3"/>
  <c r="T172" i="3"/>
  <c r="R172" i="3"/>
  <c r="P172" i="3"/>
  <c r="BI169" i="3"/>
  <c r="BH169" i="3"/>
  <c r="BG169" i="3"/>
  <c r="BF169" i="3"/>
  <c r="T169" i="3"/>
  <c r="R169" i="3"/>
  <c r="P169" i="3"/>
  <c r="BI166" i="3"/>
  <c r="BH166" i="3"/>
  <c r="BG166" i="3"/>
  <c r="BF166" i="3"/>
  <c r="T166" i="3"/>
  <c r="R166" i="3"/>
  <c r="P166" i="3"/>
  <c r="BI163" i="3"/>
  <c r="BH163" i="3"/>
  <c r="BG163" i="3"/>
  <c r="BF163" i="3"/>
  <c r="T163" i="3"/>
  <c r="R163" i="3"/>
  <c r="P163" i="3"/>
  <c r="BI159" i="3"/>
  <c r="BH159" i="3"/>
  <c r="BG159" i="3"/>
  <c r="BF159" i="3"/>
  <c r="T159" i="3"/>
  <c r="R159" i="3"/>
  <c r="P159" i="3"/>
  <c r="BI157" i="3"/>
  <c r="BH157" i="3"/>
  <c r="BG157" i="3"/>
  <c r="BF157" i="3"/>
  <c r="T157" i="3"/>
  <c r="R157" i="3"/>
  <c r="P157" i="3"/>
  <c r="BI156" i="3"/>
  <c r="BH156" i="3"/>
  <c r="BG156" i="3"/>
  <c r="BF156" i="3"/>
  <c r="T156" i="3"/>
  <c r="R156" i="3"/>
  <c r="P156" i="3"/>
  <c r="BI152" i="3"/>
  <c r="BH152" i="3"/>
  <c r="BG152" i="3"/>
  <c r="BF152" i="3"/>
  <c r="T152" i="3"/>
  <c r="R152" i="3"/>
  <c r="P152" i="3"/>
  <c r="BI148" i="3"/>
  <c r="BH148" i="3"/>
  <c r="BG148" i="3"/>
  <c r="BF148" i="3"/>
  <c r="T148" i="3"/>
  <c r="R148" i="3"/>
  <c r="P148" i="3"/>
  <c r="BI145" i="3"/>
  <c r="BH145" i="3"/>
  <c r="BG145" i="3"/>
  <c r="BF145" i="3"/>
  <c r="T145" i="3"/>
  <c r="R145" i="3"/>
  <c r="P145" i="3"/>
  <c r="BI141" i="3"/>
  <c r="BH141" i="3"/>
  <c r="BG141" i="3"/>
  <c r="BF141" i="3"/>
  <c r="T141" i="3"/>
  <c r="R141" i="3"/>
  <c r="P141" i="3"/>
  <c r="BI137" i="3"/>
  <c r="BH137" i="3"/>
  <c r="BG137" i="3"/>
  <c r="BF137" i="3"/>
  <c r="T137" i="3"/>
  <c r="R137" i="3"/>
  <c r="P137" i="3"/>
  <c r="J131" i="3"/>
  <c r="F128" i="3"/>
  <c r="E126" i="3"/>
  <c r="J92" i="3"/>
  <c r="F89" i="3"/>
  <c r="E87" i="3"/>
  <c r="J21" i="3"/>
  <c r="E21" i="3"/>
  <c r="J130" i="3" s="1"/>
  <c r="J20" i="3"/>
  <c r="J18" i="3"/>
  <c r="E18" i="3"/>
  <c r="F131" i="3"/>
  <c r="J17" i="3"/>
  <c r="J15" i="3"/>
  <c r="E15" i="3"/>
  <c r="F91" i="3"/>
  <c r="J14" i="3"/>
  <c r="J12" i="3"/>
  <c r="J128" i="3"/>
  <c r="E7" i="3"/>
  <c r="E124" i="3"/>
  <c r="J37" i="2"/>
  <c r="J36" i="2"/>
  <c r="AY95" i="1"/>
  <c r="J35" i="2"/>
  <c r="AX95" i="1"/>
  <c r="BI288" i="2"/>
  <c r="BH288" i="2"/>
  <c r="BG288" i="2"/>
  <c r="BF288" i="2"/>
  <c r="T288" i="2"/>
  <c r="T287" i="2" s="1"/>
  <c r="R288" i="2"/>
  <c r="R287" i="2" s="1"/>
  <c r="P288" i="2"/>
  <c r="P287" i="2"/>
  <c r="BI286" i="2"/>
  <c r="BH286" i="2"/>
  <c r="BG286" i="2"/>
  <c r="BF286" i="2"/>
  <c r="T286" i="2"/>
  <c r="R286" i="2"/>
  <c r="P286" i="2"/>
  <c r="BI285" i="2"/>
  <c r="BH285" i="2"/>
  <c r="BG285" i="2"/>
  <c r="BF285" i="2"/>
  <c r="T285" i="2"/>
  <c r="R285" i="2"/>
  <c r="P285" i="2"/>
  <c r="BI284" i="2"/>
  <c r="BH284" i="2"/>
  <c r="BG284" i="2"/>
  <c r="BF284" i="2"/>
  <c r="T284" i="2"/>
  <c r="R284" i="2"/>
  <c r="P284" i="2"/>
  <c r="BI280" i="2"/>
  <c r="BH280" i="2"/>
  <c r="BG280" i="2"/>
  <c r="BF280" i="2"/>
  <c r="T280" i="2"/>
  <c r="R280" i="2"/>
  <c r="P280" i="2"/>
  <c r="BI278" i="2"/>
  <c r="BH278" i="2"/>
  <c r="BG278" i="2"/>
  <c r="BF278" i="2"/>
  <c r="T278" i="2"/>
  <c r="R278" i="2"/>
  <c r="P278" i="2"/>
  <c r="BI276" i="2"/>
  <c r="BH276" i="2"/>
  <c r="BG276" i="2"/>
  <c r="BF276" i="2"/>
  <c r="T276" i="2"/>
  <c r="R276" i="2"/>
  <c r="P276" i="2"/>
  <c r="BI274" i="2"/>
  <c r="BH274" i="2"/>
  <c r="BG274" i="2"/>
  <c r="BF274" i="2"/>
  <c r="T274" i="2"/>
  <c r="R274" i="2"/>
  <c r="P274" i="2"/>
  <c r="BI273" i="2"/>
  <c r="BH273" i="2"/>
  <c r="BG273" i="2"/>
  <c r="BF273" i="2"/>
  <c r="T273" i="2"/>
  <c r="R273" i="2"/>
  <c r="P273" i="2"/>
  <c r="BI269" i="2"/>
  <c r="BH269" i="2"/>
  <c r="BG269" i="2"/>
  <c r="BF269" i="2"/>
  <c r="T269" i="2"/>
  <c r="R269" i="2"/>
  <c r="P269" i="2"/>
  <c r="BI267" i="2"/>
  <c r="BH267" i="2"/>
  <c r="BG267" i="2"/>
  <c r="BF267" i="2"/>
  <c r="T267" i="2"/>
  <c r="R267" i="2"/>
  <c r="P267" i="2"/>
  <c r="BI265" i="2"/>
  <c r="BH265" i="2"/>
  <c r="BG265" i="2"/>
  <c r="BF265" i="2"/>
  <c r="T265" i="2"/>
  <c r="R265" i="2"/>
  <c r="P265" i="2"/>
  <c r="BI263" i="2"/>
  <c r="BH263" i="2"/>
  <c r="BG263" i="2"/>
  <c r="BF263" i="2"/>
  <c r="T263" i="2"/>
  <c r="R263" i="2"/>
  <c r="P263" i="2"/>
  <c r="BI261" i="2"/>
  <c r="BH261" i="2"/>
  <c r="BG261" i="2"/>
  <c r="BF261" i="2"/>
  <c r="T261" i="2"/>
  <c r="R261" i="2"/>
  <c r="P261" i="2"/>
  <c r="BI258" i="2"/>
  <c r="BH258" i="2"/>
  <c r="BG258" i="2"/>
  <c r="BF258" i="2"/>
  <c r="T258" i="2"/>
  <c r="R258" i="2"/>
  <c r="P258" i="2"/>
  <c r="BI255" i="2"/>
  <c r="BH255" i="2"/>
  <c r="BG255" i="2"/>
  <c r="BF255" i="2"/>
  <c r="T255" i="2"/>
  <c r="R255" i="2"/>
  <c r="P255" i="2"/>
  <c r="BI252" i="2"/>
  <c r="BH252" i="2"/>
  <c r="BG252" i="2"/>
  <c r="BF252" i="2"/>
  <c r="T252" i="2"/>
  <c r="R252" i="2"/>
  <c r="P252" i="2"/>
  <c r="BI249" i="2"/>
  <c r="BH249" i="2"/>
  <c r="BG249" i="2"/>
  <c r="BF249" i="2"/>
  <c r="T249" i="2"/>
  <c r="R249" i="2"/>
  <c r="P249" i="2"/>
  <c r="BI246" i="2"/>
  <c r="BH246" i="2"/>
  <c r="BG246" i="2"/>
  <c r="BF246" i="2"/>
  <c r="T246" i="2"/>
  <c r="R246" i="2"/>
  <c r="P246" i="2"/>
  <c r="BI243" i="2"/>
  <c r="BH243" i="2"/>
  <c r="BG243" i="2"/>
  <c r="BF243" i="2"/>
  <c r="T243" i="2"/>
  <c r="R243" i="2"/>
  <c r="P243" i="2"/>
  <c r="BI238" i="2"/>
  <c r="BH238" i="2"/>
  <c r="BG238" i="2"/>
  <c r="BF238" i="2"/>
  <c r="T238" i="2"/>
  <c r="R238" i="2"/>
  <c r="P238" i="2"/>
  <c r="BI236" i="2"/>
  <c r="BH236" i="2"/>
  <c r="BG236" i="2"/>
  <c r="BF236" i="2"/>
  <c r="T236" i="2"/>
  <c r="R236" i="2"/>
  <c r="P236" i="2"/>
  <c r="BI234" i="2"/>
  <c r="BH234" i="2"/>
  <c r="BG234" i="2"/>
  <c r="BF234" i="2"/>
  <c r="T234" i="2"/>
  <c r="R234" i="2"/>
  <c r="P234" i="2"/>
  <c r="BI232" i="2"/>
  <c r="BH232" i="2"/>
  <c r="BG232" i="2"/>
  <c r="BF232" i="2"/>
  <c r="T232" i="2"/>
  <c r="R232" i="2"/>
  <c r="P232" i="2"/>
  <c r="BI230" i="2"/>
  <c r="BH230" i="2"/>
  <c r="BG230" i="2"/>
  <c r="BF230" i="2"/>
  <c r="T230" i="2"/>
  <c r="R230" i="2"/>
  <c r="P230" i="2"/>
  <c r="BI226" i="2"/>
  <c r="BH226" i="2"/>
  <c r="BG226" i="2"/>
  <c r="BF226" i="2"/>
  <c r="T226" i="2"/>
  <c r="R226" i="2"/>
  <c r="P226" i="2"/>
  <c r="BI223" i="2"/>
  <c r="BH223" i="2"/>
  <c r="BG223" i="2"/>
  <c r="BF223" i="2"/>
  <c r="T223" i="2"/>
  <c r="T222" i="2"/>
  <c r="R223" i="2"/>
  <c r="R222" i="2" s="1"/>
  <c r="P223" i="2"/>
  <c r="P222" i="2" s="1"/>
  <c r="BI221" i="2"/>
  <c r="BH221" i="2"/>
  <c r="BG221" i="2"/>
  <c r="BF221" i="2"/>
  <c r="T221" i="2"/>
  <c r="R221" i="2"/>
  <c r="P221" i="2"/>
  <c r="BI219" i="2"/>
  <c r="BH219" i="2"/>
  <c r="BG219" i="2"/>
  <c r="BF219" i="2"/>
  <c r="T219" i="2"/>
  <c r="R219" i="2"/>
  <c r="P219" i="2"/>
  <c r="BI218" i="2"/>
  <c r="BH218" i="2"/>
  <c r="BG218" i="2"/>
  <c r="BF218" i="2"/>
  <c r="T218" i="2"/>
  <c r="R218" i="2"/>
  <c r="P218" i="2"/>
  <c r="BI217" i="2"/>
  <c r="BH217" i="2"/>
  <c r="BG217" i="2"/>
  <c r="BF217" i="2"/>
  <c r="T217" i="2"/>
  <c r="R217" i="2"/>
  <c r="P217" i="2"/>
  <c r="BI214" i="2"/>
  <c r="BH214" i="2"/>
  <c r="BG214" i="2"/>
  <c r="BF214" i="2"/>
  <c r="T214" i="2"/>
  <c r="R214" i="2"/>
  <c r="P214" i="2"/>
  <c r="BI209" i="2"/>
  <c r="BH209" i="2"/>
  <c r="BG209" i="2"/>
  <c r="BF209" i="2"/>
  <c r="T209" i="2"/>
  <c r="R209" i="2"/>
  <c r="P209" i="2"/>
  <c r="BI204" i="2"/>
  <c r="BH204" i="2"/>
  <c r="BG204" i="2"/>
  <c r="BF204" i="2"/>
  <c r="T204" i="2"/>
  <c r="R204" i="2"/>
  <c r="P204" i="2"/>
  <c r="BI201" i="2"/>
  <c r="BH201" i="2"/>
  <c r="BG201" i="2"/>
  <c r="BF201" i="2"/>
  <c r="T201" i="2"/>
  <c r="R201" i="2"/>
  <c r="P201" i="2"/>
  <c r="BI199" i="2"/>
  <c r="BH199" i="2"/>
  <c r="BG199" i="2"/>
  <c r="BF199" i="2"/>
  <c r="T199" i="2"/>
  <c r="R199" i="2"/>
  <c r="P199" i="2"/>
  <c r="BI196" i="2"/>
  <c r="BH196" i="2"/>
  <c r="BG196" i="2"/>
  <c r="BF196" i="2"/>
  <c r="T196" i="2"/>
  <c r="R196" i="2"/>
  <c r="P196" i="2"/>
  <c r="BI194" i="2"/>
  <c r="BH194" i="2"/>
  <c r="BG194" i="2"/>
  <c r="BF194" i="2"/>
  <c r="T194" i="2"/>
  <c r="R194" i="2"/>
  <c r="P194" i="2"/>
  <c r="BI192" i="2"/>
  <c r="BH192" i="2"/>
  <c r="BG192" i="2"/>
  <c r="BF192" i="2"/>
  <c r="T192" i="2"/>
  <c r="R192" i="2"/>
  <c r="P192" i="2"/>
  <c r="BI190" i="2"/>
  <c r="BH190" i="2"/>
  <c r="BG190" i="2"/>
  <c r="BF190" i="2"/>
  <c r="T190" i="2"/>
  <c r="R190" i="2"/>
  <c r="P190" i="2"/>
  <c r="BI184" i="2"/>
  <c r="BH184" i="2"/>
  <c r="BG184" i="2"/>
  <c r="BF184" i="2"/>
  <c r="T184" i="2"/>
  <c r="R184" i="2"/>
  <c r="P184" i="2"/>
  <c r="BI182" i="2"/>
  <c r="BH182" i="2"/>
  <c r="BG182" i="2"/>
  <c r="BF182" i="2"/>
  <c r="T182" i="2"/>
  <c r="R182" i="2"/>
  <c r="P182" i="2"/>
  <c r="BI180" i="2"/>
  <c r="BH180" i="2"/>
  <c r="BG180" i="2"/>
  <c r="BF180" i="2"/>
  <c r="T180" i="2"/>
  <c r="R180" i="2"/>
  <c r="P180" i="2"/>
  <c r="BI178" i="2"/>
  <c r="BH178" i="2"/>
  <c r="BG178" i="2"/>
  <c r="BF178" i="2"/>
  <c r="T178" i="2"/>
  <c r="R178" i="2"/>
  <c r="P178" i="2"/>
  <c r="BI176" i="2"/>
  <c r="BH176" i="2"/>
  <c r="BG176" i="2"/>
  <c r="BF176" i="2"/>
  <c r="T176" i="2"/>
  <c r="R176" i="2"/>
  <c r="P176" i="2"/>
  <c r="BI174" i="2"/>
  <c r="BH174" i="2"/>
  <c r="BG174" i="2"/>
  <c r="BF174" i="2"/>
  <c r="T174" i="2"/>
  <c r="R174" i="2"/>
  <c r="P174" i="2"/>
  <c r="BI169" i="2"/>
  <c r="BH169" i="2"/>
  <c r="BG169" i="2"/>
  <c r="BF169" i="2"/>
  <c r="T169" i="2"/>
  <c r="R169" i="2"/>
  <c r="P169" i="2"/>
  <c r="BI167" i="2"/>
  <c r="BH167" i="2"/>
  <c r="BG167" i="2"/>
  <c r="BF167" i="2"/>
  <c r="T167" i="2"/>
  <c r="R167" i="2"/>
  <c r="P167" i="2"/>
  <c r="BI166" i="2"/>
  <c r="BH166" i="2"/>
  <c r="BG166" i="2"/>
  <c r="BF166" i="2"/>
  <c r="T166" i="2"/>
  <c r="R166" i="2"/>
  <c r="P166" i="2"/>
  <c r="BI165" i="2"/>
  <c r="BH165" i="2"/>
  <c r="BG165" i="2"/>
  <c r="BF165" i="2"/>
  <c r="T165" i="2"/>
  <c r="R165" i="2"/>
  <c r="P165" i="2"/>
  <c r="BI162" i="2"/>
  <c r="BH162" i="2"/>
  <c r="BG162" i="2"/>
  <c r="BF162" i="2"/>
  <c r="T162" i="2"/>
  <c r="R162" i="2"/>
  <c r="P162" i="2"/>
  <c r="BI160" i="2"/>
  <c r="BH160" i="2"/>
  <c r="BG160" i="2"/>
  <c r="BF160" i="2"/>
  <c r="T160" i="2"/>
  <c r="R160" i="2"/>
  <c r="P160" i="2"/>
  <c r="BI158" i="2"/>
  <c r="BH158" i="2"/>
  <c r="BG158" i="2"/>
  <c r="BF158" i="2"/>
  <c r="T158" i="2"/>
  <c r="R158" i="2"/>
  <c r="P158" i="2"/>
  <c r="BI156" i="2"/>
  <c r="BH156" i="2"/>
  <c r="BG156" i="2"/>
  <c r="BF156" i="2"/>
  <c r="T156" i="2"/>
  <c r="R156" i="2"/>
  <c r="P156" i="2"/>
  <c r="BI151" i="2"/>
  <c r="BH151" i="2"/>
  <c r="BG151" i="2"/>
  <c r="BF151" i="2"/>
  <c r="T151" i="2"/>
  <c r="R151" i="2"/>
  <c r="P151" i="2"/>
  <c r="BI149" i="2"/>
  <c r="BH149" i="2"/>
  <c r="BG149" i="2"/>
  <c r="BF149" i="2"/>
  <c r="T149" i="2"/>
  <c r="R149" i="2"/>
  <c r="P149" i="2"/>
  <c r="BI145" i="2"/>
  <c r="BH145" i="2"/>
  <c r="BG145" i="2"/>
  <c r="BF145" i="2"/>
  <c r="T145" i="2"/>
  <c r="R145" i="2"/>
  <c r="P145" i="2"/>
  <c r="BI141" i="2"/>
  <c r="BH141" i="2"/>
  <c r="BG141" i="2"/>
  <c r="BF141" i="2"/>
  <c r="T141" i="2"/>
  <c r="R141" i="2"/>
  <c r="P141" i="2"/>
  <c r="BI139" i="2"/>
  <c r="BH139" i="2"/>
  <c r="BG139" i="2"/>
  <c r="BF139" i="2"/>
  <c r="T139" i="2"/>
  <c r="R139" i="2"/>
  <c r="P139" i="2"/>
  <c r="BI135" i="2"/>
  <c r="BH135" i="2"/>
  <c r="BG135" i="2"/>
  <c r="BF135" i="2"/>
  <c r="T135" i="2"/>
  <c r="R135" i="2"/>
  <c r="P135" i="2"/>
  <c r="J129" i="2"/>
  <c r="F126" i="2"/>
  <c r="E124" i="2"/>
  <c r="J92" i="2"/>
  <c r="F89" i="2"/>
  <c r="E87" i="2"/>
  <c r="J21" i="2"/>
  <c r="E21" i="2"/>
  <c r="J128" i="2" s="1"/>
  <c r="J20" i="2"/>
  <c r="J18" i="2"/>
  <c r="E18" i="2"/>
  <c r="F92" i="2"/>
  <c r="J17" i="2"/>
  <c r="J15" i="2"/>
  <c r="E15" i="2"/>
  <c r="F128" i="2"/>
  <c r="J14" i="2"/>
  <c r="J12" i="2"/>
  <c r="J89" i="2"/>
  <c r="E7" i="2"/>
  <c r="E122" i="2"/>
  <c r="L90" i="1"/>
  <c r="AM90" i="1"/>
  <c r="AM89" i="1"/>
  <c r="L89" i="1"/>
  <c r="AM87" i="1"/>
  <c r="L87" i="1"/>
  <c r="L85" i="1"/>
  <c r="L84" i="1"/>
  <c r="J243" i="2"/>
  <c r="BK218" i="2"/>
  <c r="BK284" i="2"/>
  <c r="J269" i="2"/>
  <c r="J230" i="2"/>
  <c r="BK169" i="2"/>
  <c r="BK252" i="2"/>
  <c r="J165" i="2"/>
  <c r="J236" i="2"/>
  <c r="J223" i="2"/>
  <c r="J174" i="2"/>
  <c r="BK145" i="2"/>
  <c r="J285" i="2"/>
  <c r="BK269" i="2"/>
  <c r="J255" i="2"/>
  <c r="BK199" i="2"/>
  <c r="BK178" i="2"/>
  <c r="AS98" i="1"/>
  <c r="J293" i="3"/>
  <c r="J253" i="3"/>
  <c r="J242" i="3"/>
  <c r="BK225" i="3"/>
  <c r="J217" i="3"/>
  <c r="J178" i="3"/>
  <c r="J299" i="3"/>
  <c r="BK284" i="3"/>
  <c r="J238" i="3"/>
  <c r="J223" i="3"/>
  <c r="J198" i="3"/>
  <c r="BK298" i="3"/>
  <c r="BK260" i="3"/>
  <c r="BK207" i="3"/>
  <c r="J166" i="3"/>
  <c r="BK274" i="3"/>
  <c r="BK243" i="3"/>
  <c r="BK235" i="3"/>
  <c r="BK180" i="3"/>
  <c r="BK301" i="3"/>
  <c r="J237" i="3"/>
  <c r="J180" i="3"/>
  <c r="BK152" i="3"/>
  <c r="BK156" i="3"/>
  <c r="J224" i="4"/>
  <c r="J167" i="4"/>
  <c r="J148" i="4"/>
  <c r="BK242" i="4"/>
  <c r="J218" i="4"/>
  <c r="J136" i="4"/>
  <c r="BK210" i="4"/>
  <c r="J203" i="4"/>
  <c r="J200" i="4"/>
  <c r="BK180" i="4"/>
  <c r="J160" i="4"/>
  <c r="BK246" i="4"/>
  <c r="BK206" i="4"/>
  <c r="J257" i="4"/>
  <c r="BK218" i="4"/>
  <c r="J166" i="4"/>
  <c r="J237" i="4"/>
  <c r="BK200" i="4"/>
  <c r="BK158" i="4"/>
  <c r="BK138" i="4"/>
  <c r="J164" i="5"/>
  <c r="BK164" i="5"/>
  <c r="J177" i="5"/>
  <c r="BK156" i="5"/>
  <c r="J161" i="5"/>
  <c r="J145" i="5"/>
  <c r="BK173" i="5"/>
  <c r="J165" i="5"/>
  <c r="BK136" i="5"/>
  <c r="J159" i="6"/>
  <c r="BK173" i="6"/>
  <c r="BK143" i="6"/>
  <c r="J132" i="6"/>
  <c r="J149" i="6"/>
  <c r="J150" i="6"/>
  <c r="J162" i="6"/>
  <c r="BK263" i="2"/>
  <c r="J219" i="2"/>
  <c r="J167" i="2"/>
  <c r="J135" i="2"/>
  <c r="BK246" i="2"/>
  <c r="BK217" i="2"/>
  <c r="BK165" i="2"/>
  <c r="BK167" i="2"/>
  <c r="J258" i="2"/>
  <c r="J221" i="2"/>
  <c r="J176" i="2"/>
  <c r="BK286" i="2"/>
  <c r="BK274" i="2"/>
  <c r="BK258" i="2"/>
  <c r="J199" i="2"/>
  <c r="J169" i="2"/>
  <c r="BK278" i="2"/>
  <c r="J246" i="2"/>
  <c r="J214" i="2"/>
  <c r="BK194" i="2"/>
  <c r="BK290" i="3"/>
  <c r="BK252" i="3"/>
  <c r="BK237" i="3"/>
  <c r="BK214" i="3"/>
  <c r="BK179" i="3"/>
  <c r="BK145" i="3"/>
  <c r="J290" i="3"/>
  <c r="J274" i="3"/>
  <c r="J235" i="3"/>
  <c r="J221" i="3"/>
  <c r="BK183" i="3"/>
  <c r="J288" i="3"/>
  <c r="J255" i="3"/>
  <c r="BK240" i="3"/>
  <c r="BK194" i="3"/>
  <c r="BK159" i="3"/>
  <c r="J263" i="3"/>
  <c r="BK245" i="3"/>
  <c r="J231" i="3"/>
  <c r="BK141" i="3"/>
  <c r="J268" i="3"/>
  <c r="BK190" i="3"/>
  <c r="J163" i="3"/>
  <c r="BK137" i="3"/>
  <c r="J141" i="3"/>
  <c r="BK213" i="4"/>
  <c r="BK160" i="4"/>
  <c r="J142" i="4"/>
  <c r="J240" i="4"/>
  <c r="BK177" i="4"/>
  <c r="BK140" i="4"/>
  <c r="BK220" i="4"/>
  <c r="J187" i="4"/>
  <c r="J162" i="4"/>
  <c r="J242" i="4"/>
  <c r="J197" i="4"/>
  <c r="J151" i="4"/>
  <c r="BK249" i="4"/>
  <c r="BK203" i="4"/>
  <c r="BK151" i="4"/>
  <c r="BK240" i="4"/>
  <c r="J209" i="4"/>
  <c r="J165" i="4"/>
  <c r="BK177" i="5"/>
  <c r="BK150" i="5"/>
  <c r="BK153" i="5"/>
  <c r="BK168" i="5"/>
  <c r="J159" i="5"/>
  <c r="J139" i="5"/>
  <c r="J170" i="5"/>
  <c r="J151" i="5"/>
  <c r="BK132" i="5"/>
  <c r="BK139" i="6"/>
  <c r="J164" i="6"/>
  <c r="J175" i="6"/>
  <c r="J171" i="6"/>
  <c r="BK151" i="6"/>
  <c r="J154" i="6"/>
  <c r="J136" i="6"/>
  <c r="J141" i="6"/>
  <c r="BK255" i="2"/>
  <c r="J190" i="2"/>
  <c r="BK151" i="2"/>
  <c r="BK276" i="2"/>
  <c r="J232" i="2"/>
  <c r="J180" i="2"/>
  <c r="BK139" i="2"/>
  <c r="BK190" i="2"/>
  <c r="J274" i="2"/>
  <c r="J217" i="2"/>
  <c r="J162" i="2"/>
  <c r="J286" i="2"/>
  <c r="J278" i="2"/>
  <c r="J204" i="2"/>
  <c r="BK196" i="2"/>
  <c r="J166" i="2"/>
  <c r="J276" i="2"/>
  <c r="BK236" i="2"/>
  <c r="J201" i="2"/>
  <c r="BK156" i="2"/>
  <c r="J271" i="3"/>
  <c r="J250" i="3"/>
  <c r="BK232" i="3"/>
  <c r="BK211" i="3"/>
  <c r="BK166" i="3"/>
  <c r="BK277" i="3"/>
  <c r="J229" i="3"/>
  <c r="BK202" i="3"/>
  <c r="BK293" i="3"/>
  <c r="BK279" i="3"/>
  <c r="J243" i="3"/>
  <c r="J202" i="3"/>
  <c r="J148" i="3"/>
  <c r="J257" i="3"/>
  <c r="BK241" i="3"/>
  <c r="BK186" i="3"/>
  <c r="J156" i="3"/>
  <c r="BK271" i="3"/>
  <c r="J207" i="3"/>
  <c r="BK169" i="3"/>
  <c r="J186" i="3"/>
  <c r="BK244" i="4"/>
  <c r="BK187" i="4"/>
  <c r="BK149" i="4"/>
  <c r="J254" i="4"/>
  <c r="BK226" i="4"/>
  <c r="BK179" i="4"/>
  <c r="BK156" i="4"/>
  <c r="J229" i="4"/>
  <c r="J191" i="4"/>
  <c r="J170" i="4"/>
  <c r="BK257" i="4"/>
  <c r="J210" i="4"/>
  <c r="J158" i="4"/>
  <c r="BK254" i="4"/>
  <c r="BK209" i="4"/>
  <c r="BK181" i="4"/>
  <c r="J140" i="4"/>
  <c r="BK234" i="4"/>
  <c r="BK167" i="4"/>
  <c r="J146" i="4"/>
  <c r="J173" i="5"/>
  <c r="J138" i="5"/>
  <c r="BK170" i="5"/>
  <c r="BK139" i="5"/>
  <c r="J156" i="5"/>
  <c r="BK134" i="5"/>
  <c r="BK145" i="5"/>
  <c r="J134" i="5"/>
  <c r="BK149" i="6"/>
  <c r="BK148" i="6"/>
  <c r="BK163" i="6"/>
  <c r="BK159" i="6"/>
  <c r="J173" i="6"/>
  <c r="BK141" i="6"/>
  <c r="J163" i="6"/>
  <c r="BK137" i="6"/>
  <c r="BK249" i="2"/>
  <c r="BK214" i="2"/>
  <c r="BK160" i="2"/>
  <c r="BK280" i="2"/>
  <c r="J267" i="2"/>
  <c r="BK223" i="2"/>
  <c r="BK166" i="2"/>
  <c r="J218" i="2"/>
  <c r="BK141" i="2"/>
  <c r="J238" i="2"/>
  <c r="J196" i="2"/>
  <c r="BK149" i="2"/>
  <c r="BK285" i="2"/>
  <c r="J265" i="2"/>
  <c r="BK221" i="2"/>
  <c r="BK182" i="2"/>
  <c r="BK162" i="2"/>
  <c r="BK265" i="2"/>
  <c r="BK232" i="2"/>
  <c r="J184" i="2"/>
  <c r="J151" i="2"/>
  <c r="J266" i="3"/>
  <c r="J247" i="3"/>
  <c r="J234" i="3"/>
  <c r="BK221" i="3"/>
  <c r="BK172" i="3"/>
  <c r="J297" i="3"/>
  <c r="BK253" i="3"/>
  <c r="BK220" i="3"/>
  <c r="J177" i="3"/>
  <c r="BK286" i="3"/>
  <c r="J252" i="3"/>
  <c r="BK229" i="3"/>
  <c r="BK177" i="3"/>
  <c r="BK297" i="3"/>
  <c r="BK250" i="3"/>
  <c r="BK238" i="3"/>
  <c r="BK157" i="3"/>
  <c r="J284" i="3"/>
  <c r="BK234" i="3"/>
  <c r="BK174" i="3"/>
  <c r="J145" i="3"/>
  <c r="BK241" i="4"/>
  <c r="J179" i="4"/>
  <c r="BK146" i="4"/>
  <c r="BK253" i="4"/>
  <c r="J222" i="4"/>
  <c r="BK142" i="4"/>
  <c r="BK237" i="4"/>
  <c r="J185" i="4"/>
  <c r="BK165" i="4"/>
  <c r="J255" i="4"/>
  <c r="J220" i="4"/>
  <c r="BK178" i="4"/>
  <c r="J253" i="4"/>
  <c r="BK197" i="4"/>
  <c r="J178" i="4"/>
  <c r="BK136" i="4"/>
  <c r="BK229" i="4"/>
  <c r="J180" i="4"/>
  <c r="BK153" i="4"/>
  <c r="BK166" i="5"/>
  <c r="BK165" i="5"/>
  <c r="J175" i="5"/>
  <c r="J152" i="5"/>
  <c r="BK148" i="5"/>
  <c r="BK174" i="5"/>
  <c r="BK138" i="5"/>
  <c r="J148" i="5"/>
  <c r="BK172" i="6"/>
  <c r="J143" i="6"/>
  <c r="BK150" i="6"/>
  <c r="J172" i="6"/>
  <c r="BK154" i="6"/>
  <c r="BK171" i="6"/>
  <c r="J139" i="6"/>
  <c r="BK132" i="6"/>
  <c r="J252" i="2"/>
  <c r="BK230" i="2"/>
  <c r="BK174" i="2"/>
  <c r="J141" i="2"/>
  <c r="J273" i="2"/>
  <c r="BK209" i="2"/>
  <c r="J158" i="2"/>
  <c r="J209" i="2"/>
  <c r="J156" i="2"/>
  <c r="J249" i="2"/>
  <c r="J226" i="2"/>
  <c r="J182" i="2"/>
  <c r="BK288" i="2"/>
  <c r="J280" i="2"/>
  <c r="BK261" i="2"/>
  <c r="BK238" i="2"/>
  <c r="J192" i="2"/>
  <c r="BK158" i="2"/>
  <c r="BK273" i="2"/>
  <c r="BK243" i="2"/>
  <c r="BK204" i="2"/>
  <c r="BK176" i="2"/>
  <c r="J277" i="3"/>
  <c r="BK257" i="3"/>
  <c r="J245" i="3"/>
  <c r="BK231" i="3"/>
  <c r="J220" i="3"/>
  <c r="BK198" i="3"/>
  <c r="J137" i="3"/>
  <c r="J285" i="3"/>
  <c r="BK266" i="3"/>
  <c r="J225" i="3"/>
  <c r="BK217" i="3"/>
  <c r="BK163" i="3"/>
  <c r="J281" i="3"/>
  <c r="BK247" i="3"/>
  <c r="J214" i="3"/>
  <c r="J190" i="3"/>
  <c r="J260" i="3"/>
  <c r="J240" i="3"/>
  <c r="J232" i="3"/>
  <c r="J169" i="3"/>
  <c r="J298" i="3"/>
  <c r="BK242" i="3"/>
  <c r="J183" i="3"/>
  <c r="J157" i="3"/>
  <c r="J172" i="3"/>
  <c r="J152" i="3"/>
  <c r="J226" i="4"/>
  <c r="J164" i="4"/>
  <c r="J144" i="4"/>
  <c r="J215" i="4"/>
  <c r="BK170" i="4"/>
  <c r="J246" i="4"/>
  <c r="BK215" i="4"/>
  <c r="J181" i="4"/>
  <c r="BK148" i="4"/>
  <c r="BK222" i="4"/>
  <c r="BK191" i="4"/>
  <c r="J149" i="4"/>
  <c r="J234" i="4"/>
  <c r="J194" i="4"/>
  <c r="BK173" i="4"/>
  <c r="J244" i="4"/>
  <c r="BK211" i="4"/>
  <c r="BK166" i="4"/>
  <c r="BK175" i="5"/>
  <c r="BK159" i="5"/>
  <c r="J132" i="5"/>
  <c r="J166" i="5"/>
  <c r="BK152" i="5"/>
  <c r="J143" i="5"/>
  <c r="J153" i="5"/>
  <c r="J150" i="5"/>
  <c r="BK162" i="6"/>
  <c r="J134" i="6"/>
  <c r="J137" i="6"/>
  <c r="J157" i="6"/>
  <c r="BK168" i="6"/>
  <c r="J148" i="6"/>
  <c r="J168" i="6"/>
  <c r="J151" i="6"/>
  <c r="J234" i="2"/>
  <c r="J178" i="2"/>
  <c r="J145" i="2"/>
  <c r="J261" i="2"/>
  <c r="BK219" i="2"/>
  <c r="J149" i="2"/>
  <c r="J194" i="2"/>
  <c r="BK135" i="2"/>
  <c r="BK234" i="2"/>
  <c r="BK192" i="2"/>
  <c r="J160" i="2"/>
  <c r="J288" i="2"/>
  <c r="J284" i="2"/>
  <c r="BK267" i="2"/>
  <c r="BK201" i="2"/>
  <c r="BK184" i="2"/>
  <c r="J139" i="2"/>
  <c r="J263" i="2"/>
  <c r="BK226" i="2"/>
  <c r="BK180" i="2"/>
  <c r="BK281" i="3"/>
  <c r="BK263" i="3"/>
  <c r="J241" i="3"/>
  <c r="BK223" i="3"/>
  <c r="J194" i="3"/>
  <c r="J301" i="3"/>
  <c r="BK288" i="3"/>
  <c r="BK268" i="3"/>
  <c r="J228" i="3"/>
  <c r="J211" i="3"/>
  <c r="BK299" i="3"/>
  <c r="BK285" i="3"/>
  <c r="BK248" i="3"/>
  <c r="BK239" i="3"/>
  <c r="J174" i="3"/>
  <c r="J279" i="3"/>
  <c r="J248" i="3"/>
  <c r="J239" i="3"/>
  <c r="J179" i="3"/>
  <c r="J286" i="3"/>
  <c r="BK255" i="3"/>
  <c r="BK228" i="3"/>
  <c r="BK178" i="3"/>
  <c r="BK148" i="3"/>
  <c r="J159" i="3"/>
  <c r="BK231" i="4"/>
  <c r="BK194" i="4"/>
  <c r="J153" i="4"/>
  <c r="BK255" i="4"/>
  <c r="J213" i="4"/>
  <c r="BK164" i="4"/>
  <c r="J249" i="4"/>
  <c r="J211" i="4"/>
  <c r="J173" i="4"/>
  <c r="BK144" i="4"/>
  <c r="J231" i="4"/>
  <c r="J177" i="4"/>
  <c r="J138" i="4"/>
  <c r="BK224" i="4"/>
  <c r="BK185" i="4"/>
  <c r="J156" i="4"/>
  <c r="J241" i="4"/>
  <c r="J206" i="4"/>
  <c r="BK162" i="4"/>
  <c r="J174" i="5"/>
  <c r="J168" i="5"/>
  <c r="BK143" i="5"/>
  <c r="BK161" i="5"/>
  <c r="BK151" i="5"/>
  <c r="J136" i="5"/>
  <c r="J141" i="5"/>
  <c r="BK141" i="5"/>
  <c r="BK175" i="6"/>
  <c r="BK157" i="6"/>
  <c r="J166" i="6"/>
  <c r="BK146" i="6"/>
  <c r="BK164" i="6"/>
  <c r="BK134" i="6"/>
  <c r="J146" i="6"/>
  <c r="BK166" i="6"/>
  <c r="BK136" i="6"/>
  <c r="T131" i="5" l="1"/>
  <c r="R163" i="5"/>
  <c r="T134" i="2"/>
  <c r="T155" i="2"/>
  <c r="P161" i="2"/>
  <c r="BK168" i="2"/>
  <c r="J168" i="2" s="1"/>
  <c r="J101" i="2" s="1"/>
  <c r="P189" i="2"/>
  <c r="BK216" i="2"/>
  <c r="J216" i="2"/>
  <c r="J103" i="2"/>
  <c r="T225" i="2"/>
  <c r="P237" i="2"/>
  <c r="P268" i="2"/>
  <c r="P275" i="2"/>
  <c r="R283" i="2"/>
  <c r="R282" i="2"/>
  <c r="T136" i="3"/>
  <c r="T165" i="3"/>
  <c r="BK185" i="3"/>
  <c r="J185" i="3" s="1"/>
  <c r="J101" i="3" s="1"/>
  <c r="P206" i="3"/>
  <c r="BK219" i="3"/>
  <c r="J219" i="3"/>
  <c r="J103" i="3" s="1"/>
  <c r="P227" i="3"/>
  <c r="BK256" i="3"/>
  <c r="J256" i="3"/>
  <c r="J108" i="3"/>
  <c r="BK283" i="3"/>
  <c r="J283" i="3" s="1"/>
  <c r="J110" i="3" s="1"/>
  <c r="BK296" i="3"/>
  <c r="J296" i="3"/>
  <c r="J113" i="3" s="1"/>
  <c r="BK135" i="4"/>
  <c r="BK155" i="4"/>
  <c r="J155" i="4" s="1"/>
  <c r="J99" i="4" s="1"/>
  <c r="R161" i="4"/>
  <c r="BK184" i="4"/>
  <c r="J184" i="4"/>
  <c r="J102" i="4" s="1"/>
  <c r="T208" i="4"/>
  <c r="R225" i="4"/>
  <c r="R216" i="4" s="1"/>
  <c r="P252" i="4"/>
  <c r="P251" i="4" s="1"/>
  <c r="P147" i="5"/>
  <c r="R158" i="5"/>
  <c r="R172" i="5"/>
  <c r="R171" i="5" s="1"/>
  <c r="R134" i="2"/>
  <c r="P155" i="2"/>
  <c r="BK161" i="2"/>
  <c r="J161" i="2" s="1"/>
  <c r="J100" i="2" s="1"/>
  <c r="P168" i="2"/>
  <c r="P133" i="2" s="1"/>
  <c r="T189" i="2"/>
  <c r="T216" i="2"/>
  <c r="P225" i="2"/>
  <c r="P224" i="2" s="1"/>
  <c r="R237" i="2"/>
  <c r="T268" i="2"/>
  <c r="R275" i="2"/>
  <c r="P283" i="2"/>
  <c r="P282" i="2"/>
  <c r="R136" i="3"/>
  <c r="R165" i="3"/>
  <c r="R173" i="3"/>
  <c r="T185" i="3"/>
  <c r="R219" i="3"/>
  <c r="BK244" i="3"/>
  <c r="J244" i="3" s="1"/>
  <c r="J107" i="3" s="1"/>
  <c r="T256" i="3"/>
  <c r="R283" i="3"/>
  <c r="R282" i="3"/>
  <c r="P296" i="3"/>
  <c r="P295" i="3" s="1"/>
  <c r="P135" i="4"/>
  <c r="T155" i="4"/>
  <c r="T161" i="4"/>
  <c r="R184" i="4"/>
  <c r="P208" i="4"/>
  <c r="P219" i="4"/>
  <c r="R219" i="4"/>
  <c r="T219" i="4"/>
  <c r="T216" i="4"/>
  <c r="R252" i="4"/>
  <c r="R251" i="4"/>
  <c r="R131" i="5"/>
  <c r="BK158" i="5"/>
  <c r="J158" i="5" s="1"/>
  <c r="J102" i="5" s="1"/>
  <c r="P163" i="5"/>
  <c r="P172" i="5"/>
  <c r="P171" i="5" s="1"/>
  <c r="P129" i="5" s="1"/>
  <c r="AU99" i="1" s="1"/>
  <c r="BK131" i="6"/>
  <c r="BK145" i="6"/>
  <c r="J145" i="6"/>
  <c r="J101" i="6" s="1"/>
  <c r="BK161" i="6"/>
  <c r="J161" i="6"/>
  <c r="J103" i="6"/>
  <c r="P134" i="2"/>
  <c r="R155" i="2"/>
  <c r="R161" i="2"/>
  <c r="R168" i="2"/>
  <c r="R189" i="2"/>
  <c r="P216" i="2"/>
  <c r="BK225" i="2"/>
  <c r="BK237" i="2"/>
  <c r="J237" i="2"/>
  <c r="J107" i="2" s="1"/>
  <c r="BK268" i="2"/>
  <c r="J268" i="2" s="1"/>
  <c r="J108" i="2" s="1"/>
  <c r="BK275" i="2"/>
  <c r="J275" i="2"/>
  <c r="J109" i="2"/>
  <c r="BK283" i="2"/>
  <c r="J283" i="2" s="1"/>
  <c r="J111" i="2" s="1"/>
  <c r="BK165" i="3"/>
  <c r="J165" i="3"/>
  <c r="J99" i="3" s="1"/>
  <c r="T173" i="3"/>
  <c r="BK206" i="3"/>
  <c r="J206" i="3"/>
  <c r="J102" i="3" s="1"/>
  <c r="T219" i="3"/>
  <c r="R227" i="3"/>
  <c r="R256" i="3"/>
  <c r="T283" i="3"/>
  <c r="T282" i="3"/>
  <c r="R296" i="3"/>
  <c r="R295" i="3"/>
  <c r="T135" i="4"/>
  <c r="BK161" i="4"/>
  <c r="J161" i="4" s="1"/>
  <c r="J100" i="4" s="1"/>
  <c r="P172" i="4"/>
  <c r="T184" i="4"/>
  <c r="BK225" i="4"/>
  <c r="J225" i="4"/>
  <c r="J108" i="4" s="1"/>
  <c r="T252" i="4"/>
  <c r="T251" i="4"/>
  <c r="BK147" i="5"/>
  <c r="J147" i="5" s="1"/>
  <c r="J101" i="5" s="1"/>
  <c r="P158" i="5"/>
  <c r="T163" i="5"/>
  <c r="T172" i="5"/>
  <c r="T171" i="5"/>
  <c r="P131" i="6"/>
  <c r="P145" i="6"/>
  <c r="BK156" i="6"/>
  <c r="J156" i="6"/>
  <c r="J102" i="6"/>
  <c r="R156" i="6"/>
  <c r="P161" i="6"/>
  <c r="P170" i="6"/>
  <c r="P169" i="6" s="1"/>
  <c r="P136" i="3"/>
  <c r="P165" i="3"/>
  <c r="P173" i="3"/>
  <c r="R185" i="3"/>
  <c r="T206" i="3"/>
  <c r="BK227" i="3"/>
  <c r="J227" i="3"/>
  <c r="J106" i="3"/>
  <c r="P244" i="3"/>
  <c r="R244" i="3"/>
  <c r="T244" i="3"/>
  <c r="P283" i="3"/>
  <c r="P282" i="3"/>
  <c r="T296" i="3"/>
  <c r="T295" i="3"/>
  <c r="P155" i="4"/>
  <c r="P161" i="4"/>
  <c r="R172" i="4"/>
  <c r="T172" i="4"/>
  <c r="BK208" i="4"/>
  <c r="J208" i="4"/>
  <c r="J103" i="4" s="1"/>
  <c r="BK219" i="4"/>
  <c r="J219" i="4" s="1"/>
  <c r="J107" i="4" s="1"/>
  <c r="P225" i="4"/>
  <c r="P216" i="4" s="1"/>
  <c r="P131" i="5"/>
  <c r="P130" i="5"/>
  <c r="T147" i="5"/>
  <c r="T158" i="5"/>
  <c r="BK172" i="5"/>
  <c r="J172" i="5" s="1"/>
  <c r="J106" i="5" s="1"/>
  <c r="R131" i="6"/>
  <c r="T145" i="6"/>
  <c r="T156" i="6"/>
  <c r="R161" i="6"/>
  <c r="R170" i="6"/>
  <c r="R169" i="6"/>
  <c r="BK134" i="2"/>
  <c r="J134" i="2"/>
  <c r="J98" i="2"/>
  <c r="BK155" i="2"/>
  <c r="J155" i="2" s="1"/>
  <c r="J99" i="2" s="1"/>
  <c r="T161" i="2"/>
  <c r="T168" i="2"/>
  <c r="BK189" i="2"/>
  <c r="J189" i="2"/>
  <c r="J102" i="2" s="1"/>
  <c r="R216" i="2"/>
  <c r="R225" i="2"/>
  <c r="R224" i="2"/>
  <c r="T237" i="2"/>
  <c r="T224" i="2"/>
  <c r="R268" i="2"/>
  <c r="T275" i="2"/>
  <c r="T283" i="2"/>
  <c r="T282" i="2"/>
  <c r="BK136" i="3"/>
  <c r="BK173" i="3"/>
  <c r="J173" i="3" s="1"/>
  <c r="J100" i="3" s="1"/>
  <c r="P185" i="3"/>
  <c r="R206" i="3"/>
  <c r="P219" i="3"/>
  <c r="T227" i="3"/>
  <c r="T226" i="3" s="1"/>
  <c r="P256" i="3"/>
  <c r="R135" i="4"/>
  <c r="R155" i="4"/>
  <c r="BK172" i="4"/>
  <c r="J172" i="4"/>
  <c r="J101" i="4" s="1"/>
  <c r="P184" i="4"/>
  <c r="R208" i="4"/>
  <c r="T225" i="4"/>
  <c r="BK252" i="4"/>
  <c r="J252" i="4" s="1"/>
  <c r="J112" i="4" s="1"/>
  <c r="BK131" i="5"/>
  <c r="J131" i="5" s="1"/>
  <c r="J100" i="5" s="1"/>
  <c r="R147" i="5"/>
  <c r="BK163" i="5"/>
  <c r="J163" i="5"/>
  <c r="J103" i="5"/>
  <c r="T131" i="6"/>
  <c r="T130" i="6"/>
  <c r="R145" i="6"/>
  <c r="P156" i="6"/>
  <c r="T161" i="6"/>
  <c r="BK170" i="6"/>
  <c r="J170" i="6" s="1"/>
  <c r="J106" i="6" s="1"/>
  <c r="T170" i="6"/>
  <c r="T169" i="6"/>
  <c r="BK169" i="5"/>
  <c r="J169" i="5"/>
  <c r="J104" i="5" s="1"/>
  <c r="BK222" i="2"/>
  <c r="J222" i="2" s="1"/>
  <c r="J104" i="2" s="1"/>
  <c r="BK300" i="3"/>
  <c r="BK295" i="3" s="1"/>
  <c r="J295" i="3" s="1"/>
  <c r="J112" i="3" s="1"/>
  <c r="J300" i="3"/>
  <c r="J114" i="3" s="1"/>
  <c r="BK248" i="4"/>
  <c r="J248" i="4" s="1"/>
  <c r="J110" i="4" s="1"/>
  <c r="BK287" i="2"/>
  <c r="J287" i="2"/>
  <c r="J112" i="2" s="1"/>
  <c r="BK224" i="3"/>
  <c r="J224" i="3" s="1"/>
  <c r="J104" i="3" s="1"/>
  <c r="BK214" i="4"/>
  <c r="J214" i="4"/>
  <c r="J104" i="4" s="1"/>
  <c r="BK167" i="6"/>
  <c r="J167" i="6" s="1"/>
  <c r="J104" i="6" s="1"/>
  <c r="BK292" i="3"/>
  <c r="J292" i="3"/>
  <c r="J111" i="3" s="1"/>
  <c r="BK217" i="4"/>
  <c r="J217" i="4" s="1"/>
  <c r="J106" i="4" s="1"/>
  <c r="BK256" i="4"/>
  <c r="J256" i="4"/>
  <c r="J113" i="4" s="1"/>
  <c r="BK176" i="5"/>
  <c r="J176" i="5" s="1"/>
  <c r="J107" i="5" s="1"/>
  <c r="BK174" i="6"/>
  <c r="J174" i="6"/>
  <c r="J107" i="6" s="1"/>
  <c r="F125" i="6"/>
  <c r="BE143" i="6"/>
  <c r="BE159" i="6"/>
  <c r="BE164" i="6"/>
  <c r="F94" i="6"/>
  <c r="BE134" i="6"/>
  <c r="BE163" i="6"/>
  <c r="BE172" i="6"/>
  <c r="BE175" i="6"/>
  <c r="E85" i="6"/>
  <c r="BE132" i="6"/>
  <c r="BE139" i="6"/>
  <c r="BE146" i="6"/>
  <c r="BE150" i="6"/>
  <c r="BE157" i="6"/>
  <c r="BE166" i="6"/>
  <c r="J93" i="6"/>
  <c r="BE148" i="6"/>
  <c r="BE154" i="6"/>
  <c r="BE162" i="6"/>
  <c r="BE171" i="6"/>
  <c r="BE149" i="6"/>
  <c r="BE168" i="6"/>
  <c r="J91" i="6"/>
  <c r="BE136" i="6"/>
  <c r="BE137" i="6"/>
  <c r="BE141" i="6"/>
  <c r="BE151" i="6"/>
  <c r="BE173" i="6"/>
  <c r="J93" i="5"/>
  <c r="F125" i="5"/>
  <c r="BE139" i="5"/>
  <c r="BE145" i="5"/>
  <c r="BE152" i="5"/>
  <c r="F94" i="5"/>
  <c r="J123" i="5"/>
  <c r="BE143" i="5"/>
  <c r="BE168" i="5"/>
  <c r="BE175" i="5"/>
  <c r="J135" i="4"/>
  <c r="J98" i="4" s="1"/>
  <c r="BE132" i="5"/>
  <c r="BE141" i="5"/>
  <c r="BE170" i="5"/>
  <c r="BE173" i="5"/>
  <c r="E117" i="5"/>
  <c r="BE134" i="5"/>
  <c r="BE136" i="5"/>
  <c r="BE159" i="5"/>
  <c r="BE164" i="5"/>
  <c r="BE165" i="5"/>
  <c r="BE166" i="5"/>
  <c r="BE174" i="5"/>
  <c r="BE177" i="5"/>
  <c r="BE138" i="5"/>
  <c r="BE150" i="5"/>
  <c r="BE161" i="5"/>
  <c r="BE148" i="5"/>
  <c r="BE151" i="5"/>
  <c r="BE153" i="5"/>
  <c r="BE156" i="5"/>
  <c r="J136" i="3"/>
  <c r="J98" i="3" s="1"/>
  <c r="E85" i="4"/>
  <c r="F129" i="4"/>
  <c r="BE140" i="4"/>
  <c r="BE144" i="4"/>
  <c r="BE151" i="4"/>
  <c r="BE179" i="4"/>
  <c r="BE181" i="4"/>
  <c r="BE187" i="4"/>
  <c r="BE197" i="4"/>
  <c r="BE203" i="4"/>
  <c r="BE210" i="4"/>
  <c r="BE226" i="4"/>
  <c r="BE253" i="4"/>
  <c r="BK226" i="3"/>
  <c r="J226" i="3" s="1"/>
  <c r="J105" i="3" s="1"/>
  <c r="F92" i="4"/>
  <c r="BE149" i="4"/>
  <c r="BE160" i="4"/>
  <c r="BE164" i="4"/>
  <c r="BE165" i="4"/>
  <c r="BE167" i="4"/>
  <c r="BE170" i="4"/>
  <c r="BE180" i="4"/>
  <c r="BE191" i="4"/>
  <c r="BE200" i="4"/>
  <c r="BE215" i="4"/>
  <c r="BE220" i="4"/>
  <c r="BE222" i="4"/>
  <c r="BE231" i="4"/>
  <c r="BE241" i="4"/>
  <c r="BE136" i="4"/>
  <c r="BE148" i="4"/>
  <c r="BE153" i="4"/>
  <c r="BE156" i="4"/>
  <c r="BE166" i="4"/>
  <c r="BE194" i="4"/>
  <c r="BE213" i="4"/>
  <c r="BE218" i="4"/>
  <c r="BE229" i="4"/>
  <c r="BE234" i="4"/>
  <c r="BE254" i="4"/>
  <c r="BE255" i="4"/>
  <c r="J91" i="4"/>
  <c r="J127" i="4"/>
  <c r="BE142" i="4"/>
  <c r="BE146" i="4"/>
  <c r="BE177" i="4"/>
  <c r="BE209" i="4"/>
  <c r="BE244" i="4"/>
  <c r="BE138" i="4"/>
  <c r="BE162" i="4"/>
  <c r="BE173" i="4"/>
  <c r="BE178" i="4"/>
  <c r="BE224" i="4"/>
  <c r="BE246" i="4"/>
  <c r="BE249" i="4"/>
  <c r="BE257" i="4"/>
  <c r="BE158" i="4"/>
  <c r="BE185" i="4"/>
  <c r="BE206" i="4"/>
  <c r="BE211" i="4"/>
  <c r="BE237" i="4"/>
  <c r="BE240" i="4"/>
  <c r="BE242" i="4"/>
  <c r="BK282" i="2"/>
  <c r="J282" i="2" s="1"/>
  <c r="J110" i="2" s="1"/>
  <c r="J89" i="3"/>
  <c r="F130" i="3"/>
  <c r="BE137" i="3"/>
  <c r="BE148" i="3"/>
  <c r="BE157" i="3"/>
  <c r="F92" i="3"/>
  <c r="BE166" i="3"/>
  <c r="BE179" i="3"/>
  <c r="BE198" i="3"/>
  <c r="BE202" i="3"/>
  <c r="BE214" i="3"/>
  <c r="BE229" i="3"/>
  <c r="BE235" i="3"/>
  <c r="BE238" i="3"/>
  <c r="BE241" i="3"/>
  <c r="BE252" i="3"/>
  <c r="BE260" i="3"/>
  <c r="BE279" i="3"/>
  <c r="BE297" i="3"/>
  <c r="BE299" i="3"/>
  <c r="E85" i="3"/>
  <c r="J91" i="3"/>
  <c r="BE178" i="3"/>
  <c r="BE225" i="3"/>
  <c r="BE228" i="3"/>
  <c r="BE231" i="3"/>
  <c r="BE242" i="3"/>
  <c r="BE247" i="3"/>
  <c r="BE248" i="3"/>
  <c r="BE250" i="3"/>
  <c r="BE255" i="3"/>
  <c r="BE263" i="3"/>
  <c r="BE268" i="3"/>
  <c r="BE277" i="3"/>
  <c r="BE281" i="3"/>
  <c r="BE284" i="3"/>
  <c r="J225" i="2"/>
  <c r="J106" i="2"/>
  <c r="BE141" i="3"/>
  <c r="BE145" i="3"/>
  <c r="BE163" i="3"/>
  <c r="BE172" i="3"/>
  <c r="BE174" i="3"/>
  <c r="BE180" i="3"/>
  <c r="BE186" i="3"/>
  <c r="BE211" i="3"/>
  <c r="BE220" i="3"/>
  <c r="BE232" i="3"/>
  <c r="BE239" i="3"/>
  <c r="BE253" i="3"/>
  <c r="BE266" i="3"/>
  <c r="BE274" i="3"/>
  <c r="BE290" i="3"/>
  <c r="BE298" i="3"/>
  <c r="BE159" i="3"/>
  <c r="BE190" i="3"/>
  <c r="BE194" i="3"/>
  <c r="BE217" i="3"/>
  <c r="BE221" i="3"/>
  <c r="BE234" i="3"/>
  <c r="BE243" i="3"/>
  <c r="BE245" i="3"/>
  <c r="BE257" i="3"/>
  <c r="BE271" i="3"/>
  <c r="BE285" i="3"/>
  <c r="BE286" i="3"/>
  <c r="BE288" i="3"/>
  <c r="BE293" i="3"/>
  <c r="BE301" i="3"/>
  <c r="BE152" i="3"/>
  <c r="BE156" i="3"/>
  <c r="BE169" i="3"/>
  <c r="BE177" i="3"/>
  <c r="BE183" i="3"/>
  <c r="BE207" i="3"/>
  <c r="BE223" i="3"/>
  <c r="BE237" i="3"/>
  <c r="BE240" i="3"/>
  <c r="J91" i="2"/>
  <c r="J126" i="2"/>
  <c r="BE149" i="2"/>
  <c r="BE182" i="2"/>
  <c r="BE196" i="2"/>
  <c r="BE230" i="2"/>
  <c r="BE261" i="2"/>
  <c r="BE267" i="2"/>
  <c r="BE274" i="2"/>
  <c r="BE160" i="2"/>
  <c r="BE165" i="2"/>
  <c r="BE176" i="2"/>
  <c r="BE180" i="2"/>
  <c r="BE194" i="2"/>
  <c r="BE249" i="2"/>
  <c r="BE263" i="2"/>
  <c r="BE276" i="2"/>
  <c r="BE278" i="2"/>
  <c r="BE284" i="2"/>
  <c r="BE285" i="2"/>
  <c r="BE286" i="2"/>
  <c r="BE288" i="2"/>
  <c r="E85" i="2"/>
  <c r="F91" i="2"/>
  <c r="BE141" i="2"/>
  <c r="BE151" i="2"/>
  <c r="BE158" i="2"/>
  <c r="BE169" i="2"/>
  <c r="BE190" i="2"/>
  <c r="BE199" i="2"/>
  <c r="BE219" i="2"/>
  <c r="BE273" i="2"/>
  <c r="BE139" i="2"/>
  <c r="BE145" i="2"/>
  <c r="BE174" i="2"/>
  <c r="BE184" i="2"/>
  <c r="BE226" i="2"/>
  <c r="BE232" i="2"/>
  <c r="BE234" i="2"/>
  <c r="BE243" i="2"/>
  <c r="F129" i="2"/>
  <c r="BE135" i="2"/>
  <c r="BE156" i="2"/>
  <c r="BE162" i="2"/>
  <c r="BE167" i="2"/>
  <c r="BE178" i="2"/>
  <c r="BE192" i="2"/>
  <c r="BE201" i="2"/>
  <c r="BE204" i="2"/>
  <c r="BE214" i="2"/>
  <c r="BE218" i="2"/>
  <c r="BE221" i="2"/>
  <c r="BE252" i="2"/>
  <c r="BE255" i="2"/>
  <c r="BE258" i="2"/>
  <c r="BE166" i="2"/>
  <c r="BE209" i="2"/>
  <c r="BE217" i="2"/>
  <c r="BE223" i="2"/>
  <c r="BE236" i="2"/>
  <c r="BE238" i="2"/>
  <c r="BE246" i="2"/>
  <c r="BE265" i="2"/>
  <c r="BE269" i="2"/>
  <c r="BE280" i="2"/>
  <c r="F35" i="2"/>
  <c r="BB95" i="1" s="1"/>
  <c r="J34" i="3"/>
  <c r="AW96" i="1"/>
  <c r="F34" i="4"/>
  <c r="BA97" i="1"/>
  <c r="F37" i="5"/>
  <c r="BB99" i="1" s="1"/>
  <c r="J36" i="6"/>
  <c r="AW100" i="1"/>
  <c r="F37" i="2"/>
  <c r="BD95" i="1"/>
  <c r="F35" i="3"/>
  <c r="BB96" i="1" s="1"/>
  <c r="F39" i="5"/>
  <c r="BD99" i="1"/>
  <c r="F39" i="6"/>
  <c r="BD100" i="1"/>
  <c r="AS94" i="1"/>
  <c r="F34" i="3"/>
  <c r="BA96" i="1"/>
  <c r="F36" i="3"/>
  <c r="BC96" i="1" s="1"/>
  <c r="F36" i="4"/>
  <c r="BC97" i="1" s="1"/>
  <c r="J34" i="2"/>
  <c r="AW95" i="1"/>
  <c r="F37" i="4"/>
  <c r="BD97" i="1"/>
  <c r="F36" i="5"/>
  <c r="BA99" i="1" s="1"/>
  <c r="F36" i="6"/>
  <c r="BA100" i="1" s="1"/>
  <c r="F36" i="2"/>
  <c r="BC95" i="1" s="1"/>
  <c r="F35" i="4"/>
  <c r="BB97" i="1" s="1"/>
  <c r="J34" i="4"/>
  <c r="AW97" i="1" s="1"/>
  <c r="F38" i="5"/>
  <c r="BC99" i="1"/>
  <c r="F37" i="6"/>
  <c r="BB100" i="1" s="1"/>
  <c r="F34" i="2"/>
  <c r="BA95" i="1"/>
  <c r="F37" i="3"/>
  <c r="BD96" i="1" s="1"/>
  <c r="J36" i="5"/>
  <c r="AW99" i="1" s="1"/>
  <c r="F38" i="6"/>
  <c r="BC100" i="1" s="1"/>
  <c r="P132" i="2" l="1"/>
  <c r="AU95" i="1" s="1"/>
  <c r="BK133" i="2"/>
  <c r="BK130" i="5"/>
  <c r="J130" i="5" s="1"/>
  <c r="J99" i="5" s="1"/>
  <c r="BK251" i="4"/>
  <c r="J251" i="4" s="1"/>
  <c r="J111" i="4" s="1"/>
  <c r="BK135" i="3"/>
  <c r="J135" i="3"/>
  <c r="J97" i="3" s="1"/>
  <c r="P135" i="3"/>
  <c r="R226" i="3"/>
  <c r="BK224" i="2"/>
  <c r="J224" i="2" s="1"/>
  <c r="J105" i="2" s="1"/>
  <c r="R135" i="3"/>
  <c r="R134" i="3" s="1"/>
  <c r="R133" i="2"/>
  <c r="R132" i="2"/>
  <c r="T129" i="6"/>
  <c r="R134" i="4"/>
  <c r="R133" i="4" s="1"/>
  <c r="R130" i="6"/>
  <c r="R129" i="6" s="1"/>
  <c r="R130" i="5"/>
  <c r="R129" i="5" s="1"/>
  <c r="P226" i="3"/>
  <c r="P134" i="4"/>
  <c r="P133" i="4" s="1"/>
  <c r="AU97" i="1" s="1"/>
  <c r="T133" i="2"/>
  <c r="T132" i="2" s="1"/>
  <c r="T130" i="5"/>
  <c r="T129" i="5" s="1"/>
  <c r="P130" i="6"/>
  <c r="P129" i="6" s="1"/>
  <c r="AU100" i="1" s="1"/>
  <c r="AU98" i="1" s="1"/>
  <c r="T134" i="4"/>
  <c r="T133" i="4" s="1"/>
  <c r="BK130" i="6"/>
  <c r="J130" i="6" s="1"/>
  <c r="J99" i="6" s="1"/>
  <c r="BK134" i="4"/>
  <c r="J134" i="4" s="1"/>
  <c r="J97" i="4" s="1"/>
  <c r="T135" i="3"/>
  <c r="T134" i="3"/>
  <c r="BK171" i="5"/>
  <c r="BK129" i="5" s="1"/>
  <c r="J129" i="5" s="1"/>
  <c r="J32" i="5" s="1"/>
  <c r="AG99" i="1" s="1"/>
  <c r="J171" i="5"/>
  <c r="J105" i="5"/>
  <c r="BK216" i="4"/>
  <c r="J216" i="4"/>
  <c r="J105" i="4" s="1"/>
  <c r="J131" i="6"/>
  <c r="J100" i="6"/>
  <c r="BK247" i="4"/>
  <c r="J247" i="4"/>
  <c r="J109" i="4" s="1"/>
  <c r="BK282" i="3"/>
  <c r="BK134" i="3" s="1"/>
  <c r="J134" i="3" s="1"/>
  <c r="J30" i="3" s="1"/>
  <c r="AG96" i="1" s="1"/>
  <c r="BK169" i="6"/>
  <c r="J169" i="6" s="1"/>
  <c r="J105" i="6" s="1"/>
  <c r="J133" i="2"/>
  <c r="J97" i="2" s="1"/>
  <c r="F33" i="3"/>
  <c r="AZ96" i="1" s="1"/>
  <c r="BA98" i="1"/>
  <c r="AW98" i="1"/>
  <c r="J33" i="3"/>
  <c r="AV96" i="1" s="1"/>
  <c r="AT96" i="1" s="1"/>
  <c r="BC98" i="1"/>
  <c r="AY98" i="1" s="1"/>
  <c r="J35" i="6"/>
  <c r="AV100" i="1" s="1"/>
  <c r="AT100" i="1" s="1"/>
  <c r="F33" i="2"/>
  <c r="AZ95" i="1"/>
  <c r="BB98" i="1"/>
  <c r="AX98" i="1" s="1"/>
  <c r="F35" i="6"/>
  <c r="AZ100" i="1" s="1"/>
  <c r="F33" i="4"/>
  <c r="AZ97" i="1"/>
  <c r="F35" i="5"/>
  <c r="AZ99" i="1"/>
  <c r="J33" i="2"/>
  <c r="AV95" i="1"/>
  <c r="AT95" i="1" s="1"/>
  <c r="J35" i="5"/>
  <c r="AV99" i="1" s="1"/>
  <c r="AT99" i="1" s="1"/>
  <c r="J33" i="4"/>
  <c r="AV97" i="1"/>
  <c r="AT97" i="1" s="1"/>
  <c r="BD98" i="1"/>
  <c r="J282" i="3" l="1"/>
  <c r="J109" i="3" s="1"/>
  <c r="P134" i="3"/>
  <c r="AU96" i="1" s="1"/>
  <c r="AU94" i="1" s="1"/>
  <c r="BK129" i="6"/>
  <c r="J129" i="6" s="1"/>
  <c r="J98" i="6" s="1"/>
  <c r="BK132" i="2"/>
  <c r="J132" i="2"/>
  <c r="J96" i="2"/>
  <c r="BK133" i="4"/>
  <c r="J133" i="4"/>
  <c r="J30" i="4" s="1"/>
  <c r="AG97" i="1" s="1"/>
  <c r="AN99" i="1"/>
  <c r="J98" i="5"/>
  <c r="J41" i="5"/>
  <c r="AN96" i="1"/>
  <c r="J96" i="3"/>
  <c r="J39" i="3"/>
  <c r="BA94" i="1"/>
  <c r="W30" i="1" s="1"/>
  <c r="BB94" i="1"/>
  <c r="AX94" i="1"/>
  <c r="AZ98" i="1"/>
  <c r="AV98" i="1"/>
  <c r="AT98" i="1" s="1"/>
  <c r="BC94" i="1"/>
  <c r="AY94" i="1"/>
  <c r="BD94" i="1"/>
  <c r="W33" i="1"/>
  <c r="J39" i="4" l="1"/>
  <c r="J96" i="4"/>
  <c r="AN97" i="1"/>
  <c r="AW94" i="1"/>
  <c r="AK30" i="1"/>
  <c r="J32" i="6"/>
  <c r="AG100" i="1" s="1"/>
  <c r="W32" i="1"/>
  <c r="AZ94" i="1"/>
  <c r="AV94" i="1" s="1"/>
  <c r="AK29" i="1" s="1"/>
  <c r="J30" i="2"/>
  <c r="AG95" i="1" s="1"/>
  <c r="AN95" i="1" s="1"/>
  <c r="W31" i="1"/>
  <c r="J41" i="6" l="1"/>
  <c r="J39" i="2"/>
  <c r="AN100" i="1"/>
  <c r="AG98" i="1"/>
  <c r="AN98" i="1"/>
  <c r="AT94" i="1"/>
  <c r="W29" i="1"/>
  <c r="AG94" i="1" l="1"/>
  <c r="AK26" i="1" s="1"/>
  <c r="AK35" i="1" s="1"/>
  <c r="AN94" i="1" l="1"/>
</calcChain>
</file>

<file path=xl/sharedStrings.xml><?xml version="1.0" encoding="utf-8"?>
<sst xmlns="http://schemas.openxmlformats.org/spreadsheetml/2006/main" count="6678" uniqueCount="891">
  <si>
    <t>Export Komplet</t>
  </si>
  <si>
    <t/>
  </si>
  <si>
    <t>2.0</t>
  </si>
  <si>
    <t>ZAMOK</t>
  </si>
  <si>
    <t>False</t>
  </si>
  <si>
    <t>{3cd3b3f6-25bd-457f-9f26-d6eefc430bbc}</t>
  </si>
  <si>
    <t>0,01</t>
  </si>
  <si>
    <t>21</t>
  </si>
  <si>
    <t>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</si>
  <si>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</si>
  <si>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</si>
  <si>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</si>
  <si>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</si>
  <si>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</si>
  <si>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</si>
  <si>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20240130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</si>
  <si>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</si>
  <si>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</si>
  <si>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oplocení, bran a branek u vybraných základních a mateřských škol</t>
  </si>
  <si>
    <t>KSO:</t>
  </si>
  <si>
    <t>CC-CZ:</t>
  </si>
  <si>
    <t>Místo:</t>
  </si>
  <si>
    <t xml:space="preserve"> </t>
  </si>
  <si>
    <t>Datum:</t>
  </si>
  <si>
    <t>29. 1. 2024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</si>
  <si>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</si>
  <si>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</si>
  <si>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</si>
  <si>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</si>
  <si>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</si>
  <si>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</si>
  <si>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</si>
  <si>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</si>
  <si>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TSHK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</si>
  <si>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</si>
  <si>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</si>
  <si>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</si>
  <si>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</si>
  <si>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</si>
  <si>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</si>
  <si>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</si>
  <si>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</si>
  <si>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</si>
  <si>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</si>
  <si>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</si>
  <si>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</si>
  <si>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</si>
  <si>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</si>
  <si>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</si>
  <si>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</si>
  <si>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</si>
  <si>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</si>
  <si>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</si>
  <si>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</si>
  <si>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</si>
  <si>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</si>
  <si>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</si>
  <si>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</si>
  <si>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</si>
  <si>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</si>
  <si>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</si>
  <si>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</si>
  <si>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</si>
  <si>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</si>
  <si>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</si>
  <si>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</si>
  <si>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</si>
  <si>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</si>
  <si>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</si>
  <si>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</si>
  <si>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</si>
  <si>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</si>
  <si>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</si>
  <si>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</si>
  <si>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</si>
  <si>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</si>
  <si>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</si>
  <si>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</si>
  <si>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</si>
  <si>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</si>
  <si>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SO01</t>
  </si>
  <si>
    <t>MŠ Hrubínova - Výměna vstupních branek a vjezdových bran</t>
  </si>
  <si>
    <t>STA</t>
  </si>
  <si>
    <t>{b6d1a733-8ad0-4468-90af-e5f6bf93c156}</t>
  </si>
  <si>
    <t>2</t>
  </si>
  <si>
    <t>SO02</t>
  </si>
  <si>
    <t>ZŠ Milady Horákové - Výměna vjezdové brány ke školní jídelně a části plotu</t>
  </si>
  <si>
    <t>{7ddae941-9f3d-4499-beb0-76355f407bae}</t>
  </si>
  <si>
    <t>SO03</t>
  </si>
  <si>
    <t>MŠ Plácky - Výměna oplocení se vstupní brankou a vjezdovou bránou</t>
  </si>
  <si>
    <t>{c388d431-eb6a-4a98-9de0-37235dbb59ba}</t>
  </si>
  <si>
    <t>SO04</t>
  </si>
  <si>
    <t>ZŠ Nový Hradec - Výměna části oplocení</t>
  </si>
  <si>
    <t>{5a144063-da0d-43a0-9afb-baa002c01072}</t>
  </si>
  <si>
    <t>SO04a</t>
  </si>
  <si>
    <t>ZŠ Nový Hradec - Výměna části oplocení u školní jídelny ZŠ NHK</t>
  </si>
  <si>
    <t>Soupis</t>
  </si>
  <si>
    <t>{70bbd387-1176-4da3-9a1a-464733bc7759}</t>
  </si>
  <si>
    <t>SO04b</t>
  </si>
  <si>
    <t>Výměna části oplocení u školní družiny NHK</t>
  </si>
  <si>
    <t>{624d360b-bfd0-4fa9-9ffe-21c1c39de80e}</t>
  </si>
  <si>
    <t>KRYCÍ LIST SOUPISU PRACÍ</t>
  </si>
  <si>
    <t>Objekt:</t>
  </si>
  <si>
    <t>SO01 - MŠ Hrubínova - Výměna vstupních branek a vjezdových bran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</si>
  <si>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</si>
  <si>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</si>
  <si>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</si>
  <si>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</si>
  <si>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</si>
  <si>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</si>
  <si>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</si>
  <si>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</si>
  <si>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</si>
  <si>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</si>
  <si>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</si>
  <si>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</si>
  <si>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</si>
  <si>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</si>
  <si>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741 - Elektroinstalace - silnoproud</t>
  </si>
  <si>
    <t xml:space="preserve">    767 - Konstrukce zámečnické</t>
  </si>
  <si>
    <t xml:space="preserve">    783 - Dokončovací práce - nátěry</t>
  </si>
  <si>
    <t xml:space="preserve">    789 - Povrchové úpravy ocelových konstrukcí a technologických zařízení</t>
  </si>
  <si>
    <t>VRN - Vedlejší rozpočtové náklady</t>
  </si>
  <si>
    <t xml:space="preserve">    VRN3 - Zařízení staveniště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</si>
  <si>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</si>
  <si>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</si>
  <si>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</si>
  <si>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</si>
  <si>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</si>
  <si>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</si>
  <si>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</si>
  <si>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</si>
  <si>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</si>
  <si>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</si>
  <si>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</si>
  <si>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</si>
  <si>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</si>
  <si>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</si>
  <si>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</si>
  <si>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</si>
  <si>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</si>
  <si>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</si>
  <si>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</si>
  <si>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113106023</t>
  </si>
  <si>
    <t>Rozebrání dlažeb při překopech komunikací pro pěší ze zámkové dlažby ručně</t>
  </si>
  <si>
    <t>m2</t>
  </si>
  <si>
    <t>CS ÚRS 2024 01</t>
  </si>
  <si>
    <t>4</t>
  </si>
  <si>
    <t>818367528</t>
  </si>
  <si>
    <t>VV</t>
  </si>
  <si>
    <t>2*(1,6*1) "branka rampa včetně trasy"</t>
  </si>
  <si>
    <t>(1,5*2)+(12*1) "branka ulice Na rybárně včetně trasy"</t>
  </si>
  <si>
    <t>Součet</t>
  </si>
  <si>
    <t>113107137</t>
  </si>
  <si>
    <t>Odstranění podkladu z betonu vyztuženého sítěmi tl přes 150 do 300 mm ručně</t>
  </si>
  <si>
    <t>-431343580</t>
  </si>
  <si>
    <t>5*0,35 "brána rampa"</t>
  </si>
  <si>
    <t>3</t>
  </si>
  <si>
    <t>113202111</t>
  </si>
  <si>
    <t>Vytrhání obrub krajníků obrubníků stojatých</t>
  </si>
  <si>
    <t>m</t>
  </si>
  <si>
    <t>1785773033</t>
  </si>
  <si>
    <t>3+2 "branka rampa včetně trasy"</t>
  </si>
  <si>
    <t>6 "branka Na rybárně včetně trasy"</t>
  </si>
  <si>
    <t>132212131</t>
  </si>
  <si>
    <t>Hloubení nezapažených rýh šířky do 800 mm v soudržných horninách třídy těžitelnosti I skupiny 3 ručně</t>
  </si>
  <si>
    <t>m3</t>
  </si>
  <si>
    <t>1156574995</t>
  </si>
  <si>
    <t>26*0,3*0,4 "rýha pro kabely brána rampa"</t>
  </si>
  <si>
    <t>40*0,3*0,4 "rýha pro kabely branka Na rybárně"</t>
  </si>
  <si>
    <t>5</t>
  </si>
  <si>
    <t>162211311</t>
  </si>
  <si>
    <t>Vodorovné přemístění výkopku z horniny třídy těžitelnosti I skupiny 1 až 3 stavebním kolečkem do 10 m</t>
  </si>
  <si>
    <t>-845545730</t>
  </si>
  <si>
    <t>18,2*0,15 "objem pro štěrk"</t>
  </si>
  <si>
    <t>6</t>
  </si>
  <si>
    <t>174111101</t>
  </si>
  <si>
    <t>Zásyp jam, šachet rýh nebo kolem objektů sypaninou se zhutněním ručně</t>
  </si>
  <si>
    <t>1883486307</t>
  </si>
  <si>
    <t>7,92 "vykopáno"</t>
  </si>
  <si>
    <t>-18,2*0,15 "štěrková vrstva"</t>
  </si>
  <si>
    <t>Zakládání</t>
  </si>
  <si>
    <t>7</t>
  </si>
  <si>
    <t>275313611</t>
  </si>
  <si>
    <t>Základové patky z betonu tř. C 16/20</t>
  </si>
  <si>
    <t>-1973916261</t>
  </si>
  <si>
    <t>1,8*0,4*1 "patky branky Na rybárně"</t>
  </si>
  <si>
    <t>8</t>
  </si>
  <si>
    <t>275351121</t>
  </si>
  <si>
    <t>Zřízení bednění základových patek</t>
  </si>
  <si>
    <t>-398998365</t>
  </si>
  <si>
    <t>2*(1,8*0,4)*0,6 "patky branky Na rybárně"</t>
  </si>
  <si>
    <t>9</t>
  </si>
  <si>
    <t>275351122</t>
  </si>
  <si>
    <t>Odstranění bednění základových patek</t>
  </si>
  <si>
    <t>1710425767</t>
  </si>
  <si>
    <t>Svislé a kompletní konstrukce</t>
  </si>
  <si>
    <t>10</t>
  </si>
  <si>
    <t>348121211</t>
  </si>
  <si>
    <t>Osazení podhrabových desek dl do 2 m na ocelové plotové sloupky</t>
  </si>
  <si>
    <t>kus</t>
  </si>
  <si>
    <t>16</t>
  </si>
  <si>
    <t>-1020268338</t>
  </si>
  <si>
    <t>P</t>
  </si>
  <si>
    <t>Poznámka k položce:_x000D_
včetně zkrácení na požadovanou délku</t>
  </si>
  <si>
    <t>1 "branka Na rybárně"</t>
  </si>
  <si>
    <t>11</t>
  </si>
  <si>
    <t>M</t>
  </si>
  <si>
    <t>59233119</t>
  </si>
  <si>
    <t>deska plotová betonová 2000x50x290mm</t>
  </si>
  <si>
    <t>32</t>
  </si>
  <si>
    <t>22871968</t>
  </si>
  <si>
    <t>348171120</t>
  </si>
  <si>
    <t>Montáž rámového oplocení v přes 1 do 1,5 m</t>
  </si>
  <si>
    <t>-1701226744</t>
  </si>
  <si>
    <t>13</t>
  </si>
  <si>
    <t>RMAT0001</t>
  </si>
  <si>
    <t xml:space="preserve">plotový dílec 2 m x 1 m, Plotový rám s výpletem z lisované sítě - barva RAL dle brány, typ výpletu: lisovaný, drát: holý Fe, průměr drátu: 3.8 mm, rám: kulatina 14 mm Fe, přichycení navařením, okatost: 40*40 mm </t>
  </si>
  <si>
    <t>ks</t>
  </si>
  <si>
    <t>483130389</t>
  </si>
  <si>
    <t>Komunikace pozemní</t>
  </si>
  <si>
    <t>14</t>
  </si>
  <si>
    <t>564851111</t>
  </si>
  <si>
    <t>Podklad ze štěrkodrtě ŠD plochy přes 100 m2 tl 150 mm</t>
  </si>
  <si>
    <t>493191465</t>
  </si>
  <si>
    <t>2*(1,6*1) "branka rampa"</t>
  </si>
  <si>
    <t>(1,5*2)+(12*1) "branka ulice Na rybárně"</t>
  </si>
  <si>
    <t xml:space="preserve">(1,5*3) "branka ulice Na rybárně chodník" </t>
  </si>
  <si>
    <t>15</t>
  </si>
  <si>
    <t>565135101</t>
  </si>
  <si>
    <t>Asfaltový beton vrstva podkladní ACP 16 (obalované kamenivo OKS) tl 50 mm š do 1,5 m</t>
  </si>
  <si>
    <t>-1226142900</t>
  </si>
  <si>
    <t>1,5*3 "plocha branka Na rybárně"</t>
  </si>
  <si>
    <t>573111112</t>
  </si>
  <si>
    <t>Postřik živičný infiltrační s posypem z asfaltu množství 1 kg/m2</t>
  </si>
  <si>
    <t>1003964225</t>
  </si>
  <si>
    <t>17</t>
  </si>
  <si>
    <t>573211109</t>
  </si>
  <si>
    <t>Postřik živičný spojovací z asfaltu v množství 0,50 kg/m2</t>
  </si>
  <si>
    <t>1896535046</t>
  </si>
  <si>
    <t>18</t>
  </si>
  <si>
    <t>577144111</t>
  </si>
  <si>
    <t>Asfaltový beton vrstva obrusná ACO 11+ (ABS) tř. I tl 50 mm š do 3 m z nemodifikovaného asfaltu</t>
  </si>
  <si>
    <t>-998280269</t>
  </si>
  <si>
    <t>19</t>
  </si>
  <si>
    <t>581131115</t>
  </si>
  <si>
    <t>Kryt cementobetonový vozovek skupiny CB I tl 200 mm</t>
  </si>
  <si>
    <t>966467484</t>
  </si>
  <si>
    <t>20</t>
  </si>
  <si>
    <t>596211110</t>
  </si>
  <si>
    <t>Kladení zámkové dlažby komunikací pro pěší ručně tl 60 mm skupiny A pl do 50 m2</t>
  </si>
  <si>
    <t>1642735373</t>
  </si>
  <si>
    <t>Poznámka k položce:_x000D_
zpětné položení</t>
  </si>
  <si>
    <t>Ostatní konstrukce a práce, bourání</t>
  </si>
  <si>
    <t>916241113</t>
  </si>
  <si>
    <t>Osazení obrubníku kamenného ležatého s boční opěrou do lože z betonu prostého</t>
  </si>
  <si>
    <t>73542574</t>
  </si>
  <si>
    <t>5 "zpětné uložení"</t>
  </si>
  <si>
    <t>22</t>
  </si>
  <si>
    <t>59217001</t>
  </si>
  <si>
    <t>obrubník zahradní betonový 1000x50x250mm</t>
  </si>
  <si>
    <t>967603318</t>
  </si>
  <si>
    <t>0,5*10 'Přepočtené koeficientem množství</t>
  </si>
  <si>
    <t>23</t>
  </si>
  <si>
    <t>919735126</t>
  </si>
  <si>
    <t>Řezání stávajícího betonového krytu hl přes 250 do 300 mm</t>
  </si>
  <si>
    <t>900974328</t>
  </si>
  <si>
    <t>2*5 "brána rampa"</t>
  </si>
  <si>
    <t>24</t>
  </si>
  <si>
    <t>961044111</t>
  </si>
  <si>
    <t>Bourání základů z betonu prostého</t>
  </si>
  <si>
    <t>1795779374</t>
  </si>
  <si>
    <t>1,5 "odbourání skrytých konstrukcí - odhad"</t>
  </si>
  <si>
    <t>25</t>
  </si>
  <si>
    <t>966_99R</t>
  </si>
  <si>
    <t>Pomocné kovové nebo dřevěné konstrukce sloužící k přechodu osob nebo přejezdu zásobovacích aut při budování prahů bran a branek</t>
  </si>
  <si>
    <t>kpl</t>
  </si>
  <si>
    <t>-759297364</t>
  </si>
  <si>
    <t>1 "na celou stavbu"</t>
  </si>
  <si>
    <t>26</t>
  </si>
  <si>
    <t>966071711</t>
  </si>
  <si>
    <t>Bourání sloupků a vzpěr plotových ocelových do 2,5 m zabetonovaných</t>
  </si>
  <si>
    <t>-146584241</t>
  </si>
  <si>
    <t>Poznámka k položce:_x000D_
včetně odstranění betonových patek</t>
  </si>
  <si>
    <t>3 "branka ulice Na rybárně včetně trasy"</t>
  </si>
  <si>
    <t>27</t>
  </si>
  <si>
    <t>966073810</t>
  </si>
  <si>
    <t>Rozebrání vrat a vrátek k oplocení pl do 2 m2</t>
  </si>
  <si>
    <t>-775498589</t>
  </si>
  <si>
    <t>Poznámka k položce:_x000D_
Kovové části budou předány zadavateli (TSHK) do přistaveného kontejneru</t>
  </si>
  <si>
    <t>1 "branka rampa"</t>
  </si>
  <si>
    <t>1 "branka ulice"</t>
  </si>
  <si>
    <t>28</t>
  </si>
  <si>
    <t>966073811</t>
  </si>
  <si>
    <t>Rozebrání vrat a vrátek k oplocení pl přes 2 do 6 m2</t>
  </si>
  <si>
    <t>1131384729</t>
  </si>
  <si>
    <t>2 "brána rampa"</t>
  </si>
  <si>
    <t>2 "brána vstup"</t>
  </si>
  <si>
    <t>29</t>
  </si>
  <si>
    <t>977151113</t>
  </si>
  <si>
    <t>Jádrové vrty diamantovými korunkami do stavebních materiálů D přes 40 do 50 mm</t>
  </si>
  <si>
    <t>2051823229</t>
  </si>
  <si>
    <t>0,5 "brána rampa"</t>
  </si>
  <si>
    <t>997</t>
  </si>
  <si>
    <t>Přesun sutě</t>
  </si>
  <si>
    <t>30</t>
  </si>
  <si>
    <t>997013111</t>
  </si>
  <si>
    <t>Vnitrostaveništní doprava suti a vybouraných hmot pro budovy v do 6 m</t>
  </si>
  <si>
    <t>t</t>
  </si>
  <si>
    <t>977185919</t>
  </si>
  <si>
    <t>31</t>
  </si>
  <si>
    <t>997013501</t>
  </si>
  <si>
    <t>Odvoz suti a vybouraných hmot na skládku nebo meziskládku do 1 km se složením</t>
  </si>
  <si>
    <t>-1195690173</t>
  </si>
  <si>
    <t>997013509</t>
  </si>
  <si>
    <t>Příplatek k odvozu suti a vybouraných hmot na skládku ZKD 1 km přes 1 km</t>
  </si>
  <si>
    <t>1735363852</t>
  </si>
  <si>
    <t>7,02*10 'Přepočtené koeficientem množství</t>
  </si>
  <si>
    <t>33</t>
  </si>
  <si>
    <t>997013631</t>
  </si>
  <si>
    <t>Poplatek za uložení na skládce (skládkovné) stavebního odpadu směsného kód odpadu 17 09 04</t>
  </si>
  <si>
    <t>2071238821</t>
  </si>
  <si>
    <t>998</t>
  </si>
  <si>
    <t>Přesun hmot</t>
  </si>
  <si>
    <t>34</t>
  </si>
  <si>
    <t>998011008</t>
  </si>
  <si>
    <t>Přesun hmot pro budovy zděné s omezením mechanizace pro budovy v do 6 m</t>
  </si>
  <si>
    <t>1937305988</t>
  </si>
  <si>
    <t>PSV</t>
  </si>
  <si>
    <t>Práce a dodávky PSV</t>
  </si>
  <si>
    <t>741</t>
  </si>
  <si>
    <t>Elektroinstalace - silnoproud</t>
  </si>
  <si>
    <t>35</t>
  </si>
  <si>
    <t>741110053</t>
  </si>
  <si>
    <t>Montáž trubka plastová ohebná D přes 35 mm uložená volně</t>
  </si>
  <si>
    <t>-1118313326</t>
  </si>
  <si>
    <t>26 "rýha pro kabely brána rampa"</t>
  </si>
  <si>
    <t>40 "rýha pro kabely branka Na rybárně"</t>
  </si>
  <si>
    <t>36</t>
  </si>
  <si>
    <t>34571360</t>
  </si>
  <si>
    <t>trubka elektroinstalační HDPE tuhá dvouplášťová korugovaná D 32/40mm</t>
  </si>
  <si>
    <t>971869253</t>
  </si>
  <si>
    <t>66*1,05 'Přepočtené koeficientem množství</t>
  </si>
  <si>
    <t>37</t>
  </si>
  <si>
    <t>741110501</t>
  </si>
  <si>
    <t>Montáž lišta a kanálek protahovací šířky do 60 mm</t>
  </si>
  <si>
    <t>753345825</t>
  </si>
  <si>
    <t>30 "vnitřní odhad"</t>
  </si>
  <si>
    <t>38</t>
  </si>
  <si>
    <t>34571007</t>
  </si>
  <si>
    <t>lišta elektroinstalační hranatá PVC 40x20mm</t>
  </si>
  <si>
    <t>-1661234637</t>
  </si>
  <si>
    <t>30*1,05 'Přepočtené koeficientem množství</t>
  </si>
  <si>
    <t>39</t>
  </si>
  <si>
    <t>998741101</t>
  </si>
  <si>
    <t>Přesun hmot tonážní pro silnoproud v objektech v do 6 m</t>
  </si>
  <si>
    <t>795427567</t>
  </si>
  <si>
    <t>767</t>
  </si>
  <si>
    <t>Konstrukce zámečnické</t>
  </si>
  <si>
    <t>40</t>
  </si>
  <si>
    <t>767_R01</t>
  </si>
  <si>
    <t>Odřezání stávajících závěsů ze sloupku bran, branek a polí včetně začištění, navaření nebo montáž a dodávka nových závěsů pro křídla bran a branek</t>
  </si>
  <si>
    <t>1459568720</t>
  </si>
  <si>
    <t>8 "brány"</t>
  </si>
  <si>
    <t>4 "branky"</t>
  </si>
  <si>
    <t>14 "pole bran a branek"</t>
  </si>
  <si>
    <t>41</t>
  </si>
  <si>
    <t>767_R02</t>
  </si>
  <si>
    <t>Montáž a dodávka branky (osový rozměr mezi sloupky 1,2  m, výška 1,6 m), viz. poznámka</t>
  </si>
  <si>
    <t>-1719007598</t>
  </si>
  <si>
    <t>Poznámka k položce:_x000D_
dle schematu na výkresu č.1:_x000D_
Atypický zámečnický výrobek z jekl profilů na míru, výplň tahokov, vodorovná příčle _x000D_
Povrch pozinkovaný + vypalovaná barva (komaxit) v odstínu RAL_x000D_
Závěsy dle stávajícího řešení, spodní na základu v úrovni terénu_x000D_
Elektrický zámek BEFO, madlo délky 600 mm_x000D_
Příprava pro videotelefon a připojení kódové klávesnice</t>
  </si>
  <si>
    <t>42</t>
  </si>
  <si>
    <t>767_R03</t>
  </si>
  <si>
    <t>Montáž a dodávka dvoukřídlové brány (osový rozměr mezi sloupky 4,2 m, výšky 1,6 m), viz. poznámka</t>
  </si>
  <si>
    <t>1942950536</t>
  </si>
  <si>
    <t>Poznámka k položce:_x000D_
dle schematu na výkresu č.1:_x000D_
Atypický zámečnický výrobek z jekl profilů na míru, výplň tahokov, vodorovná příčle _x000D_
Povrch pozinkovaný + vypalovaná barva (komaxit) v odstínu RAL_x000D_
Závěsy dle stávajícího řešení, spodní na základu v úrovni terénu_x000D_
Včetně dorazu brány, ochran proti otevření při zamčení_x000D_
Příprava na elektrické otevírání (motor není součástí)</t>
  </si>
  <si>
    <t>1 "brána rampa"</t>
  </si>
  <si>
    <t>43</t>
  </si>
  <si>
    <t>767_R04</t>
  </si>
  <si>
    <t>Pevné pole mezi brankou a bránou (osový rozměr mezi sloupy 0,34 m, výška 1,6 m), viz. poznámka</t>
  </si>
  <si>
    <t>178043705</t>
  </si>
  <si>
    <t>Poznámka k položce:_x000D_
dle schematu na výkresu č.1:_x000D_
Atypický zámečnický výrobek z jekl profilů na míru, výplň tahokov_x000D_
Povrch pozinkovaný + vypalovaná barva (komaxit) v odstínu RAL_x000D_
Plotna pro videotelefon a kódové klávesnice (videotelefon a kodová klávesnice nejsou součástí této nabídky)</t>
  </si>
  <si>
    <t>44</t>
  </si>
  <si>
    <t>767_R05</t>
  </si>
  <si>
    <t>Montáž a dodávka branky včetně sloupků (osový rozměr mezi sloupky 1,15  m, výška 1,6 m), viz. poznámka</t>
  </si>
  <si>
    <t>-793884839</t>
  </si>
  <si>
    <t>Poznámka k položce:_x000D_
dle schematu na výkresu č.2:_x000D_
Atypický zámečnický výrobek z jekl profilů na míru, výplň tahokov, vodorovná příčle _x000D_
Povrch pozinkovaný + vypalovaná barva (komaxit) v odstínu RAL_x000D_
Elektrický zámek BEFO, madlo délky 600 mm_x000D_
Příprava pro videotelefon a připojení kódové klávesnice (nejsou součástí)</t>
  </si>
  <si>
    <t>45</t>
  </si>
  <si>
    <t>767_R06</t>
  </si>
  <si>
    <t>Pevné pole mezi brankou a bránou (osový rozměr mezi sloupy 0,75 m, výška 1,3 m), viz. poznámka</t>
  </si>
  <si>
    <t>-1947128768</t>
  </si>
  <si>
    <t>Poznámka k položce:_x000D_
dle schematu na výkresu č.2:_x000D_
Atypický zámečnický výrobek z jekl profilů na míru, výplň tahokov_x000D_
Povrch pozinkovaný + vypalovaná barva (komaxit) v odstínu RAL_x000D_
Plotna pro videotelefon, připojení kódové klávesnice (videotelefon a kodová klávesnice nejsou součástí této nabídky)</t>
  </si>
  <si>
    <t>46</t>
  </si>
  <si>
    <t>767_R07</t>
  </si>
  <si>
    <t>Montáž a dodávka dvoukřídlové brány (osový rozměr mezi sloupky 3,2 m, výšky 1,6 m), viz. poznámka</t>
  </si>
  <si>
    <t>-418504829</t>
  </si>
  <si>
    <t xml:space="preserve">Poznámka k položce:_x000D_
dle schematu na výkresu č.3:_x000D_
Atypický zámečnický výrobek z jekl profilů na míru, výplň tahokov, vodorovná příčle _x000D_
Povrch pozinkovaný + vypalovaná barva (komaxit) v odstínu RAL_x000D_
Závěsy dle stávajícího řešení, spodní na základu v úrovni terénu_x000D_
Včetně dorazu brány, ochran proti otevření při zamčení_x000D_
</t>
  </si>
  <si>
    <t>1 "brána vstup stezka"</t>
  </si>
  <si>
    <t>47</t>
  </si>
  <si>
    <t>767_R99</t>
  </si>
  <si>
    <t>Vypracování jednoduché výrobní dokumentace bran a branek, pro schválení před výrobou</t>
  </si>
  <si>
    <t>-1724998665</t>
  </si>
  <si>
    <t>1 "všechny záměčnícké výrobky"</t>
  </si>
  <si>
    <t>48</t>
  </si>
  <si>
    <t>767995112</t>
  </si>
  <si>
    <t>Montáž atypických zámečnických konstrukcí hm přes 5 do 10 kg</t>
  </si>
  <si>
    <t>kg</t>
  </si>
  <si>
    <t>532998763</t>
  </si>
  <si>
    <t>24 "práh branka Na rybárně"</t>
  </si>
  <si>
    <t>49</t>
  </si>
  <si>
    <t>13010820</t>
  </si>
  <si>
    <t>ocel profilová jakost S235JR (11 375) průřez U (UPN) 140</t>
  </si>
  <si>
    <t>-1511286097</t>
  </si>
  <si>
    <t>24*0,001 'Přepočtené koeficientem množství</t>
  </si>
  <si>
    <t>50</t>
  </si>
  <si>
    <t>998767101</t>
  </si>
  <si>
    <t>Přesun hmot tonážní pro zámečnické konstrukce v objektech v do 6 m</t>
  </si>
  <si>
    <t>-1021665462</t>
  </si>
  <si>
    <t>783</t>
  </si>
  <si>
    <t>Dokončovací práce - nátěry</t>
  </si>
  <si>
    <t>51</t>
  </si>
  <si>
    <t>783306805</t>
  </si>
  <si>
    <t>Odstranění nátěru ze zámečnických konstrukcí opálením</t>
  </si>
  <si>
    <t>-1433222357</t>
  </si>
  <si>
    <t>1,5*3 "sloupky rampa"</t>
  </si>
  <si>
    <t>1,5*2 "sloupky vstup"</t>
  </si>
  <si>
    <t>52</t>
  </si>
  <si>
    <t>783306807</t>
  </si>
  <si>
    <t>Odstranění nátěru ze zámečnických konstrukcí odstraňovačem nátěrů</t>
  </si>
  <si>
    <t>508345817</t>
  </si>
  <si>
    <t>53</t>
  </si>
  <si>
    <t>783306809</t>
  </si>
  <si>
    <t>Odstranění nátěru ze zámečnických konstrukcí okartáčováním</t>
  </si>
  <si>
    <t>-427292051</t>
  </si>
  <si>
    <t>789</t>
  </si>
  <si>
    <t>Povrchové úpravy ocelových konstrukcí a technologických zařízení</t>
  </si>
  <si>
    <t>54</t>
  </si>
  <si>
    <t>789327211</t>
  </si>
  <si>
    <t>Nátěr ocelových konstrukcí třídy III dvousložkový epoxidový základní tl do 80 µm</t>
  </si>
  <si>
    <t>-1479531502</t>
  </si>
  <si>
    <t>7,5 "sloupky stávajících bran a branek"</t>
  </si>
  <si>
    <t>55</t>
  </si>
  <si>
    <t>789327216</t>
  </si>
  <si>
    <t>Nátěr ocelových konstrukcí třídy III dvousložkový epoxidový mezivrstva tl do 80 µm</t>
  </si>
  <si>
    <t>-1762529734</t>
  </si>
  <si>
    <t>56</t>
  </si>
  <si>
    <t>789327221</t>
  </si>
  <si>
    <t>Nátěr ocelových konstrukcí třídy III dvousložkový epoxidový krycí (vrchní) tl do 80 µm</t>
  </si>
  <si>
    <t>-1229636124</t>
  </si>
  <si>
    <t>VRN</t>
  </si>
  <si>
    <t>Vedlejší rozpočtové náklady</t>
  </si>
  <si>
    <t>VRN3</t>
  </si>
  <si>
    <t>Zařízení staveniště</t>
  </si>
  <si>
    <t>57</t>
  </si>
  <si>
    <t>030001000</t>
  </si>
  <si>
    <t>Zařízení staveniště - WC, zajištění energií, zázemí</t>
  </si>
  <si>
    <t>1024</t>
  </si>
  <si>
    <t>-554818922</t>
  </si>
  <si>
    <t>58</t>
  </si>
  <si>
    <t>034103000</t>
  </si>
  <si>
    <t>Oplocení staveniště</t>
  </si>
  <si>
    <t>-1287651945</t>
  </si>
  <si>
    <t>59</t>
  </si>
  <si>
    <t>034503000</t>
  </si>
  <si>
    <t>Informační tabule na staveništi</t>
  </si>
  <si>
    <t>45243609</t>
  </si>
  <si>
    <t>VRN7</t>
  </si>
  <si>
    <t>Provozní vlivy</t>
  </si>
  <si>
    <t>60</t>
  </si>
  <si>
    <t>071103000</t>
  </si>
  <si>
    <t>Provoz investora</t>
  </si>
  <si>
    <t>1611096628</t>
  </si>
  <si>
    <t>SO02 - ZŠ Milady Horákové - Výměna vjezdové brány ke školní jídelně a části plotu</t>
  </si>
  <si>
    <t xml:space="preserve">    742 - Elektroinstalace - slaboproud</t>
  </si>
  <si>
    <t>M - Práce a dodávky M</t>
  </si>
  <si>
    <t xml:space="preserve">    21-M - Elektromontáže</t>
  </si>
  <si>
    <t xml:space="preserve">    58-M - Revize vyhrazených technických zařízení</t>
  </si>
  <si>
    <t>113107122</t>
  </si>
  <si>
    <t>Odstranění podkladu z kameniva drceného tl přes 100 do 200 mm ručně</t>
  </si>
  <si>
    <t>1275829862</t>
  </si>
  <si>
    <t>6*2 "upravovaná plocha u brány"</t>
  </si>
  <si>
    <t>10*0,4 "výkop v komunikaci pro videotelefon"</t>
  </si>
  <si>
    <t>113107144</t>
  </si>
  <si>
    <t>Odstranění podkladu živičného tl přes 150 do 200 mm ručně</t>
  </si>
  <si>
    <t>1740646047</t>
  </si>
  <si>
    <t>-262488101</t>
  </si>
  <si>
    <t>6 "přilehlé obrubníky"</t>
  </si>
  <si>
    <t>1573297813</t>
  </si>
  <si>
    <t>5,1*0,4*0,6 "rýha pro základový prah"</t>
  </si>
  <si>
    <t>85*0,4*0,5 "rýha pro kabel"</t>
  </si>
  <si>
    <t>-1262792072</t>
  </si>
  <si>
    <t>12*0,15 "objem pro štěrk brána odvoz"</t>
  </si>
  <si>
    <t>2*0,15 "objem pro štěrk brána komunikace slaboproud"</t>
  </si>
  <si>
    <t>171201221</t>
  </si>
  <si>
    <t>Poplatek za uložení na skládce (skládkovné) zeminy a kamení kód odpadu 17 05 04</t>
  </si>
  <si>
    <t>-1787918629</t>
  </si>
  <si>
    <t>1443068985</t>
  </si>
  <si>
    <t>181411131</t>
  </si>
  <si>
    <t>Založení parkového trávníku výsevem pl do 1000 m2 v rovině a ve svahu do 1:5</t>
  </si>
  <si>
    <t>-1578740943</t>
  </si>
  <si>
    <t>85*0,5 "rýha pro kabel"</t>
  </si>
  <si>
    <t>10 "ostatní plochy"</t>
  </si>
  <si>
    <t>00572410</t>
  </si>
  <si>
    <t>osivo směs travní parková</t>
  </si>
  <si>
    <t>-543841640</t>
  </si>
  <si>
    <t>200*0,02 'Přepočtené koeficientem množství</t>
  </si>
  <si>
    <t>804930865</t>
  </si>
  <si>
    <t>5,1*0,4*0,8 "základový prah"</t>
  </si>
  <si>
    <t>578576348</t>
  </si>
  <si>
    <t>2*(5,1+0,4)*0,3 "základový prah"</t>
  </si>
  <si>
    <t>211480035</t>
  </si>
  <si>
    <t>338171123</t>
  </si>
  <si>
    <t>Osazování sloupků a vzpěr plotových ocelových v do 2,60 m se zabetonováním</t>
  </si>
  <si>
    <t>CS ÚRS 2023 02</t>
  </si>
  <si>
    <t>-1620506364</t>
  </si>
  <si>
    <t>(16+16,5)/2,5 "počet polí a sloupků"</t>
  </si>
  <si>
    <t>15 "zaokrouhleno"</t>
  </si>
  <si>
    <t>553_001R</t>
  </si>
  <si>
    <t>plotový sloupek pro svařované panely profilovaný obdélníkový 40x60mm dl. 2,4 m povrchová úprava Pz a komaxit. tl. stěny min. 1,5  mm</t>
  </si>
  <si>
    <t>-1902001118</t>
  </si>
  <si>
    <t>348121221</t>
  </si>
  <si>
    <t>Osazení podhrabových desek délky do 3 m na ocelové plotové sloupky</t>
  </si>
  <si>
    <t>628141617</t>
  </si>
  <si>
    <t>592_001R</t>
  </si>
  <si>
    <t>deska plotová podhrabová betonová 2450x300x50 mm</t>
  </si>
  <si>
    <t>-1751935862</t>
  </si>
  <si>
    <t>348171143</t>
  </si>
  <si>
    <t>Montáž panelového svařovaného oplocení výšky přes 1,0 do 1,5 m</t>
  </si>
  <si>
    <t>-219285394</t>
  </si>
  <si>
    <t xml:space="preserve">Poznámka k položce:_x000D_
Cena včetně ocelových držáků polí (4ks na  sloupek)_x000D_
Přebytečné pole budou přenechány škole._x000D_
</t>
  </si>
  <si>
    <t>(16+16,5) "počet polí a sloupků"</t>
  </si>
  <si>
    <t>553_002R</t>
  </si>
  <si>
    <t>plotový panel svařovaný 2D výšky 1,43 m šířky 2,5m průměru drátu 8/6/8 mm oka 50x200mm povrchová úprava PZ + komaxit antracit</t>
  </si>
  <si>
    <t>-959722516</t>
  </si>
  <si>
    <t>Poznámka k položce:_x000D_
Barva antracit, Průměr drátu: vodorovné 2x8 mm, svislé 6 mm_x000D_
(např. Pilecký Super Strong)</t>
  </si>
  <si>
    <t>912856289</t>
  </si>
  <si>
    <t>146811219</t>
  </si>
  <si>
    <t>1020021916</t>
  </si>
  <si>
    <t>1277918053</t>
  </si>
  <si>
    <t>-94016178</t>
  </si>
  <si>
    <t>919735114</t>
  </si>
  <si>
    <t>Řezání stávajícího živičného krytu hl přes 150 do 200 mm</t>
  </si>
  <si>
    <t>402128814</t>
  </si>
  <si>
    <t>12 "řezání pro práh a výkopy brány a branky"</t>
  </si>
  <si>
    <t>20 "řezání pro videotelefon"</t>
  </si>
  <si>
    <t>-410145071</t>
  </si>
  <si>
    <t>-1944677389</t>
  </si>
  <si>
    <t xml:space="preserve">Poznámka k položce:_x000D_
včetně odstranění betonových patek_x000D_
</t>
  </si>
  <si>
    <t>13 "branka, brána, sousední sloupky"</t>
  </si>
  <si>
    <t>-986031081</t>
  </si>
  <si>
    <t>1022769241</t>
  </si>
  <si>
    <t>-1527338668</t>
  </si>
  <si>
    <t>18,38*10 'Přepočtené koeficientem množství</t>
  </si>
  <si>
    <t>-1203085283</t>
  </si>
  <si>
    <t>1052241757</t>
  </si>
  <si>
    <t>-105523661</t>
  </si>
  <si>
    <t>-649467073</t>
  </si>
  <si>
    <t>80,9523809523809*1,05 'Přepočtené koeficientem množství</t>
  </si>
  <si>
    <t>741122211</t>
  </si>
  <si>
    <t>Montáž kabel Cu plný kulatý žíla 3x1,5 až 6 mm2 uložený volně (např. CYKY)</t>
  </si>
  <si>
    <t>-393247098</t>
  </si>
  <si>
    <t>34111042</t>
  </si>
  <si>
    <t>kabel instalační jádro Cu plné izolace PVC plášť PVC 450/750V (CYKY) 3x4mm2</t>
  </si>
  <si>
    <t>445802362</t>
  </si>
  <si>
    <t>73,9130434782609*1,15 'Přepočtené koeficientem množství</t>
  </si>
  <si>
    <t>741122222</t>
  </si>
  <si>
    <t>Montáž kabel Cu plný kulatý žíla 4x10 mm2 uložený volně (např. CYKY)</t>
  </si>
  <si>
    <t>-721904806</t>
  </si>
  <si>
    <t>34111076</t>
  </si>
  <si>
    <t>kabel instalační jádro Cu plné izolace PVC plášť PVC 450/750V (CYKY) 4x10mm2</t>
  </si>
  <si>
    <t>-614424603</t>
  </si>
  <si>
    <t>2,60869565217391*1,15 'Přepočtené koeficientem množství</t>
  </si>
  <si>
    <t>741130003</t>
  </si>
  <si>
    <t>Ukončení vodič izolovaný do 4 mm2 v rozváděči nebo na přístroji</t>
  </si>
  <si>
    <t>-1896205887</t>
  </si>
  <si>
    <t>741130005</t>
  </si>
  <si>
    <t>Ukončení vodič izolovaný do 10 mm2 v rozváděči nebo na přístroji</t>
  </si>
  <si>
    <t>833958604</t>
  </si>
  <si>
    <t>741210001</t>
  </si>
  <si>
    <t>Montáž rozvodnice oceloplechová nebo plastová běžná do 20 kg</t>
  </si>
  <si>
    <t>1910802653</t>
  </si>
  <si>
    <t>1136443</t>
  </si>
  <si>
    <t>Rozvodnice na omítku-T IP65 12 MOD</t>
  </si>
  <si>
    <t>505181007</t>
  </si>
  <si>
    <t>741240001</t>
  </si>
  <si>
    <t>Montáž příslušenství rozvoden - vývodka kabelová do průměru 42 mm bez zhotovení otvorů</t>
  </si>
  <si>
    <t>289066327</t>
  </si>
  <si>
    <t>1187318</t>
  </si>
  <si>
    <t>VYVODKA PG16 805.3344 S MATICI</t>
  </si>
  <si>
    <t>-317326179</t>
  </si>
  <si>
    <t>-1125499059</t>
  </si>
  <si>
    <t>742</t>
  </si>
  <si>
    <t>Elektroinstalace - slaboproud</t>
  </si>
  <si>
    <t>742110401</t>
  </si>
  <si>
    <t>Montáž instalačních kanálů pro slaboproud plastových jednokomorových</t>
  </si>
  <si>
    <t>1661456020</t>
  </si>
  <si>
    <t>30 "videotelefon"</t>
  </si>
  <si>
    <t>34571004</t>
  </si>
  <si>
    <t>lišta elektroinstalační hranatá PVC 20x20mm</t>
  </si>
  <si>
    <t>-218803660</t>
  </si>
  <si>
    <t>742121001</t>
  </si>
  <si>
    <t>Montáž kabelů sdělovacích pro vnitřní rozvody do 15 žil</t>
  </si>
  <si>
    <t>-1963867531</t>
  </si>
  <si>
    <t>102 "videotelefon"</t>
  </si>
  <si>
    <t>RMAT0002</t>
  </si>
  <si>
    <t>kabel VL 02-2x1/100, VL nestíněný kabel typu "lanko", 2 žíly, průřez lanka 1 mm2, pro dvouvodičové vedení videotelefonů</t>
  </si>
  <si>
    <t>-1030677028</t>
  </si>
  <si>
    <t>102*1,2 'Přepočtené koeficientem množství</t>
  </si>
  <si>
    <t>742190001</t>
  </si>
  <si>
    <t>Vyhledání vývodu nebo krabice pro slaboproud</t>
  </si>
  <si>
    <t>507179037</t>
  </si>
  <si>
    <t>742_R01</t>
  </si>
  <si>
    <t>Zednické přípomoce pro slaboproudy</t>
  </si>
  <si>
    <t>1978789844</t>
  </si>
  <si>
    <t>Poznámka k položce:_x000D_
Předpoklad 16h: Vrtání, prostupy, drážky, začištění malby apod</t>
  </si>
  <si>
    <t>998742101</t>
  </si>
  <si>
    <t>Přesun hmot tonážní pro slaboproud v objektech v do 6 m</t>
  </si>
  <si>
    <t>-298640440</t>
  </si>
  <si>
    <t>767_R02a</t>
  </si>
  <si>
    <t>Montáž a dodávka branky (osový rozměr mezi sloupky 1,05  m, výška 1,7 m), viz. poznámka</t>
  </si>
  <si>
    <t>-1846932923</t>
  </si>
  <si>
    <t>Poznámka k položce:_x000D_
dle schematu na výkresu č.1:_x000D_
Atypický zámečnický výrobek z jekl profilů na míru, výplň tahokov, vodorovná příčle _x000D_
Povrch pozinkovaný + vypalovaná barva (komaxit) v odstínu RAL_x000D_
Závěsy stavitelné otočné_x000D_
Elektrický zámek BEFO, madlo délky 600 mm_x000D_
Příprava pro videotelefon a připojení kódové klávesnice</t>
  </si>
  <si>
    <t>767_R02b</t>
  </si>
  <si>
    <t>Montáž a dodávka systému čtecího zařízení kompatibilní se školou včetně konzultace před osazením (viz. poznámka)</t>
  </si>
  <si>
    <t>-85929585</t>
  </si>
  <si>
    <t xml:space="preserve">Poznámka k položce:_x000D_
přístupová čtečka Otvírák (EM, Mif, duál) 2 ks_x000D_
Arduino pro HW Otvírák – řídící jednotka 1 ks_x000D_
nap. zdr. zál. AWZ G2-C 12V/3A/7.2Ah 1 ks_x000D_
(VIS Plzeň, s.r.o.)_x000D_
</t>
  </si>
  <si>
    <t>1 "branka"</t>
  </si>
  <si>
    <t>767_R02c</t>
  </si>
  <si>
    <t>Montáž a dodávka systému videotelefonu s napojením na jídelnu (viz. poznámka)</t>
  </si>
  <si>
    <t>325293960</t>
  </si>
  <si>
    <t xml:space="preserve">Poznámka k položce:_x000D_
Zařízení od firmy Varnet: venkovní jednotka typ VHC-2 v2, montáži na zeď, (včetně podložky při instalaci na sloupek, vstup kabeláže zezadu), rozbočovač sběrnice VT BUS4A_x000D_
kabel vedený v chráničce viz kapitola slaboproud_x000D_
(ZEKATEL, spol. s r.o.)_x000D_
</t>
  </si>
  <si>
    <t>767_R02d</t>
  </si>
  <si>
    <t>Montáž a dodávka systému kodové klávesnice k elektrickému zámku - umístění na sousedním sloupku</t>
  </si>
  <si>
    <t>101637471</t>
  </si>
  <si>
    <t xml:space="preserve">Poznámka k položce:_x000D_
(ZEKATEL, spol. s r.o.)_x000D_
</t>
  </si>
  <si>
    <t>767_R03a</t>
  </si>
  <si>
    <t>Montáž a dodávka dvoukřídlové brány (osový rozměr mezi sloupky 3,5  m, výšky 1,7 m), viz. poznámka</t>
  </si>
  <si>
    <t>718612435</t>
  </si>
  <si>
    <t>Poznámka k položce:_x000D_
dle schematu na výkresu č.1:_x000D_
Atypický zámečnický výrobek z jekl profilů na míru, výplň tahokov, vodorovná příčle _x000D_
Povrch pozinkovaný + vypalovaná barva (komaxit) v odstínu RAL_x000D_
Závěsy otočné stavitelné_x000D_
Včetně dorazu brány, ochran proti otevření při zamčení</t>
  </si>
  <si>
    <t>767_R03b</t>
  </si>
  <si>
    <t>Elektrických pohon brány na dálkové ovládání, řídící jednotka, kabelizace včetně fotobuněk, klíček, maják, držáky pohonu do sloupků, apod. ovládání GSM až 200 tel. čísel, 5ks ovladačů</t>
  </si>
  <si>
    <t>1131488975</t>
  </si>
  <si>
    <t xml:space="preserve">Poznámka k položce:_x000D_
dle schematu na výkresu č.1:_x000D_
Atypický zámečnický výrobek z jekl profilů na míru, výplň tahokov, vodorovná příčle _x000D_
Povrch pozinkovaný + vypalovaná barva (komaxit) v odstínu RAL_x000D_
Závěsy otočné stavitelné_x000D_
</t>
  </si>
  <si>
    <t>Vypracování výrobní dokumentace bran a branek, pro schválení před výrobou, včetně koordinace se silno a slaboproudem</t>
  </si>
  <si>
    <t>-452618963</t>
  </si>
  <si>
    <t>-348789106</t>
  </si>
  <si>
    <t>74 "práh ztužení"</t>
  </si>
  <si>
    <t>-13517719</t>
  </si>
  <si>
    <t>74*0,001 'Přepočtené koeficientem množství</t>
  </si>
  <si>
    <t>61</t>
  </si>
  <si>
    <t>1720873138</t>
  </si>
  <si>
    <t>Práce a dodávky M</t>
  </si>
  <si>
    <t>21-M</t>
  </si>
  <si>
    <t>Elektromontáže</t>
  </si>
  <si>
    <t>62</t>
  </si>
  <si>
    <t>210120511</t>
  </si>
  <si>
    <t>Montáž jističů do 100 A se zapojením vodičů</t>
  </si>
  <si>
    <t>64</t>
  </si>
  <si>
    <t>-101967596</t>
  </si>
  <si>
    <t>63</t>
  </si>
  <si>
    <t>1202455</t>
  </si>
  <si>
    <t>HLAVNI VYPINAC 3P 40A IS-40/3</t>
  </si>
  <si>
    <t>128</t>
  </si>
  <si>
    <t>294729857</t>
  </si>
  <si>
    <t>210120511.1</t>
  </si>
  <si>
    <t>Montáž chráničů do 100 A se zapojením vodičů</t>
  </si>
  <si>
    <t>691947050</t>
  </si>
  <si>
    <t>Poznámka k položce:_x000D_
závada 2/1;</t>
  </si>
  <si>
    <t>65</t>
  </si>
  <si>
    <t>35829022</t>
  </si>
  <si>
    <t>chránič proudový s jističem 1+N pólový 16A typ B</t>
  </si>
  <si>
    <t>1979006635</t>
  </si>
  <si>
    <t>66</t>
  </si>
  <si>
    <t>210192701</t>
  </si>
  <si>
    <t>Zhotovení otvorů pro osazení vývodek do rozvaděčů průměru do 16 mm</t>
  </si>
  <si>
    <t>-1093312394</t>
  </si>
  <si>
    <t>Poznámka k položce:_x000D_
závada 1/1 - montáž do podhledu</t>
  </si>
  <si>
    <t>58-M</t>
  </si>
  <si>
    <t>Revize vyhrazených technických zařízení</t>
  </si>
  <si>
    <t>67</t>
  </si>
  <si>
    <t>R01</t>
  </si>
  <si>
    <t xml:space="preserve">Výchozí revize dotčené části el. instalace </t>
  </si>
  <si>
    <t>661324358</t>
  </si>
  <si>
    <t xml:space="preserve">Poznámka k položce:_x000D_
včetně dokumetace skutečného provedení </t>
  </si>
  <si>
    <t>68</t>
  </si>
  <si>
    <t>908455783</t>
  </si>
  <si>
    <t>69</t>
  </si>
  <si>
    <t>-1078925044</t>
  </si>
  <si>
    <t>70</t>
  </si>
  <si>
    <t>1538165738</t>
  </si>
  <si>
    <t>71</t>
  </si>
  <si>
    <t>327244672</t>
  </si>
  <si>
    <t>SO03 - MŠ Plácky - Výměna oplocení se vstupní brankou a vjezdovou bránou</t>
  </si>
  <si>
    <t xml:space="preserve">    764 - Konstrukce klempířské</t>
  </si>
  <si>
    <t>113106121</t>
  </si>
  <si>
    <t>Rozebrání dlažeb z betonových nebo kamenných dlaždic komunikací pro pěší ručně</t>
  </si>
  <si>
    <t>-1940447003</t>
  </si>
  <si>
    <t>60*0,6 "pás v chodníku v kontaktu s plotem"</t>
  </si>
  <si>
    <t>843837476</t>
  </si>
  <si>
    <t>4*1 "zpevněná plocha u brány"</t>
  </si>
  <si>
    <t>-1199818997</t>
  </si>
  <si>
    <t>131111323</t>
  </si>
  <si>
    <t>Vrtání jamek pro plotové sloupky D přes 200 do 300 mm ručně s mechanickým vrtákem</t>
  </si>
  <si>
    <t>67859853</t>
  </si>
  <si>
    <t>(60)/2,5*0,8 "počet sloupků x hloubka"</t>
  </si>
  <si>
    <t>162751117</t>
  </si>
  <si>
    <t>Vodorovné přemístění přes 9 000 do 10000 m výkopku/sypaniny z horniny třídy těžitelnosti I skupiny 1 až 3</t>
  </si>
  <si>
    <t>1082156139</t>
  </si>
  <si>
    <t>55*0,3*0,8 "objem podezdívky stávajícího plotu"</t>
  </si>
  <si>
    <t>167151101</t>
  </si>
  <si>
    <t>Nakládání výkopku z hornin třídy těžitelnosti I skupiny 1 až 3 do 100 m3</t>
  </si>
  <si>
    <t>520033782</t>
  </si>
  <si>
    <t>10364101</t>
  </si>
  <si>
    <t>zemina pro terénní úpravy - ornice</t>
  </si>
  <si>
    <t>495759215</t>
  </si>
  <si>
    <t>181311103</t>
  </si>
  <si>
    <t>Rozprostření ornice tl vrstvy do 200 mm v rovině nebo ve svahu do 1:5 ručně</t>
  </si>
  <si>
    <t>1364077215</t>
  </si>
  <si>
    <t>45*1 "pás podle plotu"</t>
  </si>
  <si>
    <t>-1439070486</t>
  </si>
  <si>
    <t>60 "ostatní plochy"</t>
  </si>
  <si>
    <t>-364492465</t>
  </si>
  <si>
    <t>-1764418686</t>
  </si>
  <si>
    <t>4*0,4*0,8 "základový prah"</t>
  </si>
  <si>
    <t>893112441</t>
  </si>
  <si>
    <t>2*(4+0,4)*0,3 "základový prah"</t>
  </si>
  <si>
    <t>1973073645</t>
  </si>
  <si>
    <t>-1331904412</t>
  </si>
  <si>
    <t>(60)/2,5 "počet polí a sloupků"</t>
  </si>
  <si>
    <t>-1323945101</t>
  </si>
  <si>
    <t>-1660020664</t>
  </si>
  <si>
    <t>270671331</t>
  </si>
  <si>
    <t>-796079757</t>
  </si>
  <si>
    <t>60-5 "plot bez brány a branky"</t>
  </si>
  <si>
    <t>1826068331</t>
  </si>
  <si>
    <t>1569967320</t>
  </si>
  <si>
    <t>4 "podklad pod asfalt"</t>
  </si>
  <si>
    <t>10 "doplnění pod dlažbu"</t>
  </si>
  <si>
    <t>-1679778072</t>
  </si>
  <si>
    <t>998507153</t>
  </si>
  <si>
    <t>396347964</t>
  </si>
  <si>
    <t>-388124434</t>
  </si>
  <si>
    <t>596811121</t>
  </si>
  <si>
    <t>Kladení betonové dlažby komunikací pro pěší do lože z kameniva velikosti do 0,09 m2 pl přes 50 do 100 m2</t>
  </si>
  <si>
    <t>-1546114577</t>
  </si>
  <si>
    <t>Poznámka k položce:_x000D_
zpětné položení nebo vyrovnání</t>
  </si>
  <si>
    <t>-1768402998</t>
  </si>
  <si>
    <t>8 "asfalt u brány"</t>
  </si>
  <si>
    <t>-359773946</t>
  </si>
  <si>
    <t>4*0,4*0,8 "vybourání základového prahu"</t>
  </si>
  <si>
    <t>55*0,3*0,8 "podezdívka stávajícího plotu"</t>
  </si>
  <si>
    <t>406430459</t>
  </si>
  <si>
    <t>31 "sloupky plotu, bran a branek"</t>
  </si>
  <si>
    <t>966071821</t>
  </si>
  <si>
    <t>Rozebrání oplocení z drátěného pletiva se čtvercovými oky v do 1,6 m</t>
  </si>
  <si>
    <t>-1170832822</t>
  </si>
  <si>
    <t>15 "pozemek 1573/33"</t>
  </si>
  <si>
    <t>966072811</t>
  </si>
  <si>
    <t>Rozebrání rámového oplocení na ocelové sloupky v přes 1 do 2 m</t>
  </si>
  <si>
    <t>1745196133</t>
  </si>
  <si>
    <t>45 "hlavní část oplocení"</t>
  </si>
  <si>
    <t>1827587318</t>
  </si>
  <si>
    <t>-2106712908</t>
  </si>
  <si>
    <t>2105120643</t>
  </si>
  <si>
    <t>-1351226079</t>
  </si>
  <si>
    <t>-649003930</t>
  </si>
  <si>
    <t>1120694034</t>
  </si>
  <si>
    <t>37,655*10 'Přepočtené koeficientem množství</t>
  </si>
  <si>
    <t>-66502700</t>
  </si>
  <si>
    <t>998011001</t>
  </si>
  <si>
    <t>Přesun hmot pro budovy zděné v do 6 m</t>
  </si>
  <si>
    <t>-1242134659</t>
  </si>
  <si>
    <t>741_R01</t>
  </si>
  <si>
    <t>Nový samostatně stojící pilíř s kompletním vybavením a zemními pracemi pro napájení elektromotorů brány. Včetně kabelů a napojení na stávající elektroměrový pilíř ve vzdálenosti do 1,5 m</t>
  </si>
  <si>
    <t>-1843681680</t>
  </si>
  <si>
    <t>764</t>
  </si>
  <si>
    <t>Konstrukce klempířské</t>
  </si>
  <si>
    <t>764001821</t>
  </si>
  <si>
    <t>Demontáž krytiny ze svitků nebo tabulí do suti</t>
  </si>
  <si>
    <t>-1556426251</t>
  </si>
  <si>
    <t>1,2*1,3 "pilíř plyn"</t>
  </si>
  <si>
    <t>764111671</t>
  </si>
  <si>
    <t>Krytina železobetonových desek z Pz plechu s povrchovou úpravou</t>
  </si>
  <si>
    <t>-1496152400</t>
  </si>
  <si>
    <t>998764101</t>
  </si>
  <si>
    <t>Přesun hmot tonážní pro konstrukce klempířské v objektech v do 6 m</t>
  </si>
  <si>
    <t>234434032</t>
  </si>
  <si>
    <t>741884504</t>
  </si>
  <si>
    <t>-2110692548</t>
  </si>
  <si>
    <t>Montáž a dodávka dvoukřídlové brány (osový rozměr mezi sloupky 3,7  m, výšky 1,7 m), viz. poznámka</t>
  </si>
  <si>
    <t>1630537261</t>
  </si>
  <si>
    <t>Elektrických pohon brány na dálkové ovládání, řídící jednotka, kabelizace včetně fotobuněk, klíček, maják, držáky pohonu do sloupků, apod. ovládání GSM až 100 tel. čísel, 3ks ovladačů</t>
  </si>
  <si>
    <t>-1805577066</t>
  </si>
  <si>
    <t>-54707602</t>
  </si>
  <si>
    <t>767646411</t>
  </si>
  <si>
    <t>Montáž revizních dveří a dvířek jednokřídlových s rámem plochy do 0,5 m2</t>
  </si>
  <si>
    <t>-817701874</t>
  </si>
  <si>
    <t>55343547</t>
  </si>
  <si>
    <t>dvířka revizní nerezová s otvory na plynová měřidla 605x605mm</t>
  </si>
  <si>
    <t>664454165</t>
  </si>
  <si>
    <t>1420755005</t>
  </si>
  <si>
    <t>1854495099</t>
  </si>
  <si>
    <t>1433281839</t>
  </si>
  <si>
    <t>1336952404</t>
  </si>
  <si>
    <t>-1004592534</t>
  </si>
  <si>
    <t>753988140</t>
  </si>
  <si>
    <t>724347378</t>
  </si>
  <si>
    <t>2002089839</t>
  </si>
  <si>
    <t>SO04 - ZŠ Nový Hradec - Výměna části oplocení</t>
  </si>
  <si>
    <t>Soupis:</t>
  </si>
  <si>
    <t>SO04a - ZŠ Nový Hradec - Výměna části oplocení u školní jídelny ZŠ NHK</t>
  </si>
  <si>
    <t>111211101</t>
  </si>
  <si>
    <t>Odstranění křovin a stromů průměru kmene do 100 mm i s kořeny sklonu terénu do 1:5 ručně</t>
  </si>
  <si>
    <t>-1278551971</t>
  </si>
  <si>
    <t>68 "pletivo tělocvična"</t>
  </si>
  <si>
    <t>1947150044</t>
  </si>
  <si>
    <t>(68)/2,5*0,8 "počet sloupků"</t>
  </si>
  <si>
    <t>1599160878</t>
  </si>
  <si>
    <t>68*0,1*0,5 "dovoz ornice odhad"</t>
  </si>
  <si>
    <t>227092527</t>
  </si>
  <si>
    <t>-899038755</t>
  </si>
  <si>
    <t>3,4*1,35 'Přepočtené koeficientem množství</t>
  </si>
  <si>
    <t>749263305</t>
  </si>
  <si>
    <t>68*1 "pás podle plotu"</t>
  </si>
  <si>
    <t>97244463</t>
  </si>
  <si>
    <t>68 "ostatní plochy"</t>
  </si>
  <si>
    <t>1975720314</t>
  </si>
  <si>
    <t>-34317640</t>
  </si>
  <si>
    <t>(68)/2,5+5,8 "počet polí a sloupků"</t>
  </si>
  <si>
    <t>85686703</t>
  </si>
  <si>
    <t>-1922900926</t>
  </si>
  <si>
    <t>-2023983677</t>
  </si>
  <si>
    <t>-1588879671</t>
  </si>
  <si>
    <t>68 "plot bez brány a branky"</t>
  </si>
  <si>
    <t>553_008R</t>
  </si>
  <si>
    <t>plotový panel svařovaný 2D výšky 1,43 m šířky 2,5m průměru drátu 6/5/6 mm oka 50x200mm povrchová úprava PZ + komaxit antracit</t>
  </si>
  <si>
    <t>393959070</t>
  </si>
  <si>
    <t>Poznámka k položce:_x000D_
Barva antracit, Průměr drátu: vodorovné 2x8 mm, svislé 6 mm_x000D_
(např. Pilecký Super)</t>
  </si>
  <si>
    <t>966052121</t>
  </si>
  <si>
    <t>Bourání sloupků a vzpěr ŽB plotových s betonovou patkou</t>
  </si>
  <si>
    <t>180723620</t>
  </si>
  <si>
    <t>18 "plot jídelna"</t>
  </si>
  <si>
    <t>966071822</t>
  </si>
  <si>
    <t>Rozebrání oplocení z drátěného pletiva se čtvercovými oky v přes 1,6 do 2,0 m</t>
  </si>
  <si>
    <t>1370569649</t>
  </si>
  <si>
    <t>-2047799543</t>
  </si>
  <si>
    <t>1827941587</t>
  </si>
  <si>
    <t>-1131069736</t>
  </si>
  <si>
    <t>3,193*10 'Přepočtené koeficientem množství</t>
  </si>
  <si>
    <t>997029058</t>
  </si>
  <si>
    <t>-1267905711</t>
  </si>
  <si>
    <t>-645526689</t>
  </si>
  <si>
    <t>-570060408</t>
  </si>
  <si>
    <t>1343722028</t>
  </si>
  <si>
    <t>-1608500019</t>
  </si>
  <si>
    <t>SO04b - Výměna části oplocení u školní družiny NHK</t>
  </si>
  <si>
    <t>-791079261</t>
  </si>
  <si>
    <t>15+11 "počet sloupků"</t>
  </si>
  <si>
    <t>1886558341</t>
  </si>
  <si>
    <t>0,5 "dovoz ornice odhad"</t>
  </si>
  <si>
    <t>657613169</t>
  </si>
  <si>
    <t>511419653</t>
  </si>
  <si>
    <t>0,5*1,35 'Přepočtené koeficientem množství</t>
  </si>
  <si>
    <t>-474524844</t>
  </si>
  <si>
    <t>(25+15)*1 "pás podle plotu"</t>
  </si>
  <si>
    <t>376498894</t>
  </si>
  <si>
    <t>40 "ostatní plochy"</t>
  </si>
  <si>
    <t>-1838403628</t>
  </si>
  <si>
    <t>150*0,02 'Přepočtené koeficientem množství</t>
  </si>
  <si>
    <t>-1031801131</t>
  </si>
  <si>
    <t>40/2,5+2 "počet polí a sloupků"</t>
  </si>
  <si>
    <t>-1773433997</t>
  </si>
  <si>
    <t>12017335</t>
  </si>
  <si>
    <t>3230232</t>
  </si>
  <si>
    <t>1276556580</t>
  </si>
  <si>
    <t>40 "plot bez brány a branky"</t>
  </si>
  <si>
    <t>plotový panel svařovaný 2D výšky 1,43 m šířky 2,5m průměru drátu 6/5/6 mm oka 50x200mm povrchová úprava PZ + komaxit zelená</t>
  </si>
  <si>
    <t>1659715935</t>
  </si>
  <si>
    <t>1703134692</t>
  </si>
  <si>
    <t>24 "stávající jídelna"</t>
  </si>
  <si>
    <t>324325357</t>
  </si>
  <si>
    <t>303421645</t>
  </si>
  <si>
    <t>86801700</t>
  </si>
  <si>
    <t>-584756868</t>
  </si>
  <si>
    <t>4,201*10 'Přepočtené koeficientem množství</t>
  </si>
  <si>
    <t>564521053</t>
  </si>
  <si>
    <t>-1683353001</t>
  </si>
  <si>
    <t>-238456088</t>
  </si>
  <si>
    <t>112520658</t>
  </si>
  <si>
    <t>-1230900682</t>
  </si>
  <si>
    <t>-500084808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</si>
</sst>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2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1" fillId="4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4" fontId="23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1" fillId="0" borderId="22" xfId="0" applyFont="1" applyBorder="1" applyAlignment="1">
      <alignment horizontal="center" vertical="center"/>
    </xf>
    <xf numFmtId="49" fontId="21" fillId="0" borderId="22" xfId="0" applyNumberFormat="1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center" vertical="center" wrapText="1"/>
    </xf>
    <xf numFmtId="167" fontId="21" fillId="0" borderId="22" xfId="0" applyNumberFormat="1" applyFont="1" applyBorder="1" applyAlignment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5" fillId="0" borderId="0" xfId="0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36" fillId="0" borderId="22" xfId="0" applyFont="1" applyBorder="1" applyAlignment="1">
      <alignment horizontal="center" vertical="center"/>
    </xf>
    <xf numFmtId="49" fontId="36" fillId="0" borderId="22" xfId="0" applyNumberFormat="1" applyFont="1" applyBorder="1" applyAlignment="1">
      <alignment horizontal="left" vertical="center" wrapText="1"/>
    </xf>
    <xf numFmtId="0" fontId="36" fillId="0" borderId="22" xfId="0" applyFont="1" applyBorder="1" applyAlignment="1">
      <alignment horizontal="left" vertical="center" wrapText="1"/>
    </xf>
    <xf numFmtId="0" fontId="36" fillId="0" borderId="22" xfId="0" applyFont="1" applyBorder="1" applyAlignment="1">
      <alignment horizontal="center" vertical="center" wrapText="1"/>
    </xf>
    <xf numFmtId="167" fontId="36" fillId="0" borderId="22" xfId="0" applyNumberFormat="1" applyFont="1" applyBorder="1" applyAlignment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left" vertical="center"/>
    </xf>
    <xf numFmtId="0" fontId="21" fillId="4" borderId="7" xfId="0" applyFont="1" applyFill="1" applyBorder="1" applyAlignment="1">
      <alignment horizontal="righ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9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2"/>
  <sheetViews>
    <sheetView showGridLines="0" tabSelected="1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pans="1:74" ht="36.950000000000003" customHeight="1"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  <c r="BC2" s="207"/>
      <c r="BD2" s="207"/>
      <c r="BE2" s="207"/>
      <c r="BS2" s="15" t="s">
        <v>6</v>
      </c>
      <c r="BT2" s="15" t="s">
        <v>7</v>
      </c>
    </row>
    <row r="3" spans="1:74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8</v>
      </c>
      <c r="BT3" s="15" t="s">
        <v>9</v>
      </c>
    </row>
    <row r="4" spans="1:74" ht="24.95" customHeight="1">
      <c r="B4" s="18"/>
      <c r="D4" s="19" t="s">
        <v>10</v>
      </c>
      <c r="AR4" s="18"/>
      <c r="AS4" s="20" t="s">
        <v>11</v>
      </c>
      <c r="BE4" s="21" t="s">
        <v>12</v>
      </c>
      <c r="BS4" s="15" t="s">
        <v>13</v>
      </c>
    </row>
    <row r="5" spans="1:74" ht="12" customHeight="1">
      <c r="B5" s="18"/>
      <c r="D5" s="22" t="s">
        <v>14</v>
      </c>
      <c r="K5" s="206" t="s">
        <v>15</v>
      </c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07"/>
      <c r="AC5" s="207"/>
      <c r="AD5" s="207"/>
      <c r="AE5" s="207"/>
      <c r="AF5" s="207"/>
      <c r="AG5" s="207"/>
      <c r="AH5" s="207"/>
      <c r="AI5" s="207"/>
      <c r="AJ5" s="207"/>
      <c r="AR5" s="18"/>
      <c r="BE5" s="203" t="s">
        <v>16</v>
      </c>
      <c r="BS5" s="15" t="s">
        <v>6</v>
      </c>
    </row>
    <row r="6" spans="1:74" ht="36.950000000000003" customHeight="1">
      <c r="B6" s="18"/>
      <c r="D6" s="24" t="s">
        <v>17</v>
      </c>
      <c r="K6" s="208" t="s">
        <v>18</v>
      </c>
      <c r="L6" s="207"/>
      <c r="M6" s="207"/>
      <c r="N6" s="207"/>
      <c r="O6" s="207"/>
      <c r="P6" s="207"/>
      <c r="Q6" s="207"/>
      <c r="R6" s="207"/>
      <c r="S6" s="207"/>
      <c r="T6" s="207"/>
      <c r="U6" s="207"/>
      <c r="V6" s="207"/>
      <c r="W6" s="207"/>
      <c r="X6" s="207"/>
      <c r="Y6" s="207"/>
      <c r="Z6" s="207"/>
      <c r="AA6" s="207"/>
      <c r="AB6" s="207"/>
      <c r="AC6" s="207"/>
      <c r="AD6" s="207"/>
      <c r="AE6" s="207"/>
      <c r="AF6" s="207"/>
      <c r="AG6" s="207"/>
      <c r="AH6" s="207"/>
      <c r="AI6" s="207"/>
      <c r="AJ6" s="207"/>
      <c r="AR6" s="18"/>
      <c r="BE6" s="204"/>
      <c r="BS6" s="15" t="s">
        <v>6</v>
      </c>
    </row>
    <row r="7" spans="1:74" ht="12" customHeight="1">
      <c r="B7" s="18"/>
      <c r="D7" s="25" t="s">
        <v>19</v>
      </c>
      <c r="K7" s="23" t="s">
        <v>1</v>
      </c>
      <c r="AK7" s="25" t="s">
        <v>20</v>
      </c>
      <c r="AN7" s="23" t="s">
        <v>1</v>
      </c>
      <c r="AR7" s="18"/>
      <c r="BE7" s="204"/>
      <c r="BS7" s="15" t="s">
        <v>6</v>
      </c>
    </row>
    <row r="8" spans="1:74" ht="12" customHeight="1">
      <c r="B8" s="18"/>
      <c r="D8" s="25" t="s">
        <v>21</v>
      </c>
      <c r="K8" s="23" t="s">
        <v>22</v>
      </c>
      <c r="AK8" s="25" t="s">
        <v>23</v>
      </c>
      <c r="AN8" s="26" t="s">
        <v>24</v>
      </c>
      <c r="AR8" s="18"/>
      <c r="BE8" s="204"/>
      <c r="BS8" s="15" t="s">
        <v>6</v>
      </c>
    </row>
    <row r="9" spans="1:74" ht="14.45" customHeight="1">
      <c r="B9" s="18"/>
      <c r="AR9" s="18"/>
      <c r="BE9" s="204"/>
      <c r="BS9" s="15" t="s">
        <v>6</v>
      </c>
    </row>
    <row r="10" spans="1:74" ht="12" customHeight="1">
      <c r="B10" s="18"/>
      <c r="D10" s="25" t="s">
        <v>25</v>
      </c>
      <c r="AK10" s="25" t="s">
        <v>26</v>
      </c>
      <c r="AN10" s="23" t="s">
        <v>1</v>
      </c>
      <c r="AR10" s="18"/>
      <c r="BE10" s="204"/>
      <c r="BS10" s="15" t="s">
        <v>6</v>
      </c>
    </row>
    <row r="11" spans="1:74" ht="18.399999999999999" customHeight="1">
      <c r="B11" s="18"/>
      <c r="E11" s="23" t="s">
        <v>22</v>
      </c>
      <c r="AK11" s="25" t="s">
        <v>27</v>
      </c>
      <c r="AN11" s="23" t="s">
        <v>1</v>
      </c>
      <c r="AR11" s="18"/>
      <c r="BE11" s="204"/>
      <c r="BS11" s="15" t="s">
        <v>6</v>
      </c>
    </row>
    <row r="12" spans="1:74" ht="6.95" customHeight="1">
      <c r="B12" s="18"/>
      <c r="AR12" s="18"/>
      <c r="BE12" s="204"/>
      <c r="BS12" s="15" t="s">
        <v>6</v>
      </c>
    </row>
    <row r="13" spans="1:74" ht="12" customHeight="1">
      <c r="B13" s="18"/>
      <c r="D13" s="25" t="s">
        <v>28</v>
      </c>
      <c r="AK13" s="25" t="s">
        <v>26</v>
      </c>
      <c r="AN13" s="27" t="s">
        <v>29</v>
      </c>
      <c r="AR13" s="18"/>
      <c r="BE13" s="204"/>
      <c r="BS13" s="15" t="s">
        <v>6</v>
      </c>
    </row>
    <row r="14" spans="1:74" ht="12.75">
      <c r="B14" s="18"/>
      <c r="E14" s="209" t="s">
        <v>29</v>
      </c>
      <c r="F14" s="210"/>
      <c r="G14" s="210"/>
      <c r="H14" s="210"/>
      <c r="I14" s="210"/>
      <c r="J14" s="210"/>
      <c r="K14" s="210"/>
      <c r="L14" s="210"/>
      <c r="M14" s="210"/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210"/>
      <c r="AB14" s="210"/>
      <c r="AC14" s="210"/>
      <c r="AD14" s="210"/>
      <c r="AE14" s="210"/>
      <c r="AF14" s="210"/>
      <c r="AG14" s="210"/>
      <c r="AH14" s="210"/>
      <c r="AI14" s="210"/>
      <c r="AJ14" s="210"/>
      <c r="AK14" s="25" t="s">
        <v>27</v>
      </c>
      <c r="AN14" s="27" t="s">
        <v>29</v>
      </c>
      <c r="AR14" s="18"/>
      <c r="BE14" s="204"/>
      <c r="BS14" s="15" t="s">
        <v>6</v>
      </c>
    </row>
    <row r="15" spans="1:74" ht="6.95" customHeight="1">
      <c r="B15" s="18"/>
      <c r="AR15" s="18"/>
      <c r="BE15" s="204"/>
      <c r="BS15" s="15" t="s">
        <v>4</v>
      </c>
    </row>
    <row r="16" spans="1:74" ht="12" customHeight="1">
      <c r="B16" s="18"/>
      <c r="D16" s="25" t="s">
        <v>30</v>
      </c>
      <c r="AK16" s="25" t="s">
        <v>26</v>
      </c>
      <c r="AN16" s="23" t="s">
        <v>1</v>
      </c>
      <c r="AR16" s="18"/>
      <c r="BE16" s="204"/>
      <c r="BS16" s="15" t="s">
        <v>4</v>
      </c>
    </row>
    <row r="17" spans="2:71" ht="18.399999999999999" customHeight="1">
      <c r="B17" s="18"/>
      <c r="E17" s="23" t="s">
        <v>22</v>
      </c>
      <c r="AK17" s="25" t="s">
        <v>27</v>
      </c>
      <c r="AN17" s="23" t="s">
        <v>1</v>
      </c>
      <c r="AR17" s="18"/>
      <c r="BE17" s="204"/>
      <c r="BS17" s="15" t="s">
        <v>31</v>
      </c>
    </row>
    <row r="18" spans="2:71" ht="6.95" customHeight="1">
      <c r="B18" s="18"/>
      <c r="AR18" s="18"/>
      <c r="BE18" s="204"/>
      <c r="BS18" s="15" t="s">
        <v>6</v>
      </c>
    </row>
    <row r="19" spans="2:71" ht="12" customHeight="1">
      <c r="B19" s="18"/>
      <c r="D19" s="25" t="s">
        <v>32</v>
      </c>
      <c r="AK19" s="25" t="s">
        <v>26</v>
      </c>
      <c r="AN19" s="23" t="s">
        <v>1</v>
      </c>
      <c r="AR19" s="18"/>
      <c r="BE19" s="204"/>
      <c r="BS19" s="15" t="s">
        <v>6</v>
      </c>
    </row>
    <row r="20" spans="2:71" ht="18.399999999999999" customHeight="1">
      <c r="B20" s="18"/>
      <c r="E20" s="23" t="s">
        <v>33</v>
      </c>
      <c r="AK20" s="25" t="s">
        <v>27</v>
      </c>
      <c r="AN20" s="23" t="s">
        <v>1</v>
      </c>
      <c r="AR20" s="18"/>
      <c r="BE20" s="204"/>
      <c r="BS20" s="15" t="s">
        <v>31</v>
      </c>
    </row>
    <row r="21" spans="2:71" ht="6.95" customHeight="1">
      <c r="B21" s="18"/>
      <c r="AR21" s="18"/>
      <c r="BE21" s="204"/>
    </row>
    <row r="22" spans="2:71" ht="12" customHeight="1">
      <c r="B22" s="18"/>
      <c r="D22" s="25" t="s">
        <v>34</v>
      </c>
      <c r="AR22" s="18"/>
      <c r="BE22" s="204"/>
    </row>
    <row r="23" spans="2:71" ht="16.5" customHeight="1">
      <c r="B23" s="18"/>
      <c r="E23" s="211" t="s">
        <v>1</v>
      </c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1"/>
      <c r="Z23" s="211"/>
      <c r="AA23" s="211"/>
      <c r="AB23" s="211"/>
      <c r="AC23" s="211"/>
      <c r="AD23" s="211"/>
      <c r="AE23" s="211"/>
      <c r="AF23" s="211"/>
      <c r="AG23" s="211"/>
      <c r="AH23" s="211"/>
      <c r="AI23" s="211"/>
      <c r="AJ23" s="211"/>
      <c r="AK23" s="211"/>
      <c r="AL23" s="211"/>
      <c r="AM23" s="211"/>
      <c r="AN23" s="211"/>
      <c r="AR23" s="18"/>
      <c r="BE23" s="204"/>
    </row>
    <row r="24" spans="2:71" ht="6.95" customHeight="1">
      <c r="B24" s="18"/>
      <c r="AR24" s="18"/>
      <c r="BE24" s="204"/>
    </row>
    <row r="25" spans="2:71" ht="6.95" customHeight="1">
      <c r="B25" s="1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18"/>
      <c r="BE25" s="204"/>
    </row>
    <row r="26" spans="2:71" s="1" customFormat="1" ht="25.9" customHeight="1">
      <c r="B26" s="30"/>
      <c r="D26" s="31" t="s">
        <v>35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12">
        <f>ROUND(AG94,2)</f>
        <v>0</v>
      </c>
      <c r="AL26" s="213"/>
      <c r="AM26" s="213"/>
      <c r="AN26" s="213"/>
      <c r="AO26" s="213"/>
      <c r="AR26" s="30"/>
      <c r="BE26" s="204"/>
    </row>
    <row r="27" spans="2:71" s="1" customFormat="1" ht="6.95" customHeight="1">
      <c r="B27" s="30"/>
      <c r="AR27" s="30"/>
      <c r="BE27" s="204"/>
    </row>
    <row r="28" spans="2:71" s="1" customFormat="1" ht="12.75">
      <c r="B28" s="30"/>
      <c r="L28" s="214" t="s">
        <v>36</v>
      </c>
      <c r="M28" s="214"/>
      <c r="N28" s="214"/>
      <c r="O28" s="214"/>
      <c r="P28" s="214"/>
      <c r="W28" s="214" t="s">
        <v>37</v>
      </c>
      <c r="X28" s="214"/>
      <c r="Y28" s="214"/>
      <c r="Z28" s="214"/>
      <c r="AA28" s="214"/>
      <c r="AB28" s="214"/>
      <c r="AC28" s="214"/>
      <c r="AD28" s="214"/>
      <c r="AE28" s="214"/>
      <c r="AK28" s="214" t="s">
        <v>38</v>
      </c>
      <c r="AL28" s="214"/>
      <c r="AM28" s="214"/>
      <c r="AN28" s="214"/>
      <c r="AO28" s="214"/>
      <c r="AR28" s="30"/>
      <c r="BE28" s="204"/>
    </row>
    <row r="29" spans="2:71" s="2" customFormat="1" ht="14.45" customHeight="1">
      <c r="B29" s="34"/>
      <c r="D29" s="25" t="s">
        <v>39</v>
      </c>
      <c r="F29" s="25" t="s">
        <v>40</v>
      </c>
      <c r="L29" s="217">
        <v>0.21</v>
      </c>
      <c r="M29" s="216"/>
      <c r="N29" s="216"/>
      <c r="O29" s="216"/>
      <c r="P29" s="216"/>
      <c r="W29" s="215">
        <f>ROUND(AZ94, 2)</f>
        <v>0</v>
      </c>
      <c r="X29" s="216"/>
      <c r="Y29" s="216"/>
      <c r="Z29" s="216"/>
      <c r="AA29" s="216"/>
      <c r="AB29" s="216"/>
      <c r="AC29" s="216"/>
      <c r="AD29" s="216"/>
      <c r="AE29" s="216"/>
      <c r="AK29" s="215">
        <f>ROUND(AV94, 2)</f>
        <v>0</v>
      </c>
      <c r="AL29" s="216"/>
      <c r="AM29" s="216"/>
      <c r="AN29" s="216"/>
      <c r="AO29" s="216"/>
      <c r="AR29" s="34"/>
      <c r="BE29" s="205"/>
    </row>
    <row r="30" spans="2:71" s="2" customFormat="1" ht="14.45" customHeight="1">
      <c r="B30" s="34"/>
      <c r="F30" s="25" t="s">
        <v>41</v>
      </c>
      <c r="L30" s="217">
        <v>0.12</v>
      </c>
      <c r="M30" s="216"/>
      <c r="N30" s="216"/>
      <c r="O30" s="216"/>
      <c r="P30" s="216"/>
      <c r="W30" s="215">
        <f>ROUND(BA94, 2)</f>
        <v>0</v>
      </c>
      <c r="X30" s="216"/>
      <c r="Y30" s="216"/>
      <c r="Z30" s="216"/>
      <c r="AA30" s="216"/>
      <c r="AB30" s="216"/>
      <c r="AC30" s="216"/>
      <c r="AD30" s="216"/>
      <c r="AE30" s="216"/>
      <c r="AK30" s="215">
        <f>ROUND(AW94, 2)</f>
        <v>0</v>
      </c>
      <c r="AL30" s="216"/>
      <c r="AM30" s="216"/>
      <c r="AN30" s="216"/>
      <c r="AO30" s="216"/>
      <c r="AR30" s="34"/>
      <c r="BE30" s="205"/>
    </row>
    <row r="31" spans="2:71" s="2" customFormat="1" ht="14.45" hidden="1" customHeight="1">
      <c r="B31" s="34"/>
      <c r="F31" s="25" t="s">
        <v>42</v>
      </c>
      <c r="L31" s="217">
        <v>0.21</v>
      </c>
      <c r="M31" s="216"/>
      <c r="N31" s="216"/>
      <c r="O31" s="216"/>
      <c r="P31" s="216"/>
      <c r="W31" s="215">
        <f>ROUND(BB94, 2)</f>
        <v>0</v>
      </c>
      <c r="X31" s="216"/>
      <c r="Y31" s="216"/>
      <c r="Z31" s="216"/>
      <c r="AA31" s="216"/>
      <c r="AB31" s="216"/>
      <c r="AC31" s="216"/>
      <c r="AD31" s="216"/>
      <c r="AE31" s="216"/>
      <c r="AK31" s="215">
        <v>0</v>
      </c>
      <c r="AL31" s="216"/>
      <c r="AM31" s="216"/>
      <c r="AN31" s="216"/>
      <c r="AO31" s="216"/>
      <c r="AR31" s="34"/>
      <c r="BE31" s="205"/>
    </row>
    <row r="32" spans="2:71" s="2" customFormat="1" ht="14.45" hidden="1" customHeight="1">
      <c r="B32" s="34"/>
      <c r="F32" s="25" t="s">
        <v>43</v>
      </c>
      <c r="L32" s="217">
        <v>0.12</v>
      </c>
      <c r="M32" s="216"/>
      <c r="N32" s="216"/>
      <c r="O32" s="216"/>
      <c r="P32" s="216"/>
      <c r="W32" s="215">
        <f>ROUND(BC94, 2)</f>
        <v>0</v>
      </c>
      <c r="X32" s="216"/>
      <c r="Y32" s="216"/>
      <c r="Z32" s="216"/>
      <c r="AA32" s="216"/>
      <c r="AB32" s="216"/>
      <c r="AC32" s="216"/>
      <c r="AD32" s="216"/>
      <c r="AE32" s="216"/>
      <c r="AK32" s="215">
        <v>0</v>
      </c>
      <c r="AL32" s="216"/>
      <c r="AM32" s="216"/>
      <c r="AN32" s="216"/>
      <c r="AO32" s="216"/>
      <c r="AR32" s="34"/>
      <c r="BE32" s="205"/>
    </row>
    <row r="33" spans="2:57" s="2" customFormat="1" ht="14.45" hidden="1" customHeight="1">
      <c r="B33" s="34"/>
      <c r="F33" s="25" t="s">
        <v>44</v>
      </c>
      <c r="L33" s="217">
        <v>0</v>
      </c>
      <c r="M33" s="216"/>
      <c r="N33" s="216"/>
      <c r="O33" s="216"/>
      <c r="P33" s="216"/>
      <c r="W33" s="215">
        <f>ROUND(BD94, 2)</f>
        <v>0</v>
      </c>
      <c r="X33" s="216"/>
      <c r="Y33" s="216"/>
      <c r="Z33" s="216"/>
      <c r="AA33" s="216"/>
      <c r="AB33" s="216"/>
      <c r="AC33" s="216"/>
      <c r="AD33" s="216"/>
      <c r="AE33" s="216"/>
      <c r="AK33" s="215">
        <v>0</v>
      </c>
      <c r="AL33" s="216"/>
      <c r="AM33" s="216"/>
      <c r="AN33" s="216"/>
      <c r="AO33" s="216"/>
      <c r="AR33" s="34"/>
      <c r="BE33" s="205"/>
    </row>
    <row r="34" spans="2:57" s="1" customFormat="1" ht="6.95" customHeight="1">
      <c r="B34" s="30"/>
      <c r="AR34" s="30"/>
      <c r="BE34" s="204"/>
    </row>
    <row r="35" spans="2:57" s="1" customFormat="1" ht="25.9" customHeight="1">
      <c r="B35" s="30"/>
      <c r="C35" s="35"/>
      <c r="D35" s="36" t="s">
        <v>45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46</v>
      </c>
      <c r="U35" s="37"/>
      <c r="V35" s="37"/>
      <c r="W35" s="37"/>
      <c r="X35" s="221" t="s">
        <v>47</v>
      </c>
      <c r="Y35" s="219"/>
      <c r="Z35" s="219"/>
      <c r="AA35" s="219"/>
      <c r="AB35" s="219"/>
      <c r="AC35" s="37"/>
      <c r="AD35" s="37"/>
      <c r="AE35" s="37"/>
      <c r="AF35" s="37"/>
      <c r="AG35" s="37"/>
      <c r="AH35" s="37"/>
      <c r="AI35" s="37"/>
      <c r="AJ35" s="37"/>
      <c r="AK35" s="218">
        <f>SUM(AK26:AK33)</f>
        <v>0</v>
      </c>
      <c r="AL35" s="219"/>
      <c r="AM35" s="219"/>
      <c r="AN35" s="219"/>
      <c r="AO35" s="220"/>
      <c r="AP35" s="35"/>
      <c r="AQ35" s="35"/>
      <c r="AR35" s="30"/>
    </row>
    <row r="36" spans="2:57" s="1" customFormat="1" ht="6.95" customHeight="1">
      <c r="B36" s="30"/>
      <c r="AR36" s="30"/>
    </row>
    <row r="37" spans="2:57" s="1" customFormat="1" ht="14.45" customHeight="1">
      <c r="B37" s="30"/>
      <c r="AR37" s="30"/>
    </row>
    <row r="38" spans="2:57" ht="14.45" customHeight="1">
      <c r="B38" s="18"/>
      <c r="AR38" s="18"/>
    </row>
    <row r="39" spans="2:57" ht="14.45" customHeight="1">
      <c r="B39" s="18"/>
      <c r="AR39" s="18"/>
    </row>
    <row r="40" spans="2:57" ht="14.45" customHeight="1">
      <c r="B40" s="18"/>
      <c r="AR40" s="18"/>
    </row>
    <row r="41" spans="2:57" ht="14.45" customHeight="1">
      <c r="B41" s="18"/>
      <c r="AR41" s="18"/>
    </row>
    <row r="42" spans="2:57" ht="14.45" customHeight="1">
      <c r="B42" s="18"/>
      <c r="AR42" s="18"/>
    </row>
    <row r="43" spans="2:57" ht="14.45" customHeight="1">
      <c r="B43" s="18"/>
      <c r="AR43" s="18"/>
    </row>
    <row r="44" spans="2:57" ht="14.45" customHeight="1">
      <c r="B44" s="18"/>
      <c r="AR44" s="18"/>
    </row>
    <row r="45" spans="2:57" ht="14.45" customHeight="1">
      <c r="B45" s="18"/>
      <c r="AR45" s="18"/>
    </row>
    <row r="46" spans="2:57" ht="14.45" customHeight="1">
      <c r="B46" s="18"/>
      <c r="AR46" s="18"/>
    </row>
    <row r="47" spans="2:57" ht="14.45" customHeight="1">
      <c r="B47" s="18"/>
      <c r="AR47" s="18"/>
    </row>
    <row r="48" spans="2:57" ht="14.45" customHeight="1">
      <c r="B48" s="18"/>
      <c r="AR48" s="18"/>
    </row>
    <row r="49" spans="2:44" s="1" customFormat="1" ht="14.45" customHeight="1">
      <c r="B49" s="30"/>
      <c r="D49" s="39" t="s">
        <v>48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39" t="s">
        <v>49</v>
      </c>
      <c r="AI49" s="40"/>
      <c r="AJ49" s="40"/>
      <c r="AK49" s="40"/>
      <c r="AL49" s="40"/>
      <c r="AM49" s="40"/>
      <c r="AN49" s="40"/>
      <c r="AO49" s="40"/>
      <c r="AR49" s="30"/>
    </row>
    <row r="50" spans="2:44" ht="11.25">
      <c r="B50" s="18"/>
      <c r="AR50" s="18"/>
    </row>
    <row r="51" spans="2:44" ht="11.25">
      <c r="B51" s="18"/>
      <c r="AR51" s="18"/>
    </row>
    <row r="52" spans="2:44" ht="11.25">
      <c r="B52" s="18"/>
      <c r="AR52" s="18"/>
    </row>
    <row r="53" spans="2:44" ht="11.25">
      <c r="B53" s="18"/>
      <c r="AR53" s="18"/>
    </row>
    <row r="54" spans="2:44" ht="11.25">
      <c r="B54" s="18"/>
      <c r="AR54" s="18"/>
    </row>
    <row r="55" spans="2:44" ht="11.25">
      <c r="B55" s="18"/>
      <c r="AR55" s="18"/>
    </row>
    <row r="56" spans="2:44" ht="11.25">
      <c r="B56" s="18"/>
      <c r="AR56" s="18"/>
    </row>
    <row r="57" spans="2:44" ht="11.25">
      <c r="B57" s="18"/>
      <c r="AR57" s="18"/>
    </row>
    <row r="58" spans="2:44" ht="11.25">
      <c r="B58" s="18"/>
      <c r="AR58" s="18"/>
    </row>
    <row r="59" spans="2:44" ht="11.25">
      <c r="B59" s="18"/>
      <c r="AR59" s="18"/>
    </row>
    <row r="60" spans="2:44" s="1" customFormat="1" ht="12.75">
      <c r="B60" s="30"/>
      <c r="D60" s="41" t="s">
        <v>50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1" t="s">
        <v>51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1" t="s">
        <v>50</v>
      </c>
      <c r="AI60" s="32"/>
      <c r="AJ60" s="32"/>
      <c r="AK60" s="32"/>
      <c r="AL60" s="32"/>
      <c r="AM60" s="41" t="s">
        <v>51</v>
      </c>
      <c r="AN60" s="32"/>
      <c r="AO60" s="32"/>
      <c r="AR60" s="30"/>
    </row>
    <row r="61" spans="2:44" ht="11.25">
      <c r="B61" s="18"/>
      <c r="AR61" s="18"/>
    </row>
    <row r="62" spans="2:44" ht="11.25">
      <c r="B62" s="18"/>
      <c r="AR62" s="18"/>
    </row>
    <row r="63" spans="2:44" ht="11.25">
      <c r="B63" s="18"/>
      <c r="AR63" s="18"/>
    </row>
    <row r="64" spans="2:44" s="1" customFormat="1" ht="12.75">
      <c r="B64" s="30"/>
      <c r="D64" s="39" t="s">
        <v>52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9" t="s">
        <v>53</v>
      </c>
      <c r="AI64" s="40"/>
      <c r="AJ64" s="40"/>
      <c r="AK64" s="40"/>
      <c r="AL64" s="40"/>
      <c r="AM64" s="40"/>
      <c r="AN64" s="40"/>
      <c r="AO64" s="40"/>
      <c r="AR64" s="30"/>
    </row>
    <row r="65" spans="2:44" ht="11.25">
      <c r="B65" s="18"/>
      <c r="AR65" s="18"/>
    </row>
    <row r="66" spans="2:44" ht="11.25">
      <c r="B66" s="18"/>
      <c r="AR66" s="18"/>
    </row>
    <row r="67" spans="2:44" ht="11.25">
      <c r="B67" s="18"/>
      <c r="AR67" s="18"/>
    </row>
    <row r="68" spans="2:44" ht="11.25">
      <c r="B68" s="18"/>
      <c r="AR68" s="18"/>
    </row>
    <row r="69" spans="2:44" ht="11.25">
      <c r="B69" s="18"/>
      <c r="AR69" s="18"/>
    </row>
    <row r="70" spans="2:44" ht="11.25">
      <c r="B70" s="18"/>
      <c r="AR70" s="18"/>
    </row>
    <row r="71" spans="2:44" ht="11.25">
      <c r="B71" s="18"/>
      <c r="AR71" s="18"/>
    </row>
    <row r="72" spans="2:44" ht="11.25">
      <c r="B72" s="18"/>
      <c r="AR72" s="18"/>
    </row>
    <row r="73" spans="2:44" ht="11.25">
      <c r="B73" s="18"/>
      <c r="AR73" s="18"/>
    </row>
    <row r="74" spans="2:44" ht="11.25">
      <c r="B74" s="18"/>
      <c r="AR74" s="18"/>
    </row>
    <row r="75" spans="2:44" s="1" customFormat="1" ht="12.75">
      <c r="B75" s="30"/>
      <c r="D75" s="41" t="s">
        <v>50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1" t="s">
        <v>51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1" t="s">
        <v>50</v>
      </c>
      <c r="AI75" s="32"/>
      <c r="AJ75" s="32"/>
      <c r="AK75" s="32"/>
      <c r="AL75" s="32"/>
      <c r="AM75" s="41" t="s">
        <v>51</v>
      </c>
      <c r="AN75" s="32"/>
      <c r="AO75" s="32"/>
      <c r="AR75" s="30"/>
    </row>
    <row r="76" spans="2:44" s="1" customFormat="1" ht="11.25">
      <c r="B76" s="30"/>
      <c r="AR76" s="30"/>
    </row>
    <row r="77" spans="2:44" s="1" customFormat="1" ht="6.9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30"/>
    </row>
    <row r="81" spans="1:91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30"/>
    </row>
    <row r="82" spans="1:91" s="1" customFormat="1" ht="24.95" customHeight="1">
      <c r="B82" s="30"/>
      <c r="C82" s="19" t="s">
        <v>54</v>
      </c>
      <c r="AR82" s="30"/>
    </row>
    <row r="83" spans="1:91" s="1" customFormat="1" ht="6.95" customHeight="1">
      <c r="B83" s="30"/>
      <c r="AR83" s="30"/>
    </row>
    <row r="84" spans="1:91" s="3" customFormat="1" ht="12" customHeight="1">
      <c r="B84" s="46"/>
      <c r="C84" s="25" t="s">
        <v>14</v>
      </c>
      <c r="L84" s="3" t="str">
        <f>K5</f>
        <v>20240130</v>
      </c>
      <c r="AR84" s="46"/>
    </row>
    <row r="85" spans="1:91" s="4" customFormat="1" ht="36.950000000000003" customHeight="1">
      <c r="B85" s="47"/>
      <c r="C85" s="48" t="s">
        <v>17</v>
      </c>
      <c r="L85" s="180" t="str">
        <f>K6</f>
        <v>Oprava oplocení, bran a branek u vybraných základních a mateřských škol</v>
      </c>
      <c r="M85" s="181"/>
      <c r="N85" s="181"/>
      <c r="O85" s="181"/>
      <c r="P85" s="181"/>
      <c r="Q85" s="181"/>
      <c r="R85" s="181"/>
      <c r="S85" s="181"/>
      <c r="T85" s="181"/>
      <c r="U85" s="181"/>
      <c r="V85" s="181"/>
      <c r="W85" s="181"/>
      <c r="X85" s="181"/>
      <c r="Y85" s="181"/>
      <c r="Z85" s="181"/>
      <c r="AA85" s="181"/>
      <c r="AB85" s="181"/>
      <c r="AC85" s="181"/>
      <c r="AD85" s="181"/>
      <c r="AE85" s="181"/>
      <c r="AF85" s="181"/>
      <c r="AG85" s="181"/>
      <c r="AH85" s="181"/>
      <c r="AI85" s="181"/>
      <c r="AJ85" s="181"/>
      <c r="AR85" s="47"/>
    </row>
    <row r="86" spans="1:91" s="1" customFormat="1" ht="6.95" customHeight="1">
      <c r="B86" s="30"/>
      <c r="AR86" s="30"/>
    </row>
    <row r="87" spans="1:91" s="1" customFormat="1" ht="12" customHeight="1">
      <c r="B87" s="30"/>
      <c r="C87" s="25" t="s">
        <v>21</v>
      </c>
      <c r="L87" s="49" t="str">
        <f>IF(K8="","",K8)</f>
        <v xml:space="preserve"> </v>
      </c>
      <c r="AI87" s="25" t="s">
        <v>23</v>
      </c>
      <c r="AM87" s="182" t="str">
        <f>IF(AN8= "","",AN8)</f>
        <v>29. 1. 2024</v>
      </c>
      <c r="AN87" s="182"/>
      <c r="AR87" s="30"/>
    </row>
    <row r="88" spans="1:91" s="1" customFormat="1" ht="6.95" customHeight="1">
      <c r="B88" s="30"/>
      <c r="AR88" s="30"/>
    </row>
    <row r="89" spans="1:91" s="1" customFormat="1" ht="15.2" customHeight="1">
      <c r="B89" s="30"/>
      <c r="C89" s="25" t="s">
        <v>25</v>
      </c>
      <c r="L89" s="3" t="str">
        <f>IF(E11= "","",E11)</f>
        <v xml:space="preserve"> </v>
      </c>
      <c r="AI89" s="25" t="s">
        <v>30</v>
      </c>
      <c r="AM89" s="183" t="str">
        <f>IF(E17="","",E17)</f>
        <v xml:space="preserve"> </v>
      </c>
      <c r="AN89" s="184"/>
      <c r="AO89" s="184"/>
      <c r="AP89" s="184"/>
      <c r="AR89" s="30"/>
      <c r="AS89" s="185" t="s">
        <v>55</v>
      </c>
      <c r="AT89" s="186"/>
      <c r="AU89" s="51"/>
      <c r="AV89" s="51"/>
      <c r="AW89" s="51"/>
      <c r="AX89" s="51"/>
      <c r="AY89" s="51"/>
      <c r="AZ89" s="51"/>
      <c r="BA89" s="51"/>
      <c r="BB89" s="51"/>
      <c r="BC89" s="51"/>
      <c r="BD89" s="52"/>
    </row>
    <row r="90" spans="1:91" s="1" customFormat="1" ht="15.2" customHeight="1">
      <c r="B90" s="30"/>
      <c r="C90" s="25" t="s">
        <v>28</v>
      </c>
      <c r="L90" s="3" t="str">
        <f>IF(E14= "Vyplň údaj","",E14)</f>
        <v/>
      </c>
      <c r="AI90" s="25" t="s">
        <v>32</v>
      </c>
      <c r="AM90" s="183" t="str">
        <f>IF(E20="","",E20)</f>
        <v>TSHK</v>
      </c>
      <c r="AN90" s="184"/>
      <c r="AO90" s="184"/>
      <c r="AP90" s="184"/>
      <c r="AR90" s="30"/>
      <c r="AS90" s="187"/>
      <c r="AT90" s="188"/>
      <c r="BD90" s="54"/>
    </row>
    <row r="91" spans="1:91" s="1" customFormat="1" ht="10.9" customHeight="1">
      <c r="B91" s="30"/>
      <c r="AR91" s="30"/>
      <c r="AS91" s="187"/>
      <c r="AT91" s="188"/>
      <c r="BD91" s="54"/>
    </row>
    <row r="92" spans="1:91" s="1" customFormat="1" ht="29.25" customHeight="1">
      <c r="B92" s="30"/>
      <c r="C92" s="189" t="s">
        <v>56</v>
      </c>
      <c r="D92" s="190"/>
      <c r="E92" s="190"/>
      <c r="F92" s="190"/>
      <c r="G92" s="190"/>
      <c r="H92" s="55"/>
      <c r="I92" s="192" t="s">
        <v>57</v>
      </c>
      <c r="J92" s="190"/>
      <c r="K92" s="190"/>
      <c r="L92" s="190"/>
      <c r="M92" s="190"/>
      <c r="N92" s="190"/>
      <c r="O92" s="190"/>
      <c r="P92" s="190"/>
      <c r="Q92" s="190"/>
      <c r="R92" s="190"/>
      <c r="S92" s="190"/>
      <c r="T92" s="190"/>
      <c r="U92" s="190"/>
      <c r="V92" s="190"/>
      <c r="W92" s="190"/>
      <c r="X92" s="190"/>
      <c r="Y92" s="190"/>
      <c r="Z92" s="190"/>
      <c r="AA92" s="190"/>
      <c r="AB92" s="190"/>
      <c r="AC92" s="190"/>
      <c r="AD92" s="190"/>
      <c r="AE92" s="190"/>
      <c r="AF92" s="190"/>
      <c r="AG92" s="191" t="s">
        <v>58</v>
      </c>
      <c r="AH92" s="190"/>
      <c r="AI92" s="190"/>
      <c r="AJ92" s="190"/>
      <c r="AK92" s="190"/>
      <c r="AL92" s="190"/>
      <c r="AM92" s="190"/>
      <c r="AN92" s="192" t="s">
        <v>59</v>
      </c>
      <c r="AO92" s="190"/>
      <c r="AP92" s="193"/>
      <c r="AQ92" s="56" t="s">
        <v>60</v>
      </c>
      <c r="AR92" s="30"/>
      <c r="AS92" s="57" t="s">
        <v>61</v>
      </c>
      <c r="AT92" s="58" t="s">
        <v>62</v>
      </c>
      <c r="AU92" s="58" t="s">
        <v>63</v>
      </c>
      <c r="AV92" s="58" t="s">
        <v>64</v>
      </c>
      <c r="AW92" s="58" t="s">
        <v>65</v>
      </c>
      <c r="AX92" s="58" t="s">
        <v>66</v>
      </c>
      <c r="AY92" s="58" t="s">
        <v>67</v>
      </c>
      <c r="AZ92" s="58" t="s">
        <v>68</v>
      </c>
      <c r="BA92" s="58" t="s">
        <v>69</v>
      </c>
      <c r="BB92" s="58" t="s">
        <v>70</v>
      </c>
      <c r="BC92" s="58" t="s">
        <v>71</v>
      </c>
      <c r="BD92" s="59" t="s">
        <v>72</v>
      </c>
    </row>
    <row r="93" spans="1:91" s="1" customFormat="1" ht="10.9" customHeight="1">
      <c r="B93" s="30"/>
      <c r="AR93" s="30"/>
      <c r="AS93" s="60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2"/>
    </row>
    <row r="94" spans="1:91" s="5" customFormat="1" ht="32.450000000000003" customHeight="1">
      <c r="B94" s="61"/>
      <c r="C94" s="62" t="s">
        <v>73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201">
        <f>ROUND(AG95+SUM(AG96:AG98),2)</f>
        <v>0</v>
      </c>
      <c r="AH94" s="201"/>
      <c r="AI94" s="201"/>
      <c r="AJ94" s="201"/>
      <c r="AK94" s="201"/>
      <c r="AL94" s="201"/>
      <c r="AM94" s="201"/>
      <c r="AN94" s="202">
        <f t="shared" ref="AN94:AN100" si="0">SUM(AG94,AT94)</f>
        <v>0</v>
      </c>
      <c r="AO94" s="202"/>
      <c r="AP94" s="202"/>
      <c r="AQ94" s="65" t="s">
        <v>1</v>
      </c>
      <c r="AR94" s="61"/>
      <c r="AS94" s="66">
        <f>ROUND(AS95+SUM(AS96:AS98),2)</f>
        <v>0</v>
      </c>
      <c r="AT94" s="67">
        <f t="shared" ref="AT94:AT100" si="1">ROUND(SUM(AV94:AW94),2)</f>
        <v>0</v>
      </c>
      <c r="AU94" s="68">
        <f>ROUND(AU95+SUM(AU96:AU98),5)</f>
        <v>0</v>
      </c>
      <c r="AV94" s="67">
        <f>ROUND(AZ94*L29,2)</f>
        <v>0</v>
      </c>
      <c r="AW94" s="67">
        <f>ROUND(BA94*L30,2)</f>
        <v>0</v>
      </c>
      <c r="AX94" s="67">
        <f>ROUND(BB94*L29,2)</f>
        <v>0</v>
      </c>
      <c r="AY94" s="67">
        <f>ROUND(BC94*L30,2)</f>
        <v>0</v>
      </c>
      <c r="AZ94" s="67">
        <f>ROUND(AZ95+SUM(AZ96:AZ98),2)</f>
        <v>0</v>
      </c>
      <c r="BA94" s="67">
        <f>ROUND(BA95+SUM(BA96:BA98),2)</f>
        <v>0</v>
      </c>
      <c r="BB94" s="67">
        <f>ROUND(BB95+SUM(BB96:BB98),2)</f>
        <v>0</v>
      </c>
      <c r="BC94" s="67">
        <f>ROUND(BC95+SUM(BC96:BC98),2)</f>
        <v>0</v>
      </c>
      <c r="BD94" s="69">
        <f>ROUND(BD95+SUM(BD96:BD98),2)</f>
        <v>0</v>
      </c>
      <c r="BS94" s="70" t="s">
        <v>74</v>
      </c>
      <c r="BT94" s="70" t="s">
        <v>75</v>
      </c>
      <c r="BU94" s="71" t="s">
        <v>76</v>
      </c>
      <c r="BV94" s="70" t="s">
        <v>77</v>
      </c>
      <c r="BW94" s="70" t="s">
        <v>5</v>
      </c>
      <c r="BX94" s="70" t="s">
        <v>78</v>
      </c>
      <c r="CL94" s="70" t="s">
        <v>1</v>
      </c>
    </row>
    <row r="95" spans="1:91" s="6" customFormat="1" ht="24.75" customHeight="1">
      <c r="A95" s="72" t="s">
        <v>79</v>
      </c>
      <c r="B95" s="73"/>
      <c r="C95" s="74"/>
      <c r="D95" s="194" t="s">
        <v>80</v>
      </c>
      <c r="E95" s="194"/>
      <c r="F95" s="194"/>
      <c r="G95" s="194"/>
      <c r="H95" s="194"/>
      <c r="I95" s="75"/>
      <c r="J95" s="194" t="s">
        <v>81</v>
      </c>
      <c r="K95" s="194"/>
      <c r="L95" s="194"/>
      <c r="M95" s="194"/>
      <c r="N95" s="194"/>
      <c r="O95" s="194"/>
      <c r="P95" s="194"/>
      <c r="Q95" s="194"/>
      <c r="R95" s="194"/>
      <c r="S95" s="194"/>
      <c r="T95" s="194"/>
      <c r="U95" s="194"/>
      <c r="V95" s="194"/>
      <c r="W95" s="194"/>
      <c r="X95" s="194"/>
      <c r="Y95" s="194"/>
      <c r="Z95" s="194"/>
      <c r="AA95" s="194"/>
      <c r="AB95" s="194"/>
      <c r="AC95" s="194"/>
      <c r="AD95" s="194"/>
      <c r="AE95" s="194"/>
      <c r="AF95" s="194"/>
      <c r="AG95" s="195">
        <f>'SO01 - MŠ Hrubínova - Vým...'!J30</f>
        <v>0</v>
      </c>
      <c r="AH95" s="196"/>
      <c r="AI95" s="196"/>
      <c r="AJ95" s="196"/>
      <c r="AK95" s="196"/>
      <c r="AL95" s="196"/>
      <c r="AM95" s="196"/>
      <c r="AN95" s="195">
        <f t="shared" si="0"/>
        <v>0</v>
      </c>
      <c r="AO95" s="196"/>
      <c r="AP95" s="196"/>
      <c r="AQ95" s="76" t="s">
        <v>82</v>
      </c>
      <c r="AR95" s="73"/>
      <c r="AS95" s="77">
        <v>0</v>
      </c>
      <c r="AT95" s="78">
        <f t="shared" si="1"/>
        <v>0</v>
      </c>
      <c r="AU95" s="79">
        <f>'SO01 - MŠ Hrubínova - Vým...'!P132</f>
        <v>0</v>
      </c>
      <c r="AV95" s="78">
        <f>'SO01 - MŠ Hrubínova - Vým...'!J33</f>
        <v>0</v>
      </c>
      <c r="AW95" s="78">
        <f>'SO01 - MŠ Hrubínova - Vým...'!J34</f>
        <v>0</v>
      </c>
      <c r="AX95" s="78">
        <f>'SO01 - MŠ Hrubínova - Vým...'!J35</f>
        <v>0</v>
      </c>
      <c r="AY95" s="78">
        <f>'SO01 - MŠ Hrubínova - Vým...'!J36</f>
        <v>0</v>
      </c>
      <c r="AZ95" s="78">
        <f>'SO01 - MŠ Hrubínova - Vým...'!F33</f>
        <v>0</v>
      </c>
      <c r="BA95" s="78">
        <f>'SO01 - MŠ Hrubínova - Vým...'!F34</f>
        <v>0</v>
      </c>
      <c r="BB95" s="78">
        <f>'SO01 - MŠ Hrubínova - Vým...'!F35</f>
        <v>0</v>
      </c>
      <c r="BC95" s="78">
        <f>'SO01 - MŠ Hrubínova - Vým...'!F36</f>
        <v>0</v>
      </c>
      <c r="BD95" s="80">
        <f>'SO01 - MŠ Hrubínova - Vým...'!F37</f>
        <v>0</v>
      </c>
      <c r="BT95" s="81" t="s">
        <v>8</v>
      </c>
      <c r="BV95" s="81" t="s">
        <v>77</v>
      </c>
      <c r="BW95" s="81" t="s">
        <v>83</v>
      </c>
      <c r="BX95" s="81" t="s">
        <v>5</v>
      </c>
      <c r="CL95" s="81" t="s">
        <v>1</v>
      </c>
      <c r="CM95" s="81" t="s">
        <v>84</v>
      </c>
    </row>
    <row r="96" spans="1:91" s="6" customFormat="1" ht="24.75" customHeight="1">
      <c r="A96" s="72" t="s">
        <v>79</v>
      </c>
      <c r="B96" s="73"/>
      <c r="C96" s="74"/>
      <c r="D96" s="194" t="s">
        <v>85</v>
      </c>
      <c r="E96" s="194"/>
      <c r="F96" s="194"/>
      <c r="G96" s="194"/>
      <c r="H96" s="194"/>
      <c r="I96" s="75"/>
      <c r="J96" s="194" t="s">
        <v>86</v>
      </c>
      <c r="K96" s="194"/>
      <c r="L96" s="194"/>
      <c r="M96" s="194"/>
      <c r="N96" s="194"/>
      <c r="O96" s="194"/>
      <c r="P96" s="194"/>
      <c r="Q96" s="194"/>
      <c r="R96" s="194"/>
      <c r="S96" s="194"/>
      <c r="T96" s="194"/>
      <c r="U96" s="194"/>
      <c r="V96" s="194"/>
      <c r="W96" s="194"/>
      <c r="X96" s="194"/>
      <c r="Y96" s="194"/>
      <c r="Z96" s="194"/>
      <c r="AA96" s="194"/>
      <c r="AB96" s="194"/>
      <c r="AC96" s="194"/>
      <c r="AD96" s="194"/>
      <c r="AE96" s="194"/>
      <c r="AF96" s="194"/>
      <c r="AG96" s="195">
        <f>'SO02 - ZŠ Milady Horákové...'!J30</f>
        <v>0</v>
      </c>
      <c r="AH96" s="196"/>
      <c r="AI96" s="196"/>
      <c r="AJ96" s="196"/>
      <c r="AK96" s="196"/>
      <c r="AL96" s="196"/>
      <c r="AM96" s="196"/>
      <c r="AN96" s="195">
        <f t="shared" si="0"/>
        <v>0</v>
      </c>
      <c r="AO96" s="196"/>
      <c r="AP96" s="196"/>
      <c r="AQ96" s="76" t="s">
        <v>82</v>
      </c>
      <c r="AR96" s="73"/>
      <c r="AS96" s="77">
        <v>0</v>
      </c>
      <c r="AT96" s="78">
        <f t="shared" si="1"/>
        <v>0</v>
      </c>
      <c r="AU96" s="79">
        <f>'SO02 - ZŠ Milady Horákové...'!P134</f>
        <v>0</v>
      </c>
      <c r="AV96" s="78">
        <f>'SO02 - ZŠ Milady Horákové...'!J33</f>
        <v>0</v>
      </c>
      <c r="AW96" s="78">
        <f>'SO02 - ZŠ Milady Horákové...'!J34</f>
        <v>0</v>
      </c>
      <c r="AX96" s="78">
        <f>'SO02 - ZŠ Milady Horákové...'!J35</f>
        <v>0</v>
      </c>
      <c r="AY96" s="78">
        <f>'SO02 - ZŠ Milady Horákové...'!J36</f>
        <v>0</v>
      </c>
      <c r="AZ96" s="78">
        <f>'SO02 - ZŠ Milady Horákové...'!F33</f>
        <v>0</v>
      </c>
      <c r="BA96" s="78">
        <f>'SO02 - ZŠ Milady Horákové...'!F34</f>
        <v>0</v>
      </c>
      <c r="BB96" s="78">
        <f>'SO02 - ZŠ Milady Horákové...'!F35</f>
        <v>0</v>
      </c>
      <c r="BC96" s="78">
        <f>'SO02 - ZŠ Milady Horákové...'!F36</f>
        <v>0</v>
      </c>
      <c r="BD96" s="80">
        <f>'SO02 - ZŠ Milady Horákové...'!F37</f>
        <v>0</v>
      </c>
      <c r="BT96" s="81" t="s">
        <v>8</v>
      </c>
      <c r="BV96" s="81" t="s">
        <v>77</v>
      </c>
      <c r="BW96" s="81" t="s">
        <v>87</v>
      </c>
      <c r="BX96" s="81" t="s">
        <v>5</v>
      </c>
      <c r="CL96" s="81" t="s">
        <v>1</v>
      </c>
      <c r="CM96" s="81" t="s">
        <v>84</v>
      </c>
    </row>
    <row r="97" spans="1:91" s="6" customFormat="1" ht="24.75" customHeight="1">
      <c r="A97" s="72" t="s">
        <v>79</v>
      </c>
      <c r="B97" s="73"/>
      <c r="C97" s="74"/>
      <c r="D97" s="194" t="s">
        <v>88</v>
      </c>
      <c r="E97" s="194"/>
      <c r="F97" s="194"/>
      <c r="G97" s="194"/>
      <c r="H97" s="194"/>
      <c r="I97" s="75"/>
      <c r="J97" s="194" t="s">
        <v>89</v>
      </c>
      <c r="K97" s="194"/>
      <c r="L97" s="194"/>
      <c r="M97" s="194"/>
      <c r="N97" s="194"/>
      <c r="O97" s="194"/>
      <c r="P97" s="194"/>
      <c r="Q97" s="194"/>
      <c r="R97" s="194"/>
      <c r="S97" s="194"/>
      <c r="T97" s="194"/>
      <c r="U97" s="194"/>
      <c r="V97" s="194"/>
      <c r="W97" s="194"/>
      <c r="X97" s="194"/>
      <c r="Y97" s="194"/>
      <c r="Z97" s="194"/>
      <c r="AA97" s="194"/>
      <c r="AB97" s="194"/>
      <c r="AC97" s="194"/>
      <c r="AD97" s="194"/>
      <c r="AE97" s="194"/>
      <c r="AF97" s="194"/>
      <c r="AG97" s="195">
        <f>'SO03 - MŠ Plácky - Výměna...'!J30</f>
        <v>0</v>
      </c>
      <c r="AH97" s="196"/>
      <c r="AI97" s="196"/>
      <c r="AJ97" s="196"/>
      <c r="AK97" s="196"/>
      <c r="AL97" s="196"/>
      <c r="AM97" s="196"/>
      <c r="AN97" s="195">
        <f t="shared" si="0"/>
        <v>0</v>
      </c>
      <c r="AO97" s="196"/>
      <c r="AP97" s="196"/>
      <c r="AQ97" s="76" t="s">
        <v>82</v>
      </c>
      <c r="AR97" s="73"/>
      <c r="AS97" s="77">
        <v>0</v>
      </c>
      <c r="AT97" s="78">
        <f t="shared" si="1"/>
        <v>0</v>
      </c>
      <c r="AU97" s="79">
        <f>'SO03 - MŠ Plácky - Výměna...'!P133</f>
        <v>0</v>
      </c>
      <c r="AV97" s="78">
        <f>'SO03 - MŠ Plácky - Výměna...'!J33</f>
        <v>0</v>
      </c>
      <c r="AW97" s="78">
        <f>'SO03 - MŠ Plácky - Výměna...'!J34</f>
        <v>0</v>
      </c>
      <c r="AX97" s="78">
        <f>'SO03 - MŠ Plácky - Výměna...'!J35</f>
        <v>0</v>
      </c>
      <c r="AY97" s="78">
        <f>'SO03 - MŠ Plácky - Výměna...'!J36</f>
        <v>0</v>
      </c>
      <c r="AZ97" s="78">
        <f>'SO03 - MŠ Plácky - Výměna...'!F33</f>
        <v>0</v>
      </c>
      <c r="BA97" s="78">
        <f>'SO03 - MŠ Plácky - Výměna...'!F34</f>
        <v>0</v>
      </c>
      <c r="BB97" s="78">
        <f>'SO03 - MŠ Plácky - Výměna...'!F35</f>
        <v>0</v>
      </c>
      <c r="BC97" s="78">
        <f>'SO03 - MŠ Plácky - Výměna...'!F36</f>
        <v>0</v>
      </c>
      <c r="BD97" s="80">
        <f>'SO03 - MŠ Plácky - Výměna...'!F37</f>
        <v>0</v>
      </c>
      <c r="BT97" s="81" t="s">
        <v>8</v>
      </c>
      <c r="BV97" s="81" t="s">
        <v>77</v>
      </c>
      <c r="BW97" s="81" t="s">
        <v>90</v>
      </c>
      <c r="BX97" s="81" t="s">
        <v>5</v>
      </c>
      <c r="CL97" s="81" t="s">
        <v>1</v>
      </c>
      <c r="CM97" s="81" t="s">
        <v>84</v>
      </c>
    </row>
    <row r="98" spans="1:91" s="6" customFormat="1" ht="24.75" customHeight="1">
      <c r="B98" s="73"/>
      <c r="C98" s="74"/>
      <c r="D98" s="194" t="s">
        <v>91</v>
      </c>
      <c r="E98" s="194"/>
      <c r="F98" s="194"/>
      <c r="G98" s="194"/>
      <c r="H98" s="194"/>
      <c r="I98" s="75"/>
      <c r="J98" s="194" t="s">
        <v>92</v>
      </c>
      <c r="K98" s="194"/>
      <c r="L98" s="194"/>
      <c r="M98" s="194"/>
      <c r="N98" s="194"/>
      <c r="O98" s="194"/>
      <c r="P98" s="194"/>
      <c r="Q98" s="194"/>
      <c r="R98" s="194"/>
      <c r="S98" s="194"/>
      <c r="T98" s="194"/>
      <c r="U98" s="194"/>
      <c r="V98" s="194"/>
      <c r="W98" s="194"/>
      <c r="X98" s="194"/>
      <c r="Y98" s="194"/>
      <c r="Z98" s="194"/>
      <c r="AA98" s="194"/>
      <c r="AB98" s="194"/>
      <c r="AC98" s="194"/>
      <c r="AD98" s="194"/>
      <c r="AE98" s="194"/>
      <c r="AF98" s="194"/>
      <c r="AG98" s="197">
        <f>ROUND(SUM(AG99:AG100),2)</f>
        <v>0</v>
      </c>
      <c r="AH98" s="196"/>
      <c r="AI98" s="196"/>
      <c r="AJ98" s="196"/>
      <c r="AK98" s="196"/>
      <c r="AL98" s="196"/>
      <c r="AM98" s="196"/>
      <c r="AN98" s="195">
        <f t="shared" si="0"/>
        <v>0</v>
      </c>
      <c r="AO98" s="196"/>
      <c r="AP98" s="196"/>
      <c r="AQ98" s="76" t="s">
        <v>82</v>
      </c>
      <c r="AR98" s="73"/>
      <c r="AS98" s="77">
        <f>ROUND(SUM(AS99:AS100),2)</f>
        <v>0</v>
      </c>
      <c r="AT98" s="78">
        <f t="shared" si="1"/>
        <v>0</v>
      </c>
      <c r="AU98" s="79">
        <f>ROUND(SUM(AU99:AU100),5)</f>
        <v>0</v>
      </c>
      <c r="AV98" s="78">
        <f>ROUND(AZ98*L29,2)</f>
        <v>0</v>
      </c>
      <c r="AW98" s="78">
        <f>ROUND(BA98*L30,2)</f>
        <v>0</v>
      </c>
      <c r="AX98" s="78">
        <f>ROUND(BB98*L29,2)</f>
        <v>0</v>
      </c>
      <c r="AY98" s="78">
        <f>ROUND(BC98*L30,2)</f>
        <v>0</v>
      </c>
      <c r="AZ98" s="78">
        <f>ROUND(SUM(AZ99:AZ100),2)</f>
        <v>0</v>
      </c>
      <c r="BA98" s="78">
        <f>ROUND(SUM(BA99:BA100),2)</f>
        <v>0</v>
      </c>
      <c r="BB98" s="78">
        <f>ROUND(SUM(BB99:BB100),2)</f>
        <v>0</v>
      </c>
      <c r="BC98" s="78">
        <f>ROUND(SUM(BC99:BC100),2)</f>
        <v>0</v>
      </c>
      <c r="BD98" s="80">
        <f>ROUND(SUM(BD99:BD100),2)</f>
        <v>0</v>
      </c>
      <c r="BS98" s="81" t="s">
        <v>74</v>
      </c>
      <c r="BT98" s="81" t="s">
        <v>8</v>
      </c>
      <c r="BU98" s="81" t="s">
        <v>76</v>
      </c>
      <c r="BV98" s="81" t="s">
        <v>77</v>
      </c>
      <c r="BW98" s="81" t="s">
        <v>93</v>
      </c>
      <c r="BX98" s="81" t="s">
        <v>5</v>
      </c>
      <c r="CL98" s="81" t="s">
        <v>1</v>
      </c>
      <c r="CM98" s="81" t="s">
        <v>84</v>
      </c>
    </row>
    <row r="99" spans="1:91" s="3" customFormat="1" ht="23.25" customHeight="1">
      <c r="A99" s="72" t="s">
        <v>79</v>
      </c>
      <c r="B99" s="46"/>
      <c r="C99" s="9"/>
      <c r="D99" s="9"/>
      <c r="E99" s="200" t="s">
        <v>94</v>
      </c>
      <c r="F99" s="200"/>
      <c r="G99" s="200"/>
      <c r="H99" s="200"/>
      <c r="I99" s="200"/>
      <c r="J99" s="9"/>
      <c r="K99" s="200" t="s">
        <v>95</v>
      </c>
      <c r="L99" s="200"/>
      <c r="M99" s="200"/>
      <c r="N99" s="200"/>
      <c r="O99" s="200"/>
      <c r="P99" s="200"/>
      <c r="Q99" s="200"/>
      <c r="R99" s="200"/>
      <c r="S99" s="200"/>
      <c r="T99" s="200"/>
      <c r="U99" s="200"/>
      <c r="V99" s="200"/>
      <c r="W99" s="200"/>
      <c r="X99" s="200"/>
      <c r="Y99" s="200"/>
      <c r="Z99" s="200"/>
      <c r="AA99" s="200"/>
      <c r="AB99" s="200"/>
      <c r="AC99" s="200"/>
      <c r="AD99" s="200"/>
      <c r="AE99" s="200"/>
      <c r="AF99" s="200"/>
      <c r="AG99" s="198">
        <f>'SO04a - ZŠ Nový Hradec - ...'!J32</f>
        <v>0</v>
      </c>
      <c r="AH99" s="199"/>
      <c r="AI99" s="199"/>
      <c r="AJ99" s="199"/>
      <c r="AK99" s="199"/>
      <c r="AL99" s="199"/>
      <c r="AM99" s="199"/>
      <c r="AN99" s="198">
        <f t="shared" si="0"/>
        <v>0</v>
      </c>
      <c r="AO99" s="199"/>
      <c r="AP99" s="199"/>
      <c r="AQ99" s="82" t="s">
        <v>96</v>
      </c>
      <c r="AR99" s="46"/>
      <c r="AS99" s="83">
        <v>0</v>
      </c>
      <c r="AT99" s="84">
        <f t="shared" si="1"/>
        <v>0</v>
      </c>
      <c r="AU99" s="85">
        <f>'SO04a - ZŠ Nový Hradec - ...'!P129</f>
        <v>0</v>
      </c>
      <c r="AV99" s="84">
        <f>'SO04a - ZŠ Nový Hradec - ...'!J35</f>
        <v>0</v>
      </c>
      <c r="AW99" s="84">
        <f>'SO04a - ZŠ Nový Hradec - ...'!J36</f>
        <v>0</v>
      </c>
      <c r="AX99" s="84">
        <f>'SO04a - ZŠ Nový Hradec - ...'!J37</f>
        <v>0</v>
      </c>
      <c r="AY99" s="84">
        <f>'SO04a - ZŠ Nový Hradec - ...'!J38</f>
        <v>0</v>
      </c>
      <c r="AZ99" s="84">
        <f>'SO04a - ZŠ Nový Hradec - ...'!F35</f>
        <v>0</v>
      </c>
      <c r="BA99" s="84">
        <f>'SO04a - ZŠ Nový Hradec - ...'!F36</f>
        <v>0</v>
      </c>
      <c r="BB99" s="84">
        <f>'SO04a - ZŠ Nový Hradec - ...'!F37</f>
        <v>0</v>
      </c>
      <c r="BC99" s="84">
        <f>'SO04a - ZŠ Nový Hradec - ...'!F38</f>
        <v>0</v>
      </c>
      <c r="BD99" s="86">
        <f>'SO04a - ZŠ Nový Hradec - ...'!F39</f>
        <v>0</v>
      </c>
      <c r="BT99" s="23" t="s">
        <v>84</v>
      </c>
      <c r="BV99" s="23" t="s">
        <v>77</v>
      </c>
      <c r="BW99" s="23" t="s">
        <v>97</v>
      </c>
      <c r="BX99" s="23" t="s">
        <v>93</v>
      </c>
      <c r="CL99" s="23" t="s">
        <v>1</v>
      </c>
    </row>
    <row r="100" spans="1:91" s="3" customFormat="1" ht="23.25" customHeight="1">
      <c r="A100" s="72" t="s">
        <v>79</v>
      </c>
      <c r="B100" s="46"/>
      <c r="C100" s="9"/>
      <c r="D100" s="9"/>
      <c r="E100" s="200" t="s">
        <v>98</v>
      </c>
      <c r="F100" s="200"/>
      <c r="G100" s="200"/>
      <c r="H100" s="200"/>
      <c r="I100" s="200"/>
      <c r="J100" s="9"/>
      <c r="K100" s="200" t="s">
        <v>99</v>
      </c>
      <c r="L100" s="200"/>
      <c r="M100" s="200"/>
      <c r="N100" s="200"/>
      <c r="O100" s="200"/>
      <c r="P100" s="200"/>
      <c r="Q100" s="200"/>
      <c r="R100" s="200"/>
      <c r="S100" s="200"/>
      <c r="T100" s="200"/>
      <c r="U100" s="200"/>
      <c r="V100" s="200"/>
      <c r="W100" s="200"/>
      <c r="X100" s="200"/>
      <c r="Y100" s="200"/>
      <c r="Z100" s="200"/>
      <c r="AA100" s="200"/>
      <c r="AB100" s="200"/>
      <c r="AC100" s="200"/>
      <c r="AD100" s="200"/>
      <c r="AE100" s="200"/>
      <c r="AF100" s="200"/>
      <c r="AG100" s="198">
        <f>'SO04b - Výměna části oplo...'!J32</f>
        <v>0</v>
      </c>
      <c r="AH100" s="199"/>
      <c r="AI100" s="199"/>
      <c r="AJ100" s="199"/>
      <c r="AK100" s="199"/>
      <c r="AL100" s="199"/>
      <c r="AM100" s="199"/>
      <c r="AN100" s="198">
        <f t="shared" si="0"/>
        <v>0</v>
      </c>
      <c r="AO100" s="199"/>
      <c r="AP100" s="199"/>
      <c r="AQ100" s="82" t="s">
        <v>96</v>
      </c>
      <c r="AR100" s="46"/>
      <c r="AS100" s="87">
        <v>0</v>
      </c>
      <c r="AT100" s="88">
        <f t="shared" si="1"/>
        <v>0</v>
      </c>
      <c r="AU100" s="89">
        <f>'SO04b - Výměna části oplo...'!P129</f>
        <v>0</v>
      </c>
      <c r="AV100" s="88">
        <f>'SO04b - Výměna části oplo...'!J35</f>
        <v>0</v>
      </c>
      <c r="AW100" s="88">
        <f>'SO04b - Výměna části oplo...'!J36</f>
        <v>0</v>
      </c>
      <c r="AX100" s="88">
        <f>'SO04b - Výměna části oplo...'!J37</f>
        <v>0</v>
      </c>
      <c r="AY100" s="88">
        <f>'SO04b - Výměna části oplo...'!J38</f>
        <v>0</v>
      </c>
      <c r="AZ100" s="88">
        <f>'SO04b - Výměna části oplo...'!F35</f>
        <v>0</v>
      </c>
      <c r="BA100" s="88">
        <f>'SO04b - Výměna části oplo...'!F36</f>
        <v>0</v>
      </c>
      <c r="BB100" s="88">
        <f>'SO04b - Výměna části oplo...'!F37</f>
        <v>0</v>
      </c>
      <c r="BC100" s="88">
        <f>'SO04b - Výměna části oplo...'!F38</f>
        <v>0</v>
      </c>
      <c r="BD100" s="90">
        <f>'SO04b - Výměna části oplo...'!F39</f>
        <v>0</v>
      </c>
      <c r="BT100" s="23" t="s">
        <v>84</v>
      </c>
      <c r="BV100" s="23" t="s">
        <v>77</v>
      </c>
      <c r="BW100" s="23" t="s">
        <v>100</v>
      </c>
      <c r="BX100" s="23" t="s">
        <v>93</v>
      </c>
      <c r="CL100" s="23" t="s">
        <v>1</v>
      </c>
    </row>
    <row r="101" spans="1:91" s="1" customFormat="1" ht="30" customHeight="1">
      <c r="B101" s="30"/>
      <c r="AR101" s="30"/>
    </row>
    <row r="102" spans="1:91" s="1" customFormat="1" ht="6.95" customHeight="1">
      <c r="B102" s="42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30"/>
    </row>
  </sheetData>
  <sheetProtection algorithmName="SHA-512" hashValue="JP7gtjdk66hEf7at/zWeKgXuzMYEEysYI4SCRkpxC6eib5dLIxMlrjgfEzk3kxxVtGJUgpmiI7Du5AFvUjjYew==" saltValue="KeB6hYFH1VWuWKx3QKj/OJrMJnvFn1nO1dTq1KXon9RtrF47aMY8g6imnc/RKiZqoH3py8uIe6B+wE4Rqi3JiQ==" spinCount="100000" sheet="1" objects="1" scenarios="1" formatColumns="0" formatRows="0"/>
  <mergeCells count="62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100:AP100"/>
    <mergeCell ref="AG100:AM100"/>
    <mergeCell ref="E100:I100"/>
    <mergeCell ref="K100:AF100"/>
    <mergeCell ref="AG94:AM94"/>
    <mergeCell ref="AN94:AP94"/>
    <mergeCell ref="AN98:AP98"/>
    <mergeCell ref="AG98:AM98"/>
    <mergeCell ref="D98:H98"/>
    <mergeCell ref="J98:AF98"/>
    <mergeCell ref="AN99:AP99"/>
    <mergeCell ref="AG99:AM99"/>
    <mergeCell ref="E99:I99"/>
    <mergeCell ref="K99:AF99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L85:AJ85"/>
    <mergeCell ref="AM87:AN87"/>
    <mergeCell ref="AM89:AP89"/>
    <mergeCell ref="AS89:AT91"/>
    <mergeCell ref="AM90:AP90"/>
  </mergeCells>
  <hyperlinks>
    <hyperlink ref="A95" location="'SO01 - MŠ Hrubínova - Vým...'!C2" display="/" xr:uid="{00000000-0004-0000-0000-000000000000}"/>
    <hyperlink ref="A96" location="'SO02 - ZŠ Milady Horákové...'!C2" display="/" xr:uid="{00000000-0004-0000-0000-000001000000}"/>
    <hyperlink ref="A97" location="'SO03 - MŠ Plácky - Výměna...'!C2" display="/" xr:uid="{00000000-0004-0000-0000-000002000000}"/>
    <hyperlink ref="A99" location="'SO04a - ZŠ Nový Hradec - ...'!C2" display="/" xr:uid="{00000000-0004-0000-0000-000003000000}"/>
    <hyperlink ref="A100" location="'SO04b - Výměna části oplo...'!C2" display="/" xr:uid="{00000000-0004-0000-0000-000004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89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AT2" s="15" t="s">
        <v>83</v>
      </c>
    </row>
    <row r="3" spans="2:46" ht="6.95" hidden="1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84</v>
      </c>
    </row>
    <row r="4" spans="2:46" ht="24.95" hidden="1" customHeight="1">
      <c r="B4" s="18"/>
      <c r="D4" s="19" t="s">
        <v>101</v>
      </c>
      <c r="L4" s="18"/>
      <c r="M4" s="91" t="s">
        <v>11</v>
      </c>
      <c r="AT4" s="15" t="s">
        <v>4</v>
      </c>
    </row>
    <row r="5" spans="2:46" ht="6.95" hidden="1" customHeight="1">
      <c r="B5" s="18"/>
      <c r="L5" s="18"/>
    </row>
    <row r="6" spans="2:46" ht="12" hidden="1" customHeight="1">
      <c r="B6" s="18"/>
      <c r="D6" s="25" t="s">
        <v>17</v>
      </c>
      <c r="L6" s="18"/>
    </row>
    <row r="7" spans="2:46" ht="26.25" hidden="1" customHeight="1">
      <c r="B7" s="18"/>
      <c r="E7" s="222" t="str">
        <f>'Rekapitulace stavby'!K6</f>
        <v>Oprava oplocení, bran a branek u vybraných základních a mateřských škol</v>
      </c>
      <c r="F7" s="223"/>
      <c r="G7" s="223"/>
      <c r="H7" s="223"/>
      <c r="L7" s="18"/>
    </row>
    <row r="8" spans="2:46" s="1" customFormat="1" ht="12" hidden="1" customHeight="1">
      <c r="B8" s="30"/>
      <c r="D8" s="25" t="s">
        <v>102</v>
      </c>
      <c r="L8" s="30"/>
    </row>
    <row r="9" spans="2:46" s="1" customFormat="1" ht="30" hidden="1" customHeight="1">
      <c r="B9" s="30"/>
      <c r="E9" s="180" t="s">
        <v>103</v>
      </c>
      <c r="F9" s="224"/>
      <c r="G9" s="224"/>
      <c r="H9" s="224"/>
      <c r="L9" s="30"/>
    </row>
    <row r="10" spans="2:46" s="1" customFormat="1" ht="11.25" hidden="1">
      <c r="B10" s="30"/>
      <c r="L10" s="30"/>
    </row>
    <row r="11" spans="2:46" s="1" customFormat="1" ht="12" hidden="1" customHeight="1">
      <c r="B11" s="30"/>
      <c r="D11" s="25" t="s">
        <v>19</v>
      </c>
      <c r="F11" s="23" t="s">
        <v>1</v>
      </c>
      <c r="I11" s="25" t="s">
        <v>20</v>
      </c>
      <c r="J11" s="23" t="s">
        <v>1</v>
      </c>
      <c r="L11" s="30"/>
    </row>
    <row r="12" spans="2:46" s="1" customFormat="1" ht="12" hidden="1" customHeight="1">
      <c r="B12" s="30"/>
      <c r="D12" s="25" t="s">
        <v>21</v>
      </c>
      <c r="F12" s="23" t="s">
        <v>22</v>
      </c>
      <c r="I12" s="25" t="s">
        <v>23</v>
      </c>
      <c r="J12" s="50" t="str">
        <f>'Rekapitulace stavby'!AN8</f>
        <v>29. 1. 2024</v>
      </c>
      <c r="L12" s="30"/>
    </row>
    <row r="13" spans="2:46" s="1" customFormat="1" ht="10.9" hidden="1" customHeight="1">
      <c r="B13" s="30"/>
      <c r="L13" s="30"/>
    </row>
    <row r="14" spans="2:46" s="1" customFormat="1" ht="12" hidden="1" customHeight="1">
      <c r="B14" s="30"/>
      <c r="D14" s="25" t="s">
        <v>25</v>
      </c>
      <c r="I14" s="25" t="s">
        <v>26</v>
      </c>
      <c r="J14" s="23" t="str">
        <f>IF('Rekapitulace stavby'!AN10="","",'Rekapitulace stavby'!AN10)</f>
        <v/>
      </c>
      <c r="L14" s="30"/>
    </row>
    <row r="15" spans="2:46" s="1" customFormat="1" ht="18" hidden="1" customHeight="1">
      <c r="B15" s="30"/>
      <c r="E15" s="23" t="str">
        <f>IF('Rekapitulace stavby'!E11="","",'Rekapitulace stavby'!E11)</f>
        <v xml:space="preserve"> </v>
      </c>
      <c r="I15" s="25" t="s">
        <v>27</v>
      </c>
      <c r="J15" s="23" t="str">
        <f>IF('Rekapitulace stavby'!AN11="","",'Rekapitulace stavby'!AN11)</f>
        <v/>
      </c>
      <c r="L15" s="30"/>
    </row>
    <row r="16" spans="2:46" s="1" customFormat="1" ht="6.95" hidden="1" customHeight="1">
      <c r="B16" s="30"/>
      <c r="L16" s="30"/>
    </row>
    <row r="17" spans="2:12" s="1" customFormat="1" ht="12" hidden="1" customHeight="1">
      <c r="B17" s="30"/>
      <c r="D17" s="25" t="s">
        <v>28</v>
      </c>
      <c r="I17" s="25" t="s">
        <v>26</v>
      </c>
      <c r="J17" s="26" t="str">
        <f>'Rekapitulace stavby'!AN13</f>
        <v>Vyplň údaj</v>
      </c>
      <c r="L17" s="30"/>
    </row>
    <row r="18" spans="2:12" s="1" customFormat="1" ht="18" hidden="1" customHeight="1">
      <c r="B18" s="30"/>
      <c r="E18" s="225" t="str">
        <f>'Rekapitulace stavby'!E14</f>
        <v>Vyplň údaj</v>
      </c>
      <c r="F18" s="206"/>
      <c r="G18" s="206"/>
      <c r="H18" s="206"/>
      <c r="I18" s="25" t="s">
        <v>27</v>
      </c>
      <c r="J18" s="26" t="str">
        <f>'Rekapitulace stavby'!AN14</f>
        <v>Vyplň údaj</v>
      </c>
      <c r="L18" s="30"/>
    </row>
    <row r="19" spans="2:12" s="1" customFormat="1" ht="6.95" hidden="1" customHeight="1">
      <c r="B19" s="30"/>
      <c r="L19" s="30"/>
    </row>
    <row r="20" spans="2:12" s="1" customFormat="1" ht="12" hidden="1" customHeight="1">
      <c r="B20" s="30"/>
      <c r="D20" s="25" t="s">
        <v>30</v>
      </c>
      <c r="I20" s="25" t="s">
        <v>26</v>
      </c>
      <c r="J20" s="23" t="str">
        <f>IF('Rekapitulace stavby'!AN16="","",'Rekapitulace stavby'!AN16)</f>
        <v/>
      </c>
      <c r="L20" s="30"/>
    </row>
    <row r="21" spans="2:12" s="1" customFormat="1" ht="18" hidden="1" customHeight="1">
      <c r="B21" s="30"/>
      <c r="E21" s="23" t="str">
        <f>IF('Rekapitulace stavby'!E17="","",'Rekapitulace stavby'!E17)</f>
        <v xml:space="preserve"> </v>
      </c>
      <c r="I21" s="25" t="s">
        <v>27</v>
      </c>
      <c r="J21" s="23" t="str">
        <f>IF('Rekapitulace stavby'!AN17="","",'Rekapitulace stavby'!AN17)</f>
        <v/>
      </c>
      <c r="L21" s="30"/>
    </row>
    <row r="22" spans="2:12" s="1" customFormat="1" ht="6.95" hidden="1" customHeight="1">
      <c r="B22" s="30"/>
      <c r="L22" s="30"/>
    </row>
    <row r="23" spans="2:12" s="1" customFormat="1" ht="12" hidden="1" customHeight="1">
      <c r="B23" s="30"/>
      <c r="D23" s="25" t="s">
        <v>32</v>
      </c>
      <c r="I23" s="25" t="s">
        <v>26</v>
      </c>
      <c r="J23" s="23" t="s">
        <v>1</v>
      </c>
      <c r="L23" s="30"/>
    </row>
    <row r="24" spans="2:12" s="1" customFormat="1" ht="18" hidden="1" customHeight="1">
      <c r="B24" s="30"/>
      <c r="E24" s="23" t="s">
        <v>33</v>
      </c>
      <c r="I24" s="25" t="s">
        <v>27</v>
      </c>
      <c r="J24" s="23" t="s">
        <v>1</v>
      </c>
      <c r="L24" s="30"/>
    </row>
    <row r="25" spans="2:12" s="1" customFormat="1" ht="6.95" hidden="1" customHeight="1">
      <c r="B25" s="30"/>
      <c r="L25" s="30"/>
    </row>
    <row r="26" spans="2:12" s="1" customFormat="1" ht="12" hidden="1" customHeight="1">
      <c r="B26" s="30"/>
      <c r="D26" s="25" t="s">
        <v>34</v>
      </c>
      <c r="L26" s="30"/>
    </row>
    <row r="27" spans="2:12" s="7" customFormat="1" ht="16.5" hidden="1" customHeight="1">
      <c r="B27" s="92"/>
      <c r="E27" s="211" t="s">
        <v>1</v>
      </c>
      <c r="F27" s="211"/>
      <c r="G27" s="211"/>
      <c r="H27" s="211"/>
      <c r="L27" s="92"/>
    </row>
    <row r="28" spans="2:12" s="1" customFormat="1" ht="6.95" hidden="1" customHeight="1">
      <c r="B28" s="30"/>
      <c r="L28" s="30"/>
    </row>
    <row r="29" spans="2:12" s="1" customFormat="1" ht="6.95" hidden="1" customHeight="1">
      <c r="B29" s="30"/>
      <c r="D29" s="51"/>
      <c r="E29" s="51"/>
      <c r="F29" s="51"/>
      <c r="G29" s="51"/>
      <c r="H29" s="51"/>
      <c r="I29" s="51"/>
      <c r="J29" s="51"/>
      <c r="K29" s="51"/>
      <c r="L29" s="30"/>
    </row>
    <row r="30" spans="2:12" s="1" customFormat="1" ht="25.35" hidden="1" customHeight="1">
      <c r="B30" s="30"/>
      <c r="D30" s="93" t="s">
        <v>35</v>
      </c>
      <c r="J30" s="64">
        <f>ROUND(J132, 2)</f>
        <v>0</v>
      </c>
      <c r="L30" s="30"/>
    </row>
    <row r="31" spans="2:12" s="1" customFormat="1" ht="6.95" hidden="1" customHeight="1">
      <c r="B31" s="30"/>
      <c r="D31" s="51"/>
      <c r="E31" s="51"/>
      <c r="F31" s="51"/>
      <c r="G31" s="51"/>
      <c r="H31" s="51"/>
      <c r="I31" s="51"/>
      <c r="J31" s="51"/>
      <c r="K31" s="51"/>
      <c r="L31" s="30"/>
    </row>
    <row r="32" spans="2:12" s="1" customFormat="1" ht="14.45" hidden="1" customHeight="1">
      <c r="B32" s="30"/>
      <c r="F32" s="33" t="s">
        <v>37</v>
      </c>
      <c r="I32" s="33" t="s">
        <v>36</v>
      </c>
      <c r="J32" s="33" t="s">
        <v>38</v>
      </c>
      <c r="L32" s="30"/>
    </row>
    <row r="33" spans="2:12" s="1" customFormat="1" ht="14.45" hidden="1" customHeight="1">
      <c r="B33" s="30"/>
      <c r="D33" s="53" t="s">
        <v>39</v>
      </c>
      <c r="E33" s="25" t="s">
        <v>40</v>
      </c>
      <c r="F33" s="84">
        <f>ROUND((SUM(BE132:BE288)),  2)</f>
        <v>0</v>
      </c>
      <c r="I33" s="94">
        <v>0.21</v>
      </c>
      <c r="J33" s="84">
        <f>ROUND(((SUM(BE132:BE288))*I33),  2)</f>
        <v>0</v>
      </c>
      <c r="L33" s="30"/>
    </row>
    <row r="34" spans="2:12" s="1" customFormat="1" ht="14.45" hidden="1" customHeight="1">
      <c r="B34" s="30"/>
      <c r="E34" s="25" t="s">
        <v>41</v>
      </c>
      <c r="F34" s="84">
        <f>ROUND((SUM(BF132:BF288)),  2)</f>
        <v>0</v>
      </c>
      <c r="I34" s="94">
        <v>0.12</v>
      </c>
      <c r="J34" s="84">
        <f>ROUND(((SUM(BF132:BF288))*I34),  2)</f>
        <v>0</v>
      </c>
      <c r="L34" s="30"/>
    </row>
    <row r="35" spans="2:12" s="1" customFormat="1" ht="14.45" hidden="1" customHeight="1">
      <c r="B35" s="30"/>
      <c r="E35" s="25" t="s">
        <v>42</v>
      </c>
      <c r="F35" s="84">
        <f>ROUND((SUM(BG132:BG288)),  2)</f>
        <v>0</v>
      </c>
      <c r="I35" s="94">
        <v>0.21</v>
      </c>
      <c r="J35" s="84">
        <f>0</f>
        <v>0</v>
      </c>
      <c r="L35" s="30"/>
    </row>
    <row r="36" spans="2:12" s="1" customFormat="1" ht="14.45" hidden="1" customHeight="1">
      <c r="B36" s="30"/>
      <c r="E36" s="25" t="s">
        <v>43</v>
      </c>
      <c r="F36" s="84">
        <f>ROUND((SUM(BH132:BH288)),  2)</f>
        <v>0</v>
      </c>
      <c r="I36" s="94">
        <v>0.12</v>
      </c>
      <c r="J36" s="84">
        <f>0</f>
        <v>0</v>
      </c>
      <c r="L36" s="30"/>
    </row>
    <row r="37" spans="2:12" s="1" customFormat="1" ht="14.45" hidden="1" customHeight="1">
      <c r="B37" s="30"/>
      <c r="E37" s="25" t="s">
        <v>44</v>
      </c>
      <c r="F37" s="84">
        <f>ROUND((SUM(BI132:BI288)),  2)</f>
        <v>0</v>
      </c>
      <c r="I37" s="94">
        <v>0</v>
      </c>
      <c r="J37" s="84">
        <f>0</f>
        <v>0</v>
      </c>
      <c r="L37" s="30"/>
    </row>
    <row r="38" spans="2:12" s="1" customFormat="1" ht="6.95" hidden="1" customHeight="1">
      <c r="B38" s="30"/>
      <c r="L38" s="30"/>
    </row>
    <row r="39" spans="2:12" s="1" customFormat="1" ht="25.35" hidden="1" customHeight="1">
      <c r="B39" s="30"/>
      <c r="C39" s="95"/>
      <c r="D39" s="96" t="s">
        <v>45</v>
      </c>
      <c r="E39" s="55"/>
      <c r="F39" s="55"/>
      <c r="G39" s="97" t="s">
        <v>46</v>
      </c>
      <c r="H39" s="98" t="s">
        <v>47</v>
      </c>
      <c r="I39" s="55"/>
      <c r="J39" s="99">
        <f>SUM(J30:J37)</f>
        <v>0</v>
      </c>
      <c r="K39" s="100"/>
      <c r="L39" s="30"/>
    </row>
    <row r="40" spans="2:12" s="1" customFormat="1" ht="14.45" hidden="1" customHeight="1">
      <c r="B40" s="30"/>
      <c r="L40" s="30"/>
    </row>
    <row r="41" spans="2:12" ht="14.45" hidden="1" customHeight="1">
      <c r="B41" s="18"/>
      <c r="L41" s="18"/>
    </row>
    <row r="42" spans="2:12" ht="14.45" hidden="1" customHeight="1">
      <c r="B42" s="18"/>
      <c r="L42" s="18"/>
    </row>
    <row r="43" spans="2:12" ht="14.45" hidden="1" customHeight="1">
      <c r="B43" s="18"/>
      <c r="L43" s="18"/>
    </row>
    <row r="44" spans="2:12" ht="14.45" hidden="1" customHeight="1">
      <c r="B44" s="18"/>
      <c r="L44" s="18"/>
    </row>
    <row r="45" spans="2:12" ht="14.45" hidden="1" customHeight="1">
      <c r="B45" s="18"/>
      <c r="L45" s="18"/>
    </row>
    <row r="46" spans="2:12" ht="14.45" hidden="1" customHeight="1">
      <c r="B46" s="18"/>
      <c r="L46" s="18"/>
    </row>
    <row r="47" spans="2:12" ht="14.45" hidden="1" customHeight="1">
      <c r="B47" s="18"/>
      <c r="L47" s="18"/>
    </row>
    <row r="48" spans="2:12" ht="14.45" hidden="1" customHeight="1">
      <c r="B48" s="18"/>
      <c r="L48" s="18"/>
    </row>
    <row r="49" spans="2:12" ht="14.45" hidden="1" customHeight="1">
      <c r="B49" s="18"/>
      <c r="L49" s="18"/>
    </row>
    <row r="50" spans="2:12" s="1" customFormat="1" ht="14.45" hidden="1" customHeight="1">
      <c r="B50" s="30"/>
      <c r="D50" s="39" t="s">
        <v>48</v>
      </c>
      <c r="E50" s="40"/>
      <c r="F50" s="40"/>
      <c r="G50" s="39" t="s">
        <v>49</v>
      </c>
      <c r="H50" s="40"/>
      <c r="I50" s="40"/>
      <c r="J50" s="40"/>
      <c r="K50" s="40"/>
      <c r="L50" s="30"/>
    </row>
    <row r="51" spans="2:12" ht="11.25" hidden="1">
      <c r="B51" s="18"/>
      <c r="L51" s="18"/>
    </row>
    <row r="52" spans="2:12" ht="11.25" hidden="1">
      <c r="B52" s="18"/>
      <c r="L52" s="18"/>
    </row>
    <row r="53" spans="2:12" ht="11.25" hidden="1">
      <c r="B53" s="18"/>
      <c r="L53" s="18"/>
    </row>
    <row r="54" spans="2:12" ht="11.25" hidden="1">
      <c r="B54" s="18"/>
      <c r="L54" s="18"/>
    </row>
    <row r="55" spans="2:12" ht="11.25" hidden="1">
      <c r="B55" s="18"/>
      <c r="L55" s="18"/>
    </row>
    <row r="56" spans="2:12" ht="11.25" hidden="1">
      <c r="B56" s="18"/>
      <c r="L56" s="18"/>
    </row>
    <row r="57" spans="2:12" ht="11.25" hidden="1">
      <c r="B57" s="18"/>
      <c r="L57" s="18"/>
    </row>
    <row r="58" spans="2:12" ht="11.25" hidden="1">
      <c r="B58" s="18"/>
      <c r="L58" s="18"/>
    </row>
    <row r="59" spans="2:12" ht="11.25" hidden="1">
      <c r="B59" s="18"/>
      <c r="L59" s="18"/>
    </row>
    <row r="60" spans="2:12" ht="11.25" hidden="1">
      <c r="B60" s="18"/>
      <c r="L60" s="18"/>
    </row>
    <row r="61" spans="2:12" s="1" customFormat="1" ht="12.75" hidden="1">
      <c r="B61" s="30"/>
      <c r="D61" s="41" t="s">
        <v>50</v>
      </c>
      <c r="E61" s="32"/>
      <c r="F61" s="101" t="s">
        <v>51</v>
      </c>
      <c r="G61" s="41" t="s">
        <v>50</v>
      </c>
      <c r="H61" s="32"/>
      <c r="I61" s="32"/>
      <c r="J61" s="102" t="s">
        <v>51</v>
      </c>
      <c r="K61" s="32"/>
      <c r="L61" s="30"/>
    </row>
    <row r="62" spans="2:12" ht="11.25" hidden="1">
      <c r="B62" s="18"/>
      <c r="L62" s="18"/>
    </row>
    <row r="63" spans="2:12" ht="11.25" hidden="1">
      <c r="B63" s="18"/>
      <c r="L63" s="18"/>
    </row>
    <row r="64" spans="2:12" ht="11.25" hidden="1">
      <c r="B64" s="18"/>
      <c r="L64" s="18"/>
    </row>
    <row r="65" spans="2:12" s="1" customFormat="1" ht="12.75" hidden="1">
      <c r="B65" s="30"/>
      <c r="D65" s="39" t="s">
        <v>52</v>
      </c>
      <c r="E65" s="40"/>
      <c r="F65" s="40"/>
      <c r="G65" s="39" t="s">
        <v>53</v>
      </c>
      <c r="H65" s="40"/>
      <c r="I65" s="40"/>
      <c r="J65" s="40"/>
      <c r="K65" s="40"/>
      <c r="L65" s="30"/>
    </row>
    <row r="66" spans="2:12" ht="11.25" hidden="1">
      <c r="B66" s="18"/>
      <c r="L66" s="18"/>
    </row>
    <row r="67" spans="2:12" ht="11.25" hidden="1">
      <c r="B67" s="18"/>
      <c r="L67" s="18"/>
    </row>
    <row r="68" spans="2:12" ht="11.25" hidden="1">
      <c r="B68" s="18"/>
      <c r="L68" s="18"/>
    </row>
    <row r="69" spans="2:12" ht="11.25" hidden="1">
      <c r="B69" s="18"/>
      <c r="L69" s="18"/>
    </row>
    <row r="70" spans="2:12" ht="11.25" hidden="1">
      <c r="B70" s="18"/>
      <c r="L70" s="18"/>
    </row>
    <row r="71" spans="2:12" ht="11.25" hidden="1">
      <c r="B71" s="18"/>
      <c r="L71" s="18"/>
    </row>
    <row r="72" spans="2:12" ht="11.25" hidden="1">
      <c r="B72" s="18"/>
      <c r="L72" s="18"/>
    </row>
    <row r="73" spans="2:12" ht="11.25" hidden="1">
      <c r="B73" s="18"/>
      <c r="L73" s="18"/>
    </row>
    <row r="74" spans="2:12" ht="11.25" hidden="1">
      <c r="B74" s="18"/>
      <c r="L74" s="18"/>
    </row>
    <row r="75" spans="2:12" ht="11.25" hidden="1">
      <c r="B75" s="18"/>
      <c r="L75" s="18"/>
    </row>
    <row r="76" spans="2:12" s="1" customFormat="1" ht="12.75" hidden="1">
      <c r="B76" s="30"/>
      <c r="D76" s="41" t="s">
        <v>50</v>
      </c>
      <c r="E76" s="32"/>
      <c r="F76" s="101" t="s">
        <v>51</v>
      </c>
      <c r="G76" s="41" t="s">
        <v>50</v>
      </c>
      <c r="H76" s="32"/>
      <c r="I76" s="32"/>
      <c r="J76" s="102" t="s">
        <v>51</v>
      </c>
      <c r="K76" s="32"/>
      <c r="L76" s="30"/>
    </row>
    <row r="77" spans="2:12" s="1" customFormat="1" ht="14.45" hidden="1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0"/>
    </row>
    <row r="78" spans="2:12" ht="11.25" hidden="1"/>
    <row r="79" spans="2:12" ht="11.25" hidden="1"/>
    <row r="80" spans="2:12" ht="11.25" hidden="1"/>
    <row r="81" spans="2:47" s="1" customFormat="1" ht="6.95" hidden="1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0"/>
    </row>
    <row r="82" spans="2:47" s="1" customFormat="1" ht="24.95" hidden="1" customHeight="1">
      <c r="B82" s="30"/>
      <c r="C82" s="19" t="s">
        <v>104</v>
      </c>
      <c r="L82" s="30"/>
    </row>
    <row r="83" spans="2:47" s="1" customFormat="1" ht="6.95" hidden="1" customHeight="1">
      <c r="B83" s="30"/>
      <c r="L83" s="30"/>
    </row>
    <row r="84" spans="2:47" s="1" customFormat="1" ht="12" hidden="1" customHeight="1">
      <c r="B84" s="30"/>
      <c r="C84" s="25" t="s">
        <v>17</v>
      </c>
      <c r="L84" s="30"/>
    </row>
    <row r="85" spans="2:47" s="1" customFormat="1" ht="26.25" hidden="1" customHeight="1">
      <c r="B85" s="30"/>
      <c r="E85" s="222" t="str">
        <f>E7</f>
        <v>Oprava oplocení, bran a branek u vybraných základních a mateřských škol</v>
      </c>
      <c r="F85" s="223"/>
      <c r="G85" s="223"/>
      <c r="H85" s="223"/>
      <c r="L85" s="30"/>
    </row>
    <row r="86" spans="2:47" s="1" customFormat="1" ht="12" hidden="1" customHeight="1">
      <c r="B86" s="30"/>
      <c r="C86" s="25" t="s">
        <v>102</v>
      </c>
      <c r="L86" s="30"/>
    </row>
    <row r="87" spans="2:47" s="1" customFormat="1" ht="30" hidden="1" customHeight="1">
      <c r="B87" s="30"/>
      <c r="E87" s="180" t="str">
        <f>E9</f>
        <v>SO01 - MŠ Hrubínova - Výměna vstupních branek a vjezdových bran</v>
      </c>
      <c r="F87" s="224"/>
      <c r="G87" s="224"/>
      <c r="H87" s="224"/>
      <c r="L87" s="30"/>
    </row>
    <row r="88" spans="2:47" s="1" customFormat="1" ht="6.95" hidden="1" customHeight="1">
      <c r="B88" s="30"/>
      <c r="L88" s="30"/>
    </row>
    <row r="89" spans="2:47" s="1" customFormat="1" ht="12" hidden="1" customHeight="1">
      <c r="B89" s="30"/>
      <c r="C89" s="25" t="s">
        <v>21</v>
      </c>
      <c r="F89" s="23" t="str">
        <f>F12</f>
        <v xml:space="preserve"> </v>
      </c>
      <c r="I89" s="25" t="s">
        <v>23</v>
      </c>
      <c r="J89" s="50" t="str">
        <f>IF(J12="","",J12)</f>
        <v>29. 1. 2024</v>
      </c>
      <c r="L89" s="30"/>
    </row>
    <row r="90" spans="2:47" s="1" customFormat="1" ht="6.95" hidden="1" customHeight="1">
      <c r="B90" s="30"/>
      <c r="L90" s="30"/>
    </row>
    <row r="91" spans="2:47" s="1" customFormat="1" ht="15.2" hidden="1" customHeight="1">
      <c r="B91" s="30"/>
      <c r="C91" s="25" t="s">
        <v>25</v>
      </c>
      <c r="F91" s="23" t="str">
        <f>E15</f>
        <v xml:space="preserve"> </v>
      </c>
      <c r="I91" s="25" t="s">
        <v>30</v>
      </c>
      <c r="J91" s="28" t="str">
        <f>E21</f>
        <v xml:space="preserve"> </v>
      </c>
      <c r="L91" s="30"/>
    </row>
    <row r="92" spans="2:47" s="1" customFormat="1" ht="15.2" hidden="1" customHeight="1">
      <c r="B92" s="30"/>
      <c r="C92" s="25" t="s">
        <v>28</v>
      </c>
      <c r="F92" s="23" t="str">
        <f>IF(E18="","",E18)</f>
        <v>Vyplň údaj</v>
      </c>
      <c r="I92" s="25" t="s">
        <v>32</v>
      </c>
      <c r="J92" s="28" t="str">
        <f>E24</f>
        <v>TSHK</v>
      </c>
      <c r="L92" s="30"/>
    </row>
    <row r="93" spans="2:47" s="1" customFormat="1" ht="10.35" hidden="1" customHeight="1">
      <c r="B93" s="30"/>
      <c r="L93" s="30"/>
    </row>
    <row r="94" spans="2:47" s="1" customFormat="1" ht="29.25" hidden="1" customHeight="1">
      <c r="B94" s="30"/>
      <c r="C94" s="103" t="s">
        <v>105</v>
      </c>
      <c r="D94" s="95"/>
      <c r="E94" s="95"/>
      <c r="F94" s="95"/>
      <c r="G94" s="95"/>
      <c r="H94" s="95"/>
      <c r="I94" s="95"/>
      <c r="J94" s="104" t="s">
        <v>106</v>
      </c>
      <c r="K94" s="95"/>
      <c r="L94" s="30"/>
    </row>
    <row r="95" spans="2:47" s="1" customFormat="1" ht="10.35" hidden="1" customHeight="1">
      <c r="B95" s="30"/>
      <c r="L95" s="30"/>
    </row>
    <row r="96" spans="2:47" s="1" customFormat="1" ht="22.9" hidden="1" customHeight="1">
      <c r="B96" s="30"/>
      <c r="C96" s="105" t="s">
        <v>107</v>
      </c>
      <c r="J96" s="64">
        <f>J132</f>
        <v>0</v>
      </c>
      <c r="L96" s="30"/>
      <c r="AU96" s="15" t="s">
        <v>108</v>
      </c>
    </row>
    <row r="97" spans="2:12" s="8" customFormat="1" ht="24.95" hidden="1" customHeight="1">
      <c r="B97" s="106"/>
      <c r="D97" s="107" t="s">
        <v>109</v>
      </c>
      <c r="E97" s="108"/>
      <c r="F97" s="108"/>
      <c r="G97" s="108"/>
      <c r="H97" s="108"/>
      <c r="I97" s="108"/>
      <c r="J97" s="109">
        <f>J133</f>
        <v>0</v>
      </c>
      <c r="L97" s="106"/>
    </row>
    <row r="98" spans="2:12" s="9" customFormat="1" ht="19.899999999999999" hidden="1" customHeight="1">
      <c r="B98" s="110"/>
      <c r="D98" s="111" t="s">
        <v>110</v>
      </c>
      <c r="E98" s="112"/>
      <c r="F98" s="112"/>
      <c r="G98" s="112"/>
      <c r="H98" s="112"/>
      <c r="I98" s="112"/>
      <c r="J98" s="113">
        <f>J134</f>
        <v>0</v>
      </c>
      <c r="L98" s="110"/>
    </row>
    <row r="99" spans="2:12" s="9" customFormat="1" ht="19.899999999999999" hidden="1" customHeight="1">
      <c r="B99" s="110"/>
      <c r="D99" s="111" t="s">
        <v>111</v>
      </c>
      <c r="E99" s="112"/>
      <c r="F99" s="112"/>
      <c r="G99" s="112"/>
      <c r="H99" s="112"/>
      <c r="I99" s="112"/>
      <c r="J99" s="113">
        <f>J155</f>
        <v>0</v>
      </c>
      <c r="L99" s="110"/>
    </row>
    <row r="100" spans="2:12" s="9" customFormat="1" ht="19.899999999999999" hidden="1" customHeight="1">
      <c r="B100" s="110"/>
      <c r="D100" s="111" t="s">
        <v>112</v>
      </c>
      <c r="E100" s="112"/>
      <c r="F100" s="112"/>
      <c r="G100" s="112"/>
      <c r="H100" s="112"/>
      <c r="I100" s="112"/>
      <c r="J100" s="113">
        <f>J161</f>
        <v>0</v>
      </c>
      <c r="L100" s="110"/>
    </row>
    <row r="101" spans="2:12" s="9" customFormat="1" ht="19.899999999999999" hidden="1" customHeight="1">
      <c r="B101" s="110"/>
      <c r="D101" s="111" t="s">
        <v>113</v>
      </c>
      <c r="E101" s="112"/>
      <c r="F101" s="112"/>
      <c r="G101" s="112"/>
      <c r="H101" s="112"/>
      <c r="I101" s="112"/>
      <c r="J101" s="113">
        <f>J168</f>
        <v>0</v>
      </c>
      <c r="L101" s="110"/>
    </row>
    <row r="102" spans="2:12" s="9" customFormat="1" ht="19.899999999999999" hidden="1" customHeight="1">
      <c r="B102" s="110"/>
      <c r="D102" s="111" t="s">
        <v>114</v>
      </c>
      <c r="E102" s="112"/>
      <c r="F102" s="112"/>
      <c r="G102" s="112"/>
      <c r="H102" s="112"/>
      <c r="I102" s="112"/>
      <c r="J102" s="113">
        <f>J189</f>
        <v>0</v>
      </c>
      <c r="L102" s="110"/>
    </row>
    <row r="103" spans="2:12" s="9" customFormat="1" ht="19.899999999999999" hidden="1" customHeight="1">
      <c r="B103" s="110"/>
      <c r="D103" s="111" t="s">
        <v>115</v>
      </c>
      <c r="E103" s="112"/>
      <c r="F103" s="112"/>
      <c r="G103" s="112"/>
      <c r="H103" s="112"/>
      <c r="I103" s="112"/>
      <c r="J103" s="113">
        <f>J216</f>
        <v>0</v>
      </c>
      <c r="L103" s="110"/>
    </row>
    <row r="104" spans="2:12" s="9" customFormat="1" ht="19.899999999999999" hidden="1" customHeight="1">
      <c r="B104" s="110"/>
      <c r="D104" s="111" t="s">
        <v>116</v>
      </c>
      <c r="E104" s="112"/>
      <c r="F104" s="112"/>
      <c r="G104" s="112"/>
      <c r="H104" s="112"/>
      <c r="I104" s="112"/>
      <c r="J104" s="113">
        <f>J222</f>
        <v>0</v>
      </c>
      <c r="L104" s="110"/>
    </row>
    <row r="105" spans="2:12" s="8" customFormat="1" ht="24.95" hidden="1" customHeight="1">
      <c r="B105" s="106"/>
      <c r="D105" s="107" t="s">
        <v>117</v>
      </c>
      <c r="E105" s="108"/>
      <c r="F105" s="108"/>
      <c r="G105" s="108"/>
      <c r="H105" s="108"/>
      <c r="I105" s="108"/>
      <c r="J105" s="109">
        <f>J224</f>
        <v>0</v>
      </c>
      <c r="L105" s="106"/>
    </row>
    <row r="106" spans="2:12" s="9" customFormat="1" ht="19.899999999999999" hidden="1" customHeight="1">
      <c r="B106" s="110"/>
      <c r="D106" s="111" t="s">
        <v>118</v>
      </c>
      <c r="E106" s="112"/>
      <c r="F106" s="112"/>
      <c r="G106" s="112"/>
      <c r="H106" s="112"/>
      <c r="I106" s="112"/>
      <c r="J106" s="113">
        <f>J225</f>
        <v>0</v>
      </c>
      <c r="L106" s="110"/>
    </row>
    <row r="107" spans="2:12" s="9" customFormat="1" ht="19.899999999999999" hidden="1" customHeight="1">
      <c r="B107" s="110"/>
      <c r="D107" s="111" t="s">
        <v>119</v>
      </c>
      <c r="E107" s="112"/>
      <c r="F107" s="112"/>
      <c r="G107" s="112"/>
      <c r="H107" s="112"/>
      <c r="I107" s="112"/>
      <c r="J107" s="113">
        <f>J237</f>
        <v>0</v>
      </c>
      <c r="L107" s="110"/>
    </row>
    <row r="108" spans="2:12" s="9" customFormat="1" ht="19.899999999999999" hidden="1" customHeight="1">
      <c r="B108" s="110"/>
      <c r="D108" s="111" t="s">
        <v>120</v>
      </c>
      <c r="E108" s="112"/>
      <c r="F108" s="112"/>
      <c r="G108" s="112"/>
      <c r="H108" s="112"/>
      <c r="I108" s="112"/>
      <c r="J108" s="113">
        <f>J268</f>
        <v>0</v>
      </c>
      <c r="L108" s="110"/>
    </row>
    <row r="109" spans="2:12" s="9" customFormat="1" ht="19.899999999999999" hidden="1" customHeight="1">
      <c r="B109" s="110"/>
      <c r="D109" s="111" t="s">
        <v>121</v>
      </c>
      <c r="E109" s="112"/>
      <c r="F109" s="112"/>
      <c r="G109" s="112"/>
      <c r="H109" s="112"/>
      <c r="I109" s="112"/>
      <c r="J109" s="113">
        <f>J275</f>
        <v>0</v>
      </c>
      <c r="L109" s="110"/>
    </row>
    <row r="110" spans="2:12" s="8" customFormat="1" ht="24.95" hidden="1" customHeight="1">
      <c r="B110" s="106"/>
      <c r="D110" s="107" t="s">
        <v>122</v>
      </c>
      <c r="E110" s="108"/>
      <c r="F110" s="108"/>
      <c r="G110" s="108"/>
      <c r="H110" s="108"/>
      <c r="I110" s="108"/>
      <c r="J110" s="109">
        <f>J282</f>
        <v>0</v>
      </c>
      <c r="L110" s="106"/>
    </row>
    <row r="111" spans="2:12" s="9" customFormat="1" ht="19.899999999999999" hidden="1" customHeight="1">
      <c r="B111" s="110"/>
      <c r="D111" s="111" t="s">
        <v>123</v>
      </c>
      <c r="E111" s="112"/>
      <c r="F111" s="112"/>
      <c r="G111" s="112"/>
      <c r="H111" s="112"/>
      <c r="I111" s="112"/>
      <c r="J111" s="113">
        <f>J283</f>
        <v>0</v>
      </c>
      <c r="L111" s="110"/>
    </row>
    <row r="112" spans="2:12" s="9" customFormat="1" ht="19.899999999999999" hidden="1" customHeight="1">
      <c r="B112" s="110"/>
      <c r="D112" s="111" t="s">
        <v>124</v>
      </c>
      <c r="E112" s="112"/>
      <c r="F112" s="112"/>
      <c r="G112" s="112"/>
      <c r="H112" s="112"/>
      <c r="I112" s="112"/>
      <c r="J112" s="113">
        <f>J287</f>
        <v>0</v>
      </c>
      <c r="L112" s="110"/>
    </row>
    <row r="113" spans="2:12" s="1" customFormat="1" ht="21.75" hidden="1" customHeight="1">
      <c r="B113" s="30"/>
      <c r="L113" s="30"/>
    </row>
    <row r="114" spans="2:12" s="1" customFormat="1" ht="6.95" hidden="1" customHeight="1">
      <c r="B114" s="42"/>
      <c r="C114" s="43"/>
      <c r="D114" s="43"/>
      <c r="E114" s="43"/>
      <c r="F114" s="43"/>
      <c r="G114" s="43"/>
      <c r="H114" s="43"/>
      <c r="I114" s="43"/>
      <c r="J114" s="43"/>
      <c r="K114" s="43"/>
      <c r="L114" s="30"/>
    </row>
    <row r="115" spans="2:12" ht="11.25" hidden="1"/>
    <row r="116" spans="2:12" ht="11.25" hidden="1"/>
    <row r="117" spans="2:12" ht="11.25" hidden="1"/>
    <row r="118" spans="2:12" s="1" customFormat="1" ht="6.95" customHeight="1">
      <c r="B118" s="44"/>
      <c r="C118" s="45"/>
      <c r="D118" s="45"/>
      <c r="E118" s="45"/>
      <c r="F118" s="45"/>
      <c r="G118" s="45"/>
      <c r="H118" s="45"/>
      <c r="I118" s="45"/>
      <c r="J118" s="45"/>
      <c r="K118" s="45"/>
      <c r="L118" s="30"/>
    </row>
    <row r="119" spans="2:12" s="1" customFormat="1" ht="24.95" customHeight="1">
      <c r="B119" s="30"/>
      <c r="C119" s="19" t="s">
        <v>125</v>
      </c>
      <c r="L119" s="30"/>
    </row>
    <row r="120" spans="2:12" s="1" customFormat="1" ht="6.95" customHeight="1">
      <c r="B120" s="30"/>
      <c r="L120" s="30"/>
    </row>
    <row r="121" spans="2:12" s="1" customFormat="1" ht="12" customHeight="1">
      <c r="B121" s="30"/>
      <c r="C121" s="25" t="s">
        <v>17</v>
      </c>
      <c r="L121" s="30"/>
    </row>
    <row r="122" spans="2:12" s="1" customFormat="1" ht="26.25" customHeight="1">
      <c r="B122" s="30"/>
      <c r="E122" s="222" t="str">
        <f>E7</f>
        <v>Oprava oplocení, bran a branek u vybraných základních a mateřských škol</v>
      </c>
      <c r="F122" s="223"/>
      <c r="G122" s="223"/>
      <c r="H122" s="223"/>
      <c r="L122" s="30"/>
    </row>
    <row r="123" spans="2:12" s="1" customFormat="1" ht="12" customHeight="1">
      <c r="B123" s="30"/>
      <c r="C123" s="25" t="s">
        <v>102</v>
      </c>
      <c r="L123" s="30"/>
    </row>
    <row r="124" spans="2:12" s="1" customFormat="1" ht="30" customHeight="1">
      <c r="B124" s="30"/>
      <c r="E124" s="180" t="str">
        <f>E9</f>
        <v>SO01 - MŠ Hrubínova - Výměna vstupních branek a vjezdových bran</v>
      </c>
      <c r="F124" s="224"/>
      <c r="G124" s="224"/>
      <c r="H124" s="224"/>
      <c r="L124" s="30"/>
    </row>
    <row r="125" spans="2:12" s="1" customFormat="1" ht="6.95" customHeight="1">
      <c r="B125" s="30"/>
      <c r="L125" s="30"/>
    </row>
    <row r="126" spans="2:12" s="1" customFormat="1" ht="12" customHeight="1">
      <c r="B126" s="30"/>
      <c r="C126" s="25" t="s">
        <v>21</v>
      </c>
      <c r="F126" s="23" t="str">
        <f>F12</f>
        <v xml:space="preserve"> </v>
      </c>
      <c r="I126" s="25" t="s">
        <v>23</v>
      </c>
      <c r="J126" s="50" t="str">
        <f>IF(J12="","",J12)</f>
        <v>29. 1. 2024</v>
      </c>
      <c r="L126" s="30"/>
    </row>
    <row r="127" spans="2:12" s="1" customFormat="1" ht="6.95" customHeight="1">
      <c r="B127" s="30"/>
      <c r="L127" s="30"/>
    </row>
    <row r="128" spans="2:12" s="1" customFormat="1" ht="15.2" customHeight="1">
      <c r="B128" s="30"/>
      <c r="C128" s="25" t="s">
        <v>25</v>
      </c>
      <c r="F128" s="23" t="str">
        <f>E15</f>
        <v xml:space="preserve"> </v>
      </c>
      <c r="I128" s="25" t="s">
        <v>30</v>
      </c>
      <c r="J128" s="28" t="str">
        <f>E21</f>
        <v xml:space="preserve"> </v>
      </c>
      <c r="L128" s="30"/>
    </row>
    <row r="129" spans="2:65" s="1" customFormat="1" ht="15.2" customHeight="1">
      <c r="B129" s="30"/>
      <c r="C129" s="25" t="s">
        <v>28</v>
      </c>
      <c r="F129" s="23" t="str">
        <f>IF(E18="","",E18)</f>
        <v>Vyplň údaj</v>
      </c>
      <c r="I129" s="25" t="s">
        <v>32</v>
      </c>
      <c r="J129" s="28" t="str">
        <f>E24</f>
        <v>TSHK</v>
      </c>
      <c r="L129" s="30"/>
    </row>
    <row r="130" spans="2:65" s="1" customFormat="1" ht="10.35" customHeight="1">
      <c r="B130" s="30"/>
      <c r="L130" s="30"/>
    </row>
    <row r="131" spans="2:65" s="10" customFormat="1" ht="29.25" customHeight="1">
      <c r="B131" s="114"/>
      <c r="C131" s="115" t="s">
        <v>126</v>
      </c>
      <c r="D131" s="116" t="s">
        <v>60</v>
      </c>
      <c r="E131" s="116" t="s">
        <v>56</v>
      </c>
      <c r="F131" s="116" t="s">
        <v>57</v>
      </c>
      <c r="G131" s="116" t="s">
        <v>127</v>
      </c>
      <c r="H131" s="116" t="s">
        <v>128</v>
      </c>
      <c r="I131" s="116" t="s">
        <v>129</v>
      </c>
      <c r="J131" s="116" t="s">
        <v>106</v>
      </c>
      <c r="K131" s="117" t="s">
        <v>130</v>
      </c>
      <c r="L131" s="114"/>
      <c r="M131" s="57" t="s">
        <v>1</v>
      </c>
      <c r="N131" s="58" t="s">
        <v>39</v>
      </c>
      <c r="O131" s="58" t="s">
        <v>131</v>
      </c>
      <c r="P131" s="58" t="s">
        <v>132</v>
      </c>
      <c r="Q131" s="58" t="s">
        <v>133</v>
      </c>
      <c r="R131" s="58" t="s">
        <v>134</v>
      </c>
      <c r="S131" s="58" t="s">
        <v>135</v>
      </c>
      <c r="T131" s="59" t="s">
        <v>136</v>
      </c>
    </row>
    <row r="132" spans="2:65" s="1" customFormat="1" ht="22.9" customHeight="1">
      <c r="B132" s="30"/>
      <c r="C132" s="62" t="s">
        <v>137</v>
      </c>
      <c r="J132" s="118">
        <f>BK132</f>
        <v>0</v>
      </c>
      <c r="L132" s="30"/>
      <c r="M132" s="60"/>
      <c r="N132" s="51"/>
      <c r="O132" s="51"/>
      <c r="P132" s="119">
        <f>P133+P224+P282</f>
        <v>0</v>
      </c>
      <c r="Q132" s="51"/>
      <c r="R132" s="119">
        <f>R133+R224+R282</f>
        <v>4.3999193599999993</v>
      </c>
      <c r="S132" s="51"/>
      <c r="T132" s="120">
        <f>T133+T224+T282</f>
        <v>7.0196500000000004</v>
      </c>
      <c r="AT132" s="15" t="s">
        <v>74</v>
      </c>
      <c r="AU132" s="15" t="s">
        <v>108</v>
      </c>
      <c r="BK132" s="121">
        <f>BK133+BK224+BK282</f>
        <v>0</v>
      </c>
    </row>
    <row r="133" spans="2:65" s="11" customFormat="1" ht="25.9" customHeight="1">
      <c r="B133" s="122"/>
      <c r="D133" s="123" t="s">
        <v>74</v>
      </c>
      <c r="E133" s="124" t="s">
        <v>138</v>
      </c>
      <c r="F133" s="124" t="s">
        <v>139</v>
      </c>
      <c r="I133" s="125"/>
      <c r="J133" s="126">
        <f>BK133</f>
        <v>0</v>
      </c>
      <c r="L133" s="122"/>
      <c r="M133" s="127"/>
      <c r="P133" s="128">
        <f>P134+P155+P161+P168+P189+P216+P222</f>
        <v>0</v>
      </c>
      <c r="R133" s="128">
        <f>R134+R155+R161+R168+R189+R216+R222</f>
        <v>4.334354359999999</v>
      </c>
      <c r="T133" s="129">
        <f>T134+T155+T161+T168+T189+T216+T222</f>
        <v>7.0196500000000004</v>
      </c>
      <c r="AR133" s="123" t="s">
        <v>8</v>
      </c>
      <c r="AT133" s="130" t="s">
        <v>74</v>
      </c>
      <c r="AU133" s="130" t="s">
        <v>75</v>
      </c>
      <c r="AY133" s="123" t="s">
        <v>140</v>
      </c>
      <c r="BK133" s="131">
        <f>BK134+BK155+BK161+BK168+BK189+BK216+BK222</f>
        <v>0</v>
      </c>
    </row>
    <row r="134" spans="2:65" s="11" customFormat="1" ht="22.9" customHeight="1">
      <c r="B134" s="122"/>
      <c r="D134" s="123" t="s">
        <v>74</v>
      </c>
      <c r="E134" s="132" t="s">
        <v>8</v>
      </c>
      <c r="F134" s="132" t="s">
        <v>141</v>
      </c>
      <c r="I134" s="125"/>
      <c r="J134" s="133">
        <f>BK134</f>
        <v>0</v>
      </c>
      <c r="L134" s="122"/>
      <c r="M134" s="127"/>
      <c r="P134" s="128">
        <f>SUM(P135:P154)</f>
        <v>0</v>
      </c>
      <c r="R134" s="128">
        <f>SUM(R135:R154)</f>
        <v>0</v>
      </c>
      <c r="T134" s="129">
        <f>SUM(T135:T154)</f>
        <v>3.3574999999999999</v>
      </c>
      <c r="AR134" s="123" t="s">
        <v>8</v>
      </c>
      <c r="AT134" s="130" t="s">
        <v>74</v>
      </c>
      <c r="AU134" s="130" t="s">
        <v>8</v>
      </c>
      <c r="AY134" s="123" t="s">
        <v>140</v>
      </c>
      <c r="BK134" s="131">
        <f>SUM(BK135:BK154)</f>
        <v>0</v>
      </c>
    </row>
    <row r="135" spans="2:65" s="1" customFormat="1" ht="24.2" customHeight="1">
      <c r="B135" s="30"/>
      <c r="C135" s="134" t="s">
        <v>8</v>
      </c>
      <c r="D135" s="134" t="s">
        <v>142</v>
      </c>
      <c r="E135" s="135" t="s">
        <v>143</v>
      </c>
      <c r="F135" s="136" t="s">
        <v>144</v>
      </c>
      <c r="G135" s="137" t="s">
        <v>145</v>
      </c>
      <c r="H135" s="138">
        <v>18.2</v>
      </c>
      <c r="I135" s="139"/>
      <c r="J135" s="140">
        <f>ROUND(I135*H135,0)</f>
        <v>0</v>
      </c>
      <c r="K135" s="136" t="s">
        <v>146</v>
      </c>
      <c r="L135" s="30"/>
      <c r="M135" s="141" t="s">
        <v>1</v>
      </c>
      <c r="N135" s="142" t="s">
        <v>40</v>
      </c>
      <c r="P135" s="143">
        <f>O135*H135</f>
        <v>0</v>
      </c>
      <c r="Q135" s="143">
        <v>0</v>
      </c>
      <c r="R135" s="143">
        <f>Q135*H135</f>
        <v>0</v>
      </c>
      <c r="S135" s="143">
        <v>0</v>
      </c>
      <c r="T135" s="144">
        <f>S135*H135</f>
        <v>0</v>
      </c>
      <c r="AR135" s="145" t="s">
        <v>147</v>
      </c>
      <c r="AT135" s="145" t="s">
        <v>142</v>
      </c>
      <c r="AU135" s="145" t="s">
        <v>84</v>
      </c>
      <c r="AY135" s="15" t="s">
        <v>140</v>
      </c>
      <c r="BE135" s="146">
        <f>IF(N135="základní",J135,0)</f>
        <v>0</v>
      </c>
      <c r="BF135" s="146">
        <f>IF(N135="snížená",J135,0)</f>
        <v>0</v>
      </c>
      <c r="BG135" s="146">
        <f>IF(N135="zákl. přenesená",J135,0)</f>
        <v>0</v>
      </c>
      <c r="BH135" s="146">
        <f>IF(N135="sníž. přenesená",J135,0)</f>
        <v>0</v>
      </c>
      <c r="BI135" s="146">
        <f>IF(N135="nulová",J135,0)</f>
        <v>0</v>
      </c>
      <c r="BJ135" s="15" t="s">
        <v>8</v>
      </c>
      <c r="BK135" s="146">
        <f>ROUND(I135*H135,0)</f>
        <v>0</v>
      </c>
      <c r="BL135" s="15" t="s">
        <v>147</v>
      </c>
      <c r="BM135" s="145" t="s">
        <v>148</v>
      </c>
    </row>
    <row r="136" spans="2:65" s="12" customFormat="1" ht="11.25">
      <c r="B136" s="147"/>
      <c r="D136" s="148" t="s">
        <v>149</v>
      </c>
      <c r="E136" s="149" t="s">
        <v>1</v>
      </c>
      <c r="F136" s="150" t="s">
        <v>150</v>
      </c>
      <c r="H136" s="151">
        <v>3.2</v>
      </c>
      <c r="I136" s="152"/>
      <c r="L136" s="147"/>
      <c r="M136" s="153"/>
      <c r="T136" s="154"/>
      <c r="AT136" s="149" t="s">
        <v>149</v>
      </c>
      <c r="AU136" s="149" t="s">
        <v>84</v>
      </c>
      <c r="AV136" s="12" t="s">
        <v>84</v>
      </c>
      <c r="AW136" s="12" t="s">
        <v>31</v>
      </c>
      <c r="AX136" s="12" t="s">
        <v>75</v>
      </c>
      <c r="AY136" s="149" t="s">
        <v>140</v>
      </c>
    </row>
    <row r="137" spans="2:65" s="12" customFormat="1" ht="11.25">
      <c r="B137" s="147"/>
      <c r="D137" s="148" t="s">
        <v>149</v>
      </c>
      <c r="E137" s="149" t="s">
        <v>1</v>
      </c>
      <c r="F137" s="150" t="s">
        <v>151</v>
      </c>
      <c r="H137" s="151">
        <v>15</v>
      </c>
      <c r="I137" s="152"/>
      <c r="L137" s="147"/>
      <c r="M137" s="153"/>
      <c r="T137" s="154"/>
      <c r="AT137" s="149" t="s">
        <v>149</v>
      </c>
      <c r="AU137" s="149" t="s">
        <v>84</v>
      </c>
      <c r="AV137" s="12" t="s">
        <v>84</v>
      </c>
      <c r="AW137" s="12" t="s">
        <v>31</v>
      </c>
      <c r="AX137" s="12" t="s">
        <v>75</v>
      </c>
      <c r="AY137" s="149" t="s">
        <v>140</v>
      </c>
    </row>
    <row r="138" spans="2:65" s="13" customFormat="1" ht="11.25">
      <c r="B138" s="155"/>
      <c r="D138" s="148" t="s">
        <v>149</v>
      </c>
      <c r="E138" s="156" t="s">
        <v>1</v>
      </c>
      <c r="F138" s="157" t="s">
        <v>152</v>
      </c>
      <c r="H138" s="158">
        <v>18.2</v>
      </c>
      <c r="I138" s="159"/>
      <c r="L138" s="155"/>
      <c r="M138" s="160"/>
      <c r="T138" s="161"/>
      <c r="AT138" s="156" t="s">
        <v>149</v>
      </c>
      <c r="AU138" s="156" t="s">
        <v>84</v>
      </c>
      <c r="AV138" s="13" t="s">
        <v>147</v>
      </c>
      <c r="AW138" s="13" t="s">
        <v>31</v>
      </c>
      <c r="AX138" s="13" t="s">
        <v>8</v>
      </c>
      <c r="AY138" s="156" t="s">
        <v>140</v>
      </c>
    </row>
    <row r="139" spans="2:65" s="1" customFormat="1" ht="24.2" customHeight="1">
      <c r="B139" s="30"/>
      <c r="C139" s="134" t="s">
        <v>84</v>
      </c>
      <c r="D139" s="134" t="s">
        <v>142</v>
      </c>
      <c r="E139" s="135" t="s">
        <v>153</v>
      </c>
      <c r="F139" s="136" t="s">
        <v>154</v>
      </c>
      <c r="G139" s="137" t="s">
        <v>145</v>
      </c>
      <c r="H139" s="138">
        <v>1.75</v>
      </c>
      <c r="I139" s="139"/>
      <c r="J139" s="140">
        <f>ROUND(I139*H139,0)</f>
        <v>0</v>
      </c>
      <c r="K139" s="136" t="s">
        <v>146</v>
      </c>
      <c r="L139" s="30"/>
      <c r="M139" s="141" t="s">
        <v>1</v>
      </c>
      <c r="N139" s="142" t="s">
        <v>40</v>
      </c>
      <c r="P139" s="143">
        <f>O139*H139</f>
        <v>0</v>
      </c>
      <c r="Q139" s="143">
        <v>0</v>
      </c>
      <c r="R139" s="143">
        <f>Q139*H139</f>
        <v>0</v>
      </c>
      <c r="S139" s="143">
        <v>0.63</v>
      </c>
      <c r="T139" s="144">
        <f>S139*H139</f>
        <v>1.1025</v>
      </c>
      <c r="AR139" s="145" t="s">
        <v>147</v>
      </c>
      <c r="AT139" s="145" t="s">
        <v>142</v>
      </c>
      <c r="AU139" s="145" t="s">
        <v>84</v>
      </c>
      <c r="AY139" s="15" t="s">
        <v>140</v>
      </c>
      <c r="BE139" s="146">
        <f>IF(N139="základní",J139,0)</f>
        <v>0</v>
      </c>
      <c r="BF139" s="146">
        <f>IF(N139="snížená",J139,0)</f>
        <v>0</v>
      </c>
      <c r="BG139" s="146">
        <f>IF(N139="zákl. přenesená",J139,0)</f>
        <v>0</v>
      </c>
      <c r="BH139" s="146">
        <f>IF(N139="sníž. přenesená",J139,0)</f>
        <v>0</v>
      </c>
      <c r="BI139" s="146">
        <f>IF(N139="nulová",J139,0)</f>
        <v>0</v>
      </c>
      <c r="BJ139" s="15" t="s">
        <v>8</v>
      </c>
      <c r="BK139" s="146">
        <f>ROUND(I139*H139,0)</f>
        <v>0</v>
      </c>
      <c r="BL139" s="15" t="s">
        <v>147</v>
      </c>
      <c r="BM139" s="145" t="s">
        <v>155</v>
      </c>
    </row>
    <row r="140" spans="2:65" s="12" customFormat="1" ht="11.25">
      <c r="B140" s="147"/>
      <c r="D140" s="148" t="s">
        <v>149</v>
      </c>
      <c r="E140" s="149" t="s">
        <v>1</v>
      </c>
      <c r="F140" s="150" t="s">
        <v>156</v>
      </c>
      <c r="H140" s="151">
        <v>1.75</v>
      </c>
      <c r="I140" s="152"/>
      <c r="L140" s="147"/>
      <c r="M140" s="153"/>
      <c r="T140" s="154"/>
      <c r="AT140" s="149" t="s">
        <v>149</v>
      </c>
      <c r="AU140" s="149" t="s">
        <v>84</v>
      </c>
      <c r="AV140" s="12" t="s">
        <v>84</v>
      </c>
      <c r="AW140" s="12" t="s">
        <v>31</v>
      </c>
      <c r="AX140" s="12" t="s">
        <v>8</v>
      </c>
      <c r="AY140" s="149" t="s">
        <v>140</v>
      </c>
    </row>
    <row r="141" spans="2:65" s="1" customFormat="1" ht="16.5" customHeight="1">
      <c r="B141" s="30"/>
      <c r="C141" s="134" t="s">
        <v>157</v>
      </c>
      <c r="D141" s="134" t="s">
        <v>142</v>
      </c>
      <c r="E141" s="135" t="s">
        <v>158</v>
      </c>
      <c r="F141" s="136" t="s">
        <v>159</v>
      </c>
      <c r="G141" s="137" t="s">
        <v>160</v>
      </c>
      <c r="H141" s="138">
        <v>11</v>
      </c>
      <c r="I141" s="139"/>
      <c r="J141" s="140">
        <f>ROUND(I141*H141,0)</f>
        <v>0</v>
      </c>
      <c r="K141" s="136" t="s">
        <v>146</v>
      </c>
      <c r="L141" s="30"/>
      <c r="M141" s="141" t="s">
        <v>1</v>
      </c>
      <c r="N141" s="142" t="s">
        <v>40</v>
      </c>
      <c r="P141" s="143">
        <f>O141*H141</f>
        <v>0</v>
      </c>
      <c r="Q141" s="143">
        <v>0</v>
      </c>
      <c r="R141" s="143">
        <f>Q141*H141</f>
        <v>0</v>
      </c>
      <c r="S141" s="143">
        <v>0.20499999999999999</v>
      </c>
      <c r="T141" s="144">
        <f>S141*H141</f>
        <v>2.2549999999999999</v>
      </c>
      <c r="AR141" s="145" t="s">
        <v>147</v>
      </c>
      <c r="AT141" s="145" t="s">
        <v>142</v>
      </c>
      <c r="AU141" s="145" t="s">
        <v>84</v>
      </c>
      <c r="AY141" s="15" t="s">
        <v>140</v>
      </c>
      <c r="BE141" s="146">
        <f>IF(N141="základní",J141,0)</f>
        <v>0</v>
      </c>
      <c r="BF141" s="146">
        <f>IF(N141="snížená",J141,0)</f>
        <v>0</v>
      </c>
      <c r="BG141" s="146">
        <f>IF(N141="zákl. přenesená",J141,0)</f>
        <v>0</v>
      </c>
      <c r="BH141" s="146">
        <f>IF(N141="sníž. přenesená",J141,0)</f>
        <v>0</v>
      </c>
      <c r="BI141" s="146">
        <f>IF(N141="nulová",J141,0)</f>
        <v>0</v>
      </c>
      <c r="BJ141" s="15" t="s">
        <v>8</v>
      </c>
      <c r="BK141" s="146">
        <f>ROUND(I141*H141,0)</f>
        <v>0</v>
      </c>
      <c r="BL141" s="15" t="s">
        <v>147</v>
      </c>
      <c r="BM141" s="145" t="s">
        <v>161</v>
      </c>
    </row>
    <row r="142" spans="2:65" s="12" customFormat="1" ht="11.25">
      <c r="B142" s="147"/>
      <c r="D142" s="148" t="s">
        <v>149</v>
      </c>
      <c r="E142" s="149" t="s">
        <v>1</v>
      </c>
      <c r="F142" s="150" t="s">
        <v>162</v>
      </c>
      <c r="H142" s="151">
        <v>5</v>
      </c>
      <c r="I142" s="152"/>
      <c r="L142" s="147"/>
      <c r="M142" s="153"/>
      <c r="T142" s="154"/>
      <c r="AT142" s="149" t="s">
        <v>149</v>
      </c>
      <c r="AU142" s="149" t="s">
        <v>84</v>
      </c>
      <c r="AV142" s="12" t="s">
        <v>84</v>
      </c>
      <c r="AW142" s="12" t="s">
        <v>31</v>
      </c>
      <c r="AX142" s="12" t="s">
        <v>75</v>
      </c>
      <c r="AY142" s="149" t="s">
        <v>140</v>
      </c>
    </row>
    <row r="143" spans="2:65" s="12" customFormat="1" ht="11.25">
      <c r="B143" s="147"/>
      <c r="D143" s="148" t="s">
        <v>149</v>
      </c>
      <c r="E143" s="149" t="s">
        <v>1</v>
      </c>
      <c r="F143" s="150" t="s">
        <v>163</v>
      </c>
      <c r="H143" s="151">
        <v>6</v>
      </c>
      <c r="I143" s="152"/>
      <c r="L143" s="147"/>
      <c r="M143" s="153"/>
      <c r="T143" s="154"/>
      <c r="AT143" s="149" t="s">
        <v>149</v>
      </c>
      <c r="AU143" s="149" t="s">
        <v>84</v>
      </c>
      <c r="AV143" s="12" t="s">
        <v>84</v>
      </c>
      <c r="AW143" s="12" t="s">
        <v>31</v>
      </c>
      <c r="AX143" s="12" t="s">
        <v>75</v>
      </c>
      <c r="AY143" s="149" t="s">
        <v>140</v>
      </c>
    </row>
    <row r="144" spans="2:65" s="13" customFormat="1" ht="11.25">
      <c r="B144" s="155"/>
      <c r="D144" s="148" t="s">
        <v>149</v>
      </c>
      <c r="E144" s="156" t="s">
        <v>1</v>
      </c>
      <c r="F144" s="157" t="s">
        <v>152</v>
      </c>
      <c r="H144" s="158">
        <v>11</v>
      </c>
      <c r="I144" s="159"/>
      <c r="L144" s="155"/>
      <c r="M144" s="160"/>
      <c r="T144" s="161"/>
      <c r="AT144" s="156" t="s">
        <v>149</v>
      </c>
      <c r="AU144" s="156" t="s">
        <v>84</v>
      </c>
      <c r="AV144" s="13" t="s">
        <v>147</v>
      </c>
      <c r="AW144" s="13" t="s">
        <v>31</v>
      </c>
      <c r="AX144" s="13" t="s">
        <v>8</v>
      </c>
      <c r="AY144" s="156" t="s">
        <v>140</v>
      </c>
    </row>
    <row r="145" spans="2:65" s="1" customFormat="1" ht="33" customHeight="1">
      <c r="B145" s="30"/>
      <c r="C145" s="134" t="s">
        <v>147</v>
      </c>
      <c r="D145" s="134" t="s">
        <v>142</v>
      </c>
      <c r="E145" s="135" t="s">
        <v>164</v>
      </c>
      <c r="F145" s="136" t="s">
        <v>165</v>
      </c>
      <c r="G145" s="137" t="s">
        <v>166</v>
      </c>
      <c r="H145" s="138">
        <v>7.92</v>
      </c>
      <c r="I145" s="139"/>
      <c r="J145" s="140">
        <f>ROUND(I145*H145,0)</f>
        <v>0</v>
      </c>
      <c r="K145" s="136" t="s">
        <v>146</v>
      </c>
      <c r="L145" s="30"/>
      <c r="M145" s="141" t="s">
        <v>1</v>
      </c>
      <c r="N145" s="142" t="s">
        <v>40</v>
      </c>
      <c r="P145" s="143">
        <f>O145*H145</f>
        <v>0</v>
      </c>
      <c r="Q145" s="143">
        <v>0</v>
      </c>
      <c r="R145" s="143">
        <f>Q145*H145</f>
        <v>0</v>
      </c>
      <c r="S145" s="143">
        <v>0</v>
      </c>
      <c r="T145" s="144">
        <f>S145*H145</f>
        <v>0</v>
      </c>
      <c r="AR145" s="145" t="s">
        <v>147</v>
      </c>
      <c r="AT145" s="145" t="s">
        <v>142</v>
      </c>
      <c r="AU145" s="145" t="s">
        <v>84</v>
      </c>
      <c r="AY145" s="15" t="s">
        <v>140</v>
      </c>
      <c r="BE145" s="146">
        <f>IF(N145="základní",J145,0)</f>
        <v>0</v>
      </c>
      <c r="BF145" s="146">
        <f>IF(N145="snížená",J145,0)</f>
        <v>0</v>
      </c>
      <c r="BG145" s="146">
        <f>IF(N145="zákl. přenesená",J145,0)</f>
        <v>0</v>
      </c>
      <c r="BH145" s="146">
        <f>IF(N145="sníž. přenesená",J145,0)</f>
        <v>0</v>
      </c>
      <c r="BI145" s="146">
        <f>IF(N145="nulová",J145,0)</f>
        <v>0</v>
      </c>
      <c r="BJ145" s="15" t="s">
        <v>8</v>
      </c>
      <c r="BK145" s="146">
        <f>ROUND(I145*H145,0)</f>
        <v>0</v>
      </c>
      <c r="BL145" s="15" t="s">
        <v>147</v>
      </c>
      <c r="BM145" s="145" t="s">
        <v>167</v>
      </c>
    </row>
    <row r="146" spans="2:65" s="12" customFormat="1" ht="11.25">
      <c r="B146" s="147"/>
      <c r="D146" s="148" t="s">
        <v>149</v>
      </c>
      <c r="E146" s="149" t="s">
        <v>1</v>
      </c>
      <c r="F146" s="150" t="s">
        <v>168</v>
      </c>
      <c r="H146" s="151">
        <v>3.12</v>
      </c>
      <c r="I146" s="152"/>
      <c r="L146" s="147"/>
      <c r="M146" s="153"/>
      <c r="T146" s="154"/>
      <c r="AT146" s="149" t="s">
        <v>149</v>
      </c>
      <c r="AU146" s="149" t="s">
        <v>84</v>
      </c>
      <c r="AV146" s="12" t="s">
        <v>84</v>
      </c>
      <c r="AW146" s="12" t="s">
        <v>31</v>
      </c>
      <c r="AX146" s="12" t="s">
        <v>75</v>
      </c>
      <c r="AY146" s="149" t="s">
        <v>140</v>
      </c>
    </row>
    <row r="147" spans="2:65" s="12" customFormat="1" ht="11.25">
      <c r="B147" s="147"/>
      <c r="D147" s="148" t="s">
        <v>149</v>
      </c>
      <c r="E147" s="149" t="s">
        <v>1</v>
      </c>
      <c r="F147" s="150" t="s">
        <v>169</v>
      </c>
      <c r="H147" s="151">
        <v>4.8</v>
      </c>
      <c r="I147" s="152"/>
      <c r="L147" s="147"/>
      <c r="M147" s="153"/>
      <c r="T147" s="154"/>
      <c r="AT147" s="149" t="s">
        <v>149</v>
      </c>
      <c r="AU147" s="149" t="s">
        <v>84</v>
      </c>
      <c r="AV147" s="12" t="s">
        <v>84</v>
      </c>
      <c r="AW147" s="12" t="s">
        <v>31</v>
      </c>
      <c r="AX147" s="12" t="s">
        <v>75</v>
      </c>
      <c r="AY147" s="149" t="s">
        <v>140</v>
      </c>
    </row>
    <row r="148" spans="2:65" s="13" customFormat="1" ht="11.25">
      <c r="B148" s="155"/>
      <c r="D148" s="148" t="s">
        <v>149</v>
      </c>
      <c r="E148" s="156" t="s">
        <v>1</v>
      </c>
      <c r="F148" s="157" t="s">
        <v>152</v>
      </c>
      <c r="H148" s="158">
        <v>7.92</v>
      </c>
      <c r="I148" s="159"/>
      <c r="L148" s="155"/>
      <c r="M148" s="160"/>
      <c r="T148" s="161"/>
      <c r="AT148" s="156" t="s">
        <v>149</v>
      </c>
      <c r="AU148" s="156" t="s">
        <v>84</v>
      </c>
      <c r="AV148" s="13" t="s">
        <v>147</v>
      </c>
      <c r="AW148" s="13" t="s">
        <v>31</v>
      </c>
      <c r="AX148" s="13" t="s">
        <v>8</v>
      </c>
      <c r="AY148" s="156" t="s">
        <v>140</v>
      </c>
    </row>
    <row r="149" spans="2:65" s="1" customFormat="1" ht="37.9" customHeight="1">
      <c r="B149" s="30"/>
      <c r="C149" s="134" t="s">
        <v>170</v>
      </c>
      <c r="D149" s="134" t="s">
        <v>142</v>
      </c>
      <c r="E149" s="135" t="s">
        <v>171</v>
      </c>
      <c r="F149" s="136" t="s">
        <v>172</v>
      </c>
      <c r="G149" s="137" t="s">
        <v>166</v>
      </c>
      <c r="H149" s="138">
        <v>2.73</v>
      </c>
      <c r="I149" s="139"/>
      <c r="J149" s="140">
        <f>ROUND(I149*H149,0)</f>
        <v>0</v>
      </c>
      <c r="K149" s="136" t="s">
        <v>146</v>
      </c>
      <c r="L149" s="30"/>
      <c r="M149" s="141" t="s">
        <v>1</v>
      </c>
      <c r="N149" s="142" t="s">
        <v>40</v>
      </c>
      <c r="P149" s="143">
        <f>O149*H149</f>
        <v>0</v>
      </c>
      <c r="Q149" s="143">
        <v>0</v>
      </c>
      <c r="R149" s="143">
        <f>Q149*H149</f>
        <v>0</v>
      </c>
      <c r="S149" s="143">
        <v>0</v>
      </c>
      <c r="T149" s="144">
        <f>S149*H149</f>
        <v>0</v>
      </c>
      <c r="AR149" s="145" t="s">
        <v>147</v>
      </c>
      <c r="AT149" s="145" t="s">
        <v>142</v>
      </c>
      <c r="AU149" s="145" t="s">
        <v>84</v>
      </c>
      <c r="AY149" s="15" t="s">
        <v>140</v>
      </c>
      <c r="BE149" s="146">
        <f>IF(N149="základní",J149,0)</f>
        <v>0</v>
      </c>
      <c r="BF149" s="146">
        <f>IF(N149="snížená",J149,0)</f>
        <v>0</v>
      </c>
      <c r="BG149" s="146">
        <f>IF(N149="zákl. přenesená",J149,0)</f>
        <v>0</v>
      </c>
      <c r="BH149" s="146">
        <f>IF(N149="sníž. přenesená",J149,0)</f>
        <v>0</v>
      </c>
      <c r="BI149" s="146">
        <f>IF(N149="nulová",J149,0)</f>
        <v>0</v>
      </c>
      <c r="BJ149" s="15" t="s">
        <v>8</v>
      </c>
      <c r="BK149" s="146">
        <f>ROUND(I149*H149,0)</f>
        <v>0</v>
      </c>
      <c r="BL149" s="15" t="s">
        <v>147</v>
      </c>
      <c r="BM149" s="145" t="s">
        <v>173</v>
      </c>
    </row>
    <row r="150" spans="2:65" s="12" customFormat="1" ht="11.25">
      <c r="B150" s="147"/>
      <c r="D150" s="148" t="s">
        <v>149</v>
      </c>
      <c r="E150" s="149" t="s">
        <v>1</v>
      </c>
      <c r="F150" s="150" t="s">
        <v>174</v>
      </c>
      <c r="H150" s="151">
        <v>2.73</v>
      </c>
      <c r="I150" s="152"/>
      <c r="L150" s="147"/>
      <c r="M150" s="153"/>
      <c r="T150" s="154"/>
      <c r="AT150" s="149" t="s">
        <v>149</v>
      </c>
      <c r="AU150" s="149" t="s">
        <v>84</v>
      </c>
      <c r="AV150" s="12" t="s">
        <v>84</v>
      </c>
      <c r="AW150" s="12" t="s">
        <v>31</v>
      </c>
      <c r="AX150" s="12" t="s">
        <v>8</v>
      </c>
      <c r="AY150" s="149" t="s">
        <v>140</v>
      </c>
    </row>
    <row r="151" spans="2:65" s="1" customFormat="1" ht="24.2" customHeight="1">
      <c r="B151" s="30"/>
      <c r="C151" s="134" t="s">
        <v>175</v>
      </c>
      <c r="D151" s="134" t="s">
        <v>142</v>
      </c>
      <c r="E151" s="135" t="s">
        <v>176</v>
      </c>
      <c r="F151" s="136" t="s">
        <v>177</v>
      </c>
      <c r="G151" s="137" t="s">
        <v>166</v>
      </c>
      <c r="H151" s="138">
        <v>5.19</v>
      </c>
      <c r="I151" s="139"/>
      <c r="J151" s="140">
        <f>ROUND(I151*H151,0)</f>
        <v>0</v>
      </c>
      <c r="K151" s="136" t="s">
        <v>146</v>
      </c>
      <c r="L151" s="30"/>
      <c r="M151" s="141" t="s">
        <v>1</v>
      </c>
      <c r="N151" s="142" t="s">
        <v>40</v>
      </c>
      <c r="P151" s="143">
        <f>O151*H151</f>
        <v>0</v>
      </c>
      <c r="Q151" s="143">
        <v>0</v>
      </c>
      <c r="R151" s="143">
        <f>Q151*H151</f>
        <v>0</v>
      </c>
      <c r="S151" s="143">
        <v>0</v>
      </c>
      <c r="T151" s="144">
        <f>S151*H151</f>
        <v>0</v>
      </c>
      <c r="AR151" s="145" t="s">
        <v>147</v>
      </c>
      <c r="AT151" s="145" t="s">
        <v>142</v>
      </c>
      <c r="AU151" s="145" t="s">
        <v>84</v>
      </c>
      <c r="AY151" s="15" t="s">
        <v>140</v>
      </c>
      <c r="BE151" s="146">
        <f>IF(N151="základní",J151,0)</f>
        <v>0</v>
      </c>
      <c r="BF151" s="146">
        <f>IF(N151="snížená",J151,0)</f>
        <v>0</v>
      </c>
      <c r="BG151" s="146">
        <f>IF(N151="zákl. přenesená",J151,0)</f>
        <v>0</v>
      </c>
      <c r="BH151" s="146">
        <f>IF(N151="sníž. přenesená",J151,0)</f>
        <v>0</v>
      </c>
      <c r="BI151" s="146">
        <f>IF(N151="nulová",J151,0)</f>
        <v>0</v>
      </c>
      <c r="BJ151" s="15" t="s">
        <v>8</v>
      </c>
      <c r="BK151" s="146">
        <f>ROUND(I151*H151,0)</f>
        <v>0</v>
      </c>
      <c r="BL151" s="15" t="s">
        <v>147</v>
      </c>
      <c r="BM151" s="145" t="s">
        <v>178</v>
      </c>
    </row>
    <row r="152" spans="2:65" s="12" customFormat="1" ht="11.25">
      <c r="B152" s="147"/>
      <c r="D152" s="148" t="s">
        <v>149</v>
      </c>
      <c r="E152" s="149" t="s">
        <v>1</v>
      </c>
      <c r="F152" s="150" t="s">
        <v>179</v>
      </c>
      <c r="H152" s="151">
        <v>7.92</v>
      </c>
      <c r="I152" s="152"/>
      <c r="L152" s="147"/>
      <c r="M152" s="153"/>
      <c r="T152" s="154"/>
      <c r="AT152" s="149" t="s">
        <v>149</v>
      </c>
      <c r="AU152" s="149" t="s">
        <v>84</v>
      </c>
      <c r="AV152" s="12" t="s">
        <v>84</v>
      </c>
      <c r="AW152" s="12" t="s">
        <v>31</v>
      </c>
      <c r="AX152" s="12" t="s">
        <v>75</v>
      </c>
      <c r="AY152" s="149" t="s">
        <v>140</v>
      </c>
    </row>
    <row r="153" spans="2:65" s="12" customFormat="1" ht="11.25">
      <c r="B153" s="147"/>
      <c r="D153" s="148" t="s">
        <v>149</v>
      </c>
      <c r="E153" s="149" t="s">
        <v>1</v>
      </c>
      <c r="F153" s="150" t="s">
        <v>180</v>
      </c>
      <c r="H153" s="151">
        <v>-2.73</v>
      </c>
      <c r="I153" s="152"/>
      <c r="L153" s="147"/>
      <c r="M153" s="153"/>
      <c r="T153" s="154"/>
      <c r="AT153" s="149" t="s">
        <v>149</v>
      </c>
      <c r="AU153" s="149" t="s">
        <v>84</v>
      </c>
      <c r="AV153" s="12" t="s">
        <v>84</v>
      </c>
      <c r="AW153" s="12" t="s">
        <v>31</v>
      </c>
      <c r="AX153" s="12" t="s">
        <v>75</v>
      </c>
      <c r="AY153" s="149" t="s">
        <v>140</v>
      </c>
    </row>
    <row r="154" spans="2:65" s="13" customFormat="1" ht="11.25">
      <c r="B154" s="155"/>
      <c r="D154" s="148" t="s">
        <v>149</v>
      </c>
      <c r="E154" s="156" t="s">
        <v>1</v>
      </c>
      <c r="F154" s="157" t="s">
        <v>152</v>
      </c>
      <c r="H154" s="158">
        <v>5.19</v>
      </c>
      <c r="I154" s="159"/>
      <c r="L154" s="155"/>
      <c r="M154" s="160"/>
      <c r="T154" s="161"/>
      <c r="AT154" s="156" t="s">
        <v>149</v>
      </c>
      <c r="AU154" s="156" t="s">
        <v>84</v>
      </c>
      <c r="AV154" s="13" t="s">
        <v>147</v>
      </c>
      <c r="AW154" s="13" t="s">
        <v>31</v>
      </c>
      <c r="AX154" s="13" t="s">
        <v>8</v>
      </c>
      <c r="AY154" s="156" t="s">
        <v>140</v>
      </c>
    </row>
    <row r="155" spans="2:65" s="11" customFormat="1" ht="22.9" customHeight="1">
      <c r="B155" s="122"/>
      <c r="D155" s="123" t="s">
        <v>74</v>
      </c>
      <c r="E155" s="132" t="s">
        <v>84</v>
      </c>
      <c r="F155" s="132" t="s">
        <v>181</v>
      </c>
      <c r="I155" s="125"/>
      <c r="J155" s="133">
        <f>BK155</f>
        <v>0</v>
      </c>
      <c r="L155" s="122"/>
      <c r="M155" s="127"/>
      <c r="P155" s="128">
        <f>SUM(P156:P160)</f>
        <v>0</v>
      </c>
      <c r="R155" s="128">
        <f>SUM(R156:R160)</f>
        <v>1.6590153599999997</v>
      </c>
      <c r="T155" s="129">
        <f>SUM(T156:T160)</f>
        <v>0</v>
      </c>
      <c r="AR155" s="123" t="s">
        <v>8</v>
      </c>
      <c r="AT155" s="130" t="s">
        <v>74</v>
      </c>
      <c r="AU155" s="130" t="s">
        <v>8</v>
      </c>
      <c r="AY155" s="123" t="s">
        <v>140</v>
      </c>
      <c r="BK155" s="131">
        <f>SUM(BK156:BK160)</f>
        <v>0</v>
      </c>
    </row>
    <row r="156" spans="2:65" s="1" customFormat="1" ht="16.5" customHeight="1">
      <c r="B156" s="30"/>
      <c r="C156" s="134" t="s">
        <v>182</v>
      </c>
      <c r="D156" s="134" t="s">
        <v>142</v>
      </c>
      <c r="E156" s="135" t="s">
        <v>183</v>
      </c>
      <c r="F156" s="136" t="s">
        <v>184</v>
      </c>
      <c r="G156" s="137" t="s">
        <v>166</v>
      </c>
      <c r="H156" s="138">
        <v>0.72</v>
      </c>
      <c r="I156" s="139"/>
      <c r="J156" s="140">
        <f>ROUND(I156*H156,0)</f>
        <v>0</v>
      </c>
      <c r="K156" s="136" t="s">
        <v>146</v>
      </c>
      <c r="L156" s="30"/>
      <c r="M156" s="141" t="s">
        <v>1</v>
      </c>
      <c r="N156" s="142" t="s">
        <v>40</v>
      </c>
      <c r="P156" s="143">
        <f>O156*H156</f>
        <v>0</v>
      </c>
      <c r="Q156" s="143">
        <v>2.3010199999999998</v>
      </c>
      <c r="R156" s="143">
        <f>Q156*H156</f>
        <v>1.6567343999999997</v>
      </c>
      <c r="S156" s="143">
        <v>0</v>
      </c>
      <c r="T156" s="144">
        <f>S156*H156</f>
        <v>0</v>
      </c>
      <c r="AR156" s="145" t="s">
        <v>147</v>
      </c>
      <c r="AT156" s="145" t="s">
        <v>142</v>
      </c>
      <c r="AU156" s="145" t="s">
        <v>84</v>
      </c>
      <c r="AY156" s="15" t="s">
        <v>140</v>
      </c>
      <c r="BE156" s="146">
        <f>IF(N156="základní",J156,0)</f>
        <v>0</v>
      </c>
      <c r="BF156" s="146">
        <f>IF(N156="snížená",J156,0)</f>
        <v>0</v>
      </c>
      <c r="BG156" s="146">
        <f>IF(N156="zákl. přenesená",J156,0)</f>
        <v>0</v>
      </c>
      <c r="BH156" s="146">
        <f>IF(N156="sníž. přenesená",J156,0)</f>
        <v>0</v>
      </c>
      <c r="BI156" s="146">
        <f>IF(N156="nulová",J156,0)</f>
        <v>0</v>
      </c>
      <c r="BJ156" s="15" t="s">
        <v>8</v>
      </c>
      <c r="BK156" s="146">
        <f>ROUND(I156*H156,0)</f>
        <v>0</v>
      </c>
      <c r="BL156" s="15" t="s">
        <v>147</v>
      </c>
      <c r="BM156" s="145" t="s">
        <v>185</v>
      </c>
    </row>
    <row r="157" spans="2:65" s="12" customFormat="1" ht="11.25">
      <c r="B157" s="147"/>
      <c r="D157" s="148" t="s">
        <v>149</v>
      </c>
      <c r="E157" s="149" t="s">
        <v>1</v>
      </c>
      <c r="F157" s="150" t="s">
        <v>186</v>
      </c>
      <c r="H157" s="151">
        <v>0.72</v>
      </c>
      <c r="I157" s="152"/>
      <c r="L157" s="147"/>
      <c r="M157" s="153"/>
      <c r="T157" s="154"/>
      <c r="AT157" s="149" t="s">
        <v>149</v>
      </c>
      <c r="AU157" s="149" t="s">
        <v>84</v>
      </c>
      <c r="AV157" s="12" t="s">
        <v>84</v>
      </c>
      <c r="AW157" s="12" t="s">
        <v>31</v>
      </c>
      <c r="AX157" s="12" t="s">
        <v>8</v>
      </c>
      <c r="AY157" s="149" t="s">
        <v>140</v>
      </c>
    </row>
    <row r="158" spans="2:65" s="1" customFormat="1" ht="16.5" customHeight="1">
      <c r="B158" s="30"/>
      <c r="C158" s="134" t="s">
        <v>187</v>
      </c>
      <c r="D158" s="134" t="s">
        <v>142</v>
      </c>
      <c r="E158" s="135" t="s">
        <v>188</v>
      </c>
      <c r="F158" s="136" t="s">
        <v>189</v>
      </c>
      <c r="G158" s="137" t="s">
        <v>145</v>
      </c>
      <c r="H158" s="138">
        <v>0.86399999999999999</v>
      </c>
      <c r="I158" s="139"/>
      <c r="J158" s="140">
        <f>ROUND(I158*H158,0)</f>
        <v>0</v>
      </c>
      <c r="K158" s="136" t="s">
        <v>146</v>
      </c>
      <c r="L158" s="30"/>
      <c r="M158" s="141" t="s">
        <v>1</v>
      </c>
      <c r="N158" s="142" t="s">
        <v>40</v>
      </c>
      <c r="P158" s="143">
        <f>O158*H158</f>
        <v>0</v>
      </c>
      <c r="Q158" s="143">
        <v>2.64E-3</v>
      </c>
      <c r="R158" s="143">
        <f>Q158*H158</f>
        <v>2.2809599999999998E-3</v>
      </c>
      <c r="S158" s="143">
        <v>0</v>
      </c>
      <c r="T158" s="144">
        <f>S158*H158</f>
        <v>0</v>
      </c>
      <c r="AR158" s="145" t="s">
        <v>147</v>
      </c>
      <c r="AT158" s="145" t="s">
        <v>142</v>
      </c>
      <c r="AU158" s="145" t="s">
        <v>84</v>
      </c>
      <c r="AY158" s="15" t="s">
        <v>140</v>
      </c>
      <c r="BE158" s="146">
        <f>IF(N158="základní",J158,0)</f>
        <v>0</v>
      </c>
      <c r="BF158" s="146">
        <f>IF(N158="snížená",J158,0)</f>
        <v>0</v>
      </c>
      <c r="BG158" s="146">
        <f>IF(N158="zákl. přenesená",J158,0)</f>
        <v>0</v>
      </c>
      <c r="BH158" s="146">
        <f>IF(N158="sníž. přenesená",J158,0)</f>
        <v>0</v>
      </c>
      <c r="BI158" s="146">
        <f>IF(N158="nulová",J158,0)</f>
        <v>0</v>
      </c>
      <c r="BJ158" s="15" t="s">
        <v>8</v>
      </c>
      <c r="BK158" s="146">
        <f>ROUND(I158*H158,0)</f>
        <v>0</v>
      </c>
      <c r="BL158" s="15" t="s">
        <v>147</v>
      </c>
      <c r="BM158" s="145" t="s">
        <v>190</v>
      </c>
    </row>
    <row r="159" spans="2:65" s="12" customFormat="1" ht="11.25">
      <c r="B159" s="147"/>
      <c r="D159" s="148" t="s">
        <v>149</v>
      </c>
      <c r="E159" s="149" t="s">
        <v>1</v>
      </c>
      <c r="F159" s="150" t="s">
        <v>191</v>
      </c>
      <c r="H159" s="151">
        <v>0.86399999999999999</v>
      </c>
      <c r="I159" s="152"/>
      <c r="L159" s="147"/>
      <c r="M159" s="153"/>
      <c r="T159" s="154"/>
      <c r="AT159" s="149" t="s">
        <v>149</v>
      </c>
      <c r="AU159" s="149" t="s">
        <v>84</v>
      </c>
      <c r="AV159" s="12" t="s">
        <v>84</v>
      </c>
      <c r="AW159" s="12" t="s">
        <v>31</v>
      </c>
      <c r="AX159" s="12" t="s">
        <v>8</v>
      </c>
      <c r="AY159" s="149" t="s">
        <v>140</v>
      </c>
    </row>
    <row r="160" spans="2:65" s="1" customFormat="1" ht="16.5" customHeight="1">
      <c r="B160" s="30"/>
      <c r="C160" s="134" t="s">
        <v>192</v>
      </c>
      <c r="D160" s="134" t="s">
        <v>142</v>
      </c>
      <c r="E160" s="135" t="s">
        <v>193</v>
      </c>
      <c r="F160" s="136" t="s">
        <v>194</v>
      </c>
      <c r="G160" s="137" t="s">
        <v>145</v>
      </c>
      <c r="H160" s="138">
        <v>0.86399999999999999</v>
      </c>
      <c r="I160" s="139"/>
      <c r="J160" s="140">
        <f>ROUND(I160*H160,0)</f>
        <v>0</v>
      </c>
      <c r="K160" s="136" t="s">
        <v>146</v>
      </c>
      <c r="L160" s="30"/>
      <c r="M160" s="141" t="s">
        <v>1</v>
      </c>
      <c r="N160" s="142" t="s">
        <v>40</v>
      </c>
      <c r="P160" s="143">
        <f>O160*H160</f>
        <v>0</v>
      </c>
      <c r="Q160" s="143">
        <v>0</v>
      </c>
      <c r="R160" s="143">
        <f>Q160*H160</f>
        <v>0</v>
      </c>
      <c r="S160" s="143">
        <v>0</v>
      </c>
      <c r="T160" s="144">
        <f>S160*H160</f>
        <v>0</v>
      </c>
      <c r="AR160" s="145" t="s">
        <v>147</v>
      </c>
      <c r="AT160" s="145" t="s">
        <v>142</v>
      </c>
      <c r="AU160" s="145" t="s">
        <v>84</v>
      </c>
      <c r="AY160" s="15" t="s">
        <v>140</v>
      </c>
      <c r="BE160" s="146">
        <f>IF(N160="základní",J160,0)</f>
        <v>0</v>
      </c>
      <c r="BF160" s="146">
        <f>IF(N160="snížená",J160,0)</f>
        <v>0</v>
      </c>
      <c r="BG160" s="146">
        <f>IF(N160="zákl. přenesená",J160,0)</f>
        <v>0</v>
      </c>
      <c r="BH160" s="146">
        <f>IF(N160="sníž. přenesená",J160,0)</f>
        <v>0</v>
      </c>
      <c r="BI160" s="146">
        <f>IF(N160="nulová",J160,0)</f>
        <v>0</v>
      </c>
      <c r="BJ160" s="15" t="s">
        <v>8</v>
      </c>
      <c r="BK160" s="146">
        <f>ROUND(I160*H160,0)</f>
        <v>0</v>
      </c>
      <c r="BL160" s="15" t="s">
        <v>147</v>
      </c>
      <c r="BM160" s="145" t="s">
        <v>195</v>
      </c>
    </row>
    <row r="161" spans="2:65" s="11" customFormat="1" ht="22.9" customHeight="1">
      <c r="B161" s="122"/>
      <c r="D161" s="123" t="s">
        <v>74</v>
      </c>
      <c r="E161" s="132" t="s">
        <v>157</v>
      </c>
      <c r="F161" s="132" t="s">
        <v>196</v>
      </c>
      <c r="I161" s="125"/>
      <c r="J161" s="133">
        <f>BK161</f>
        <v>0</v>
      </c>
      <c r="L161" s="122"/>
      <c r="M161" s="127"/>
      <c r="P161" s="128">
        <f>SUM(P162:P167)</f>
        <v>0</v>
      </c>
      <c r="R161" s="128">
        <f>SUM(R162:R167)</f>
        <v>6.720000000000001E-2</v>
      </c>
      <c r="T161" s="129">
        <f>SUM(T162:T167)</f>
        <v>0</v>
      </c>
      <c r="AR161" s="123" t="s">
        <v>8</v>
      </c>
      <c r="AT161" s="130" t="s">
        <v>74</v>
      </c>
      <c r="AU161" s="130" t="s">
        <v>8</v>
      </c>
      <c r="AY161" s="123" t="s">
        <v>140</v>
      </c>
      <c r="BK161" s="131">
        <f>SUM(BK162:BK167)</f>
        <v>0</v>
      </c>
    </row>
    <row r="162" spans="2:65" s="1" customFormat="1" ht="24.2" customHeight="1">
      <c r="B162" s="30"/>
      <c r="C162" s="134" t="s">
        <v>197</v>
      </c>
      <c r="D162" s="134" t="s">
        <v>142</v>
      </c>
      <c r="E162" s="135" t="s">
        <v>198</v>
      </c>
      <c r="F162" s="136" t="s">
        <v>199</v>
      </c>
      <c r="G162" s="137" t="s">
        <v>200</v>
      </c>
      <c r="H162" s="138">
        <v>1</v>
      </c>
      <c r="I162" s="139"/>
      <c r="J162" s="140">
        <f>ROUND(I162*H162,0)</f>
        <v>0</v>
      </c>
      <c r="K162" s="136" t="s">
        <v>146</v>
      </c>
      <c r="L162" s="30"/>
      <c r="M162" s="141" t="s">
        <v>1</v>
      </c>
      <c r="N162" s="142" t="s">
        <v>40</v>
      </c>
      <c r="P162" s="143">
        <f>O162*H162</f>
        <v>0</v>
      </c>
      <c r="Q162" s="143">
        <v>1.1999999999999999E-3</v>
      </c>
      <c r="R162" s="143">
        <f>Q162*H162</f>
        <v>1.1999999999999999E-3</v>
      </c>
      <c r="S162" s="143">
        <v>0</v>
      </c>
      <c r="T162" s="144">
        <f>S162*H162</f>
        <v>0</v>
      </c>
      <c r="AR162" s="145" t="s">
        <v>201</v>
      </c>
      <c r="AT162" s="145" t="s">
        <v>142</v>
      </c>
      <c r="AU162" s="145" t="s">
        <v>84</v>
      </c>
      <c r="AY162" s="15" t="s">
        <v>140</v>
      </c>
      <c r="BE162" s="146">
        <f>IF(N162="základní",J162,0)</f>
        <v>0</v>
      </c>
      <c r="BF162" s="146">
        <f>IF(N162="snížená",J162,0)</f>
        <v>0</v>
      </c>
      <c r="BG162" s="146">
        <f>IF(N162="zákl. přenesená",J162,0)</f>
        <v>0</v>
      </c>
      <c r="BH162" s="146">
        <f>IF(N162="sníž. přenesená",J162,0)</f>
        <v>0</v>
      </c>
      <c r="BI162" s="146">
        <f>IF(N162="nulová",J162,0)</f>
        <v>0</v>
      </c>
      <c r="BJ162" s="15" t="s">
        <v>8</v>
      </c>
      <c r="BK162" s="146">
        <f>ROUND(I162*H162,0)</f>
        <v>0</v>
      </c>
      <c r="BL162" s="15" t="s">
        <v>201</v>
      </c>
      <c r="BM162" s="145" t="s">
        <v>202</v>
      </c>
    </row>
    <row r="163" spans="2:65" s="1" customFormat="1" ht="19.5">
      <c r="B163" s="30"/>
      <c r="D163" s="148" t="s">
        <v>203</v>
      </c>
      <c r="F163" s="162" t="s">
        <v>204</v>
      </c>
      <c r="I163" s="163"/>
      <c r="L163" s="30"/>
      <c r="M163" s="164"/>
      <c r="T163" s="54"/>
      <c r="AT163" s="15" t="s">
        <v>203</v>
      </c>
      <c r="AU163" s="15" t="s">
        <v>84</v>
      </c>
    </row>
    <row r="164" spans="2:65" s="12" customFormat="1" ht="11.25">
      <c r="B164" s="147"/>
      <c r="D164" s="148" t="s">
        <v>149</v>
      </c>
      <c r="E164" s="149" t="s">
        <v>1</v>
      </c>
      <c r="F164" s="150" t="s">
        <v>205</v>
      </c>
      <c r="H164" s="151">
        <v>1</v>
      </c>
      <c r="I164" s="152"/>
      <c r="L164" s="147"/>
      <c r="M164" s="153"/>
      <c r="T164" s="154"/>
      <c r="AT164" s="149" t="s">
        <v>149</v>
      </c>
      <c r="AU164" s="149" t="s">
        <v>84</v>
      </c>
      <c r="AV164" s="12" t="s">
        <v>84</v>
      </c>
      <c r="AW164" s="12" t="s">
        <v>31</v>
      </c>
      <c r="AX164" s="12" t="s">
        <v>8</v>
      </c>
      <c r="AY164" s="149" t="s">
        <v>140</v>
      </c>
    </row>
    <row r="165" spans="2:65" s="1" customFormat="1" ht="16.5" customHeight="1">
      <c r="B165" s="30"/>
      <c r="C165" s="165" t="s">
        <v>206</v>
      </c>
      <c r="D165" s="165" t="s">
        <v>207</v>
      </c>
      <c r="E165" s="166" t="s">
        <v>208</v>
      </c>
      <c r="F165" s="167" t="s">
        <v>209</v>
      </c>
      <c r="G165" s="168" t="s">
        <v>200</v>
      </c>
      <c r="H165" s="169">
        <v>1</v>
      </c>
      <c r="I165" s="170"/>
      <c r="J165" s="171">
        <f>ROUND(I165*H165,0)</f>
        <v>0</v>
      </c>
      <c r="K165" s="167" t="s">
        <v>146</v>
      </c>
      <c r="L165" s="172"/>
      <c r="M165" s="173" t="s">
        <v>1</v>
      </c>
      <c r="N165" s="174" t="s">
        <v>40</v>
      </c>
      <c r="P165" s="143">
        <f>O165*H165</f>
        <v>0</v>
      </c>
      <c r="Q165" s="143">
        <v>6.6000000000000003E-2</v>
      </c>
      <c r="R165" s="143">
        <f>Q165*H165</f>
        <v>6.6000000000000003E-2</v>
      </c>
      <c r="S165" s="143">
        <v>0</v>
      </c>
      <c r="T165" s="144">
        <f>S165*H165</f>
        <v>0</v>
      </c>
      <c r="AR165" s="145" t="s">
        <v>210</v>
      </c>
      <c r="AT165" s="145" t="s">
        <v>207</v>
      </c>
      <c r="AU165" s="145" t="s">
        <v>84</v>
      </c>
      <c r="AY165" s="15" t="s">
        <v>140</v>
      </c>
      <c r="BE165" s="146">
        <f>IF(N165="základní",J165,0)</f>
        <v>0</v>
      </c>
      <c r="BF165" s="146">
        <f>IF(N165="snížená",J165,0)</f>
        <v>0</v>
      </c>
      <c r="BG165" s="146">
        <f>IF(N165="zákl. přenesená",J165,0)</f>
        <v>0</v>
      </c>
      <c r="BH165" s="146">
        <f>IF(N165="sníž. přenesená",J165,0)</f>
        <v>0</v>
      </c>
      <c r="BI165" s="146">
        <f>IF(N165="nulová",J165,0)</f>
        <v>0</v>
      </c>
      <c r="BJ165" s="15" t="s">
        <v>8</v>
      </c>
      <c r="BK165" s="146">
        <f>ROUND(I165*H165,0)</f>
        <v>0</v>
      </c>
      <c r="BL165" s="15" t="s">
        <v>201</v>
      </c>
      <c r="BM165" s="145" t="s">
        <v>211</v>
      </c>
    </row>
    <row r="166" spans="2:65" s="1" customFormat="1" ht="16.5" customHeight="1">
      <c r="B166" s="30"/>
      <c r="C166" s="134" t="s">
        <v>9</v>
      </c>
      <c r="D166" s="134" t="s">
        <v>142</v>
      </c>
      <c r="E166" s="135" t="s">
        <v>212</v>
      </c>
      <c r="F166" s="136" t="s">
        <v>213</v>
      </c>
      <c r="G166" s="137" t="s">
        <v>160</v>
      </c>
      <c r="H166" s="138">
        <v>4</v>
      </c>
      <c r="I166" s="139"/>
      <c r="J166" s="140">
        <f>ROUND(I166*H166,0)</f>
        <v>0</v>
      </c>
      <c r="K166" s="136" t="s">
        <v>146</v>
      </c>
      <c r="L166" s="30"/>
      <c r="M166" s="141" t="s">
        <v>1</v>
      </c>
      <c r="N166" s="142" t="s">
        <v>40</v>
      </c>
      <c r="P166" s="143">
        <f>O166*H166</f>
        <v>0</v>
      </c>
      <c r="Q166" s="143">
        <v>0</v>
      </c>
      <c r="R166" s="143">
        <f>Q166*H166</f>
        <v>0</v>
      </c>
      <c r="S166" s="143">
        <v>0</v>
      </c>
      <c r="T166" s="144">
        <f>S166*H166</f>
        <v>0</v>
      </c>
      <c r="AR166" s="145" t="s">
        <v>147</v>
      </c>
      <c r="AT166" s="145" t="s">
        <v>142</v>
      </c>
      <c r="AU166" s="145" t="s">
        <v>84</v>
      </c>
      <c r="AY166" s="15" t="s">
        <v>140</v>
      </c>
      <c r="BE166" s="146">
        <f>IF(N166="základní",J166,0)</f>
        <v>0</v>
      </c>
      <c r="BF166" s="146">
        <f>IF(N166="snížená",J166,0)</f>
        <v>0</v>
      </c>
      <c r="BG166" s="146">
        <f>IF(N166="zákl. přenesená",J166,0)</f>
        <v>0</v>
      </c>
      <c r="BH166" s="146">
        <f>IF(N166="sníž. přenesená",J166,0)</f>
        <v>0</v>
      </c>
      <c r="BI166" s="146">
        <f>IF(N166="nulová",J166,0)</f>
        <v>0</v>
      </c>
      <c r="BJ166" s="15" t="s">
        <v>8</v>
      </c>
      <c r="BK166" s="146">
        <f>ROUND(I166*H166,0)</f>
        <v>0</v>
      </c>
      <c r="BL166" s="15" t="s">
        <v>147</v>
      </c>
      <c r="BM166" s="145" t="s">
        <v>214</v>
      </c>
    </row>
    <row r="167" spans="2:65" s="1" customFormat="1" ht="55.5" customHeight="1">
      <c r="B167" s="30"/>
      <c r="C167" s="165" t="s">
        <v>215</v>
      </c>
      <c r="D167" s="165" t="s">
        <v>207</v>
      </c>
      <c r="E167" s="166" t="s">
        <v>216</v>
      </c>
      <c r="F167" s="167" t="s">
        <v>217</v>
      </c>
      <c r="G167" s="168" t="s">
        <v>218</v>
      </c>
      <c r="H167" s="169">
        <v>2</v>
      </c>
      <c r="I167" s="170"/>
      <c r="J167" s="171">
        <f>ROUND(I167*H167,0)</f>
        <v>0</v>
      </c>
      <c r="K167" s="167" t="s">
        <v>1</v>
      </c>
      <c r="L167" s="172"/>
      <c r="M167" s="173" t="s">
        <v>1</v>
      </c>
      <c r="N167" s="174" t="s">
        <v>40</v>
      </c>
      <c r="P167" s="143">
        <f>O167*H167</f>
        <v>0</v>
      </c>
      <c r="Q167" s="143">
        <v>0</v>
      </c>
      <c r="R167" s="143">
        <f>Q167*H167</f>
        <v>0</v>
      </c>
      <c r="S167" s="143">
        <v>0</v>
      </c>
      <c r="T167" s="144">
        <f>S167*H167</f>
        <v>0</v>
      </c>
      <c r="AR167" s="145" t="s">
        <v>187</v>
      </c>
      <c r="AT167" s="145" t="s">
        <v>207</v>
      </c>
      <c r="AU167" s="145" t="s">
        <v>84</v>
      </c>
      <c r="AY167" s="15" t="s">
        <v>140</v>
      </c>
      <c r="BE167" s="146">
        <f>IF(N167="základní",J167,0)</f>
        <v>0</v>
      </c>
      <c r="BF167" s="146">
        <f>IF(N167="snížená",J167,0)</f>
        <v>0</v>
      </c>
      <c r="BG167" s="146">
        <f>IF(N167="zákl. přenesená",J167,0)</f>
        <v>0</v>
      </c>
      <c r="BH167" s="146">
        <f>IF(N167="sníž. přenesená",J167,0)</f>
        <v>0</v>
      </c>
      <c r="BI167" s="146">
        <f>IF(N167="nulová",J167,0)</f>
        <v>0</v>
      </c>
      <c r="BJ167" s="15" t="s">
        <v>8</v>
      </c>
      <c r="BK167" s="146">
        <f>ROUND(I167*H167,0)</f>
        <v>0</v>
      </c>
      <c r="BL167" s="15" t="s">
        <v>147</v>
      </c>
      <c r="BM167" s="145" t="s">
        <v>219</v>
      </c>
    </row>
    <row r="168" spans="2:65" s="11" customFormat="1" ht="22.9" customHeight="1">
      <c r="B168" s="122"/>
      <c r="D168" s="123" t="s">
        <v>74</v>
      </c>
      <c r="E168" s="132" t="s">
        <v>170</v>
      </c>
      <c r="F168" s="132" t="s">
        <v>220</v>
      </c>
      <c r="I168" s="125"/>
      <c r="J168" s="133">
        <f>BK168</f>
        <v>0</v>
      </c>
      <c r="L168" s="122"/>
      <c r="M168" s="127"/>
      <c r="P168" s="128">
        <f>SUM(P169:P188)</f>
        <v>0</v>
      </c>
      <c r="R168" s="128">
        <f>SUM(R169:R188)</f>
        <v>1.6238039999999998</v>
      </c>
      <c r="T168" s="129">
        <f>SUM(T169:T188)</f>
        <v>0</v>
      </c>
      <c r="AR168" s="123" t="s">
        <v>8</v>
      </c>
      <c r="AT168" s="130" t="s">
        <v>74</v>
      </c>
      <c r="AU168" s="130" t="s">
        <v>8</v>
      </c>
      <c r="AY168" s="123" t="s">
        <v>140</v>
      </c>
      <c r="BK168" s="131">
        <f>SUM(BK169:BK188)</f>
        <v>0</v>
      </c>
    </row>
    <row r="169" spans="2:65" s="1" customFormat="1" ht="24.2" customHeight="1">
      <c r="B169" s="30"/>
      <c r="C169" s="134" t="s">
        <v>221</v>
      </c>
      <c r="D169" s="134" t="s">
        <v>142</v>
      </c>
      <c r="E169" s="135" t="s">
        <v>222</v>
      </c>
      <c r="F169" s="136" t="s">
        <v>223</v>
      </c>
      <c r="G169" s="137" t="s">
        <v>145</v>
      </c>
      <c r="H169" s="138">
        <v>22.7</v>
      </c>
      <c r="I169" s="139"/>
      <c r="J169" s="140">
        <f>ROUND(I169*H169,0)</f>
        <v>0</v>
      </c>
      <c r="K169" s="136" t="s">
        <v>146</v>
      </c>
      <c r="L169" s="30"/>
      <c r="M169" s="141" t="s">
        <v>1</v>
      </c>
      <c r="N169" s="142" t="s">
        <v>40</v>
      </c>
      <c r="P169" s="143">
        <f>O169*H169</f>
        <v>0</v>
      </c>
      <c r="Q169" s="143">
        <v>0</v>
      </c>
      <c r="R169" s="143">
        <f>Q169*H169</f>
        <v>0</v>
      </c>
      <c r="S169" s="143">
        <v>0</v>
      </c>
      <c r="T169" s="144">
        <f>S169*H169</f>
        <v>0</v>
      </c>
      <c r="AR169" s="145" t="s">
        <v>147</v>
      </c>
      <c r="AT169" s="145" t="s">
        <v>142</v>
      </c>
      <c r="AU169" s="145" t="s">
        <v>84</v>
      </c>
      <c r="AY169" s="15" t="s">
        <v>140</v>
      </c>
      <c r="BE169" s="146">
        <f>IF(N169="základní",J169,0)</f>
        <v>0</v>
      </c>
      <c r="BF169" s="146">
        <f>IF(N169="snížená",J169,0)</f>
        <v>0</v>
      </c>
      <c r="BG169" s="146">
        <f>IF(N169="zákl. přenesená",J169,0)</f>
        <v>0</v>
      </c>
      <c r="BH169" s="146">
        <f>IF(N169="sníž. přenesená",J169,0)</f>
        <v>0</v>
      </c>
      <c r="BI169" s="146">
        <f>IF(N169="nulová",J169,0)</f>
        <v>0</v>
      </c>
      <c r="BJ169" s="15" t="s">
        <v>8</v>
      </c>
      <c r="BK169" s="146">
        <f>ROUND(I169*H169,0)</f>
        <v>0</v>
      </c>
      <c r="BL169" s="15" t="s">
        <v>147</v>
      </c>
      <c r="BM169" s="145" t="s">
        <v>224</v>
      </c>
    </row>
    <row r="170" spans="2:65" s="12" customFormat="1" ht="11.25">
      <c r="B170" s="147"/>
      <c r="D170" s="148" t="s">
        <v>149</v>
      </c>
      <c r="E170" s="149" t="s">
        <v>1</v>
      </c>
      <c r="F170" s="150" t="s">
        <v>225</v>
      </c>
      <c r="H170" s="151">
        <v>3.2</v>
      </c>
      <c r="I170" s="152"/>
      <c r="L170" s="147"/>
      <c r="M170" s="153"/>
      <c r="T170" s="154"/>
      <c r="AT170" s="149" t="s">
        <v>149</v>
      </c>
      <c r="AU170" s="149" t="s">
        <v>84</v>
      </c>
      <c r="AV170" s="12" t="s">
        <v>84</v>
      </c>
      <c r="AW170" s="12" t="s">
        <v>31</v>
      </c>
      <c r="AX170" s="12" t="s">
        <v>75</v>
      </c>
      <c r="AY170" s="149" t="s">
        <v>140</v>
      </c>
    </row>
    <row r="171" spans="2:65" s="12" customFormat="1" ht="11.25">
      <c r="B171" s="147"/>
      <c r="D171" s="148" t="s">
        <v>149</v>
      </c>
      <c r="E171" s="149" t="s">
        <v>1</v>
      </c>
      <c r="F171" s="150" t="s">
        <v>226</v>
      </c>
      <c r="H171" s="151">
        <v>15</v>
      </c>
      <c r="I171" s="152"/>
      <c r="L171" s="147"/>
      <c r="M171" s="153"/>
      <c r="T171" s="154"/>
      <c r="AT171" s="149" t="s">
        <v>149</v>
      </c>
      <c r="AU171" s="149" t="s">
        <v>84</v>
      </c>
      <c r="AV171" s="12" t="s">
        <v>84</v>
      </c>
      <c r="AW171" s="12" t="s">
        <v>31</v>
      </c>
      <c r="AX171" s="12" t="s">
        <v>75</v>
      </c>
      <c r="AY171" s="149" t="s">
        <v>140</v>
      </c>
    </row>
    <row r="172" spans="2:65" s="12" customFormat="1" ht="11.25">
      <c r="B172" s="147"/>
      <c r="D172" s="148" t="s">
        <v>149</v>
      </c>
      <c r="E172" s="149" t="s">
        <v>1</v>
      </c>
      <c r="F172" s="150" t="s">
        <v>227</v>
      </c>
      <c r="H172" s="151">
        <v>4.5</v>
      </c>
      <c r="I172" s="152"/>
      <c r="L172" s="147"/>
      <c r="M172" s="153"/>
      <c r="T172" s="154"/>
      <c r="AT172" s="149" t="s">
        <v>149</v>
      </c>
      <c r="AU172" s="149" t="s">
        <v>84</v>
      </c>
      <c r="AV172" s="12" t="s">
        <v>84</v>
      </c>
      <c r="AW172" s="12" t="s">
        <v>31</v>
      </c>
      <c r="AX172" s="12" t="s">
        <v>75</v>
      </c>
      <c r="AY172" s="149" t="s">
        <v>140</v>
      </c>
    </row>
    <row r="173" spans="2:65" s="13" customFormat="1" ht="11.25">
      <c r="B173" s="155"/>
      <c r="D173" s="148" t="s">
        <v>149</v>
      </c>
      <c r="E173" s="156" t="s">
        <v>1</v>
      </c>
      <c r="F173" s="157" t="s">
        <v>152</v>
      </c>
      <c r="H173" s="158">
        <v>22.7</v>
      </c>
      <c r="I173" s="159"/>
      <c r="L173" s="155"/>
      <c r="M173" s="160"/>
      <c r="T173" s="161"/>
      <c r="AT173" s="156" t="s">
        <v>149</v>
      </c>
      <c r="AU173" s="156" t="s">
        <v>84</v>
      </c>
      <c r="AV173" s="13" t="s">
        <v>147</v>
      </c>
      <c r="AW173" s="13" t="s">
        <v>31</v>
      </c>
      <c r="AX173" s="13" t="s">
        <v>8</v>
      </c>
      <c r="AY173" s="156" t="s">
        <v>140</v>
      </c>
    </row>
    <row r="174" spans="2:65" s="1" customFormat="1" ht="33" customHeight="1">
      <c r="B174" s="30"/>
      <c r="C174" s="134" t="s">
        <v>228</v>
      </c>
      <c r="D174" s="134" t="s">
        <v>142</v>
      </c>
      <c r="E174" s="135" t="s">
        <v>229</v>
      </c>
      <c r="F174" s="136" t="s">
        <v>230</v>
      </c>
      <c r="G174" s="137" t="s">
        <v>145</v>
      </c>
      <c r="H174" s="138">
        <v>4.5</v>
      </c>
      <c r="I174" s="139"/>
      <c r="J174" s="140">
        <f>ROUND(I174*H174,0)</f>
        <v>0</v>
      </c>
      <c r="K174" s="136" t="s">
        <v>146</v>
      </c>
      <c r="L174" s="30"/>
      <c r="M174" s="141" t="s">
        <v>1</v>
      </c>
      <c r="N174" s="142" t="s">
        <v>40</v>
      </c>
      <c r="P174" s="143">
        <f>O174*H174</f>
        <v>0</v>
      </c>
      <c r="Q174" s="143">
        <v>0</v>
      </c>
      <c r="R174" s="143">
        <f>Q174*H174</f>
        <v>0</v>
      </c>
      <c r="S174" s="143">
        <v>0</v>
      </c>
      <c r="T174" s="144">
        <f>S174*H174</f>
        <v>0</v>
      </c>
      <c r="AR174" s="145" t="s">
        <v>147</v>
      </c>
      <c r="AT174" s="145" t="s">
        <v>142</v>
      </c>
      <c r="AU174" s="145" t="s">
        <v>84</v>
      </c>
      <c r="AY174" s="15" t="s">
        <v>140</v>
      </c>
      <c r="BE174" s="146">
        <f>IF(N174="základní",J174,0)</f>
        <v>0</v>
      </c>
      <c r="BF174" s="146">
        <f>IF(N174="snížená",J174,0)</f>
        <v>0</v>
      </c>
      <c r="BG174" s="146">
        <f>IF(N174="zákl. přenesená",J174,0)</f>
        <v>0</v>
      </c>
      <c r="BH174" s="146">
        <f>IF(N174="sníž. přenesená",J174,0)</f>
        <v>0</v>
      </c>
      <c r="BI174" s="146">
        <f>IF(N174="nulová",J174,0)</f>
        <v>0</v>
      </c>
      <c r="BJ174" s="15" t="s">
        <v>8</v>
      </c>
      <c r="BK174" s="146">
        <f>ROUND(I174*H174,0)</f>
        <v>0</v>
      </c>
      <c r="BL174" s="15" t="s">
        <v>147</v>
      </c>
      <c r="BM174" s="145" t="s">
        <v>231</v>
      </c>
    </row>
    <row r="175" spans="2:65" s="12" customFormat="1" ht="11.25">
      <c r="B175" s="147"/>
      <c r="D175" s="148" t="s">
        <v>149</v>
      </c>
      <c r="E175" s="149" t="s">
        <v>1</v>
      </c>
      <c r="F175" s="150" t="s">
        <v>232</v>
      </c>
      <c r="H175" s="151">
        <v>4.5</v>
      </c>
      <c r="I175" s="152"/>
      <c r="L175" s="147"/>
      <c r="M175" s="153"/>
      <c r="T175" s="154"/>
      <c r="AT175" s="149" t="s">
        <v>149</v>
      </c>
      <c r="AU175" s="149" t="s">
        <v>84</v>
      </c>
      <c r="AV175" s="12" t="s">
        <v>84</v>
      </c>
      <c r="AW175" s="12" t="s">
        <v>31</v>
      </c>
      <c r="AX175" s="12" t="s">
        <v>8</v>
      </c>
      <c r="AY175" s="149" t="s">
        <v>140</v>
      </c>
    </row>
    <row r="176" spans="2:65" s="1" customFormat="1" ht="24.2" customHeight="1">
      <c r="B176" s="30"/>
      <c r="C176" s="134" t="s">
        <v>201</v>
      </c>
      <c r="D176" s="134" t="s">
        <v>142</v>
      </c>
      <c r="E176" s="135" t="s">
        <v>233</v>
      </c>
      <c r="F176" s="136" t="s">
        <v>234</v>
      </c>
      <c r="G176" s="137" t="s">
        <v>145</v>
      </c>
      <c r="H176" s="138">
        <v>4.5</v>
      </c>
      <c r="I176" s="139"/>
      <c r="J176" s="140">
        <f>ROUND(I176*H176,0)</f>
        <v>0</v>
      </c>
      <c r="K176" s="136" t="s">
        <v>146</v>
      </c>
      <c r="L176" s="30"/>
      <c r="M176" s="141" t="s">
        <v>1</v>
      </c>
      <c r="N176" s="142" t="s">
        <v>40</v>
      </c>
      <c r="P176" s="143">
        <f>O176*H176</f>
        <v>0</v>
      </c>
      <c r="Q176" s="143">
        <v>0</v>
      </c>
      <c r="R176" s="143">
        <f>Q176*H176</f>
        <v>0</v>
      </c>
      <c r="S176" s="143">
        <v>0</v>
      </c>
      <c r="T176" s="144">
        <f>S176*H176</f>
        <v>0</v>
      </c>
      <c r="AR176" s="145" t="s">
        <v>201</v>
      </c>
      <c r="AT176" s="145" t="s">
        <v>142</v>
      </c>
      <c r="AU176" s="145" t="s">
        <v>84</v>
      </c>
      <c r="AY176" s="15" t="s">
        <v>140</v>
      </c>
      <c r="BE176" s="146">
        <f>IF(N176="základní",J176,0)</f>
        <v>0</v>
      </c>
      <c r="BF176" s="146">
        <f>IF(N176="snížená",J176,0)</f>
        <v>0</v>
      </c>
      <c r="BG176" s="146">
        <f>IF(N176="zákl. přenesená",J176,0)</f>
        <v>0</v>
      </c>
      <c r="BH176" s="146">
        <f>IF(N176="sníž. přenesená",J176,0)</f>
        <v>0</v>
      </c>
      <c r="BI176" s="146">
        <f>IF(N176="nulová",J176,0)</f>
        <v>0</v>
      </c>
      <c r="BJ176" s="15" t="s">
        <v>8</v>
      </c>
      <c r="BK176" s="146">
        <f>ROUND(I176*H176,0)</f>
        <v>0</v>
      </c>
      <c r="BL176" s="15" t="s">
        <v>201</v>
      </c>
      <c r="BM176" s="145" t="s">
        <v>235</v>
      </c>
    </row>
    <row r="177" spans="2:65" s="12" customFormat="1" ht="11.25">
      <c r="B177" s="147"/>
      <c r="D177" s="148" t="s">
        <v>149</v>
      </c>
      <c r="E177" s="149" t="s">
        <v>1</v>
      </c>
      <c r="F177" s="150" t="s">
        <v>232</v>
      </c>
      <c r="H177" s="151">
        <v>4.5</v>
      </c>
      <c r="I177" s="152"/>
      <c r="L177" s="147"/>
      <c r="M177" s="153"/>
      <c r="T177" s="154"/>
      <c r="AT177" s="149" t="s">
        <v>149</v>
      </c>
      <c r="AU177" s="149" t="s">
        <v>84</v>
      </c>
      <c r="AV177" s="12" t="s">
        <v>84</v>
      </c>
      <c r="AW177" s="12" t="s">
        <v>31</v>
      </c>
      <c r="AX177" s="12" t="s">
        <v>8</v>
      </c>
      <c r="AY177" s="149" t="s">
        <v>140</v>
      </c>
    </row>
    <row r="178" spans="2:65" s="1" customFormat="1" ht="21.75" customHeight="1">
      <c r="B178" s="30"/>
      <c r="C178" s="134" t="s">
        <v>236</v>
      </c>
      <c r="D178" s="134" t="s">
        <v>142</v>
      </c>
      <c r="E178" s="135" t="s">
        <v>237</v>
      </c>
      <c r="F178" s="136" t="s">
        <v>238</v>
      </c>
      <c r="G178" s="137" t="s">
        <v>145</v>
      </c>
      <c r="H178" s="138">
        <v>4.5</v>
      </c>
      <c r="I178" s="139"/>
      <c r="J178" s="140">
        <f>ROUND(I178*H178,0)</f>
        <v>0</v>
      </c>
      <c r="K178" s="136" t="s">
        <v>146</v>
      </c>
      <c r="L178" s="30"/>
      <c r="M178" s="141" t="s">
        <v>1</v>
      </c>
      <c r="N178" s="142" t="s">
        <v>40</v>
      </c>
      <c r="P178" s="143">
        <f>O178*H178</f>
        <v>0</v>
      </c>
      <c r="Q178" s="143">
        <v>0</v>
      </c>
      <c r="R178" s="143">
        <f>Q178*H178</f>
        <v>0</v>
      </c>
      <c r="S178" s="143">
        <v>0</v>
      </c>
      <c r="T178" s="144">
        <f>S178*H178</f>
        <v>0</v>
      </c>
      <c r="AR178" s="145" t="s">
        <v>147</v>
      </c>
      <c r="AT178" s="145" t="s">
        <v>142</v>
      </c>
      <c r="AU178" s="145" t="s">
        <v>84</v>
      </c>
      <c r="AY178" s="15" t="s">
        <v>140</v>
      </c>
      <c r="BE178" s="146">
        <f>IF(N178="základní",J178,0)</f>
        <v>0</v>
      </c>
      <c r="BF178" s="146">
        <f>IF(N178="snížená",J178,0)</f>
        <v>0</v>
      </c>
      <c r="BG178" s="146">
        <f>IF(N178="zákl. přenesená",J178,0)</f>
        <v>0</v>
      </c>
      <c r="BH178" s="146">
        <f>IF(N178="sníž. přenesená",J178,0)</f>
        <v>0</v>
      </c>
      <c r="BI178" s="146">
        <f>IF(N178="nulová",J178,0)</f>
        <v>0</v>
      </c>
      <c r="BJ178" s="15" t="s">
        <v>8</v>
      </c>
      <c r="BK178" s="146">
        <f>ROUND(I178*H178,0)</f>
        <v>0</v>
      </c>
      <c r="BL178" s="15" t="s">
        <v>147</v>
      </c>
      <c r="BM178" s="145" t="s">
        <v>239</v>
      </c>
    </row>
    <row r="179" spans="2:65" s="12" customFormat="1" ht="11.25">
      <c r="B179" s="147"/>
      <c r="D179" s="148" t="s">
        <v>149</v>
      </c>
      <c r="E179" s="149" t="s">
        <v>1</v>
      </c>
      <c r="F179" s="150" t="s">
        <v>232</v>
      </c>
      <c r="H179" s="151">
        <v>4.5</v>
      </c>
      <c r="I179" s="152"/>
      <c r="L179" s="147"/>
      <c r="M179" s="153"/>
      <c r="T179" s="154"/>
      <c r="AT179" s="149" t="s">
        <v>149</v>
      </c>
      <c r="AU179" s="149" t="s">
        <v>84</v>
      </c>
      <c r="AV179" s="12" t="s">
        <v>84</v>
      </c>
      <c r="AW179" s="12" t="s">
        <v>31</v>
      </c>
      <c r="AX179" s="12" t="s">
        <v>8</v>
      </c>
      <c r="AY179" s="149" t="s">
        <v>140</v>
      </c>
    </row>
    <row r="180" spans="2:65" s="1" customFormat="1" ht="33" customHeight="1">
      <c r="B180" s="30"/>
      <c r="C180" s="134" t="s">
        <v>240</v>
      </c>
      <c r="D180" s="134" t="s">
        <v>142</v>
      </c>
      <c r="E180" s="135" t="s">
        <v>241</v>
      </c>
      <c r="F180" s="136" t="s">
        <v>242</v>
      </c>
      <c r="G180" s="137" t="s">
        <v>145</v>
      </c>
      <c r="H180" s="138">
        <v>4.5</v>
      </c>
      <c r="I180" s="139"/>
      <c r="J180" s="140">
        <f>ROUND(I180*H180,0)</f>
        <v>0</v>
      </c>
      <c r="K180" s="136" t="s">
        <v>146</v>
      </c>
      <c r="L180" s="30"/>
      <c r="M180" s="141" t="s">
        <v>1</v>
      </c>
      <c r="N180" s="142" t="s">
        <v>40</v>
      </c>
      <c r="P180" s="143">
        <f>O180*H180</f>
        <v>0</v>
      </c>
      <c r="Q180" s="143">
        <v>0</v>
      </c>
      <c r="R180" s="143">
        <f>Q180*H180</f>
        <v>0</v>
      </c>
      <c r="S180" s="143">
        <v>0</v>
      </c>
      <c r="T180" s="144">
        <f>S180*H180</f>
        <v>0</v>
      </c>
      <c r="AR180" s="145" t="s">
        <v>147</v>
      </c>
      <c r="AT180" s="145" t="s">
        <v>142</v>
      </c>
      <c r="AU180" s="145" t="s">
        <v>84</v>
      </c>
      <c r="AY180" s="15" t="s">
        <v>140</v>
      </c>
      <c r="BE180" s="146">
        <f>IF(N180="základní",J180,0)</f>
        <v>0</v>
      </c>
      <c r="BF180" s="146">
        <f>IF(N180="snížená",J180,0)</f>
        <v>0</v>
      </c>
      <c r="BG180" s="146">
        <f>IF(N180="zákl. přenesená",J180,0)</f>
        <v>0</v>
      </c>
      <c r="BH180" s="146">
        <f>IF(N180="sníž. přenesená",J180,0)</f>
        <v>0</v>
      </c>
      <c r="BI180" s="146">
        <f>IF(N180="nulová",J180,0)</f>
        <v>0</v>
      </c>
      <c r="BJ180" s="15" t="s">
        <v>8</v>
      </c>
      <c r="BK180" s="146">
        <f>ROUND(I180*H180,0)</f>
        <v>0</v>
      </c>
      <c r="BL180" s="15" t="s">
        <v>147</v>
      </c>
      <c r="BM180" s="145" t="s">
        <v>243</v>
      </c>
    </row>
    <row r="181" spans="2:65" s="12" customFormat="1" ht="11.25">
      <c r="B181" s="147"/>
      <c r="D181" s="148" t="s">
        <v>149</v>
      </c>
      <c r="E181" s="149" t="s">
        <v>1</v>
      </c>
      <c r="F181" s="150" t="s">
        <v>232</v>
      </c>
      <c r="H181" s="151">
        <v>4.5</v>
      </c>
      <c r="I181" s="152"/>
      <c r="L181" s="147"/>
      <c r="M181" s="153"/>
      <c r="T181" s="154"/>
      <c r="AT181" s="149" t="s">
        <v>149</v>
      </c>
      <c r="AU181" s="149" t="s">
        <v>84</v>
      </c>
      <c r="AV181" s="12" t="s">
        <v>84</v>
      </c>
      <c r="AW181" s="12" t="s">
        <v>31</v>
      </c>
      <c r="AX181" s="12" t="s">
        <v>8</v>
      </c>
      <c r="AY181" s="149" t="s">
        <v>140</v>
      </c>
    </row>
    <row r="182" spans="2:65" s="1" customFormat="1" ht="21.75" customHeight="1">
      <c r="B182" s="30"/>
      <c r="C182" s="134" t="s">
        <v>244</v>
      </c>
      <c r="D182" s="134" t="s">
        <v>142</v>
      </c>
      <c r="E182" s="135" t="s">
        <v>245</v>
      </c>
      <c r="F182" s="136" t="s">
        <v>246</v>
      </c>
      <c r="G182" s="137" t="s">
        <v>145</v>
      </c>
      <c r="H182" s="138">
        <v>1.75</v>
      </c>
      <c r="I182" s="139"/>
      <c r="J182" s="140">
        <f>ROUND(I182*H182,0)</f>
        <v>0</v>
      </c>
      <c r="K182" s="136" t="s">
        <v>146</v>
      </c>
      <c r="L182" s="30"/>
      <c r="M182" s="141" t="s">
        <v>1</v>
      </c>
      <c r="N182" s="142" t="s">
        <v>40</v>
      </c>
      <c r="P182" s="143">
        <f>O182*H182</f>
        <v>0</v>
      </c>
      <c r="Q182" s="143">
        <v>0</v>
      </c>
      <c r="R182" s="143">
        <f>Q182*H182</f>
        <v>0</v>
      </c>
      <c r="S182" s="143">
        <v>0</v>
      </c>
      <c r="T182" s="144">
        <f>S182*H182</f>
        <v>0</v>
      </c>
      <c r="AR182" s="145" t="s">
        <v>147</v>
      </c>
      <c r="AT182" s="145" t="s">
        <v>142</v>
      </c>
      <c r="AU182" s="145" t="s">
        <v>84</v>
      </c>
      <c r="AY182" s="15" t="s">
        <v>140</v>
      </c>
      <c r="BE182" s="146">
        <f>IF(N182="základní",J182,0)</f>
        <v>0</v>
      </c>
      <c r="BF182" s="146">
        <f>IF(N182="snížená",J182,0)</f>
        <v>0</v>
      </c>
      <c r="BG182" s="146">
        <f>IF(N182="zákl. přenesená",J182,0)</f>
        <v>0</v>
      </c>
      <c r="BH182" s="146">
        <f>IF(N182="sníž. přenesená",J182,0)</f>
        <v>0</v>
      </c>
      <c r="BI182" s="146">
        <f>IF(N182="nulová",J182,0)</f>
        <v>0</v>
      </c>
      <c r="BJ182" s="15" t="s">
        <v>8</v>
      </c>
      <c r="BK182" s="146">
        <f>ROUND(I182*H182,0)</f>
        <v>0</v>
      </c>
      <c r="BL182" s="15" t="s">
        <v>147</v>
      </c>
      <c r="BM182" s="145" t="s">
        <v>247</v>
      </c>
    </row>
    <row r="183" spans="2:65" s="12" customFormat="1" ht="11.25">
      <c r="B183" s="147"/>
      <c r="D183" s="148" t="s">
        <v>149</v>
      </c>
      <c r="E183" s="149" t="s">
        <v>1</v>
      </c>
      <c r="F183" s="150" t="s">
        <v>156</v>
      </c>
      <c r="H183" s="151">
        <v>1.75</v>
      </c>
      <c r="I183" s="152"/>
      <c r="L183" s="147"/>
      <c r="M183" s="153"/>
      <c r="T183" s="154"/>
      <c r="AT183" s="149" t="s">
        <v>149</v>
      </c>
      <c r="AU183" s="149" t="s">
        <v>84</v>
      </c>
      <c r="AV183" s="12" t="s">
        <v>84</v>
      </c>
      <c r="AW183" s="12" t="s">
        <v>31</v>
      </c>
      <c r="AX183" s="12" t="s">
        <v>8</v>
      </c>
      <c r="AY183" s="149" t="s">
        <v>140</v>
      </c>
    </row>
    <row r="184" spans="2:65" s="1" customFormat="1" ht="24.2" customHeight="1">
      <c r="B184" s="30"/>
      <c r="C184" s="134" t="s">
        <v>248</v>
      </c>
      <c r="D184" s="134" t="s">
        <v>142</v>
      </c>
      <c r="E184" s="135" t="s">
        <v>249</v>
      </c>
      <c r="F184" s="136" t="s">
        <v>250</v>
      </c>
      <c r="G184" s="137" t="s">
        <v>145</v>
      </c>
      <c r="H184" s="138">
        <v>18.2</v>
      </c>
      <c r="I184" s="139"/>
      <c r="J184" s="140">
        <f>ROUND(I184*H184,0)</f>
        <v>0</v>
      </c>
      <c r="K184" s="136" t="s">
        <v>146</v>
      </c>
      <c r="L184" s="30"/>
      <c r="M184" s="141" t="s">
        <v>1</v>
      </c>
      <c r="N184" s="142" t="s">
        <v>40</v>
      </c>
      <c r="P184" s="143">
        <f>O184*H184</f>
        <v>0</v>
      </c>
      <c r="Q184" s="143">
        <v>8.9219999999999994E-2</v>
      </c>
      <c r="R184" s="143">
        <f>Q184*H184</f>
        <v>1.6238039999999998</v>
      </c>
      <c r="S184" s="143">
        <v>0</v>
      </c>
      <c r="T184" s="144">
        <f>S184*H184</f>
        <v>0</v>
      </c>
      <c r="AR184" s="145" t="s">
        <v>147</v>
      </c>
      <c r="AT184" s="145" t="s">
        <v>142</v>
      </c>
      <c r="AU184" s="145" t="s">
        <v>84</v>
      </c>
      <c r="AY184" s="15" t="s">
        <v>140</v>
      </c>
      <c r="BE184" s="146">
        <f>IF(N184="základní",J184,0)</f>
        <v>0</v>
      </c>
      <c r="BF184" s="146">
        <f>IF(N184="snížená",J184,0)</f>
        <v>0</v>
      </c>
      <c r="BG184" s="146">
        <f>IF(N184="zákl. přenesená",J184,0)</f>
        <v>0</v>
      </c>
      <c r="BH184" s="146">
        <f>IF(N184="sníž. přenesená",J184,0)</f>
        <v>0</v>
      </c>
      <c r="BI184" s="146">
        <f>IF(N184="nulová",J184,0)</f>
        <v>0</v>
      </c>
      <c r="BJ184" s="15" t="s">
        <v>8</v>
      </c>
      <c r="BK184" s="146">
        <f>ROUND(I184*H184,0)</f>
        <v>0</v>
      </c>
      <c r="BL184" s="15" t="s">
        <v>147</v>
      </c>
      <c r="BM184" s="145" t="s">
        <v>251</v>
      </c>
    </row>
    <row r="185" spans="2:65" s="1" customFormat="1" ht="19.5">
      <c r="B185" s="30"/>
      <c r="D185" s="148" t="s">
        <v>203</v>
      </c>
      <c r="F185" s="162" t="s">
        <v>252</v>
      </c>
      <c r="I185" s="163"/>
      <c r="L185" s="30"/>
      <c r="M185" s="164"/>
      <c r="T185" s="54"/>
      <c r="AT185" s="15" t="s">
        <v>203</v>
      </c>
      <c r="AU185" s="15" t="s">
        <v>84</v>
      </c>
    </row>
    <row r="186" spans="2:65" s="12" customFormat="1" ht="11.25">
      <c r="B186" s="147"/>
      <c r="D186" s="148" t="s">
        <v>149</v>
      </c>
      <c r="E186" s="149" t="s">
        <v>1</v>
      </c>
      <c r="F186" s="150" t="s">
        <v>150</v>
      </c>
      <c r="H186" s="151">
        <v>3.2</v>
      </c>
      <c r="I186" s="152"/>
      <c r="L186" s="147"/>
      <c r="M186" s="153"/>
      <c r="T186" s="154"/>
      <c r="AT186" s="149" t="s">
        <v>149</v>
      </c>
      <c r="AU186" s="149" t="s">
        <v>84</v>
      </c>
      <c r="AV186" s="12" t="s">
        <v>84</v>
      </c>
      <c r="AW186" s="12" t="s">
        <v>31</v>
      </c>
      <c r="AX186" s="12" t="s">
        <v>75</v>
      </c>
      <c r="AY186" s="149" t="s">
        <v>140</v>
      </c>
    </row>
    <row r="187" spans="2:65" s="12" customFormat="1" ht="11.25">
      <c r="B187" s="147"/>
      <c r="D187" s="148" t="s">
        <v>149</v>
      </c>
      <c r="E187" s="149" t="s">
        <v>1</v>
      </c>
      <c r="F187" s="150" t="s">
        <v>151</v>
      </c>
      <c r="H187" s="151">
        <v>15</v>
      </c>
      <c r="I187" s="152"/>
      <c r="L187" s="147"/>
      <c r="M187" s="153"/>
      <c r="T187" s="154"/>
      <c r="AT187" s="149" t="s">
        <v>149</v>
      </c>
      <c r="AU187" s="149" t="s">
        <v>84</v>
      </c>
      <c r="AV187" s="12" t="s">
        <v>84</v>
      </c>
      <c r="AW187" s="12" t="s">
        <v>31</v>
      </c>
      <c r="AX187" s="12" t="s">
        <v>75</v>
      </c>
      <c r="AY187" s="149" t="s">
        <v>140</v>
      </c>
    </row>
    <row r="188" spans="2:65" s="13" customFormat="1" ht="11.25">
      <c r="B188" s="155"/>
      <c r="D188" s="148" t="s">
        <v>149</v>
      </c>
      <c r="E188" s="156" t="s">
        <v>1</v>
      </c>
      <c r="F188" s="157" t="s">
        <v>152</v>
      </c>
      <c r="H188" s="158">
        <v>18.2</v>
      </c>
      <c r="I188" s="159"/>
      <c r="L188" s="155"/>
      <c r="M188" s="160"/>
      <c r="T188" s="161"/>
      <c r="AT188" s="156" t="s">
        <v>149</v>
      </c>
      <c r="AU188" s="156" t="s">
        <v>84</v>
      </c>
      <c r="AV188" s="13" t="s">
        <v>147</v>
      </c>
      <c r="AW188" s="13" t="s">
        <v>31</v>
      </c>
      <c r="AX188" s="13" t="s">
        <v>8</v>
      </c>
      <c r="AY188" s="156" t="s">
        <v>140</v>
      </c>
    </row>
    <row r="189" spans="2:65" s="11" customFormat="1" ht="22.9" customHeight="1">
      <c r="B189" s="122"/>
      <c r="D189" s="123" t="s">
        <v>74</v>
      </c>
      <c r="E189" s="132" t="s">
        <v>192</v>
      </c>
      <c r="F189" s="132" t="s">
        <v>253</v>
      </c>
      <c r="I189" s="125"/>
      <c r="J189" s="133">
        <f>BK189</f>
        <v>0</v>
      </c>
      <c r="L189" s="122"/>
      <c r="M189" s="127"/>
      <c r="P189" s="128">
        <f>SUM(P190:P215)</f>
        <v>0</v>
      </c>
      <c r="R189" s="128">
        <f>SUM(R190:R215)</f>
        <v>0.98433499999999996</v>
      </c>
      <c r="T189" s="129">
        <f>SUM(T190:T215)</f>
        <v>3.66215</v>
      </c>
      <c r="AR189" s="123" t="s">
        <v>8</v>
      </c>
      <c r="AT189" s="130" t="s">
        <v>74</v>
      </c>
      <c r="AU189" s="130" t="s">
        <v>8</v>
      </c>
      <c r="AY189" s="123" t="s">
        <v>140</v>
      </c>
      <c r="BK189" s="131">
        <f>SUM(BK190:BK215)</f>
        <v>0</v>
      </c>
    </row>
    <row r="190" spans="2:65" s="1" customFormat="1" ht="24.2" customHeight="1">
      <c r="B190" s="30"/>
      <c r="C190" s="134" t="s">
        <v>7</v>
      </c>
      <c r="D190" s="134" t="s">
        <v>142</v>
      </c>
      <c r="E190" s="135" t="s">
        <v>254</v>
      </c>
      <c r="F190" s="136" t="s">
        <v>255</v>
      </c>
      <c r="G190" s="137" t="s">
        <v>160</v>
      </c>
      <c r="H190" s="138">
        <v>5</v>
      </c>
      <c r="I190" s="139"/>
      <c r="J190" s="140">
        <f>ROUND(I190*H190,0)</f>
        <v>0</v>
      </c>
      <c r="K190" s="136" t="s">
        <v>146</v>
      </c>
      <c r="L190" s="30"/>
      <c r="M190" s="141" t="s">
        <v>1</v>
      </c>
      <c r="N190" s="142" t="s">
        <v>40</v>
      </c>
      <c r="P190" s="143">
        <f>O190*H190</f>
        <v>0</v>
      </c>
      <c r="Q190" s="143">
        <v>0.16849</v>
      </c>
      <c r="R190" s="143">
        <f>Q190*H190</f>
        <v>0.84245000000000003</v>
      </c>
      <c r="S190" s="143">
        <v>0</v>
      </c>
      <c r="T190" s="144">
        <f>S190*H190</f>
        <v>0</v>
      </c>
      <c r="AR190" s="145" t="s">
        <v>147</v>
      </c>
      <c r="AT190" s="145" t="s">
        <v>142</v>
      </c>
      <c r="AU190" s="145" t="s">
        <v>84</v>
      </c>
      <c r="AY190" s="15" t="s">
        <v>140</v>
      </c>
      <c r="BE190" s="146">
        <f>IF(N190="základní",J190,0)</f>
        <v>0</v>
      </c>
      <c r="BF190" s="146">
        <f>IF(N190="snížená",J190,0)</f>
        <v>0</v>
      </c>
      <c r="BG190" s="146">
        <f>IF(N190="zákl. přenesená",J190,0)</f>
        <v>0</v>
      </c>
      <c r="BH190" s="146">
        <f>IF(N190="sníž. přenesená",J190,0)</f>
        <v>0</v>
      </c>
      <c r="BI190" s="146">
        <f>IF(N190="nulová",J190,0)</f>
        <v>0</v>
      </c>
      <c r="BJ190" s="15" t="s">
        <v>8</v>
      </c>
      <c r="BK190" s="146">
        <f>ROUND(I190*H190,0)</f>
        <v>0</v>
      </c>
      <c r="BL190" s="15" t="s">
        <v>147</v>
      </c>
      <c r="BM190" s="145" t="s">
        <v>256</v>
      </c>
    </row>
    <row r="191" spans="2:65" s="12" customFormat="1" ht="11.25">
      <c r="B191" s="147"/>
      <c r="D191" s="148" t="s">
        <v>149</v>
      </c>
      <c r="E191" s="149" t="s">
        <v>1</v>
      </c>
      <c r="F191" s="150" t="s">
        <v>257</v>
      </c>
      <c r="H191" s="151">
        <v>5</v>
      </c>
      <c r="I191" s="152"/>
      <c r="L191" s="147"/>
      <c r="M191" s="153"/>
      <c r="T191" s="154"/>
      <c r="AT191" s="149" t="s">
        <v>149</v>
      </c>
      <c r="AU191" s="149" t="s">
        <v>84</v>
      </c>
      <c r="AV191" s="12" t="s">
        <v>84</v>
      </c>
      <c r="AW191" s="12" t="s">
        <v>31</v>
      </c>
      <c r="AX191" s="12" t="s">
        <v>8</v>
      </c>
      <c r="AY191" s="149" t="s">
        <v>140</v>
      </c>
    </row>
    <row r="192" spans="2:65" s="1" customFormat="1" ht="16.5" customHeight="1">
      <c r="B192" s="30"/>
      <c r="C192" s="165" t="s">
        <v>258</v>
      </c>
      <c r="D192" s="165" t="s">
        <v>207</v>
      </c>
      <c r="E192" s="166" t="s">
        <v>259</v>
      </c>
      <c r="F192" s="167" t="s">
        <v>260</v>
      </c>
      <c r="G192" s="168" t="s">
        <v>160</v>
      </c>
      <c r="H192" s="169">
        <v>5</v>
      </c>
      <c r="I192" s="170"/>
      <c r="J192" s="171">
        <f>ROUND(I192*H192,0)</f>
        <v>0</v>
      </c>
      <c r="K192" s="167" t="s">
        <v>146</v>
      </c>
      <c r="L192" s="172"/>
      <c r="M192" s="173" t="s">
        <v>1</v>
      </c>
      <c r="N192" s="174" t="s">
        <v>40</v>
      </c>
      <c r="P192" s="143">
        <f>O192*H192</f>
        <v>0</v>
      </c>
      <c r="Q192" s="143">
        <v>2.8000000000000001E-2</v>
      </c>
      <c r="R192" s="143">
        <f>Q192*H192</f>
        <v>0.14000000000000001</v>
      </c>
      <c r="S192" s="143">
        <v>0</v>
      </c>
      <c r="T192" s="144">
        <f>S192*H192</f>
        <v>0</v>
      </c>
      <c r="AR192" s="145" t="s">
        <v>187</v>
      </c>
      <c r="AT192" s="145" t="s">
        <v>207</v>
      </c>
      <c r="AU192" s="145" t="s">
        <v>84</v>
      </c>
      <c r="AY192" s="15" t="s">
        <v>140</v>
      </c>
      <c r="BE192" s="146">
        <f>IF(N192="základní",J192,0)</f>
        <v>0</v>
      </c>
      <c r="BF192" s="146">
        <f>IF(N192="snížená",J192,0)</f>
        <v>0</v>
      </c>
      <c r="BG192" s="146">
        <f>IF(N192="zákl. přenesená",J192,0)</f>
        <v>0</v>
      </c>
      <c r="BH192" s="146">
        <f>IF(N192="sníž. přenesená",J192,0)</f>
        <v>0</v>
      </c>
      <c r="BI192" s="146">
        <f>IF(N192="nulová",J192,0)</f>
        <v>0</v>
      </c>
      <c r="BJ192" s="15" t="s">
        <v>8</v>
      </c>
      <c r="BK192" s="146">
        <f>ROUND(I192*H192,0)</f>
        <v>0</v>
      </c>
      <c r="BL192" s="15" t="s">
        <v>147</v>
      </c>
      <c r="BM192" s="145" t="s">
        <v>261</v>
      </c>
    </row>
    <row r="193" spans="2:65" s="12" customFormat="1" ht="11.25">
      <c r="B193" s="147"/>
      <c r="D193" s="148" t="s">
        <v>149</v>
      </c>
      <c r="F193" s="150" t="s">
        <v>262</v>
      </c>
      <c r="H193" s="151">
        <v>5</v>
      </c>
      <c r="I193" s="152"/>
      <c r="L193" s="147"/>
      <c r="M193" s="153"/>
      <c r="T193" s="154"/>
      <c r="AT193" s="149" t="s">
        <v>149</v>
      </c>
      <c r="AU193" s="149" t="s">
        <v>84</v>
      </c>
      <c r="AV193" s="12" t="s">
        <v>84</v>
      </c>
      <c r="AW193" s="12" t="s">
        <v>4</v>
      </c>
      <c r="AX193" s="12" t="s">
        <v>8</v>
      </c>
      <c r="AY193" s="149" t="s">
        <v>140</v>
      </c>
    </row>
    <row r="194" spans="2:65" s="1" customFormat="1" ht="24.2" customHeight="1">
      <c r="B194" s="30"/>
      <c r="C194" s="134" t="s">
        <v>263</v>
      </c>
      <c r="D194" s="134" t="s">
        <v>142</v>
      </c>
      <c r="E194" s="135" t="s">
        <v>264</v>
      </c>
      <c r="F194" s="136" t="s">
        <v>265</v>
      </c>
      <c r="G194" s="137" t="s">
        <v>160</v>
      </c>
      <c r="H194" s="138">
        <v>10</v>
      </c>
      <c r="I194" s="139"/>
      <c r="J194" s="140">
        <f>ROUND(I194*H194,0)</f>
        <v>0</v>
      </c>
      <c r="K194" s="136" t="s">
        <v>146</v>
      </c>
      <c r="L194" s="30"/>
      <c r="M194" s="141" t="s">
        <v>1</v>
      </c>
      <c r="N194" s="142" t="s">
        <v>40</v>
      </c>
      <c r="P194" s="143">
        <f>O194*H194</f>
        <v>0</v>
      </c>
      <c r="Q194" s="143">
        <v>1.3999999999999999E-4</v>
      </c>
      <c r="R194" s="143">
        <f>Q194*H194</f>
        <v>1.3999999999999998E-3</v>
      </c>
      <c r="S194" s="143">
        <v>0</v>
      </c>
      <c r="T194" s="144">
        <f>S194*H194</f>
        <v>0</v>
      </c>
      <c r="AR194" s="145" t="s">
        <v>147</v>
      </c>
      <c r="AT194" s="145" t="s">
        <v>142</v>
      </c>
      <c r="AU194" s="145" t="s">
        <v>84</v>
      </c>
      <c r="AY194" s="15" t="s">
        <v>140</v>
      </c>
      <c r="BE194" s="146">
        <f>IF(N194="základní",J194,0)</f>
        <v>0</v>
      </c>
      <c r="BF194" s="146">
        <f>IF(N194="snížená",J194,0)</f>
        <v>0</v>
      </c>
      <c r="BG194" s="146">
        <f>IF(N194="zákl. přenesená",J194,0)</f>
        <v>0</v>
      </c>
      <c r="BH194" s="146">
        <f>IF(N194="sníž. přenesená",J194,0)</f>
        <v>0</v>
      </c>
      <c r="BI194" s="146">
        <f>IF(N194="nulová",J194,0)</f>
        <v>0</v>
      </c>
      <c r="BJ194" s="15" t="s">
        <v>8</v>
      </c>
      <c r="BK194" s="146">
        <f>ROUND(I194*H194,0)</f>
        <v>0</v>
      </c>
      <c r="BL194" s="15" t="s">
        <v>147</v>
      </c>
      <c r="BM194" s="145" t="s">
        <v>266</v>
      </c>
    </row>
    <row r="195" spans="2:65" s="12" customFormat="1" ht="11.25">
      <c r="B195" s="147"/>
      <c r="D195" s="148" t="s">
        <v>149</v>
      </c>
      <c r="E195" s="149" t="s">
        <v>1</v>
      </c>
      <c r="F195" s="150" t="s">
        <v>267</v>
      </c>
      <c r="H195" s="151">
        <v>10</v>
      </c>
      <c r="I195" s="152"/>
      <c r="L195" s="147"/>
      <c r="M195" s="153"/>
      <c r="T195" s="154"/>
      <c r="AT195" s="149" t="s">
        <v>149</v>
      </c>
      <c r="AU195" s="149" t="s">
        <v>84</v>
      </c>
      <c r="AV195" s="12" t="s">
        <v>84</v>
      </c>
      <c r="AW195" s="12" t="s">
        <v>31</v>
      </c>
      <c r="AX195" s="12" t="s">
        <v>8</v>
      </c>
      <c r="AY195" s="149" t="s">
        <v>140</v>
      </c>
    </row>
    <row r="196" spans="2:65" s="1" customFormat="1" ht="16.5" customHeight="1">
      <c r="B196" s="30"/>
      <c r="C196" s="134" t="s">
        <v>268</v>
      </c>
      <c r="D196" s="134" t="s">
        <v>142</v>
      </c>
      <c r="E196" s="135" t="s">
        <v>269</v>
      </c>
      <c r="F196" s="136" t="s">
        <v>270</v>
      </c>
      <c r="G196" s="137" t="s">
        <v>166</v>
      </c>
      <c r="H196" s="138">
        <v>1.5</v>
      </c>
      <c r="I196" s="139"/>
      <c r="J196" s="140">
        <f>ROUND(I196*H196,0)</f>
        <v>0</v>
      </c>
      <c r="K196" s="136" t="s">
        <v>146</v>
      </c>
      <c r="L196" s="30"/>
      <c r="M196" s="141" t="s">
        <v>1</v>
      </c>
      <c r="N196" s="142" t="s">
        <v>40</v>
      </c>
      <c r="P196" s="143">
        <f>O196*H196</f>
        <v>0</v>
      </c>
      <c r="Q196" s="143">
        <v>0</v>
      </c>
      <c r="R196" s="143">
        <f>Q196*H196</f>
        <v>0</v>
      </c>
      <c r="S196" s="143">
        <v>2</v>
      </c>
      <c r="T196" s="144">
        <f>S196*H196</f>
        <v>3</v>
      </c>
      <c r="AR196" s="145" t="s">
        <v>147</v>
      </c>
      <c r="AT196" s="145" t="s">
        <v>142</v>
      </c>
      <c r="AU196" s="145" t="s">
        <v>84</v>
      </c>
      <c r="AY196" s="15" t="s">
        <v>140</v>
      </c>
      <c r="BE196" s="146">
        <f>IF(N196="základní",J196,0)</f>
        <v>0</v>
      </c>
      <c r="BF196" s="146">
        <f>IF(N196="snížená",J196,0)</f>
        <v>0</v>
      </c>
      <c r="BG196" s="146">
        <f>IF(N196="zákl. přenesená",J196,0)</f>
        <v>0</v>
      </c>
      <c r="BH196" s="146">
        <f>IF(N196="sníž. přenesená",J196,0)</f>
        <v>0</v>
      </c>
      <c r="BI196" s="146">
        <f>IF(N196="nulová",J196,0)</f>
        <v>0</v>
      </c>
      <c r="BJ196" s="15" t="s">
        <v>8</v>
      </c>
      <c r="BK196" s="146">
        <f>ROUND(I196*H196,0)</f>
        <v>0</v>
      </c>
      <c r="BL196" s="15" t="s">
        <v>147</v>
      </c>
      <c r="BM196" s="145" t="s">
        <v>271</v>
      </c>
    </row>
    <row r="197" spans="2:65" s="12" customFormat="1" ht="11.25">
      <c r="B197" s="147"/>
      <c r="D197" s="148" t="s">
        <v>149</v>
      </c>
      <c r="E197" s="149" t="s">
        <v>1</v>
      </c>
      <c r="F197" s="150" t="s">
        <v>272</v>
      </c>
      <c r="H197" s="151">
        <v>1.5</v>
      </c>
      <c r="I197" s="152"/>
      <c r="L197" s="147"/>
      <c r="M197" s="153"/>
      <c r="T197" s="154"/>
      <c r="AT197" s="149" t="s">
        <v>149</v>
      </c>
      <c r="AU197" s="149" t="s">
        <v>84</v>
      </c>
      <c r="AV197" s="12" t="s">
        <v>84</v>
      </c>
      <c r="AW197" s="12" t="s">
        <v>31</v>
      </c>
      <c r="AX197" s="12" t="s">
        <v>75</v>
      </c>
      <c r="AY197" s="149" t="s">
        <v>140</v>
      </c>
    </row>
    <row r="198" spans="2:65" s="13" customFormat="1" ht="11.25">
      <c r="B198" s="155"/>
      <c r="D198" s="148" t="s">
        <v>149</v>
      </c>
      <c r="E198" s="156" t="s">
        <v>1</v>
      </c>
      <c r="F198" s="157" t="s">
        <v>152</v>
      </c>
      <c r="H198" s="158">
        <v>1.5</v>
      </c>
      <c r="I198" s="159"/>
      <c r="L198" s="155"/>
      <c r="M198" s="160"/>
      <c r="T198" s="161"/>
      <c r="AT198" s="156" t="s">
        <v>149</v>
      </c>
      <c r="AU198" s="156" t="s">
        <v>84</v>
      </c>
      <c r="AV198" s="13" t="s">
        <v>147</v>
      </c>
      <c r="AW198" s="13" t="s">
        <v>31</v>
      </c>
      <c r="AX198" s="13" t="s">
        <v>8</v>
      </c>
      <c r="AY198" s="156" t="s">
        <v>140</v>
      </c>
    </row>
    <row r="199" spans="2:65" s="1" customFormat="1" ht="44.25" customHeight="1">
      <c r="B199" s="30"/>
      <c r="C199" s="134" t="s">
        <v>273</v>
      </c>
      <c r="D199" s="134" t="s">
        <v>142</v>
      </c>
      <c r="E199" s="135" t="s">
        <v>274</v>
      </c>
      <c r="F199" s="136" t="s">
        <v>275</v>
      </c>
      <c r="G199" s="137" t="s">
        <v>276</v>
      </c>
      <c r="H199" s="138">
        <v>1</v>
      </c>
      <c r="I199" s="139"/>
      <c r="J199" s="140">
        <f>ROUND(I199*H199,0)</f>
        <v>0</v>
      </c>
      <c r="K199" s="136" t="s">
        <v>1</v>
      </c>
      <c r="L199" s="30"/>
      <c r="M199" s="141" t="s">
        <v>1</v>
      </c>
      <c r="N199" s="142" t="s">
        <v>40</v>
      </c>
      <c r="P199" s="143">
        <f>O199*H199</f>
        <v>0</v>
      </c>
      <c r="Q199" s="143">
        <v>0</v>
      </c>
      <c r="R199" s="143">
        <f>Q199*H199</f>
        <v>0</v>
      </c>
      <c r="S199" s="143">
        <v>0.16500000000000001</v>
      </c>
      <c r="T199" s="144">
        <f>S199*H199</f>
        <v>0.16500000000000001</v>
      </c>
      <c r="AR199" s="145" t="s">
        <v>147</v>
      </c>
      <c r="AT199" s="145" t="s">
        <v>142</v>
      </c>
      <c r="AU199" s="145" t="s">
        <v>84</v>
      </c>
      <c r="AY199" s="15" t="s">
        <v>140</v>
      </c>
      <c r="BE199" s="146">
        <f>IF(N199="základní",J199,0)</f>
        <v>0</v>
      </c>
      <c r="BF199" s="146">
        <f>IF(N199="snížená",J199,0)</f>
        <v>0</v>
      </c>
      <c r="BG199" s="146">
        <f>IF(N199="zákl. přenesená",J199,0)</f>
        <v>0</v>
      </c>
      <c r="BH199" s="146">
        <f>IF(N199="sníž. přenesená",J199,0)</f>
        <v>0</v>
      </c>
      <c r="BI199" s="146">
        <f>IF(N199="nulová",J199,0)</f>
        <v>0</v>
      </c>
      <c r="BJ199" s="15" t="s">
        <v>8</v>
      </c>
      <c r="BK199" s="146">
        <f>ROUND(I199*H199,0)</f>
        <v>0</v>
      </c>
      <c r="BL199" s="15" t="s">
        <v>147</v>
      </c>
      <c r="BM199" s="145" t="s">
        <v>277</v>
      </c>
    </row>
    <row r="200" spans="2:65" s="12" customFormat="1" ht="11.25">
      <c r="B200" s="147"/>
      <c r="D200" s="148" t="s">
        <v>149</v>
      </c>
      <c r="E200" s="149" t="s">
        <v>1</v>
      </c>
      <c r="F200" s="150" t="s">
        <v>278</v>
      </c>
      <c r="H200" s="151">
        <v>1</v>
      </c>
      <c r="I200" s="152"/>
      <c r="L200" s="147"/>
      <c r="M200" s="153"/>
      <c r="T200" s="154"/>
      <c r="AT200" s="149" t="s">
        <v>149</v>
      </c>
      <c r="AU200" s="149" t="s">
        <v>84</v>
      </c>
      <c r="AV200" s="12" t="s">
        <v>84</v>
      </c>
      <c r="AW200" s="12" t="s">
        <v>31</v>
      </c>
      <c r="AX200" s="12" t="s">
        <v>8</v>
      </c>
      <c r="AY200" s="149" t="s">
        <v>140</v>
      </c>
    </row>
    <row r="201" spans="2:65" s="1" customFormat="1" ht="24.2" customHeight="1">
      <c r="B201" s="30"/>
      <c r="C201" s="134" t="s">
        <v>279</v>
      </c>
      <c r="D201" s="134" t="s">
        <v>142</v>
      </c>
      <c r="E201" s="135" t="s">
        <v>280</v>
      </c>
      <c r="F201" s="136" t="s">
        <v>281</v>
      </c>
      <c r="G201" s="137" t="s">
        <v>200</v>
      </c>
      <c r="H201" s="138">
        <v>3</v>
      </c>
      <c r="I201" s="139"/>
      <c r="J201" s="140">
        <f>ROUND(I201*H201,0)</f>
        <v>0</v>
      </c>
      <c r="K201" s="136" t="s">
        <v>146</v>
      </c>
      <c r="L201" s="30"/>
      <c r="M201" s="141" t="s">
        <v>1</v>
      </c>
      <c r="N201" s="142" t="s">
        <v>40</v>
      </c>
      <c r="P201" s="143">
        <f>O201*H201</f>
        <v>0</v>
      </c>
      <c r="Q201" s="143">
        <v>0</v>
      </c>
      <c r="R201" s="143">
        <f>Q201*H201</f>
        <v>0</v>
      </c>
      <c r="S201" s="143">
        <v>0.16500000000000001</v>
      </c>
      <c r="T201" s="144">
        <f>S201*H201</f>
        <v>0.495</v>
      </c>
      <c r="AR201" s="145" t="s">
        <v>147</v>
      </c>
      <c r="AT201" s="145" t="s">
        <v>142</v>
      </c>
      <c r="AU201" s="145" t="s">
        <v>84</v>
      </c>
      <c r="AY201" s="15" t="s">
        <v>140</v>
      </c>
      <c r="BE201" s="146">
        <f>IF(N201="základní",J201,0)</f>
        <v>0</v>
      </c>
      <c r="BF201" s="146">
        <f>IF(N201="snížená",J201,0)</f>
        <v>0</v>
      </c>
      <c r="BG201" s="146">
        <f>IF(N201="zákl. přenesená",J201,0)</f>
        <v>0</v>
      </c>
      <c r="BH201" s="146">
        <f>IF(N201="sníž. přenesená",J201,0)</f>
        <v>0</v>
      </c>
      <c r="BI201" s="146">
        <f>IF(N201="nulová",J201,0)</f>
        <v>0</v>
      </c>
      <c r="BJ201" s="15" t="s">
        <v>8</v>
      </c>
      <c r="BK201" s="146">
        <f>ROUND(I201*H201,0)</f>
        <v>0</v>
      </c>
      <c r="BL201" s="15" t="s">
        <v>147</v>
      </c>
      <c r="BM201" s="145" t="s">
        <v>282</v>
      </c>
    </row>
    <row r="202" spans="2:65" s="1" customFormat="1" ht="19.5">
      <c r="B202" s="30"/>
      <c r="D202" s="148" t="s">
        <v>203</v>
      </c>
      <c r="F202" s="162" t="s">
        <v>283</v>
      </c>
      <c r="I202" s="163"/>
      <c r="L202" s="30"/>
      <c r="M202" s="164"/>
      <c r="T202" s="54"/>
      <c r="AT202" s="15" t="s">
        <v>203</v>
      </c>
      <c r="AU202" s="15" t="s">
        <v>84</v>
      </c>
    </row>
    <row r="203" spans="2:65" s="12" customFormat="1" ht="11.25">
      <c r="B203" s="147"/>
      <c r="D203" s="148" t="s">
        <v>149</v>
      </c>
      <c r="E203" s="149" t="s">
        <v>1</v>
      </c>
      <c r="F203" s="150" t="s">
        <v>284</v>
      </c>
      <c r="H203" s="151">
        <v>3</v>
      </c>
      <c r="I203" s="152"/>
      <c r="L203" s="147"/>
      <c r="M203" s="153"/>
      <c r="T203" s="154"/>
      <c r="AT203" s="149" t="s">
        <v>149</v>
      </c>
      <c r="AU203" s="149" t="s">
        <v>84</v>
      </c>
      <c r="AV203" s="12" t="s">
        <v>84</v>
      </c>
      <c r="AW203" s="12" t="s">
        <v>31</v>
      </c>
      <c r="AX203" s="12" t="s">
        <v>8</v>
      </c>
      <c r="AY203" s="149" t="s">
        <v>140</v>
      </c>
    </row>
    <row r="204" spans="2:65" s="1" customFormat="1" ht="16.5" customHeight="1">
      <c r="B204" s="30"/>
      <c r="C204" s="134" t="s">
        <v>285</v>
      </c>
      <c r="D204" s="134" t="s">
        <v>142</v>
      </c>
      <c r="E204" s="135" t="s">
        <v>286</v>
      </c>
      <c r="F204" s="136" t="s">
        <v>287</v>
      </c>
      <c r="G204" s="137" t="s">
        <v>200</v>
      </c>
      <c r="H204" s="138">
        <v>2</v>
      </c>
      <c r="I204" s="139"/>
      <c r="J204" s="140">
        <f>ROUND(I204*H204,0)</f>
        <v>0</v>
      </c>
      <c r="K204" s="136" t="s">
        <v>146</v>
      </c>
      <c r="L204" s="30"/>
      <c r="M204" s="141" t="s">
        <v>1</v>
      </c>
      <c r="N204" s="142" t="s">
        <v>40</v>
      </c>
      <c r="P204" s="143">
        <f>O204*H204</f>
        <v>0</v>
      </c>
      <c r="Q204" s="143">
        <v>0</v>
      </c>
      <c r="R204" s="143">
        <f>Q204*H204</f>
        <v>0</v>
      </c>
      <c r="S204" s="143">
        <v>0</v>
      </c>
      <c r="T204" s="144">
        <f>S204*H204</f>
        <v>0</v>
      </c>
      <c r="AR204" s="145" t="s">
        <v>147</v>
      </c>
      <c r="AT204" s="145" t="s">
        <v>142</v>
      </c>
      <c r="AU204" s="145" t="s">
        <v>84</v>
      </c>
      <c r="AY204" s="15" t="s">
        <v>140</v>
      </c>
      <c r="BE204" s="146">
        <f>IF(N204="základní",J204,0)</f>
        <v>0</v>
      </c>
      <c r="BF204" s="146">
        <f>IF(N204="snížená",J204,0)</f>
        <v>0</v>
      </c>
      <c r="BG204" s="146">
        <f>IF(N204="zákl. přenesená",J204,0)</f>
        <v>0</v>
      </c>
      <c r="BH204" s="146">
        <f>IF(N204="sníž. přenesená",J204,0)</f>
        <v>0</v>
      </c>
      <c r="BI204" s="146">
        <f>IF(N204="nulová",J204,0)</f>
        <v>0</v>
      </c>
      <c r="BJ204" s="15" t="s">
        <v>8</v>
      </c>
      <c r="BK204" s="146">
        <f>ROUND(I204*H204,0)</f>
        <v>0</v>
      </c>
      <c r="BL204" s="15" t="s">
        <v>147</v>
      </c>
      <c r="BM204" s="145" t="s">
        <v>288</v>
      </c>
    </row>
    <row r="205" spans="2:65" s="1" customFormat="1" ht="29.25">
      <c r="B205" s="30"/>
      <c r="D205" s="148" t="s">
        <v>203</v>
      </c>
      <c r="F205" s="162" t="s">
        <v>289</v>
      </c>
      <c r="I205" s="163"/>
      <c r="L205" s="30"/>
      <c r="M205" s="164"/>
      <c r="T205" s="54"/>
      <c r="AT205" s="15" t="s">
        <v>203</v>
      </c>
      <c r="AU205" s="15" t="s">
        <v>84</v>
      </c>
    </row>
    <row r="206" spans="2:65" s="12" customFormat="1" ht="11.25">
      <c r="B206" s="147"/>
      <c r="D206" s="148" t="s">
        <v>149</v>
      </c>
      <c r="E206" s="149" t="s">
        <v>1</v>
      </c>
      <c r="F206" s="150" t="s">
        <v>290</v>
      </c>
      <c r="H206" s="151">
        <v>1</v>
      </c>
      <c r="I206" s="152"/>
      <c r="L206" s="147"/>
      <c r="M206" s="153"/>
      <c r="T206" s="154"/>
      <c r="AT206" s="149" t="s">
        <v>149</v>
      </c>
      <c r="AU206" s="149" t="s">
        <v>84</v>
      </c>
      <c r="AV206" s="12" t="s">
        <v>84</v>
      </c>
      <c r="AW206" s="12" t="s">
        <v>31</v>
      </c>
      <c r="AX206" s="12" t="s">
        <v>75</v>
      </c>
      <c r="AY206" s="149" t="s">
        <v>140</v>
      </c>
    </row>
    <row r="207" spans="2:65" s="12" customFormat="1" ht="11.25">
      <c r="B207" s="147"/>
      <c r="D207" s="148" t="s">
        <v>149</v>
      </c>
      <c r="E207" s="149" t="s">
        <v>1</v>
      </c>
      <c r="F207" s="150" t="s">
        <v>291</v>
      </c>
      <c r="H207" s="151">
        <v>1</v>
      </c>
      <c r="I207" s="152"/>
      <c r="L207" s="147"/>
      <c r="M207" s="153"/>
      <c r="T207" s="154"/>
      <c r="AT207" s="149" t="s">
        <v>149</v>
      </c>
      <c r="AU207" s="149" t="s">
        <v>84</v>
      </c>
      <c r="AV207" s="12" t="s">
        <v>84</v>
      </c>
      <c r="AW207" s="12" t="s">
        <v>31</v>
      </c>
      <c r="AX207" s="12" t="s">
        <v>75</v>
      </c>
      <c r="AY207" s="149" t="s">
        <v>140</v>
      </c>
    </row>
    <row r="208" spans="2:65" s="13" customFormat="1" ht="11.25">
      <c r="B208" s="155"/>
      <c r="D208" s="148" t="s">
        <v>149</v>
      </c>
      <c r="E208" s="156" t="s">
        <v>1</v>
      </c>
      <c r="F208" s="157" t="s">
        <v>152</v>
      </c>
      <c r="H208" s="158">
        <v>2</v>
      </c>
      <c r="I208" s="159"/>
      <c r="L208" s="155"/>
      <c r="M208" s="160"/>
      <c r="T208" s="161"/>
      <c r="AT208" s="156" t="s">
        <v>149</v>
      </c>
      <c r="AU208" s="156" t="s">
        <v>84</v>
      </c>
      <c r="AV208" s="13" t="s">
        <v>147</v>
      </c>
      <c r="AW208" s="13" t="s">
        <v>31</v>
      </c>
      <c r="AX208" s="13" t="s">
        <v>8</v>
      </c>
      <c r="AY208" s="156" t="s">
        <v>140</v>
      </c>
    </row>
    <row r="209" spans="2:65" s="1" customFormat="1" ht="21.75" customHeight="1">
      <c r="B209" s="30"/>
      <c r="C209" s="134" t="s">
        <v>292</v>
      </c>
      <c r="D209" s="134" t="s">
        <v>142</v>
      </c>
      <c r="E209" s="135" t="s">
        <v>293</v>
      </c>
      <c r="F209" s="136" t="s">
        <v>294</v>
      </c>
      <c r="G209" s="137" t="s">
        <v>200</v>
      </c>
      <c r="H209" s="138">
        <v>4</v>
      </c>
      <c r="I209" s="139"/>
      <c r="J209" s="140">
        <f>ROUND(I209*H209,0)</f>
        <v>0</v>
      </c>
      <c r="K209" s="136" t="s">
        <v>146</v>
      </c>
      <c r="L209" s="30"/>
      <c r="M209" s="141" t="s">
        <v>1</v>
      </c>
      <c r="N209" s="142" t="s">
        <v>40</v>
      </c>
      <c r="P209" s="143">
        <f>O209*H209</f>
        <v>0</v>
      </c>
      <c r="Q209" s="143">
        <v>0</v>
      </c>
      <c r="R209" s="143">
        <f>Q209*H209</f>
        <v>0</v>
      </c>
      <c r="S209" s="143">
        <v>0</v>
      </c>
      <c r="T209" s="144">
        <f>S209*H209</f>
        <v>0</v>
      </c>
      <c r="AR209" s="145" t="s">
        <v>147</v>
      </c>
      <c r="AT209" s="145" t="s">
        <v>142</v>
      </c>
      <c r="AU209" s="145" t="s">
        <v>84</v>
      </c>
      <c r="AY209" s="15" t="s">
        <v>140</v>
      </c>
      <c r="BE209" s="146">
        <f>IF(N209="základní",J209,0)</f>
        <v>0</v>
      </c>
      <c r="BF209" s="146">
        <f>IF(N209="snížená",J209,0)</f>
        <v>0</v>
      </c>
      <c r="BG209" s="146">
        <f>IF(N209="zákl. přenesená",J209,0)</f>
        <v>0</v>
      </c>
      <c r="BH209" s="146">
        <f>IF(N209="sníž. přenesená",J209,0)</f>
        <v>0</v>
      </c>
      <c r="BI209" s="146">
        <f>IF(N209="nulová",J209,0)</f>
        <v>0</v>
      </c>
      <c r="BJ209" s="15" t="s">
        <v>8</v>
      </c>
      <c r="BK209" s="146">
        <f>ROUND(I209*H209,0)</f>
        <v>0</v>
      </c>
      <c r="BL209" s="15" t="s">
        <v>147</v>
      </c>
      <c r="BM209" s="145" t="s">
        <v>295</v>
      </c>
    </row>
    <row r="210" spans="2:65" s="1" customFormat="1" ht="29.25">
      <c r="B210" s="30"/>
      <c r="D210" s="148" t="s">
        <v>203</v>
      </c>
      <c r="F210" s="162" t="s">
        <v>289</v>
      </c>
      <c r="I210" s="163"/>
      <c r="L210" s="30"/>
      <c r="M210" s="164"/>
      <c r="T210" s="54"/>
      <c r="AT210" s="15" t="s">
        <v>203</v>
      </c>
      <c r="AU210" s="15" t="s">
        <v>84</v>
      </c>
    </row>
    <row r="211" spans="2:65" s="12" customFormat="1" ht="11.25">
      <c r="B211" s="147"/>
      <c r="D211" s="148" t="s">
        <v>149</v>
      </c>
      <c r="E211" s="149" t="s">
        <v>1</v>
      </c>
      <c r="F211" s="150" t="s">
        <v>296</v>
      </c>
      <c r="H211" s="151">
        <v>2</v>
      </c>
      <c r="I211" s="152"/>
      <c r="L211" s="147"/>
      <c r="M211" s="153"/>
      <c r="T211" s="154"/>
      <c r="AT211" s="149" t="s">
        <v>149</v>
      </c>
      <c r="AU211" s="149" t="s">
        <v>84</v>
      </c>
      <c r="AV211" s="12" t="s">
        <v>84</v>
      </c>
      <c r="AW211" s="12" t="s">
        <v>31</v>
      </c>
      <c r="AX211" s="12" t="s">
        <v>75</v>
      </c>
      <c r="AY211" s="149" t="s">
        <v>140</v>
      </c>
    </row>
    <row r="212" spans="2:65" s="12" customFormat="1" ht="11.25">
      <c r="B212" s="147"/>
      <c r="D212" s="148" t="s">
        <v>149</v>
      </c>
      <c r="E212" s="149" t="s">
        <v>1</v>
      </c>
      <c r="F212" s="150" t="s">
        <v>297</v>
      </c>
      <c r="H212" s="151">
        <v>2</v>
      </c>
      <c r="I212" s="152"/>
      <c r="L212" s="147"/>
      <c r="M212" s="153"/>
      <c r="T212" s="154"/>
      <c r="AT212" s="149" t="s">
        <v>149</v>
      </c>
      <c r="AU212" s="149" t="s">
        <v>84</v>
      </c>
      <c r="AV212" s="12" t="s">
        <v>84</v>
      </c>
      <c r="AW212" s="12" t="s">
        <v>31</v>
      </c>
      <c r="AX212" s="12" t="s">
        <v>75</v>
      </c>
      <c r="AY212" s="149" t="s">
        <v>140</v>
      </c>
    </row>
    <row r="213" spans="2:65" s="13" customFormat="1" ht="11.25">
      <c r="B213" s="155"/>
      <c r="D213" s="148" t="s">
        <v>149</v>
      </c>
      <c r="E213" s="156" t="s">
        <v>1</v>
      </c>
      <c r="F213" s="157" t="s">
        <v>152</v>
      </c>
      <c r="H213" s="158">
        <v>4</v>
      </c>
      <c r="I213" s="159"/>
      <c r="L213" s="155"/>
      <c r="M213" s="160"/>
      <c r="T213" s="161"/>
      <c r="AT213" s="156" t="s">
        <v>149</v>
      </c>
      <c r="AU213" s="156" t="s">
        <v>84</v>
      </c>
      <c r="AV213" s="13" t="s">
        <v>147</v>
      </c>
      <c r="AW213" s="13" t="s">
        <v>31</v>
      </c>
      <c r="AX213" s="13" t="s">
        <v>8</v>
      </c>
      <c r="AY213" s="156" t="s">
        <v>140</v>
      </c>
    </row>
    <row r="214" spans="2:65" s="1" customFormat="1" ht="24.2" customHeight="1">
      <c r="B214" s="30"/>
      <c r="C214" s="134" t="s">
        <v>298</v>
      </c>
      <c r="D214" s="134" t="s">
        <v>142</v>
      </c>
      <c r="E214" s="135" t="s">
        <v>299</v>
      </c>
      <c r="F214" s="136" t="s">
        <v>300</v>
      </c>
      <c r="G214" s="137" t="s">
        <v>160</v>
      </c>
      <c r="H214" s="138">
        <v>0.5</v>
      </c>
      <c r="I214" s="139"/>
      <c r="J214" s="140">
        <f>ROUND(I214*H214,0)</f>
        <v>0</v>
      </c>
      <c r="K214" s="136" t="s">
        <v>146</v>
      </c>
      <c r="L214" s="30"/>
      <c r="M214" s="141" t="s">
        <v>1</v>
      </c>
      <c r="N214" s="142" t="s">
        <v>40</v>
      </c>
      <c r="P214" s="143">
        <f>O214*H214</f>
        <v>0</v>
      </c>
      <c r="Q214" s="143">
        <v>9.7000000000000005E-4</v>
      </c>
      <c r="R214" s="143">
        <f>Q214*H214</f>
        <v>4.8500000000000003E-4</v>
      </c>
      <c r="S214" s="143">
        <v>4.3E-3</v>
      </c>
      <c r="T214" s="144">
        <f>S214*H214</f>
        <v>2.15E-3</v>
      </c>
      <c r="AR214" s="145" t="s">
        <v>147</v>
      </c>
      <c r="AT214" s="145" t="s">
        <v>142</v>
      </c>
      <c r="AU214" s="145" t="s">
        <v>84</v>
      </c>
      <c r="AY214" s="15" t="s">
        <v>140</v>
      </c>
      <c r="BE214" s="146">
        <f>IF(N214="základní",J214,0)</f>
        <v>0</v>
      </c>
      <c r="BF214" s="146">
        <f>IF(N214="snížená",J214,0)</f>
        <v>0</v>
      </c>
      <c r="BG214" s="146">
        <f>IF(N214="zákl. přenesená",J214,0)</f>
        <v>0</v>
      </c>
      <c r="BH214" s="146">
        <f>IF(N214="sníž. přenesená",J214,0)</f>
        <v>0</v>
      </c>
      <c r="BI214" s="146">
        <f>IF(N214="nulová",J214,0)</f>
        <v>0</v>
      </c>
      <c r="BJ214" s="15" t="s">
        <v>8</v>
      </c>
      <c r="BK214" s="146">
        <f>ROUND(I214*H214,0)</f>
        <v>0</v>
      </c>
      <c r="BL214" s="15" t="s">
        <v>147</v>
      </c>
      <c r="BM214" s="145" t="s">
        <v>301</v>
      </c>
    </row>
    <row r="215" spans="2:65" s="12" customFormat="1" ht="11.25">
      <c r="B215" s="147"/>
      <c r="D215" s="148" t="s">
        <v>149</v>
      </c>
      <c r="E215" s="149" t="s">
        <v>1</v>
      </c>
      <c r="F215" s="150" t="s">
        <v>302</v>
      </c>
      <c r="H215" s="151">
        <v>0.5</v>
      </c>
      <c r="I215" s="152"/>
      <c r="L215" s="147"/>
      <c r="M215" s="153"/>
      <c r="T215" s="154"/>
      <c r="AT215" s="149" t="s">
        <v>149</v>
      </c>
      <c r="AU215" s="149" t="s">
        <v>84</v>
      </c>
      <c r="AV215" s="12" t="s">
        <v>84</v>
      </c>
      <c r="AW215" s="12" t="s">
        <v>31</v>
      </c>
      <c r="AX215" s="12" t="s">
        <v>8</v>
      </c>
      <c r="AY215" s="149" t="s">
        <v>140</v>
      </c>
    </row>
    <row r="216" spans="2:65" s="11" customFormat="1" ht="22.9" customHeight="1">
      <c r="B216" s="122"/>
      <c r="D216" s="123" t="s">
        <v>74</v>
      </c>
      <c r="E216" s="132" t="s">
        <v>303</v>
      </c>
      <c r="F216" s="132" t="s">
        <v>304</v>
      </c>
      <c r="I216" s="125"/>
      <c r="J216" s="133">
        <f>BK216</f>
        <v>0</v>
      </c>
      <c r="L216" s="122"/>
      <c r="M216" s="127"/>
      <c r="P216" s="128">
        <f>SUM(P217:P221)</f>
        <v>0</v>
      </c>
      <c r="R216" s="128">
        <f>SUM(R217:R221)</f>
        <v>0</v>
      </c>
      <c r="T216" s="129">
        <f>SUM(T217:T221)</f>
        <v>0</v>
      </c>
      <c r="AR216" s="123" t="s">
        <v>8</v>
      </c>
      <c r="AT216" s="130" t="s">
        <v>74</v>
      </c>
      <c r="AU216" s="130" t="s">
        <v>8</v>
      </c>
      <c r="AY216" s="123" t="s">
        <v>140</v>
      </c>
      <c r="BK216" s="131">
        <f>SUM(BK217:BK221)</f>
        <v>0</v>
      </c>
    </row>
    <row r="217" spans="2:65" s="1" customFormat="1" ht="24.2" customHeight="1">
      <c r="B217" s="30"/>
      <c r="C217" s="134" t="s">
        <v>305</v>
      </c>
      <c r="D217" s="134" t="s">
        <v>142</v>
      </c>
      <c r="E217" s="135" t="s">
        <v>306</v>
      </c>
      <c r="F217" s="136" t="s">
        <v>307</v>
      </c>
      <c r="G217" s="137" t="s">
        <v>308</v>
      </c>
      <c r="H217" s="138">
        <v>7.02</v>
      </c>
      <c r="I217" s="139"/>
      <c r="J217" s="140">
        <f>ROUND(I217*H217,0)</f>
        <v>0</v>
      </c>
      <c r="K217" s="136" t="s">
        <v>146</v>
      </c>
      <c r="L217" s="30"/>
      <c r="M217" s="141" t="s">
        <v>1</v>
      </c>
      <c r="N217" s="142" t="s">
        <v>40</v>
      </c>
      <c r="P217" s="143">
        <f>O217*H217</f>
        <v>0</v>
      </c>
      <c r="Q217" s="143">
        <v>0</v>
      </c>
      <c r="R217" s="143">
        <f>Q217*H217</f>
        <v>0</v>
      </c>
      <c r="S217" s="143">
        <v>0</v>
      </c>
      <c r="T217" s="144">
        <f>S217*H217</f>
        <v>0</v>
      </c>
      <c r="AR217" s="145" t="s">
        <v>147</v>
      </c>
      <c r="AT217" s="145" t="s">
        <v>142</v>
      </c>
      <c r="AU217" s="145" t="s">
        <v>84</v>
      </c>
      <c r="AY217" s="15" t="s">
        <v>140</v>
      </c>
      <c r="BE217" s="146">
        <f>IF(N217="základní",J217,0)</f>
        <v>0</v>
      </c>
      <c r="BF217" s="146">
        <f>IF(N217="snížená",J217,0)</f>
        <v>0</v>
      </c>
      <c r="BG217" s="146">
        <f>IF(N217="zákl. přenesená",J217,0)</f>
        <v>0</v>
      </c>
      <c r="BH217" s="146">
        <f>IF(N217="sníž. přenesená",J217,0)</f>
        <v>0</v>
      </c>
      <c r="BI217" s="146">
        <f>IF(N217="nulová",J217,0)</f>
        <v>0</v>
      </c>
      <c r="BJ217" s="15" t="s">
        <v>8</v>
      </c>
      <c r="BK217" s="146">
        <f>ROUND(I217*H217,0)</f>
        <v>0</v>
      </c>
      <c r="BL217" s="15" t="s">
        <v>147</v>
      </c>
      <c r="BM217" s="145" t="s">
        <v>309</v>
      </c>
    </row>
    <row r="218" spans="2:65" s="1" customFormat="1" ht="24.2" customHeight="1">
      <c r="B218" s="30"/>
      <c r="C218" s="134" t="s">
        <v>310</v>
      </c>
      <c r="D218" s="134" t="s">
        <v>142</v>
      </c>
      <c r="E218" s="135" t="s">
        <v>311</v>
      </c>
      <c r="F218" s="136" t="s">
        <v>312</v>
      </c>
      <c r="G218" s="137" t="s">
        <v>308</v>
      </c>
      <c r="H218" s="138">
        <v>7.02</v>
      </c>
      <c r="I218" s="139"/>
      <c r="J218" s="140">
        <f>ROUND(I218*H218,0)</f>
        <v>0</v>
      </c>
      <c r="K218" s="136" t="s">
        <v>146</v>
      </c>
      <c r="L218" s="30"/>
      <c r="M218" s="141" t="s">
        <v>1</v>
      </c>
      <c r="N218" s="142" t="s">
        <v>40</v>
      </c>
      <c r="P218" s="143">
        <f>O218*H218</f>
        <v>0</v>
      </c>
      <c r="Q218" s="143">
        <v>0</v>
      </c>
      <c r="R218" s="143">
        <f>Q218*H218</f>
        <v>0</v>
      </c>
      <c r="S218" s="143">
        <v>0</v>
      </c>
      <c r="T218" s="144">
        <f>S218*H218</f>
        <v>0</v>
      </c>
      <c r="AR218" s="145" t="s">
        <v>147</v>
      </c>
      <c r="AT218" s="145" t="s">
        <v>142</v>
      </c>
      <c r="AU218" s="145" t="s">
        <v>84</v>
      </c>
      <c r="AY218" s="15" t="s">
        <v>140</v>
      </c>
      <c r="BE218" s="146">
        <f>IF(N218="základní",J218,0)</f>
        <v>0</v>
      </c>
      <c r="BF218" s="146">
        <f>IF(N218="snížená",J218,0)</f>
        <v>0</v>
      </c>
      <c r="BG218" s="146">
        <f>IF(N218="zákl. přenesená",J218,0)</f>
        <v>0</v>
      </c>
      <c r="BH218" s="146">
        <f>IF(N218="sníž. přenesená",J218,0)</f>
        <v>0</v>
      </c>
      <c r="BI218" s="146">
        <f>IF(N218="nulová",J218,0)</f>
        <v>0</v>
      </c>
      <c r="BJ218" s="15" t="s">
        <v>8</v>
      </c>
      <c r="BK218" s="146">
        <f>ROUND(I218*H218,0)</f>
        <v>0</v>
      </c>
      <c r="BL218" s="15" t="s">
        <v>147</v>
      </c>
      <c r="BM218" s="145" t="s">
        <v>313</v>
      </c>
    </row>
    <row r="219" spans="2:65" s="1" customFormat="1" ht="24.2" customHeight="1">
      <c r="B219" s="30"/>
      <c r="C219" s="134" t="s">
        <v>210</v>
      </c>
      <c r="D219" s="134" t="s">
        <v>142</v>
      </c>
      <c r="E219" s="135" t="s">
        <v>314</v>
      </c>
      <c r="F219" s="136" t="s">
        <v>315</v>
      </c>
      <c r="G219" s="137" t="s">
        <v>308</v>
      </c>
      <c r="H219" s="138">
        <v>70.2</v>
      </c>
      <c r="I219" s="139"/>
      <c r="J219" s="140">
        <f>ROUND(I219*H219,0)</f>
        <v>0</v>
      </c>
      <c r="K219" s="136" t="s">
        <v>146</v>
      </c>
      <c r="L219" s="30"/>
      <c r="M219" s="141" t="s">
        <v>1</v>
      </c>
      <c r="N219" s="142" t="s">
        <v>40</v>
      </c>
      <c r="P219" s="143">
        <f>O219*H219</f>
        <v>0</v>
      </c>
      <c r="Q219" s="143">
        <v>0</v>
      </c>
      <c r="R219" s="143">
        <f>Q219*H219</f>
        <v>0</v>
      </c>
      <c r="S219" s="143">
        <v>0</v>
      </c>
      <c r="T219" s="144">
        <f>S219*H219</f>
        <v>0</v>
      </c>
      <c r="AR219" s="145" t="s">
        <v>147</v>
      </c>
      <c r="AT219" s="145" t="s">
        <v>142</v>
      </c>
      <c r="AU219" s="145" t="s">
        <v>84</v>
      </c>
      <c r="AY219" s="15" t="s">
        <v>140</v>
      </c>
      <c r="BE219" s="146">
        <f>IF(N219="základní",J219,0)</f>
        <v>0</v>
      </c>
      <c r="BF219" s="146">
        <f>IF(N219="snížená",J219,0)</f>
        <v>0</v>
      </c>
      <c r="BG219" s="146">
        <f>IF(N219="zákl. přenesená",J219,0)</f>
        <v>0</v>
      </c>
      <c r="BH219" s="146">
        <f>IF(N219="sníž. přenesená",J219,0)</f>
        <v>0</v>
      </c>
      <c r="BI219" s="146">
        <f>IF(N219="nulová",J219,0)</f>
        <v>0</v>
      </c>
      <c r="BJ219" s="15" t="s">
        <v>8</v>
      </c>
      <c r="BK219" s="146">
        <f>ROUND(I219*H219,0)</f>
        <v>0</v>
      </c>
      <c r="BL219" s="15" t="s">
        <v>147</v>
      </c>
      <c r="BM219" s="145" t="s">
        <v>316</v>
      </c>
    </row>
    <row r="220" spans="2:65" s="12" customFormat="1" ht="11.25">
      <c r="B220" s="147"/>
      <c r="D220" s="148" t="s">
        <v>149</v>
      </c>
      <c r="F220" s="150" t="s">
        <v>317</v>
      </c>
      <c r="H220" s="151">
        <v>70.2</v>
      </c>
      <c r="I220" s="152"/>
      <c r="L220" s="147"/>
      <c r="M220" s="153"/>
      <c r="T220" s="154"/>
      <c r="AT220" s="149" t="s">
        <v>149</v>
      </c>
      <c r="AU220" s="149" t="s">
        <v>84</v>
      </c>
      <c r="AV220" s="12" t="s">
        <v>84</v>
      </c>
      <c r="AW220" s="12" t="s">
        <v>4</v>
      </c>
      <c r="AX220" s="12" t="s">
        <v>8</v>
      </c>
      <c r="AY220" s="149" t="s">
        <v>140</v>
      </c>
    </row>
    <row r="221" spans="2:65" s="1" customFormat="1" ht="33" customHeight="1">
      <c r="B221" s="30"/>
      <c r="C221" s="134" t="s">
        <v>318</v>
      </c>
      <c r="D221" s="134" t="s">
        <v>142</v>
      </c>
      <c r="E221" s="135" t="s">
        <v>319</v>
      </c>
      <c r="F221" s="136" t="s">
        <v>320</v>
      </c>
      <c r="G221" s="137" t="s">
        <v>308</v>
      </c>
      <c r="H221" s="138">
        <v>7.02</v>
      </c>
      <c r="I221" s="139"/>
      <c r="J221" s="140">
        <f>ROUND(I221*H221,0)</f>
        <v>0</v>
      </c>
      <c r="K221" s="136" t="s">
        <v>146</v>
      </c>
      <c r="L221" s="30"/>
      <c r="M221" s="141" t="s">
        <v>1</v>
      </c>
      <c r="N221" s="142" t="s">
        <v>40</v>
      </c>
      <c r="P221" s="143">
        <f>O221*H221</f>
        <v>0</v>
      </c>
      <c r="Q221" s="143">
        <v>0</v>
      </c>
      <c r="R221" s="143">
        <f>Q221*H221</f>
        <v>0</v>
      </c>
      <c r="S221" s="143">
        <v>0</v>
      </c>
      <c r="T221" s="144">
        <f>S221*H221</f>
        <v>0</v>
      </c>
      <c r="AR221" s="145" t="s">
        <v>147</v>
      </c>
      <c r="AT221" s="145" t="s">
        <v>142</v>
      </c>
      <c r="AU221" s="145" t="s">
        <v>84</v>
      </c>
      <c r="AY221" s="15" t="s">
        <v>140</v>
      </c>
      <c r="BE221" s="146">
        <f>IF(N221="základní",J221,0)</f>
        <v>0</v>
      </c>
      <c r="BF221" s="146">
        <f>IF(N221="snížená",J221,0)</f>
        <v>0</v>
      </c>
      <c r="BG221" s="146">
        <f>IF(N221="zákl. přenesená",J221,0)</f>
        <v>0</v>
      </c>
      <c r="BH221" s="146">
        <f>IF(N221="sníž. přenesená",J221,0)</f>
        <v>0</v>
      </c>
      <c r="BI221" s="146">
        <f>IF(N221="nulová",J221,0)</f>
        <v>0</v>
      </c>
      <c r="BJ221" s="15" t="s">
        <v>8</v>
      </c>
      <c r="BK221" s="146">
        <f>ROUND(I221*H221,0)</f>
        <v>0</v>
      </c>
      <c r="BL221" s="15" t="s">
        <v>147</v>
      </c>
      <c r="BM221" s="145" t="s">
        <v>321</v>
      </c>
    </row>
    <row r="222" spans="2:65" s="11" customFormat="1" ht="22.9" customHeight="1">
      <c r="B222" s="122"/>
      <c r="D222" s="123" t="s">
        <v>74</v>
      </c>
      <c r="E222" s="132" t="s">
        <v>322</v>
      </c>
      <c r="F222" s="132" t="s">
        <v>323</v>
      </c>
      <c r="I222" s="125"/>
      <c r="J222" s="133">
        <f>BK222</f>
        <v>0</v>
      </c>
      <c r="L222" s="122"/>
      <c r="M222" s="127"/>
      <c r="P222" s="128">
        <f>P223</f>
        <v>0</v>
      </c>
      <c r="R222" s="128">
        <f>R223</f>
        <v>0</v>
      </c>
      <c r="T222" s="129">
        <f>T223</f>
        <v>0</v>
      </c>
      <c r="AR222" s="123" t="s">
        <v>8</v>
      </c>
      <c r="AT222" s="130" t="s">
        <v>74</v>
      </c>
      <c r="AU222" s="130" t="s">
        <v>8</v>
      </c>
      <c r="AY222" s="123" t="s">
        <v>140</v>
      </c>
      <c r="BK222" s="131">
        <f>BK223</f>
        <v>0</v>
      </c>
    </row>
    <row r="223" spans="2:65" s="1" customFormat="1" ht="24.2" customHeight="1">
      <c r="B223" s="30"/>
      <c r="C223" s="134" t="s">
        <v>324</v>
      </c>
      <c r="D223" s="134" t="s">
        <v>142</v>
      </c>
      <c r="E223" s="135" t="s">
        <v>325</v>
      </c>
      <c r="F223" s="136" t="s">
        <v>326</v>
      </c>
      <c r="G223" s="137" t="s">
        <v>308</v>
      </c>
      <c r="H223" s="138">
        <v>4.2930000000000001</v>
      </c>
      <c r="I223" s="139"/>
      <c r="J223" s="140">
        <f>ROUND(I223*H223,0)</f>
        <v>0</v>
      </c>
      <c r="K223" s="136" t="s">
        <v>146</v>
      </c>
      <c r="L223" s="30"/>
      <c r="M223" s="141" t="s">
        <v>1</v>
      </c>
      <c r="N223" s="142" t="s">
        <v>40</v>
      </c>
      <c r="P223" s="143">
        <f>O223*H223</f>
        <v>0</v>
      </c>
      <c r="Q223" s="143">
        <v>0</v>
      </c>
      <c r="R223" s="143">
        <f>Q223*H223</f>
        <v>0</v>
      </c>
      <c r="S223" s="143">
        <v>0</v>
      </c>
      <c r="T223" s="144">
        <f>S223*H223</f>
        <v>0</v>
      </c>
      <c r="AR223" s="145" t="s">
        <v>147</v>
      </c>
      <c r="AT223" s="145" t="s">
        <v>142</v>
      </c>
      <c r="AU223" s="145" t="s">
        <v>84</v>
      </c>
      <c r="AY223" s="15" t="s">
        <v>140</v>
      </c>
      <c r="BE223" s="146">
        <f>IF(N223="základní",J223,0)</f>
        <v>0</v>
      </c>
      <c r="BF223" s="146">
        <f>IF(N223="snížená",J223,0)</f>
        <v>0</v>
      </c>
      <c r="BG223" s="146">
        <f>IF(N223="zákl. přenesená",J223,0)</f>
        <v>0</v>
      </c>
      <c r="BH223" s="146">
        <f>IF(N223="sníž. přenesená",J223,0)</f>
        <v>0</v>
      </c>
      <c r="BI223" s="146">
        <f>IF(N223="nulová",J223,0)</f>
        <v>0</v>
      </c>
      <c r="BJ223" s="15" t="s">
        <v>8</v>
      </c>
      <c r="BK223" s="146">
        <f>ROUND(I223*H223,0)</f>
        <v>0</v>
      </c>
      <c r="BL223" s="15" t="s">
        <v>147</v>
      </c>
      <c r="BM223" s="145" t="s">
        <v>327</v>
      </c>
    </row>
    <row r="224" spans="2:65" s="11" customFormat="1" ht="25.9" customHeight="1">
      <c r="B224" s="122"/>
      <c r="D224" s="123" t="s">
        <v>74</v>
      </c>
      <c r="E224" s="124" t="s">
        <v>328</v>
      </c>
      <c r="F224" s="124" t="s">
        <v>329</v>
      </c>
      <c r="I224" s="125"/>
      <c r="J224" s="126">
        <f>BK224</f>
        <v>0</v>
      </c>
      <c r="L224" s="122"/>
      <c r="M224" s="127"/>
      <c r="P224" s="128">
        <f>P225+P237+P268+P275</f>
        <v>0</v>
      </c>
      <c r="R224" s="128">
        <f>R225+R237+R268+R275</f>
        <v>6.5564999999999998E-2</v>
      </c>
      <c r="T224" s="129">
        <f>T225+T237+T268+T275</f>
        <v>0</v>
      </c>
      <c r="AR224" s="123" t="s">
        <v>84</v>
      </c>
      <c r="AT224" s="130" t="s">
        <v>74</v>
      </c>
      <c r="AU224" s="130" t="s">
        <v>75</v>
      </c>
      <c r="AY224" s="123" t="s">
        <v>140</v>
      </c>
      <c r="BK224" s="131">
        <f>BK225+BK237+BK268+BK275</f>
        <v>0</v>
      </c>
    </row>
    <row r="225" spans="2:65" s="11" customFormat="1" ht="22.9" customHeight="1">
      <c r="B225" s="122"/>
      <c r="D225" s="123" t="s">
        <v>74</v>
      </c>
      <c r="E225" s="132" t="s">
        <v>330</v>
      </c>
      <c r="F225" s="132" t="s">
        <v>331</v>
      </c>
      <c r="I225" s="125"/>
      <c r="J225" s="133">
        <f>BK225</f>
        <v>0</v>
      </c>
      <c r="L225" s="122"/>
      <c r="M225" s="127"/>
      <c r="P225" s="128">
        <f>SUM(P226:P236)</f>
        <v>0</v>
      </c>
      <c r="R225" s="128">
        <f>SUM(R226:R236)</f>
        <v>2.0475E-2</v>
      </c>
      <c r="T225" s="129">
        <f>SUM(T226:T236)</f>
        <v>0</v>
      </c>
      <c r="AR225" s="123" t="s">
        <v>84</v>
      </c>
      <c r="AT225" s="130" t="s">
        <v>74</v>
      </c>
      <c r="AU225" s="130" t="s">
        <v>8</v>
      </c>
      <c r="AY225" s="123" t="s">
        <v>140</v>
      </c>
      <c r="BK225" s="131">
        <f>SUM(BK226:BK236)</f>
        <v>0</v>
      </c>
    </row>
    <row r="226" spans="2:65" s="1" customFormat="1" ht="24.2" customHeight="1">
      <c r="B226" s="30"/>
      <c r="C226" s="134" t="s">
        <v>332</v>
      </c>
      <c r="D226" s="134" t="s">
        <v>142</v>
      </c>
      <c r="E226" s="135" t="s">
        <v>333</v>
      </c>
      <c r="F226" s="136" t="s">
        <v>334</v>
      </c>
      <c r="G226" s="137" t="s">
        <v>160</v>
      </c>
      <c r="H226" s="138">
        <v>66</v>
      </c>
      <c r="I226" s="139"/>
      <c r="J226" s="140">
        <f>ROUND(I226*H226,0)</f>
        <v>0</v>
      </c>
      <c r="K226" s="136" t="s">
        <v>146</v>
      </c>
      <c r="L226" s="30"/>
      <c r="M226" s="141" t="s">
        <v>1</v>
      </c>
      <c r="N226" s="142" t="s">
        <v>40</v>
      </c>
      <c r="P226" s="143">
        <f>O226*H226</f>
        <v>0</v>
      </c>
      <c r="Q226" s="143">
        <v>0</v>
      </c>
      <c r="R226" s="143">
        <f>Q226*H226</f>
        <v>0</v>
      </c>
      <c r="S226" s="143">
        <v>0</v>
      </c>
      <c r="T226" s="144">
        <f>S226*H226</f>
        <v>0</v>
      </c>
      <c r="AR226" s="145" t="s">
        <v>201</v>
      </c>
      <c r="AT226" s="145" t="s">
        <v>142</v>
      </c>
      <c r="AU226" s="145" t="s">
        <v>84</v>
      </c>
      <c r="AY226" s="15" t="s">
        <v>140</v>
      </c>
      <c r="BE226" s="146">
        <f>IF(N226="základní",J226,0)</f>
        <v>0</v>
      </c>
      <c r="BF226" s="146">
        <f>IF(N226="snížená",J226,0)</f>
        <v>0</v>
      </c>
      <c r="BG226" s="146">
        <f>IF(N226="zákl. přenesená",J226,0)</f>
        <v>0</v>
      </c>
      <c r="BH226" s="146">
        <f>IF(N226="sníž. přenesená",J226,0)</f>
        <v>0</v>
      </c>
      <c r="BI226" s="146">
        <f>IF(N226="nulová",J226,0)</f>
        <v>0</v>
      </c>
      <c r="BJ226" s="15" t="s">
        <v>8</v>
      </c>
      <c r="BK226" s="146">
        <f>ROUND(I226*H226,0)</f>
        <v>0</v>
      </c>
      <c r="BL226" s="15" t="s">
        <v>201</v>
      </c>
      <c r="BM226" s="145" t="s">
        <v>335</v>
      </c>
    </row>
    <row r="227" spans="2:65" s="12" customFormat="1" ht="11.25">
      <c r="B227" s="147"/>
      <c r="D227" s="148" t="s">
        <v>149</v>
      </c>
      <c r="E227" s="149" t="s">
        <v>1</v>
      </c>
      <c r="F227" s="150" t="s">
        <v>336</v>
      </c>
      <c r="H227" s="151">
        <v>26</v>
      </c>
      <c r="I227" s="152"/>
      <c r="L227" s="147"/>
      <c r="M227" s="153"/>
      <c r="T227" s="154"/>
      <c r="AT227" s="149" t="s">
        <v>149</v>
      </c>
      <c r="AU227" s="149" t="s">
        <v>84</v>
      </c>
      <c r="AV227" s="12" t="s">
        <v>84</v>
      </c>
      <c r="AW227" s="12" t="s">
        <v>31</v>
      </c>
      <c r="AX227" s="12" t="s">
        <v>75</v>
      </c>
      <c r="AY227" s="149" t="s">
        <v>140</v>
      </c>
    </row>
    <row r="228" spans="2:65" s="12" customFormat="1" ht="11.25">
      <c r="B228" s="147"/>
      <c r="D228" s="148" t="s">
        <v>149</v>
      </c>
      <c r="E228" s="149" t="s">
        <v>1</v>
      </c>
      <c r="F228" s="150" t="s">
        <v>337</v>
      </c>
      <c r="H228" s="151">
        <v>40</v>
      </c>
      <c r="I228" s="152"/>
      <c r="L228" s="147"/>
      <c r="M228" s="153"/>
      <c r="T228" s="154"/>
      <c r="AT228" s="149" t="s">
        <v>149</v>
      </c>
      <c r="AU228" s="149" t="s">
        <v>84</v>
      </c>
      <c r="AV228" s="12" t="s">
        <v>84</v>
      </c>
      <c r="AW228" s="12" t="s">
        <v>31</v>
      </c>
      <c r="AX228" s="12" t="s">
        <v>75</v>
      </c>
      <c r="AY228" s="149" t="s">
        <v>140</v>
      </c>
    </row>
    <row r="229" spans="2:65" s="13" customFormat="1" ht="11.25">
      <c r="B229" s="155"/>
      <c r="D229" s="148" t="s">
        <v>149</v>
      </c>
      <c r="E229" s="156" t="s">
        <v>1</v>
      </c>
      <c r="F229" s="157" t="s">
        <v>152</v>
      </c>
      <c r="H229" s="158">
        <v>66</v>
      </c>
      <c r="I229" s="159"/>
      <c r="L229" s="155"/>
      <c r="M229" s="160"/>
      <c r="T229" s="161"/>
      <c r="AT229" s="156" t="s">
        <v>149</v>
      </c>
      <c r="AU229" s="156" t="s">
        <v>84</v>
      </c>
      <c r="AV229" s="13" t="s">
        <v>147</v>
      </c>
      <c r="AW229" s="13" t="s">
        <v>31</v>
      </c>
      <c r="AX229" s="13" t="s">
        <v>8</v>
      </c>
      <c r="AY229" s="156" t="s">
        <v>140</v>
      </c>
    </row>
    <row r="230" spans="2:65" s="1" customFormat="1" ht="24.2" customHeight="1">
      <c r="B230" s="30"/>
      <c r="C230" s="165" t="s">
        <v>338</v>
      </c>
      <c r="D230" s="165" t="s">
        <v>207</v>
      </c>
      <c r="E230" s="166" t="s">
        <v>339</v>
      </c>
      <c r="F230" s="167" t="s">
        <v>340</v>
      </c>
      <c r="G230" s="168" t="s">
        <v>160</v>
      </c>
      <c r="H230" s="169">
        <v>69.3</v>
      </c>
      <c r="I230" s="170"/>
      <c r="J230" s="171">
        <f>ROUND(I230*H230,0)</f>
        <v>0</v>
      </c>
      <c r="K230" s="167" t="s">
        <v>146</v>
      </c>
      <c r="L230" s="172"/>
      <c r="M230" s="173" t="s">
        <v>1</v>
      </c>
      <c r="N230" s="174" t="s">
        <v>40</v>
      </c>
      <c r="P230" s="143">
        <f>O230*H230</f>
        <v>0</v>
      </c>
      <c r="Q230" s="143">
        <v>2.0000000000000001E-4</v>
      </c>
      <c r="R230" s="143">
        <f>Q230*H230</f>
        <v>1.3860000000000001E-2</v>
      </c>
      <c r="S230" s="143">
        <v>0</v>
      </c>
      <c r="T230" s="144">
        <f>S230*H230</f>
        <v>0</v>
      </c>
      <c r="AR230" s="145" t="s">
        <v>210</v>
      </c>
      <c r="AT230" s="145" t="s">
        <v>207</v>
      </c>
      <c r="AU230" s="145" t="s">
        <v>84</v>
      </c>
      <c r="AY230" s="15" t="s">
        <v>140</v>
      </c>
      <c r="BE230" s="146">
        <f>IF(N230="základní",J230,0)</f>
        <v>0</v>
      </c>
      <c r="BF230" s="146">
        <f>IF(N230="snížená",J230,0)</f>
        <v>0</v>
      </c>
      <c r="BG230" s="146">
        <f>IF(N230="zákl. přenesená",J230,0)</f>
        <v>0</v>
      </c>
      <c r="BH230" s="146">
        <f>IF(N230="sníž. přenesená",J230,0)</f>
        <v>0</v>
      </c>
      <c r="BI230" s="146">
        <f>IF(N230="nulová",J230,0)</f>
        <v>0</v>
      </c>
      <c r="BJ230" s="15" t="s">
        <v>8</v>
      </c>
      <c r="BK230" s="146">
        <f>ROUND(I230*H230,0)</f>
        <v>0</v>
      </c>
      <c r="BL230" s="15" t="s">
        <v>201</v>
      </c>
      <c r="BM230" s="145" t="s">
        <v>341</v>
      </c>
    </row>
    <row r="231" spans="2:65" s="12" customFormat="1" ht="11.25">
      <c r="B231" s="147"/>
      <c r="D231" s="148" t="s">
        <v>149</v>
      </c>
      <c r="F231" s="150" t="s">
        <v>342</v>
      </c>
      <c r="H231" s="151">
        <v>69.3</v>
      </c>
      <c r="I231" s="152"/>
      <c r="L231" s="147"/>
      <c r="M231" s="153"/>
      <c r="T231" s="154"/>
      <c r="AT231" s="149" t="s">
        <v>149</v>
      </c>
      <c r="AU231" s="149" t="s">
        <v>84</v>
      </c>
      <c r="AV231" s="12" t="s">
        <v>84</v>
      </c>
      <c r="AW231" s="12" t="s">
        <v>4</v>
      </c>
      <c r="AX231" s="12" t="s">
        <v>8</v>
      </c>
      <c r="AY231" s="149" t="s">
        <v>140</v>
      </c>
    </row>
    <row r="232" spans="2:65" s="1" customFormat="1" ht="21.75" customHeight="1">
      <c r="B232" s="30"/>
      <c r="C232" s="134" t="s">
        <v>343</v>
      </c>
      <c r="D232" s="134" t="s">
        <v>142</v>
      </c>
      <c r="E232" s="135" t="s">
        <v>344</v>
      </c>
      <c r="F232" s="136" t="s">
        <v>345</v>
      </c>
      <c r="G232" s="137" t="s">
        <v>160</v>
      </c>
      <c r="H232" s="138">
        <v>30</v>
      </c>
      <c r="I232" s="139"/>
      <c r="J232" s="140">
        <f>ROUND(I232*H232,0)</f>
        <v>0</v>
      </c>
      <c r="K232" s="136" t="s">
        <v>146</v>
      </c>
      <c r="L232" s="30"/>
      <c r="M232" s="141" t="s">
        <v>1</v>
      </c>
      <c r="N232" s="142" t="s">
        <v>40</v>
      </c>
      <c r="P232" s="143">
        <f>O232*H232</f>
        <v>0</v>
      </c>
      <c r="Q232" s="143">
        <v>0</v>
      </c>
      <c r="R232" s="143">
        <f>Q232*H232</f>
        <v>0</v>
      </c>
      <c r="S232" s="143">
        <v>0</v>
      </c>
      <c r="T232" s="144">
        <f>S232*H232</f>
        <v>0</v>
      </c>
      <c r="AR232" s="145" t="s">
        <v>201</v>
      </c>
      <c r="AT232" s="145" t="s">
        <v>142</v>
      </c>
      <c r="AU232" s="145" t="s">
        <v>84</v>
      </c>
      <c r="AY232" s="15" t="s">
        <v>140</v>
      </c>
      <c r="BE232" s="146">
        <f>IF(N232="základní",J232,0)</f>
        <v>0</v>
      </c>
      <c r="BF232" s="146">
        <f>IF(N232="snížená",J232,0)</f>
        <v>0</v>
      </c>
      <c r="BG232" s="146">
        <f>IF(N232="zákl. přenesená",J232,0)</f>
        <v>0</v>
      </c>
      <c r="BH232" s="146">
        <f>IF(N232="sníž. přenesená",J232,0)</f>
        <v>0</v>
      </c>
      <c r="BI232" s="146">
        <f>IF(N232="nulová",J232,0)</f>
        <v>0</v>
      </c>
      <c r="BJ232" s="15" t="s">
        <v>8</v>
      </c>
      <c r="BK232" s="146">
        <f>ROUND(I232*H232,0)</f>
        <v>0</v>
      </c>
      <c r="BL232" s="15" t="s">
        <v>201</v>
      </c>
      <c r="BM232" s="145" t="s">
        <v>346</v>
      </c>
    </row>
    <row r="233" spans="2:65" s="12" customFormat="1" ht="11.25">
      <c r="B233" s="147"/>
      <c r="D233" s="148" t="s">
        <v>149</v>
      </c>
      <c r="E233" s="149" t="s">
        <v>1</v>
      </c>
      <c r="F233" s="150" t="s">
        <v>347</v>
      </c>
      <c r="H233" s="151">
        <v>30</v>
      </c>
      <c r="I233" s="152"/>
      <c r="L233" s="147"/>
      <c r="M233" s="153"/>
      <c r="T233" s="154"/>
      <c r="AT233" s="149" t="s">
        <v>149</v>
      </c>
      <c r="AU233" s="149" t="s">
        <v>84</v>
      </c>
      <c r="AV233" s="12" t="s">
        <v>84</v>
      </c>
      <c r="AW233" s="12" t="s">
        <v>31</v>
      </c>
      <c r="AX233" s="12" t="s">
        <v>8</v>
      </c>
      <c r="AY233" s="149" t="s">
        <v>140</v>
      </c>
    </row>
    <row r="234" spans="2:65" s="1" customFormat="1" ht="16.5" customHeight="1">
      <c r="B234" s="30"/>
      <c r="C234" s="165" t="s">
        <v>348</v>
      </c>
      <c r="D234" s="165" t="s">
        <v>207</v>
      </c>
      <c r="E234" s="166" t="s">
        <v>349</v>
      </c>
      <c r="F234" s="167" t="s">
        <v>350</v>
      </c>
      <c r="G234" s="168" t="s">
        <v>160</v>
      </c>
      <c r="H234" s="169">
        <v>31.5</v>
      </c>
      <c r="I234" s="170"/>
      <c r="J234" s="171">
        <f>ROUND(I234*H234,0)</f>
        <v>0</v>
      </c>
      <c r="K234" s="167" t="s">
        <v>146</v>
      </c>
      <c r="L234" s="172"/>
      <c r="M234" s="173" t="s">
        <v>1</v>
      </c>
      <c r="N234" s="174" t="s">
        <v>40</v>
      </c>
      <c r="P234" s="143">
        <f>O234*H234</f>
        <v>0</v>
      </c>
      <c r="Q234" s="143">
        <v>2.1000000000000001E-4</v>
      </c>
      <c r="R234" s="143">
        <f>Q234*H234</f>
        <v>6.6150000000000002E-3</v>
      </c>
      <c r="S234" s="143">
        <v>0</v>
      </c>
      <c r="T234" s="144">
        <f>S234*H234</f>
        <v>0</v>
      </c>
      <c r="AR234" s="145" t="s">
        <v>210</v>
      </c>
      <c r="AT234" s="145" t="s">
        <v>207</v>
      </c>
      <c r="AU234" s="145" t="s">
        <v>84</v>
      </c>
      <c r="AY234" s="15" t="s">
        <v>140</v>
      </c>
      <c r="BE234" s="146">
        <f>IF(N234="základní",J234,0)</f>
        <v>0</v>
      </c>
      <c r="BF234" s="146">
        <f>IF(N234="snížená",J234,0)</f>
        <v>0</v>
      </c>
      <c r="BG234" s="146">
        <f>IF(N234="zákl. přenesená",J234,0)</f>
        <v>0</v>
      </c>
      <c r="BH234" s="146">
        <f>IF(N234="sníž. přenesená",J234,0)</f>
        <v>0</v>
      </c>
      <c r="BI234" s="146">
        <f>IF(N234="nulová",J234,0)</f>
        <v>0</v>
      </c>
      <c r="BJ234" s="15" t="s">
        <v>8</v>
      </c>
      <c r="BK234" s="146">
        <f>ROUND(I234*H234,0)</f>
        <v>0</v>
      </c>
      <c r="BL234" s="15" t="s">
        <v>201</v>
      </c>
      <c r="BM234" s="145" t="s">
        <v>351</v>
      </c>
    </row>
    <row r="235" spans="2:65" s="12" customFormat="1" ht="11.25">
      <c r="B235" s="147"/>
      <c r="D235" s="148" t="s">
        <v>149</v>
      </c>
      <c r="F235" s="150" t="s">
        <v>352</v>
      </c>
      <c r="H235" s="151">
        <v>31.5</v>
      </c>
      <c r="I235" s="152"/>
      <c r="L235" s="147"/>
      <c r="M235" s="153"/>
      <c r="T235" s="154"/>
      <c r="AT235" s="149" t="s">
        <v>149</v>
      </c>
      <c r="AU235" s="149" t="s">
        <v>84</v>
      </c>
      <c r="AV235" s="12" t="s">
        <v>84</v>
      </c>
      <c r="AW235" s="12" t="s">
        <v>4</v>
      </c>
      <c r="AX235" s="12" t="s">
        <v>8</v>
      </c>
      <c r="AY235" s="149" t="s">
        <v>140</v>
      </c>
    </row>
    <row r="236" spans="2:65" s="1" customFormat="1" ht="24.2" customHeight="1">
      <c r="B236" s="30"/>
      <c r="C236" s="134" t="s">
        <v>353</v>
      </c>
      <c r="D236" s="134" t="s">
        <v>142</v>
      </c>
      <c r="E236" s="135" t="s">
        <v>354</v>
      </c>
      <c r="F236" s="136" t="s">
        <v>355</v>
      </c>
      <c r="G236" s="137" t="s">
        <v>308</v>
      </c>
      <c r="H236" s="138">
        <v>0.02</v>
      </c>
      <c r="I236" s="139"/>
      <c r="J236" s="140">
        <f>ROUND(I236*H236,0)</f>
        <v>0</v>
      </c>
      <c r="K236" s="136" t="s">
        <v>146</v>
      </c>
      <c r="L236" s="30"/>
      <c r="M236" s="141" t="s">
        <v>1</v>
      </c>
      <c r="N236" s="142" t="s">
        <v>40</v>
      </c>
      <c r="P236" s="143">
        <f>O236*H236</f>
        <v>0</v>
      </c>
      <c r="Q236" s="143">
        <v>0</v>
      </c>
      <c r="R236" s="143">
        <f>Q236*H236</f>
        <v>0</v>
      </c>
      <c r="S236" s="143">
        <v>0</v>
      </c>
      <c r="T236" s="144">
        <f>S236*H236</f>
        <v>0</v>
      </c>
      <c r="AR236" s="145" t="s">
        <v>201</v>
      </c>
      <c r="AT236" s="145" t="s">
        <v>142</v>
      </c>
      <c r="AU236" s="145" t="s">
        <v>84</v>
      </c>
      <c r="AY236" s="15" t="s">
        <v>140</v>
      </c>
      <c r="BE236" s="146">
        <f>IF(N236="základní",J236,0)</f>
        <v>0</v>
      </c>
      <c r="BF236" s="146">
        <f>IF(N236="snížená",J236,0)</f>
        <v>0</v>
      </c>
      <c r="BG236" s="146">
        <f>IF(N236="zákl. přenesená",J236,0)</f>
        <v>0</v>
      </c>
      <c r="BH236" s="146">
        <f>IF(N236="sníž. přenesená",J236,0)</f>
        <v>0</v>
      </c>
      <c r="BI236" s="146">
        <f>IF(N236="nulová",J236,0)</f>
        <v>0</v>
      </c>
      <c r="BJ236" s="15" t="s">
        <v>8</v>
      </c>
      <c r="BK236" s="146">
        <f>ROUND(I236*H236,0)</f>
        <v>0</v>
      </c>
      <c r="BL236" s="15" t="s">
        <v>201</v>
      </c>
      <c r="BM236" s="145" t="s">
        <v>356</v>
      </c>
    </row>
    <row r="237" spans="2:65" s="11" customFormat="1" ht="22.9" customHeight="1">
      <c r="B237" s="122"/>
      <c r="D237" s="123" t="s">
        <v>74</v>
      </c>
      <c r="E237" s="132" t="s">
        <v>357</v>
      </c>
      <c r="F237" s="132" t="s">
        <v>358</v>
      </c>
      <c r="I237" s="125"/>
      <c r="J237" s="133">
        <f>BK237</f>
        <v>0</v>
      </c>
      <c r="L237" s="122"/>
      <c r="M237" s="127"/>
      <c r="P237" s="128">
        <f>SUM(P238:P267)</f>
        <v>0</v>
      </c>
      <c r="R237" s="128">
        <f>SUM(R238:R267)</f>
        <v>3.2039999999999999E-2</v>
      </c>
      <c r="T237" s="129">
        <f>SUM(T238:T267)</f>
        <v>0</v>
      </c>
      <c r="AR237" s="123" t="s">
        <v>84</v>
      </c>
      <c r="AT237" s="130" t="s">
        <v>74</v>
      </c>
      <c r="AU237" s="130" t="s">
        <v>8</v>
      </c>
      <c r="AY237" s="123" t="s">
        <v>140</v>
      </c>
      <c r="BK237" s="131">
        <f>SUM(BK238:BK267)</f>
        <v>0</v>
      </c>
    </row>
    <row r="238" spans="2:65" s="1" customFormat="1" ht="44.25" customHeight="1">
      <c r="B238" s="30"/>
      <c r="C238" s="134" t="s">
        <v>359</v>
      </c>
      <c r="D238" s="134" t="s">
        <v>142</v>
      </c>
      <c r="E238" s="135" t="s">
        <v>360</v>
      </c>
      <c r="F238" s="136" t="s">
        <v>361</v>
      </c>
      <c r="G238" s="137" t="s">
        <v>200</v>
      </c>
      <c r="H238" s="138">
        <v>26</v>
      </c>
      <c r="I238" s="139"/>
      <c r="J238" s="140">
        <f>ROUND(I238*H238,0)</f>
        <v>0</v>
      </c>
      <c r="K238" s="136" t="s">
        <v>1</v>
      </c>
      <c r="L238" s="30"/>
      <c r="M238" s="141" t="s">
        <v>1</v>
      </c>
      <c r="N238" s="142" t="s">
        <v>40</v>
      </c>
      <c r="P238" s="143">
        <f>O238*H238</f>
        <v>0</v>
      </c>
      <c r="Q238" s="143">
        <v>2.0000000000000001E-4</v>
      </c>
      <c r="R238" s="143">
        <f>Q238*H238</f>
        <v>5.2000000000000006E-3</v>
      </c>
      <c r="S238" s="143">
        <v>0</v>
      </c>
      <c r="T238" s="144">
        <f>S238*H238</f>
        <v>0</v>
      </c>
      <c r="AR238" s="145" t="s">
        <v>201</v>
      </c>
      <c r="AT238" s="145" t="s">
        <v>142</v>
      </c>
      <c r="AU238" s="145" t="s">
        <v>84</v>
      </c>
      <c r="AY238" s="15" t="s">
        <v>140</v>
      </c>
      <c r="BE238" s="146">
        <f>IF(N238="základní",J238,0)</f>
        <v>0</v>
      </c>
      <c r="BF238" s="146">
        <f>IF(N238="snížená",J238,0)</f>
        <v>0</v>
      </c>
      <c r="BG238" s="146">
        <f>IF(N238="zákl. přenesená",J238,0)</f>
        <v>0</v>
      </c>
      <c r="BH238" s="146">
        <f>IF(N238="sníž. přenesená",J238,0)</f>
        <v>0</v>
      </c>
      <c r="BI238" s="146">
        <f>IF(N238="nulová",J238,0)</f>
        <v>0</v>
      </c>
      <c r="BJ238" s="15" t="s">
        <v>8</v>
      </c>
      <c r="BK238" s="146">
        <f>ROUND(I238*H238,0)</f>
        <v>0</v>
      </c>
      <c r="BL238" s="15" t="s">
        <v>201</v>
      </c>
      <c r="BM238" s="145" t="s">
        <v>362</v>
      </c>
    </row>
    <row r="239" spans="2:65" s="12" customFormat="1" ht="11.25">
      <c r="B239" s="147"/>
      <c r="D239" s="148" t="s">
        <v>149</v>
      </c>
      <c r="E239" s="149" t="s">
        <v>1</v>
      </c>
      <c r="F239" s="150" t="s">
        <v>363</v>
      </c>
      <c r="H239" s="151">
        <v>8</v>
      </c>
      <c r="I239" s="152"/>
      <c r="L239" s="147"/>
      <c r="M239" s="153"/>
      <c r="T239" s="154"/>
      <c r="AT239" s="149" t="s">
        <v>149</v>
      </c>
      <c r="AU239" s="149" t="s">
        <v>84</v>
      </c>
      <c r="AV239" s="12" t="s">
        <v>84</v>
      </c>
      <c r="AW239" s="12" t="s">
        <v>31</v>
      </c>
      <c r="AX239" s="12" t="s">
        <v>75</v>
      </c>
      <c r="AY239" s="149" t="s">
        <v>140</v>
      </c>
    </row>
    <row r="240" spans="2:65" s="12" customFormat="1" ht="11.25">
      <c r="B240" s="147"/>
      <c r="D240" s="148" t="s">
        <v>149</v>
      </c>
      <c r="E240" s="149" t="s">
        <v>1</v>
      </c>
      <c r="F240" s="150" t="s">
        <v>364</v>
      </c>
      <c r="H240" s="151">
        <v>4</v>
      </c>
      <c r="I240" s="152"/>
      <c r="L240" s="147"/>
      <c r="M240" s="153"/>
      <c r="T240" s="154"/>
      <c r="AT240" s="149" t="s">
        <v>149</v>
      </c>
      <c r="AU240" s="149" t="s">
        <v>84</v>
      </c>
      <c r="AV240" s="12" t="s">
        <v>84</v>
      </c>
      <c r="AW240" s="12" t="s">
        <v>31</v>
      </c>
      <c r="AX240" s="12" t="s">
        <v>75</v>
      </c>
      <c r="AY240" s="149" t="s">
        <v>140</v>
      </c>
    </row>
    <row r="241" spans="2:65" s="12" customFormat="1" ht="11.25">
      <c r="B241" s="147"/>
      <c r="D241" s="148" t="s">
        <v>149</v>
      </c>
      <c r="E241" s="149" t="s">
        <v>1</v>
      </c>
      <c r="F241" s="150" t="s">
        <v>365</v>
      </c>
      <c r="H241" s="151">
        <v>14</v>
      </c>
      <c r="I241" s="152"/>
      <c r="L241" s="147"/>
      <c r="M241" s="153"/>
      <c r="T241" s="154"/>
      <c r="AT241" s="149" t="s">
        <v>149</v>
      </c>
      <c r="AU241" s="149" t="s">
        <v>84</v>
      </c>
      <c r="AV241" s="12" t="s">
        <v>84</v>
      </c>
      <c r="AW241" s="12" t="s">
        <v>31</v>
      </c>
      <c r="AX241" s="12" t="s">
        <v>75</v>
      </c>
      <c r="AY241" s="149" t="s">
        <v>140</v>
      </c>
    </row>
    <row r="242" spans="2:65" s="13" customFormat="1" ht="11.25">
      <c r="B242" s="155"/>
      <c r="D242" s="148" t="s">
        <v>149</v>
      </c>
      <c r="E242" s="156" t="s">
        <v>1</v>
      </c>
      <c r="F242" s="157" t="s">
        <v>152</v>
      </c>
      <c r="H242" s="158">
        <v>26</v>
      </c>
      <c r="I242" s="159"/>
      <c r="L242" s="155"/>
      <c r="M242" s="160"/>
      <c r="T242" s="161"/>
      <c r="AT242" s="156" t="s">
        <v>149</v>
      </c>
      <c r="AU242" s="156" t="s">
        <v>84</v>
      </c>
      <c r="AV242" s="13" t="s">
        <v>147</v>
      </c>
      <c r="AW242" s="13" t="s">
        <v>31</v>
      </c>
      <c r="AX242" s="13" t="s">
        <v>8</v>
      </c>
      <c r="AY242" s="156" t="s">
        <v>140</v>
      </c>
    </row>
    <row r="243" spans="2:65" s="1" customFormat="1" ht="24.2" customHeight="1">
      <c r="B243" s="30"/>
      <c r="C243" s="134" t="s">
        <v>366</v>
      </c>
      <c r="D243" s="134" t="s">
        <v>142</v>
      </c>
      <c r="E243" s="135" t="s">
        <v>367</v>
      </c>
      <c r="F243" s="136" t="s">
        <v>368</v>
      </c>
      <c r="G243" s="137" t="s">
        <v>200</v>
      </c>
      <c r="H243" s="138">
        <v>1</v>
      </c>
      <c r="I243" s="139"/>
      <c r="J243" s="140">
        <f>ROUND(I243*H243,0)</f>
        <v>0</v>
      </c>
      <c r="K243" s="136" t="s">
        <v>1</v>
      </c>
      <c r="L243" s="30"/>
      <c r="M243" s="141" t="s">
        <v>1</v>
      </c>
      <c r="N243" s="142" t="s">
        <v>40</v>
      </c>
      <c r="P243" s="143">
        <f>O243*H243</f>
        <v>0</v>
      </c>
      <c r="Q243" s="143">
        <v>2.0000000000000001E-4</v>
      </c>
      <c r="R243" s="143">
        <f>Q243*H243</f>
        <v>2.0000000000000001E-4</v>
      </c>
      <c r="S243" s="143">
        <v>0</v>
      </c>
      <c r="T243" s="144">
        <f>S243*H243</f>
        <v>0</v>
      </c>
      <c r="AR243" s="145" t="s">
        <v>201</v>
      </c>
      <c r="AT243" s="145" t="s">
        <v>142</v>
      </c>
      <c r="AU243" s="145" t="s">
        <v>84</v>
      </c>
      <c r="AY243" s="15" t="s">
        <v>140</v>
      </c>
      <c r="BE243" s="146">
        <f>IF(N243="základní",J243,0)</f>
        <v>0</v>
      </c>
      <c r="BF243" s="146">
        <f>IF(N243="snížená",J243,0)</f>
        <v>0</v>
      </c>
      <c r="BG243" s="146">
        <f>IF(N243="zákl. přenesená",J243,0)</f>
        <v>0</v>
      </c>
      <c r="BH243" s="146">
        <f>IF(N243="sníž. přenesená",J243,0)</f>
        <v>0</v>
      </c>
      <c r="BI243" s="146">
        <f>IF(N243="nulová",J243,0)</f>
        <v>0</v>
      </c>
      <c r="BJ243" s="15" t="s">
        <v>8</v>
      </c>
      <c r="BK243" s="146">
        <f>ROUND(I243*H243,0)</f>
        <v>0</v>
      </c>
      <c r="BL243" s="15" t="s">
        <v>201</v>
      </c>
      <c r="BM243" s="145" t="s">
        <v>369</v>
      </c>
    </row>
    <row r="244" spans="2:65" s="1" customFormat="1" ht="78">
      <c r="B244" s="30"/>
      <c r="D244" s="148" t="s">
        <v>203</v>
      </c>
      <c r="F244" s="162" t="s">
        <v>370</v>
      </c>
      <c r="I244" s="163"/>
      <c r="L244" s="30"/>
      <c r="M244" s="164"/>
      <c r="T244" s="54"/>
      <c r="AT244" s="15" t="s">
        <v>203</v>
      </c>
      <c r="AU244" s="15" t="s">
        <v>84</v>
      </c>
    </row>
    <row r="245" spans="2:65" s="12" customFormat="1" ht="11.25">
      <c r="B245" s="147"/>
      <c r="D245" s="148" t="s">
        <v>149</v>
      </c>
      <c r="E245" s="149" t="s">
        <v>1</v>
      </c>
      <c r="F245" s="150" t="s">
        <v>290</v>
      </c>
      <c r="H245" s="151">
        <v>1</v>
      </c>
      <c r="I245" s="152"/>
      <c r="L245" s="147"/>
      <c r="M245" s="153"/>
      <c r="T245" s="154"/>
      <c r="AT245" s="149" t="s">
        <v>149</v>
      </c>
      <c r="AU245" s="149" t="s">
        <v>84</v>
      </c>
      <c r="AV245" s="12" t="s">
        <v>84</v>
      </c>
      <c r="AW245" s="12" t="s">
        <v>31</v>
      </c>
      <c r="AX245" s="12" t="s">
        <v>8</v>
      </c>
      <c r="AY245" s="149" t="s">
        <v>140</v>
      </c>
    </row>
    <row r="246" spans="2:65" s="1" customFormat="1" ht="33" customHeight="1">
      <c r="B246" s="30"/>
      <c r="C246" s="134" t="s">
        <v>371</v>
      </c>
      <c r="D246" s="134" t="s">
        <v>142</v>
      </c>
      <c r="E246" s="135" t="s">
        <v>372</v>
      </c>
      <c r="F246" s="136" t="s">
        <v>373</v>
      </c>
      <c r="G246" s="137" t="s">
        <v>200</v>
      </c>
      <c r="H246" s="138">
        <v>1</v>
      </c>
      <c r="I246" s="139"/>
      <c r="J246" s="140">
        <f>ROUND(I246*H246,0)</f>
        <v>0</v>
      </c>
      <c r="K246" s="136" t="s">
        <v>1</v>
      </c>
      <c r="L246" s="30"/>
      <c r="M246" s="141" t="s">
        <v>1</v>
      </c>
      <c r="N246" s="142" t="s">
        <v>40</v>
      </c>
      <c r="P246" s="143">
        <f>O246*H246</f>
        <v>0</v>
      </c>
      <c r="Q246" s="143">
        <v>2.0000000000000001E-4</v>
      </c>
      <c r="R246" s="143">
        <f>Q246*H246</f>
        <v>2.0000000000000001E-4</v>
      </c>
      <c r="S246" s="143">
        <v>0</v>
      </c>
      <c r="T246" s="144">
        <f>S246*H246</f>
        <v>0</v>
      </c>
      <c r="AR246" s="145" t="s">
        <v>201</v>
      </c>
      <c r="AT246" s="145" t="s">
        <v>142</v>
      </c>
      <c r="AU246" s="145" t="s">
        <v>84</v>
      </c>
      <c r="AY246" s="15" t="s">
        <v>140</v>
      </c>
      <c r="BE246" s="146">
        <f>IF(N246="základní",J246,0)</f>
        <v>0</v>
      </c>
      <c r="BF246" s="146">
        <f>IF(N246="snížená",J246,0)</f>
        <v>0</v>
      </c>
      <c r="BG246" s="146">
        <f>IF(N246="zákl. přenesená",J246,0)</f>
        <v>0</v>
      </c>
      <c r="BH246" s="146">
        <f>IF(N246="sníž. přenesená",J246,0)</f>
        <v>0</v>
      </c>
      <c r="BI246" s="146">
        <f>IF(N246="nulová",J246,0)</f>
        <v>0</v>
      </c>
      <c r="BJ246" s="15" t="s">
        <v>8</v>
      </c>
      <c r="BK246" s="146">
        <f>ROUND(I246*H246,0)</f>
        <v>0</v>
      </c>
      <c r="BL246" s="15" t="s">
        <v>201</v>
      </c>
      <c r="BM246" s="145" t="s">
        <v>374</v>
      </c>
    </row>
    <row r="247" spans="2:65" s="1" customFormat="1" ht="78">
      <c r="B247" s="30"/>
      <c r="D247" s="148" t="s">
        <v>203</v>
      </c>
      <c r="F247" s="162" t="s">
        <v>375</v>
      </c>
      <c r="I247" s="163"/>
      <c r="L247" s="30"/>
      <c r="M247" s="164"/>
      <c r="T247" s="54"/>
      <c r="AT247" s="15" t="s">
        <v>203</v>
      </c>
      <c r="AU247" s="15" t="s">
        <v>84</v>
      </c>
    </row>
    <row r="248" spans="2:65" s="12" customFormat="1" ht="11.25">
      <c r="B248" s="147"/>
      <c r="D248" s="148" t="s">
        <v>149</v>
      </c>
      <c r="E248" s="149" t="s">
        <v>1</v>
      </c>
      <c r="F248" s="150" t="s">
        <v>376</v>
      </c>
      <c r="H248" s="151">
        <v>1</v>
      </c>
      <c r="I248" s="152"/>
      <c r="L248" s="147"/>
      <c r="M248" s="153"/>
      <c r="T248" s="154"/>
      <c r="AT248" s="149" t="s">
        <v>149</v>
      </c>
      <c r="AU248" s="149" t="s">
        <v>84</v>
      </c>
      <c r="AV248" s="12" t="s">
        <v>84</v>
      </c>
      <c r="AW248" s="12" t="s">
        <v>31</v>
      </c>
      <c r="AX248" s="12" t="s">
        <v>8</v>
      </c>
      <c r="AY248" s="149" t="s">
        <v>140</v>
      </c>
    </row>
    <row r="249" spans="2:65" s="1" customFormat="1" ht="33" customHeight="1">
      <c r="B249" s="30"/>
      <c r="C249" s="134" t="s">
        <v>377</v>
      </c>
      <c r="D249" s="134" t="s">
        <v>142</v>
      </c>
      <c r="E249" s="135" t="s">
        <v>378</v>
      </c>
      <c r="F249" s="136" t="s">
        <v>379</v>
      </c>
      <c r="G249" s="137" t="s">
        <v>200</v>
      </c>
      <c r="H249" s="138">
        <v>1</v>
      </c>
      <c r="I249" s="139"/>
      <c r="J249" s="140">
        <f>ROUND(I249*H249,0)</f>
        <v>0</v>
      </c>
      <c r="K249" s="136" t="s">
        <v>1</v>
      </c>
      <c r="L249" s="30"/>
      <c r="M249" s="141" t="s">
        <v>1</v>
      </c>
      <c r="N249" s="142" t="s">
        <v>40</v>
      </c>
      <c r="P249" s="143">
        <f>O249*H249</f>
        <v>0</v>
      </c>
      <c r="Q249" s="143">
        <v>2.0000000000000001E-4</v>
      </c>
      <c r="R249" s="143">
        <f>Q249*H249</f>
        <v>2.0000000000000001E-4</v>
      </c>
      <c r="S249" s="143">
        <v>0</v>
      </c>
      <c r="T249" s="144">
        <f>S249*H249</f>
        <v>0</v>
      </c>
      <c r="AR249" s="145" t="s">
        <v>201</v>
      </c>
      <c r="AT249" s="145" t="s">
        <v>142</v>
      </c>
      <c r="AU249" s="145" t="s">
        <v>84</v>
      </c>
      <c r="AY249" s="15" t="s">
        <v>140</v>
      </c>
      <c r="BE249" s="146">
        <f>IF(N249="základní",J249,0)</f>
        <v>0</v>
      </c>
      <c r="BF249" s="146">
        <f>IF(N249="snížená",J249,0)</f>
        <v>0</v>
      </c>
      <c r="BG249" s="146">
        <f>IF(N249="zákl. přenesená",J249,0)</f>
        <v>0</v>
      </c>
      <c r="BH249" s="146">
        <f>IF(N249="sníž. přenesená",J249,0)</f>
        <v>0</v>
      </c>
      <c r="BI249" s="146">
        <f>IF(N249="nulová",J249,0)</f>
        <v>0</v>
      </c>
      <c r="BJ249" s="15" t="s">
        <v>8</v>
      </c>
      <c r="BK249" s="146">
        <f>ROUND(I249*H249,0)</f>
        <v>0</v>
      </c>
      <c r="BL249" s="15" t="s">
        <v>201</v>
      </c>
      <c r="BM249" s="145" t="s">
        <v>380</v>
      </c>
    </row>
    <row r="250" spans="2:65" s="1" customFormat="1" ht="58.5">
      <c r="B250" s="30"/>
      <c r="D250" s="148" t="s">
        <v>203</v>
      </c>
      <c r="F250" s="162" t="s">
        <v>381</v>
      </c>
      <c r="I250" s="163"/>
      <c r="L250" s="30"/>
      <c r="M250" s="164"/>
      <c r="T250" s="54"/>
      <c r="AT250" s="15" t="s">
        <v>203</v>
      </c>
      <c r="AU250" s="15" t="s">
        <v>84</v>
      </c>
    </row>
    <row r="251" spans="2:65" s="12" customFormat="1" ht="11.25">
      <c r="B251" s="147"/>
      <c r="D251" s="148" t="s">
        <v>149</v>
      </c>
      <c r="E251" s="149" t="s">
        <v>1</v>
      </c>
      <c r="F251" s="150" t="s">
        <v>290</v>
      </c>
      <c r="H251" s="151">
        <v>1</v>
      </c>
      <c r="I251" s="152"/>
      <c r="L251" s="147"/>
      <c r="M251" s="153"/>
      <c r="T251" s="154"/>
      <c r="AT251" s="149" t="s">
        <v>149</v>
      </c>
      <c r="AU251" s="149" t="s">
        <v>84</v>
      </c>
      <c r="AV251" s="12" t="s">
        <v>84</v>
      </c>
      <c r="AW251" s="12" t="s">
        <v>31</v>
      </c>
      <c r="AX251" s="12" t="s">
        <v>8</v>
      </c>
      <c r="AY251" s="149" t="s">
        <v>140</v>
      </c>
    </row>
    <row r="252" spans="2:65" s="1" customFormat="1" ht="33" customHeight="1">
      <c r="B252" s="30"/>
      <c r="C252" s="134" t="s">
        <v>382</v>
      </c>
      <c r="D252" s="134" t="s">
        <v>142</v>
      </c>
      <c r="E252" s="135" t="s">
        <v>383</v>
      </c>
      <c r="F252" s="136" t="s">
        <v>384</v>
      </c>
      <c r="G252" s="137" t="s">
        <v>200</v>
      </c>
      <c r="H252" s="138">
        <v>1</v>
      </c>
      <c r="I252" s="139"/>
      <c r="J252" s="140">
        <f>ROUND(I252*H252,0)</f>
        <v>0</v>
      </c>
      <c r="K252" s="136" t="s">
        <v>1</v>
      </c>
      <c r="L252" s="30"/>
      <c r="M252" s="141" t="s">
        <v>1</v>
      </c>
      <c r="N252" s="142" t="s">
        <v>40</v>
      </c>
      <c r="P252" s="143">
        <f>O252*H252</f>
        <v>0</v>
      </c>
      <c r="Q252" s="143">
        <v>2.0000000000000001E-4</v>
      </c>
      <c r="R252" s="143">
        <f>Q252*H252</f>
        <v>2.0000000000000001E-4</v>
      </c>
      <c r="S252" s="143">
        <v>0</v>
      </c>
      <c r="T252" s="144">
        <f>S252*H252</f>
        <v>0</v>
      </c>
      <c r="AR252" s="145" t="s">
        <v>201</v>
      </c>
      <c r="AT252" s="145" t="s">
        <v>142</v>
      </c>
      <c r="AU252" s="145" t="s">
        <v>84</v>
      </c>
      <c r="AY252" s="15" t="s">
        <v>140</v>
      </c>
      <c r="BE252" s="146">
        <f>IF(N252="základní",J252,0)</f>
        <v>0</v>
      </c>
      <c r="BF252" s="146">
        <f>IF(N252="snížená",J252,0)</f>
        <v>0</v>
      </c>
      <c r="BG252" s="146">
        <f>IF(N252="zákl. přenesená",J252,0)</f>
        <v>0</v>
      </c>
      <c r="BH252" s="146">
        <f>IF(N252="sníž. přenesená",J252,0)</f>
        <v>0</v>
      </c>
      <c r="BI252" s="146">
        <f>IF(N252="nulová",J252,0)</f>
        <v>0</v>
      </c>
      <c r="BJ252" s="15" t="s">
        <v>8</v>
      </c>
      <c r="BK252" s="146">
        <f>ROUND(I252*H252,0)</f>
        <v>0</v>
      </c>
      <c r="BL252" s="15" t="s">
        <v>201</v>
      </c>
      <c r="BM252" s="145" t="s">
        <v>385</v>
      </c>
    </row>
    <row r="253" spans="2:65" s="1" customFormat="1" ht="78">
      <c r="B253" s="30"/>
      <c r="D253" s="148" t="s">
        <v>203</v>
      </c>
      <c r="F253" s="162" t="s">
        <v>386</v>
      </c>
      <c r="I253" s="163"/>
      <c r="L253" s="30"/>
      <c r="M253" s="164"/>
      <c r="T253" s="54"/>
      <c r="AT253" s="15" t="s">
        <v>203</v>
      </c>
      <c r="AU253" s="15" t="s">
        <v>84</v>
      </c>
    </row>
    <row r="254" spans="2:65" s="12" customFormat="1" ht="11.25">
      <c r="B254" s="147"/>
      <c r="D254" s="148" t="s">
        <v>149</v>
      </c>
      <c r="E254" s="149" t="s">
        <v>1</v>
      </c>
      <c r="F254" s="150" t="s">
        <v>290</v>
      </c>
      <c r="H254" s="151">
        <v>1</v>
      </c>
      <c r="I254" s="152"/>
      <c r="L254" s="147"/>
      <c r="M254" s="153"/>
      <c r="T254" s="154"/>
      <c r="AT254" s="149" t="s">
        <v>149</v>
      </c>
      <c r="AU254" s="149" t="s">
        <v>84</v>
      </c>
      <c r="AV254" s="12" t="s">
        <v>84</v>
      </c>
      <c r="AW254" s="12" t="s">
        <v>31</v>
      </c>
      <c r="AX254" s="12" t="s">
        <v>8</v>
      </c>
      <c r="AY254" s="149" t="s">
        <v>140</v>
      </c>
    </row>
    <row r="255" spans="2:65" s="1" customFormat="1" ht="33" customHeight="1">
      <c r="B255" s="30"/>
      <c r="C255" s="134" t="s">
        <v>387</v>
      </c>
      <c r="D255" s="134" t="s">
        <v>142</v>
      </c>
      <c r="E255" s="135" t="s">
        <v>388</v>
      </c>
      <c r="F255" s="136" t="s">
        <v>389</v>
      </c>
      <c r="G255" s="137" t="s">
        <v>200</v>
      </c>
      <c r="H255" s="138">
        <v>1</v>
      </c>
      <c r="I255" s="139"/>
      <c r="J255" s="140">
        <f>ROUND(I255*H255,0)</f>
        <v>0</v>
      </c>
      <c r="K255" s="136" t="s">
        <v>1</v>
      </c>
      <c r="L255" s="30"/>
      <c r="M255" s="141" t="s">
        <v>1</v>
      </c>
      <c r="N255" s="142" t="s">
        <v>40</v>
      </c>
      <c r="P255" s="143">
        <f>O255*H255</f>
        <v>0</v>
      </c>
      <c r="Q255" s="143">
        <v>2.0000000000000001E-4</v>
      </c>
      <c r="R255" s="143">
        <f>Q255*H255</f>
        <v>2.0000000000000001E-4</v>
      </c>
      <c r="S255" s="143">
        <v>0</v>
      </c>
      <c r="T255" s="144">
        <f>S255*H255</f>
        <v>0</v>
      </c>
      <c r="AR255" s="145" t="s">
        <v>201</v>
      </c>
      <c r="AT255" s="145" t="s">
        <v>142</v>
      </c>
      <c r="AU255" s="145" t="s">
        <v>84</v>
      </c>
      <c r="AY255" s="15" t="s">
        <v>140</v>
      </c>
      <c r="BE255" s="146">
        <f>IF(N255="základní",J255,0)</f>
        <v>0</v>
      </c>
      <c r="BF255" s="146">
        <f>IF(N255="snížená",J255,0)</f>
        <v>0</v>
      </c>
      <c r="BG255" s="146">
        <f>IF(N255="zákl. přenesená",J255,0)</f>
        <v>0</v>
      </c>
      <c r="BH255" s="146">
        <f>IF(N255="sníž. přenesená",J255,0)</f>
        <v>0</v>
      </c>
      <c r="BI255" s="146">
        <f>IF(N255="nulová",J255,0)</f>
        <v>0</v>
      </c>
      <c r="BJ255" s="15" t="s">
        <v>8</v>
      </c>
      <c r="BK255" s="146">
        <f>ROUND(I255*H255,0)</f>
        <v>0</v>
      </c>
      <c r="BL255" s="15" t="s">
        <v>201</v>
      </c>
      <c r="BM255" s="145" t="s">
        <v>390</v>
      </c>
    </row>
    <row r="256" spans="2:65" s="1" customFormat="1" ht="58.5">
      <c r="B256" s="30"/>
      <c r="D256" s="148" t="s">
        <v>203</v>
      </c>
      <c r="F256" s="162" t="s">
        <v>391</v>
      </c>
      <c r="I256" s="163"/>
      <c r="L256" s="30"/>
      <c r="M256" s="164"/>
      <c r="T256" s="54"/>
      <c r="AT256" s="15" t="s">
        <v>203</v>
      </c>
      <c r="AU256" s="15" t="s">
        <v>84</v>
      </c>
    </row>
    <row r="257" spans="2:65" s="12" customFormat="1" ht="11.25">
      <c r="B257" s="147"/>
      <c r="D257" s="148" t="s">
        <v>149</v>
      </c>
      <c r="E257" s="149" t="s">
        <v>1</v>
      </c>
      <c r="F257" s="150" t="s">
        <v>205</v>
      </c>
      <c r="H257" s="151">
        <v>1</v>
      </c>
      <c r="I257" s="152"/>
      <c r="L257" s="147"/>
      <c r="M257" s="153"/>
      <c r="T257" s="154"/>
      <c r="AT257" s="149" t="s">
        <v>149</v>
      </c>
      <c r="AU257" s="149" t="s">
        <v>84</v>
      </c>
      <c r="AV257" s="12" t="s">
        <v>84</v>
      </c>
      <c r="AW257" s="12" t="s">
        <v>31</v>
      </c>
      <c r="AX257" s="12" t="s">
        <v>8</v>
      </c>
      <c r="AY257" s="149" t="s">
        <v>140</v>
      </c>
    </row>
    <row r="258" spans="2:65" s="1" customFormat="1" ht="33" customHeight="1">
      <c r="B258" s="30"/>
      <c r="C258" s="134" t="s">
        <v>392</v>
      </c>
      <c r="D258" s="134" t="s">
        <v>142</v>
      </c>
      <c r="E258" s="135" t="s">
        <v>393</v>
      </c>
      <c r="F258" s="136" t="s">
        <v>394</v>
      </c>
      <c r="G258" s="137" t="s">
        <v>200</v>
      </c>
      <c r="H258" s="138">
        <v>1</v>
      </c>
      <c r="I258" s="139"/>
      <c r="J258" s="140">
        <f>ROUND(I258*H258,0)</f>
        <v>0</v>
      </c>
      <c r="K258" s="136" t="s">
        <v>1</v>
      </c>
      <c r="L258" s="30"/>
      <c r="M258" s="141" t="s">
        <v>1</v>
      </c>
      <c r="N258" s="142" t="s">
        <v>40</v>
      </c>
      <c r="P258" s="143">
        <f>O258*H258</f>
        <v>0</v>
      </c>
      <c r="Q258" s="143">
        <v>2.0000000000000001E-4</v>
      </c>
      <c r="R258" s="143">
        <f>Q258*H258</f>
        <v>2.0000000000000001E-4</v>
      </c>
      <c r="S258" s="143">
        <v>0</v>
      </c>
      <c r="T258" s="144">
        <f>S258*H258</f>
        <v>0</v>
      </c>
      <c r="AR258" s="145" t="s">
        <v>201</v>
      </c>
      <c r="AT258" s="145" t="s">
        <v>142</v>
      </c>
      <c r="AU258" s="145" t="s">
        <v>84</v>
      </c>
      <c r="AY258" s="15" t="s">
        <v>140</v>
      </c>
      <c r="BE258" s="146">
        <f>IF(N258="základní",J258,0)</f>
        <v>0</v>
      </c>
      <c r="BF258" s="146">
        <f>IF(N258="snížená",J258,0)</f>
        <v>0</v>
      </c>
      <c r="BG258" s="146">
        <f>IF(N258="zákl. přenesená",J258,0)</f>
        <v>0</v>
      </c>
      <c r="BH258" s="146">
        <f>IF(N258="sníž. přenesená",J258,0)</f>
        <v>0</v>
      </c>
      <c r="BI258" s="146">
        <f>IF(N258="nulová",J258,0)</f>
        <v>0</v>
      </c>
      <c r="BJ258" s="15" t="s">
        <v>8</v>
      </c>
      <c r="BK258" s="146">
        <f>ROUND(I258*H258,0)</f>
        <v>0</v>
      </c>
      <c r="BL258" s="15" t="s">
        <v>201</v>
      </c>
      <c r="BM258" s="145" t="s">
        <v>395</v>
      </c>
    </row>
    <row r="259" spans="2:65" s="1" customFormat="1" ht="78">
      <c r="B259" s="30"/>
      <c r="D259" s="148" t="s">
        <v>203</v>
      </c>
      <c r="F259" s="162" t="s">
        <v>396</v>
      </c>
      <c r="I259" s="163"/>
      <c r="L259" s="30"/>
      <c r="M259" s="164"/>
      <c r="T259" s="54"/>
      <c r="AT259" s="15" t="s">
        <v>203</v>
      </c>
      <c r="AU259" s="15" t="s">
        <v>84</v>
      </c>
    </row>
    <row r="260" spans="2:65" s="12" customFormat="1" ht="11.25">
      <c r="B260" s="147"/>
      <c r="D260" s="148" t="s">
        <v>149</v>
      </c>
      <c r="E260" s="149" t="s">
        <v>1</v>
      </c>
      <c r="F260" s="150" t="s">
        <v>397</v>
      </c>
      <c r="H260" s="151">
        <v>1</v>
      </c>
      <c r="I260" s="152"/>
      <c r="L260" s="147"/>
      <c r="M260" s="153"/>
      <c r="T260" s="154"/>
      <c r="AT260" s="149" t="s">
        <v>149</v>
      </c>
      <c r="AU260" s="149" t="s">
        <v>84</v>
      </c>
      <c r="AV260" s="12" t="s">
        <v>84</v>
      </c>
      <c r="AW260" s="12" t="s">
        <v>31</v>
      </c>
      <c r="AX260" s="12" t="s">
        <v>8</v>
      </c>
      <c r="AY260" s="149" t="s">
        <v>140</v>
      </c>
    </row>
    <row r="261" spans="2:65" s="1" customFormat="1" ht="24.2" customHeight="1">
      <c r="B261" s="30"/>
      <c r="C261" s="134" t="s">
        <v>398</v>
      </c>
      <c r="D261" s="134" t="s">
        <v>142</v>
      </c>
      <c r="E261" s="135" t="s">
        <v>399</v>
      </c>
      <c r="F261" s="136" t="s">
        <v>400</v>
      </c>
      <c r="G261" s="137" t="s">
        <v>200</v>
      </c>
      <c r="H261" s="138">
        <v>1</v>
      </c>
      <c r="I261" s="139"/>
      <c r="J261" s="140">
        <f>ROUND(I261*H261,0)</f>
        <v>0</v>
      </c>
      <c r="K261" s="136" t="s">
        <v>1</v>
      </c>
      <c r="L261" s="30"/>
      <c r="M261" s="141" t="s">
        <v>1</v>
      </c>
      <c r="N261" s="142" t="s">
        <v>40</v>
      </c>
      <c r="P261" s="143">
        <f>O261*H261</f>
        <v>0</v>
      </c>
      <c r="Q261" s="143">
        <v>2.0000000000000001E-4</v>
      </c>
      <c r="R261" s="143">
        <f>Q261*H261</f>
        <v>2.0000000000000001E-4</v>
      </c>
      <c r="S261" s="143">
        <v>0</v>
      </c>
      <c r="T261" s="144">
        <f>S261*H261</f>
        <v>0</v>
      </c>
      <c r="AR261" s="145" t="s">
        <v>201</v>
      </c>
      <c r="AT261" s="145" t="s">
        <v>142</v>
      </c>
      <c r="AU261" s="145" t="s">
        <v>84</v>
      </c>
      <c r="AY261" s="15" t="s">
        <v>140</v>
      </c>
      <c r="BE261" s="146">
        <f>IF(N261="základní",J261,0)</f>
        <v>0</v>
      </c>
      <c r="BF261" s="146">
        <f>IF(N261="snížená",J261,0)</f>
        <v>0</v>
      </c>
      <c r="BG261" s="146">
        <f>IF(N261="zákl. přenesená",J261,0)</f>
        <v>0</v>
      </c>
      <c r="BH261" s="146">
        <f>IF(N261="sníž. přenesená",J261,0)</f>
        <v>0</v>
      </c>
      <c r="BI261" s="146">
        <f>IF(N261="nulová",J261,0)</f>
        <v>0</v>
      </c>
      <c r="BJ261" s="15" t="s">
        <v>8</v>
      </c>
      <c r="BK261" s="146">
        <f>ROUND(I261*H261,0)</f>
        <v>0</v>
      </c>
      <c r="BL261" s="15" t="s">
        <v>201</v>
      </c>
      <c r="BM261" s="145" t="s">
        <v>401</v>
      </c>
    </row>
    <row r="262" spans="2:65" s="12" customFormat="1" ht="11.25">
      <c r="B262" s="147"/>
      <c r="D262" s="148" t="s">
        <v>149</v>
      </c>
      <c r="E262" s="149" t="s">
        <v>1</v>
      </c>
      <c r="F262" s="150" t="s">
        <v>402</v>
      </c>
      <c r="H262" s="151">
        <v>1</v>
      </c>
      <c r="I262" s="152"/>
      <c r="L262" s="147"/>
      <c r="M262" s="153"/>
      <c r="T262" s="154"/>
      <c r="AT262" s="149" t="s">
        <v>149</v>
      </c>
      <c r="AU262" s="149" t="s">
        <v>84</v>
      </c>
      <c r="AV262" s="12" t="s">
        <v>84</v>
      </c>
      <c r="AW262" s="12" t="s">
        <v>31</v>
      </c>
      <c r="AX262" s="12" t="s">
        <v>8</v>
      </c>
      <c r="AY262" s="149" t="s">
        <v>140</v>
      </c>
    </row>
    <row r="263" spans="2:65" s="1" customFormat="1" ht="24.2" customHeight="1">
      <c r="B263" s="30"/>
      <c r="C263" s="134" t="s">
        <v>403</v>
      </c>
      <c r="D263" s="134" t="s">
        <v>142</v>
      </c>
      <c r="E263" s="135" t="s">
        <v>404</v>
      </c>
      <c r="F263" s="136" t="s">
        <v>405</v>
      </c>
      <c r="G263" s="137" t="s">
        <v>406</v>
      </c>
      <c r="H263" s="138">
        <v>24</v>
      </c>
      <c r="I263" s="139"/>
      <c r="J263" s="140">
        <f>ROUND(I263*H263,0)</f>
        <v>0</v>
      </c>
      <c r="K263" s="136" t="s">
        <v>146</v>
      </c>
      <c r="L263" s="30"/>
      <c r="M263" s="141" t="s">
        <v>1</v>
      </c>
      <c r="N263" s="142" t="s">
        <v>40</v>
      </c>
      <c r="P263" s="143">
        <f>O263*H263</f>
        <v>0</v>
      </c>
      <c r="Q263" s="143">
        <v>6.0000000000000002E-5</v>
      </c>
      <c r="R263" s="143">
        <f>Q263*H263</f>
        <v>1.4400000000000001E-3</v>
      </c>
      <c r="S263" s="143">
        <v>0</v>
      </c>
      <c r="T263" s="144">
        <f>S263*H263</f>
        <v>0</v>
      </c>
      <c r="AR263" s="145" t="s">
        <v>147</v>
      </c>
      <c r="AT263" s="145" t="s">
        <v>142</v>
      </c>
      <c r="AU263" s="145" t="s">
        <v>84</v>
      </c>
      <c r="AY263" s="15" t="s">
        <v>140</v>
      </c>
      <c r="BE263" s="146">
        <f>IF(N263="základní",J263,0)</f>
        <v>0</v>
      </c>
      <c r="BF263" s="146">
        <f>IF(N263="snížená",J263,0)</f>
        <v>0</v>
      </c>
      <c r="BG263" s="146">
        <f>IF(N263="zákl. přenesená",J263,0)</f>
        <v>0</v>
      </c>
      <c r="BH263" s="146">
        <f>IF(N263="sníž. přenesená",J263,0)</f>
        <v>0</v>
      </c>
      <c r="BI263" s="146">
        <f>IF(N263="nulová",J263,0)</f>
        <v>0</v>
      </c>
      <c r="BJ263" s="15" t="s">
        <v>8</v>
      </c>
      <c r="BK263" s="146">
        <f>ROUND(I263*H263,0)</f>
        <v>0</v>
      </c>
      <c r="BL263" s="15" t="s">
        <v>147</v>
      </c>
      <c r="BM263" s="145" t="s">
        <v>407</v>
      </c>
    </row>
    <row r="264" spans="2:65" s="12" customFormat="1" ht="11.25">
      <c r="B264" s="147"/>
      <c r="D264" s="148" t="s">
        <v>149</v>
      </c>
      <c r="E264" s="149" t="s">
        <v>1</v>
      </c>
      <c r="F264" s="150" t="s">
        <v>408</v>
      </c>
      <c r="H264" s="151">
        <v>24</v>
      </c>
      <c r="I264" s="152"/>
      <c r="L264" s="147"/>
      <c r="M264" s="153"/>
      <c r="T264" s="154"/>
      <c r="AT264" s="149" t="s">
        <v>149</v>
      </c>
      <c r="AU264" s="149" t="s">
        <v>84</v>
      </c>
      <c r="AV264" s="12" t="s">
        <v>84</v>
      </c>
      <c r="AW264" s="12" t="s">
        <v>31</v>
      </c>
      <c r="AX264" s="12" t="s">
        <v>8</v>
      </c>
      <c r="AY264" s="149" t="s">
        <v>140</v>
      </c>
    </row>
    <row r="265" spans="2:65" s="1" customFormat="1" ht="24.2" customHeight="1">
      <c r="B265" s="30"/>
      <c r="C265" s="165" t="s">
        <v>409</v>
      </c>
      <c r="D265" s="165" t="s">
        <v>207</v>
      </c>
      <c r="E265" s="166" t="s">
        <v>410</v>
      </c>
      <c r="F265" s="167" t="s">
        <v>411</v>
      </c>
      <c r="G265" s="168" t="s">
        <v>308</v>
      </c>
      <c r="H265" s="169">
        <v>2.4E-2</v>
      </c>
      <c r="I265" s="170"/>
      <c r="J265" s="171">
        <f>ROUND(I265*H265,0)</f>
        <v>0</v>
      </c>
      <c r="K265" s="167" t="s">
        <v>146</v>
      </c>
      <c r="L265" s="172"/>
      <c r="M265" s="173" t="s">
        <v>1</v>
      </c>
      <c r="N265" s="174" t="s">
        <v>40</v>
      </c>
      <c r="P265" s="143">
        <f>O265*H265</f>
        <v>0</v>
      </c>
      <c r="Q265" s="143">
        <v>1</v>
      </c>
      <c r="R265" s="143">
        <f>Q265*H265</f>
        <v>2.4E-2</v>
      </c>
      <c r="S265" s="143">
        <v>0</v>
      </c>
      <c r="T265" s="144">
        <f>S265*H265</f>
        <v>0</v>
      </c>
      <c r="AR265" s="145" t="s">
        <v>187</v>
      </c>
      <c r="AT265" s="145" t="s">
        <v>207</v>
      </c>
      <c r="AU265" s="145" t="s">
        <v>84</v>
      </c>
      <c r="AY265" s="15" t="s">
        <v>140</v>
      </c>
      <c r="BE265" s="146">
        <f>IF(N265="základní",J265,0)</f>
        <v>0</v>
      </c>
      <c r="BF265" s="146">
        <f>IF(N265="snížená",J265,0)</f>
        <v>0</v>
      </c>
      <c r="BG265" s="146">
        <f>IF(N265="zákl. přenesená",J265,0)</f>
        <v>0</v>
      </c>
      <c r="BH265" s="146">
        <f>IF(N265="sníž. přenesená",J265,0)</f>
        <v>0</v>
      </c>
      <c r="BI265" s="146">
        <f>IF(N265="nulová",J265,0)</f>
        <v>0</v>
      </c>
      <c r="BJ265" s="15" t="s">
        <v>8</v>
      </c>
      <c r="BK265" s="146">
        <f>ROUND(I265*H265,0)</f>
        <v>0</v>
      </c>
      <c r="BL265" s="15" t="s">
        <v>147</v>
      </c>
      <c r="BM265" s="145" t="s">
        <v>412</v>
      </c>
    </row>
    <row r="266" spans="2:65" s="12" customFormat="1" ht="11.25">
      <c r="B266" s="147"/>
      <c r="D266" s="148" t="s">
        <v>149</v>
      </c>
      <c r="F266" s="150" t="s">
        <v>413</v>
      </c>
      <c r="H266" s="151">
        <v>2.4E-2</v>
      </c>
      <c r="I266" s="152"/>
      <c r="L266" s="147"/>
      <c r="M266" s="153"/>
      <c r="T266" s="154"/>
      <c r="AT266" s="149" t="s">
        <v>149</v>
      </c>
      <c r="AU266" s="149" t="s">
        <v>84</v>
      </c>
      <c r="AV266" s="12" t="s">
        <v>84</v>
      </c>
      <c r="AW266" s="12" t="s">
        <v>4</v>
      </c>
      <c r="AX266" s="12" t="s">
        <v>8</v>
      </c>
      <c r="AY266" s="149" t="s">
        <v>140</v>
      </c>
    </row>
    <row r="267" spans="2:65" s="1" customFormat="1" ht="24.2" customHeight="1">
      <c r="B267" s="30"/>
      <c r="C267" s="134" t="s">
        <v>414</v>
      </c>
      <c r="D267" s="134" t="s">
        <v>142</v>
      </c>
      <c r="E267" s="135" t="s">
        <v>415</v>
      </c>
      <c r="F267" s="136" t="s">
        <v>416</v>
      </c>
      <c r="G267" s="137" t="s">
        <v>308</v>
      </c>
      <c r="H267" s="138">
        <v>0.6</v>
      </c>
      <c r="I267" s="139"/>
      <c r="J267" s="140">
        <f>ROUND(I267*H267,0)</f>
        <v>0</v>
      </c>
      <c r="K267" s="136" t="s">
        <v>146</v>
      </c>
      <c r="L267" s="30"/>
      <c r="M267" s="141" t="s">
        <v>1</v>
      </c>
      <c r="N267" s="142" t="s">
        <v>40</v>
      </c>
      <c r="P267" s="143">
        <f>O267*H267</f>
        <v>0</v>
      </c>
      <c r="Q267" s="143">
        <v>0</v>
      </c>
      <c r="R267" s="143">
        <f>Q267*H267</f>
        <v>0</v>
      </c>
      <c r="S267" s="143">
        <v>0</v>
      </c>
      <c r="T267" s="144">
        <f>S267*H267</f>
        <v>0</v>
      </c>
      <c r="AR267" s="145" t="s">
        <v>201</v>
      </c>
      <c r="AT267" s="145" t="s">
        <v>142</v>
      </c>
      <c r="AU267" s="145" t="s">
        <v>84</v>
      </c>
      <c r="AY267" s="15" t="s">
        <v>140</v>
      </c>
      <c r="BE267" s="146">
        <f>IF(N267="základní",J267,0)</f>
        <v>0</v>
      </c>
      <c r="BF267" s="146">
        <f>IF(N267="snížená",J267,0)</f>
        <v>0</v>
      </c>
      <c r="BG267" s="146">
        <f>IF(N267="zákl. přenesená",J267,0)</f>
        <v>0</v>
      </c>
      <c r="BH267" s="146">
        <f>IF(N267="sníž. přenesená",J267,0)</f>
        <v>0</v>
      </c>
      <c r="BI267" s="146">
        <f>IF(N267="nulová",J267,0)</f>
        <v>0</v>
      </c>
      <c r="BJ267" s="15" t="s">
        <v>8</v>
      </c>
      <c r="BK267" s="146">
        <f>ROUND(I267*H267,0)</f>
        <v>0</v>
      </c>
      <c r="BL267" s="15" t="s">
        <v>201</v>
      </c>
      <c r="BM267" s="145" t="s">
        <v>417</v>
      </c>
    </row>
    <row r="268" spans="2:65" s="11" customFormat="1" ht="22.9" customHeight="1">
      <c r="B268" s="122"/>
      <c r="D268" s="123" t="s">
        <v>74</v>
      </c>
      <c r="E268" s="132" t="s">
        <v>418</v>
      </c>
      <c r="F268" s="132" t="s">
        <v>419</v>
      </c>
      <c r="I268" s="125"/>
      <c r="J268" s="133">
        <f>BK268</f>
        <v>0</v>
      </c>
      <c r="L268" s="122"/>
      <c r="M268" s="127"/>
      <c r="P268" s="128">
        <f>SUM(P269:P274)</f>
        <v>0</v>
      </c>
      <c r="R268" s="128">
        <f>SUM(R269:R274)</f>
        <v>9.7499999999999996E-4</v>
      </c>
      <c r="T268" s="129">
        <f>SUM(T269:T274)</f>
        <v>0</v>
      </c>
      <c r="AR268" s="123" t="s">
        <v>84</v>
      </c>
      <c r="AT268" s="130" t="s">
        <v>74</v>
      </c>
      <c r="AU268" s="130" t="s">
        <v>8</v>
      </c>
      <c r="AY268" s="123" t="s">
        <v>140</v>
      </c>
      <c r="BK268" s="131">
        <f>SUM(BK269:BK274)</f>
        <v>0</v>
      </c>
    </row>
    <row r="269" spans="2:65" s="1" customFormat="1" ht="24.2" customHeight="1">
      <c r="B269" s="30"/>
      <c r="C269" s="134" t="s">
        <v>420</v>
      </c>
      <c r="D269" s="134" t="s">
        <v>142</v>
      </c>
      <c r="E269" s="135" t="s">
        <v>421</v>
      </c>
      <c r="F269" s="136" t="s">
        <v>422</v>
      </c>
      <c r="G269" s="137" t="s">
        <v>145</v>
      </c>
      <c r="H269" s="138">
        <v>7.5</v>
      </c>
      <c r="I269" s="139"/>
      <c r="J269" s="140">
        <f>ROUND(I269*H269,0)</f>
        <v>0</v>
      </c>
      <c r="K269" s="136" t="s">
        <v>146</v>
      </c>
      <c r="L269" s="30"/>
      <c r="M269" s="141" t="s">
        <v>1</v>
      </c>
      <c r="N269" s="142" t="s">
        <v>40</v>
      </c>
      <c r="P269" s="143">
        <f>O269*H269</f>
        <v>0</v>
      </c>
      <c r="Q269" s="143">
        <v>2.0000000000000002E-5</v>
      </c>
      <c r="R269" s="143">
        <f>Q269*H269</f>
        <v>1.5000000000000001E-4</v>
      </c>
      <c r="S269" s="143">
        <v>0</v>
      </c>
      <c r="T269" s="144">
        <f>S269*H269</f>
        <v>0</v>
      </c>
      <c r="AR269" s="145" t="s">
        <v>201</v>
      </c>
      <c r="AT269" s="145" t="s">
        <v>142</v>
      </c>
      <c r="AU269" s="145" t="s">
        <v>84</v>
      </c>
      <c r="AY269" s="15" t="s">
        <v>140</v>
      </c>
      <c r="BE269" s="146">
        <f>IF(N269="základní",J269,0)</f>
        <v>0</v>
      </c>
      <c r="BF269" s="146">
        <f>IF(N269="snížená",J269,0)</f>
        <v>0</v>
      </c>
      <c r="BG269" s="146">
        <f>IF(N269="zákl. přenesená",J269,0)</f>
        <v>0</v>
      </c>
      <c r="BH269" s="146">
        <f>IF(N269="sníž. přenesená",J269,0)</f>
        <v>0</v>
      </c>
      <c r="BI269" s="146">
        <f>IF(N269="nulová",J269,0)</f>
        <v>0</v>
      </c>
      <c r="BJ269" s="15" t="s">
        <v>8</v>
      </c>
      <c r="BK269" s="146">
        <f>ROUND(I269*H269,0)</f>
        <v>0</v>
      </c>
      <c r="BL269" s="15" t="s">
        <v>201</v>
      </c>
      <c r="BM269" s="145" t="s">
        <v>423</v>
      </c>
    </row>
    <row r="270" spans="2:65" s="12" customFormat="1" ht="11.25">
      <c r="B270" s="147"/>
      <c r="D270" s="148" t="s">
        <v>149</v>
      </c>
      <c r="E270" s="149" t="s">
        <v>1</v>
      </c>
      <c r="F270" s="150" t="s">
        <v>424</v>
      </c>
      <c r="H270" s="151">
        <v>4.5</v>
      </c>
      <c r="I270" s="152"/>
      <c r="L270" s="147"/>
      <c r="M270" s="153"/>
      <c r="T270" s="154"/>
      <c r="AT270" s="149" t="s">
        <v>149</v>
      </c>
      <c r="AU270" s="149" t="s">
        <v>84</v>
      </c>
      <c r="AV270" s="12" t="s">
        <v>84</v>
      </c>
      <c r="AW270" s="12" t="s">
        <v>31</v>
      </c>
      <c r="AX270" s="12" t="s">
        <v>75</v>
      </c>
      <c r="AY270" s="149" t="s">
        <v>140</v>
      </c>
    </row>
    <row r="271" spans="2:65" s="12" customFormat="1" ht="11.25">
      <c r="B271" s="147"/>
      <c r="D271" s="148" t="s">
        <v>149</v>
      </c>
      <c r="E271" s="149" t="s">
        <v>1</v>
      </c>
      <c r="F271" s="150" t="s">
        <v>425</v>
      </c>
      <c r="H271" s="151">
        <v>3</v>
      </c>
      <c r="I271" s="152"/>
      <c r="L271" s="147"/>
      <c r="M271" s="153"/>
      <c r="T271" s="154"/>
      <c r="AT271" s="149" t="s">
        <v>149</v>
      </c>
      <c r="AU271" s="149" t="s">
        <v>84</v>
      </c>
      <c r="AV271" s="12" t="s">
        <v>84</v>
      </c>
      <c r="AW271" s="12" t="s">
        <v>31</v>
      </c>
      <c r="AX271" s="12" t="s">
        <v>75</v>
      </c>
      <c r="AY271" s="149" t="s">
        <v>140</v>
      </c>
    </row>
    <row r="272" spans="2:65" s="13" customFormat="1" ht="11.25">
      <c r="B272" s="155"/>
      <c r="D272" s="148" t="s">
        <v>149</v>
      </c>
      <c r="E272" s="156" t="s">
        <v>1</v>
      </c>
      <c r="F272" s="157" t="s">
        <v>152</v>
      </c>
      <c r="H272" s="158">
        <v>7.5</v>
      </c>
      <c r="I272" s="159"/>
      <c r="L272" s="155"/>
      <c r="M272" s="160"/>
      <c r="T272" s="161"/>
      <c r="AT272" s="156" t="s">
        <v>149</v>
      </c>
      <c r="AU272" s="156" t="s">
        <v>84</v>
      </c>
      <c r="AV272" s="13" t="s">
        <v>147</v>
      </c>
      <c r="AW272" s="13" t="s">
        <v>31</v>
      </c>
      <c r="AX272" s="13" t="s">
        <v>8</v>
      </c>
      <c r="AY272" s="156" t="s">
        <v>140</v>
      </c>
    </row>
    <row r="273" spans="2:65" s="1" customFormat="1" ht="24.2" customHeight="1">
      <c r="B273" s="30"/>
      <c r="C273" s="134" t="s">
        <v>426</v>
      </c>
      <c r="D273" s="134" t="s">
        <v>142</v>
      </c>
      <c r="E273" s="135" t="s">
        <v>427</v>
      </c>
      <c r="F273" s="136" t="s">
        <v>428</v>
      </c>
      <c r="G273" s="137" t="s">
        <v>145</v>
      </c>
      <c r="H273" s="138">
        <v>7.5</v>
      </c>
      <c r="I273" s="139"/>
      <c r="J273" s="140">
        <f>ROUND(I273*H273,0)</f>
        <v>0</v>
      </c>
      <c r="K273" s="136" t="s">
        <v>146</v>
      </c>
      <c r="L273" s="30"/>
      <c r="M273" s="141" t="s">
        <v>1</v>
      </c>
      <c r="N273" s="142" t="s">
        <v>40</v>
      </c>
      <c r="P273" s="143">
        <f>O273*H273</f>
        <v>0</v>
      </c>
      <c r="Q273" s="143">
        <v>1.1E-4</v>
      </c>
      <c r="R273" s="143">
        <f>Q273*H273</f>
        <v>8.25E-4</v>
      </c>
      <c r="S273" s="143">
        <v>0</v>
      </c>
      <c r="T273" s="144">
        <f>S273*H273</f>
        <v>0</v>
      </c>
      <c r="AR273" s="145" t="s">
        <v>201</v>
      </c>
      <c r="AT273" s="145" t="s">
        <v>142</v>
      </c>
      <c r="AU273" s="145" t="s">
        <v>84</v>
      </c>
      <c r="AY273" s="15" t="s">
        <v>140</v>
      </c>
      <c r="BE273" s="146">
        <f>IF(N273="základní",J273,0)</f>
        <v>0</v>
      </c>
      <c r="BF273" s="146">
        <f>IF(N273="snížená",J273,0)</f>
        <v>0</v>
      </c>
      <c r="BG273" s="146">
        <f>IF(N273="zákl. přenesená",J273,0)</f>
        <v>0</v>
      </c>
      <c r="BH273" s="146">
        <f>IF(N273="sníž. přenesená",J273,0)</f>
        <v>0</v>
      </c>
      <c r="BI273" s="146">
        <f>IF(N273="nulová",J273,0)</f>
        <v>0</v>
      </c>
      <c r="BJ273" s="15" t="s">
        <v>8</v>
      </c>
      <c r="BK273" s="146">
        <f>ROUND(I273*H273,0)</f>
        <v>0</v>
      </c>
      <c r="BL273" s="15" t="s">
        <v>201</v>
      </c>
      <c r="BM273" s="145" t="s">
        <v>429</v>
      </c>
    </row>
    <row r="274" spans="2:65" s="1" customFormat="1" ht="24.2" customHeight="1">
      <c r="B274" s="30"/>
      <c r="C274" s="134" t="s">
        <v>430</v>
      </c>
      <c r="D274" s="134" t="s">
        <v>142</v>
      </c>
      <c r="E274" s="135" t="s">
        <v>431</v>
      </c>
      <c r="F274" s="136" t="s">
        <v>432</v>
      </c>
      <c r="G274" s="137" t="s">
        <v>145</v>
      </c>
      <c r="H274" s="138">
        <v>7.5</v>
      </c>
      <c r="I274" s="139"/>
      <c r="J274" s="140">
        <f>ROUND(I274*H274,0)</f>
        <v>0</v>
      </c>
      <c r="K274" s="136" t="s">
        <v>146</v>
      </c>
      <c r="L274" s="30"/>
      <c r="M274" s="141" t="s">
        <v>1</v>
      </c>
      <c r="N274" s="142" t="s">
        <v>40</v>
      </c>
      <c r="P274" s="143">
        <f>O274*H274</f>
        <v>0</v>
      </c>
      <c r="Q274" s="143">
        <v>0</v>
      </c>
      <c r="R274" s="143">
        <f>Q274*H274</f>
        <v>0</v>
      </c>
      <c r="S274" s="143">
        <v>0</v>
      </c>
      <c r="T274" s="144">
        <f>S274*H274</f>
        <v>0</v>
      </c>
      <c r="AR274" s="145" t="s">
        <v>201</v>
      </c>
      <c r="AT274" s="145" t="s">
        <v>142</v>
      </c>
      <c r="AU274" s="145" t="s">
        <v>84</v>
      </c>
      <c r="AY274" s="15" t="s">
        <v>140</v>
      </c>
      <c r="BE274" s="146">
        <f>IF(N274="základní",J274,0)</f>
        <v>0</v>
      </c>
      <c r="BF274" s="146">
        <f>IF(N274="snížená",J274,0)</f>
        <v>0</v>
      </c>
      <c r="BG274" s="146">
        <f>IF(N274="zákl. přenesená",J274,0)</f>
        <v>0</v>
      </c>
      <c r="BH274" s="146">
        <f>IF(N274="sníž. přenesená",J274,0)</f>
        <v>0</v>
      </c>
      <c r="BI274" s="146">
        <f>IF(N274="nulová",J274,0)</f>
        <v>0</v>
      </c>
      <c r="BJ274" s="15" t="s">
        <v>8</v>
      </c>
      <c r="BK274" s="146">
        <f>ROUND(I274*H274,0)</f>
        <v>0</v>
      </c>
      <c r="BL274" s="15" t="s">
        <v>201</v>
      </c>
      <c r="BM274" s="145" t="s">
        <v>433</v>
      </c>
    </row>
    <row r="275" spans="2:65" s="11" customFormat="1" ht="22.9" customHeight="1">
      <c r="B275" s="122"/>
      <c r="D275" s="123" t="s">
        <v>74</v>
      </c>
      <c r="E275" s="132" t="s">
        <v>434</v>
      </c>
      <c r="F275" s="132" t="s">
        <v>435</v>
      </c>
      <c r="I275" s="125"/>
      <c r="J275" s="133">
        <f>BK275</f>
        <v>0</v>
      </c>
      <c r="L275" s="122"/>
      <c r="M275" s="127"/>
      <c r="P275" s="128">
        <f>SUM(P276:P281)</f>
        <v>0</v>
      </c>
      <c r="R275" s="128">
        <f>SUM(R276:R281)</f>
        <v>1.2075000000000001E-2</v>
      </c>
      <c r="T275" s="129">
        <f>SUM(T276:T281)</f>
        <v>0</v>
      </c>
      <c r="AR275" s="123" t="s">
        <v>84</v>
      </c>
      <c r="AT275" s="130" t="s">
        <v>74</v>
      </c>
      <c r="AU275" s="130" t="s">
        <v>8</v>
      </c>
      <c r="AY275" s="123" t="s">
        <v>140</v>
      </c>
      <c r="BK275" s="131">
        <f>SUM(BK276:BK281)</f>
        <v>0</v>
      </c>
    </row>
    <row r="276" spans="2:65" s="1" customFormat="1" ht="24.2" customHeight="1">
      <c r="B276" s="30"/>
      <c r="C276" s="134" t="s">
        <v>436</v>
      </c>
      <c r="D276" s="134" t="s">
        <v>142</v>
      </c>
      <c r="E276" s="135" t="s">
        <v>437</v>
      </c>
      <c r="F276" s="136" t="s">
        <v>438</v>
      </c>
      <c r="G276" s="137" t="s">
        <v>145</v>
      </c>
      <c r="H276" s="138">
        <v>7.5</v>
      </c>
      <c r="I276" s="139"/>
      <c r="J276" s="140">
        <f>ROUND(I276*H276,0)</f>
        <v>0</v>
      </c>
      <c r="K276" s="136" t="s">
        <v>146</v>
      </c>
      <c r="L276" s="30"/>
      <c r="M276" s="141" t="s">
        <v>1</v>
      </c>
      <c r="N276" s="142" t="s">
        <v>40</v>
      </c>
      <c r="P276" s="143">
        <f>O276*H276</f>
        <v>0</v>
      </c>
      <c r="Q276" s="143">
        <v>8.0000000000000004E-4</v>
      </c>
      <c r="R276" s="143">
        <f>Q276*H276</f>
        <v>6.0000000000000001E-3</v>
      </c>
      <c r="S276" s="143">
        <v>0</v>
      </c>
      <c r="T276" s="144">
        <f>S276*H276</f>
        <v>0</v>
      </c>
      <c r="AR276" s="145" t="s">
        <v>201</v>
      </c>
      <c r="AT276" s="145" t="s">
        <v>142</v>
      </c>
      <c r="AU276" s="145" t="s">
        <v>84</v>
      </c>
      <c r="AY276" s="15" t="s">
        <v>140</v>
      </c>
      <c r="BE276" s="146">
        <f>IF(N276="základní",J276,0)</f>
        <v>0</v>
      </c>
      <c r="BF276" s="146">
        <f>IF(N276="snížená",J276,0)</f>
        <v>0</v>
      </c>
      <c r="BG276" s="146">
        <f>IF(N276="zákl. přenesená",J276,0)</f>
        <v>0</v>
      </c>
      <c r="BH276" s="146">
        <f>IF(N276="sníž. přenesená",J276,0)</f>
        <v>0</v>
      </c>
      <c r="BI276" s="146">
        <f>IF(N276="nulová",J276,0)</f>
        <v>0</v>
      </c>
      <c r="BJ276" s="15" t="s">
        <v>8</v>
      </c>
      <c r="BK276" s="146">
        <f>ROUND(I276*H276,0)</f>
        <v>0</v>
      </c>
      <c r="BL276" s="15" t="s">
        <v>201</v>
      </c>
      <c r="BM276" s="145" t="s">
        <v>439</v>
      </c>
    </row>
    <row r="277" spans="2:65" s="12" customFormat="1" ht="11.25">
      <c r="B277" s="147"/>
      <c r="D277" s="148" t="s">
        <v>149</v>
      </c>
      <c r="E277" s="149" t="s">
        <v>1</v>
      </c>
      <c r="F277" s="150" t="s">
        <v>440</v>
      </c>
      <c r="H277" s="151">
        <v>7.5</v>
      </c>
      <c r="I277" s="152"/>
      <c r="L277" s="147"/>
      <c r="M277" s="153"/>
      <c r="T277" s="154"/>
      <c r="AT277" s="149" t="s">
        <v>149</v>
      </c>
      <c r="AU277" s="149" t="s">
        <v>84</v>
      </c>
      <c r="AV277" s="12" t="s">
        <v>84</v>
      </c>
      <c r="AW277" s="12" t="s">
        <v>31</v>
      </c>
      <c r="AX277" s="12" t="s">
        <v>8</v>
      </c>
      <c r="AY277" s="149" t="s">
        <v>140</v>
      </c>
    </row>
    <row r="278" spans="2:65" s="1" customFormat="1" ht="24.2" customHeight="1">
      <c r="B278" s="30"/>
      <c r="C278" s="134" t="s">
        <v>441</v>
      </c>
      <c r="D278" s="134" t="s">
        <v>142</v>
      </c>
      <c r="E278" s="135" t="s">
        <v>442</v>
      </c>
      <c r="F278" s="136" t="s">
        <v>443</v>
      </c>
      <c r="G278" s="137" t="s">
        <v>145</v>
      </c>
      <c r="H278" s="138">
        <v>7.5</v>
      </c>
      <c r="I278" s="139"/>
      <c r="J278" s="140">
        <f>ROUND(I278*H278,0)</f>
        <v>0</v>
      </c>
      <c r="K278" s="136" t="s">
        <v>146</v>
      </c>
      <c r="L278" s="30"/>
      <c r="M278" s="141" t="s">
        <v>1</v>
      </c>
      <c r="N278" s="142" t="s">
        <v>40</v>
      </c>
      <c r="P278" s="143">
        <f>O278*H278</f>
        <v>0</v>
      </c>
      <c r="Q278" s="143">
        <v>4.0000000000000002E-4</v>
      </c>
      <c r="R278" s="143">
        <f>Q278*H278</f>
        <v>3.0000000000000001E-3</v>
      </c>
      <c r="S278" s="143">
        <v>0</v>
      </c>
      <c r="T278" s="144">
        <f>S278*H278</f>
        <v>0</v>
      </c>
      <c r="AR278" s="145" t="s">
        <v>201</v>
      </c>
      <c r="AT278" s="145" t="s">
        <v>142</v>
      </c>
      <c r="AU278" s="145" t="s">
        <v>84</v>
      </c>
      <c r="AY278" s="15" t="s">
        <v>140</v>
      </c>
      <c r="BE278" s="146">
        <f>IF(N278="základní",J278,0)</f>
        <v>0</v>
      </c>
      <c r="BF278" s="146">
        <f>IF(N278="snížená",J278,0)</f>
        <v>0</v>
      </c>
      <c r="BG278" s="146">
        <f>IF(N278="zákl. přenesená",J278,0)</f>
        <v>0</v>
      </c>
      <c r="BH278" s="146">
        <f>IF(N278="sníž. přenesená",J278,0)</f>
        <v>0</v>
      </c>
      <c r="BI278" s="146">
        <f>IF(N278="nulová",J278,0)</f>
        <v>0</v>
      </c>
      <c r="BJ278" s="15" t="s">
        <v>8</v>
      </c>
      <c r="BK278" s="146">
        <f>ROUND(I278*H278,0)</f>
        <v>0</v>
      </c>
      <c r="BL278" s="15" t="s">
        <v>201</v>
      </c>
      <c r="BM278" s="145" t="s">
        <v>444</v>
      </c>
    </row>
    <row r="279" spans="2:65" s="12" customFormat="1" ht="11.25">
      <c r="B279" s="147"/>
      <c r="D279" s="148" t="s">
        <v>149</v>
      </c>
      <c r="E279" s="149" t="s">
        <v>1</v>
      </c>
      <c r="F279" s="150" t="s">
        <v>440</v>
      </c>
      <c r="H279" s="151">
        <v>7.5</v>
      </c>
      <c r="I279" s="152"/>
      <c r="L279" s="147"/>
      <c r="M279" s="153"/>
      <c r="T279" s="154"/>
      <c r="AT279" s="149" t="s">
        <v>149</v>
      </c>
      <c r="AU279" s="149" t="s">
        <v>84</v>
      </c>
      <c r="AV279" s="12" t="s">
        <v>84</v>
      </c>
      <c r="AW279" s="12" t="s">
        <v>31</v>
      </c>
      <c r="AX279" s="12" t="s">
        <v>8</v>
      </c>
      <c r="AY279" s="149" t="s">
        <v>140</v>
      </c>
    </row>
    <row r="280" spans="2:65" s="1" customFormat="1" ht="24.2" customHeight="1">
      <c r="B280" s="30"/>
      <c r="C280" s="134" t="s">
        <v>445</v>
      </c>
      <c r="D280" s="134" t="s">
        <v>142</v>
      </c>
      <c r="E280" s="135" t="s">
        <v>446</v>
      </c>
      <c r="F280" s="136" t="s">
        <v>447</v>
      </c>
      <c r="G280" s="137" t="s">
        <v>145</v>
      </c>
      <c r="H280" s="138">
        <v>7.5</v>
      </c>
      <c r="I280" s="139"/>
      <c r="J280" s="140">
        <f>ROUND(I280*H280,0)</f>
        <v>0</v>
      </c>
      <c r="K280" s="136" t="s">
        <v>146</v>
      </c>
      <c r="L280" s="30"/>
      <c r="M280" s="141" t="s">
        <v>1</v>
      </c>
      <c r="N280" s="142" t="s">
        <v>40</v>
      </c>
      <c r="P280" s="143">
        <f>O280*H280</f>
        <v>0</v>
      </c>
      <c r="Q280" s="143">
        <v>4.0999999999999999E-4</v>
      </c>
      <c r="R280" s="143">
        <f>Q280*H280</f>
        <v>3.075E-3</v>
      </c>
      <c r="S280" s="143">
        <v>0</v>
      </c>
      <c r="T280" s="144">
        <f>S280*H280</f>
        <v>0</v>
      </c>
      <c r="AR280" s="145" t="s">
        <v>201</v>
      </c>
      <c r="AT280" s="145" t="s">
        <v>142</v>
      </c>
      <c r="AU280" s="145" t="s">
        <v>84</v>
      </c>
      <c r="AY280" s="15" t="s">
        <v>140</v>
      </c>
      <c r="BE280" s="146">
        <f>IF(N280="základní",J280,0)</f>
        <v>0</v>
      </c>
      <c r="BF280" s="146">
        <f>IF(N280="snížená",J280,0)</f>
        <v>0</v>
      </c>
      <c r="BG280" s="146">
        <f>IF(N280="zákl. přenesená",J280,0)</f>
        <v>0</v>
      </c>
      <c r="BH280" s="146">
        <f>IF(N280="sníž. přenesená",J280,0)</f>
        <v>0</v>
      </c>
      <c r="BI280" s="146">
        <f>IF(N280="nulová",J280,0)</f>
        <v>0</v>
      </c>
      <c r="BJ280" s="15" t="s">
        <v>8</v>
      </c>
      <c r="BK280" s="146">
        <f>ROUND(I280*H280,0)</f>
        <v>0</v>
      </c>
      <c r="BL280" s="15" t="s">
        <v>201</v>
      </c>
      <c r="BM280" s="145" t="s">
        <v>448</v>
      </c>
    </row>
    <row r="281" spans="2:65" s="12" customFormat="1" ht="11.25">
      <c r="B281" s="147"/>
      <c r="D281" s="148" t="s">
        <v>149</v>
      </c>
      <c r="E281" s="149" t="s">
        <v>1</v>
      </c>
      <c r="F281" s="150" t="s">
        <v>440</v>
      </c>
      <c r="H281" s="151">
        <v>7.5</v>
      </c>
      <c r="I281" s="152"/>
      <c r="L281" s="147"/>
      <c r="M281" s="153"/>
      <c r="T281" s="154"/>
      <c r="AT281" s="149" t="s">
        <v>149</v>
      </c>
      <c r="AU281" s="149" t="s">
        <v>84</v>
      </c>
      <c r="AV281" s="12" t="s">
        <v>84</v>
      </c>
      <c r="AW281" s="12" t="s">
        <v>31</v>
      </c>
      <c r="AX281" s="12" t="s">
        <v>8</v>
      </c>
      <c r="AY281" s="149" t="s">
        <v>140</v>
      </c>
    </row>
    <row r="282" spans="2:65" s="11" customFormat="1" ht="25.9" customHeight="1">
      <c r="B282" s="122"/>
      <c r="D282" s="123" t="s">
        <v>74</v>
      </c>
      <c r="E282" s="124" t="s">
        <v>449</v>
      </c>
      <c r="F282" s="124" t="s">
        <v>450</v>
      </c>
      <c r="I282" s="125"/>
      <c r="J282" s="126">
        <f>BK282</f>
        <v>0</v>
      </c>
      <c r="L282" s="122"/>
      <c r="M282" s="127"/>
      <c r="P282" s="128">
        <f>P283+P287</f>
        <v>0</v>
      </c>
      <c r="R282" s="128">
        <f>R283+R287</f>
        <v>0</v>
      </c>
      <c r="T282" s="129">
        <f>T283+T287</f>
        <v>0</v>
      </c>
      <c r="AR282" s="123" t="s">
        <v>170</v>
      </c>
      <c r="AT282" s="130" t="s">
        <v>74</v>
      </c>
      <c r="AU282" s="130" t="s">
        <v>75</v>
      </c>
      <c r="AY282" s="123" t="s">
        <v>140</v>
      </c>
      <c r="BK282" s="131">
        <f>BK283+BK287</f>
        <v>0</v>
      </c>
    </row>
    <row r="283" spans="2:65" s="11" customFormat="1" ht="22.9" customHeight="1">
      <c r="B283" s="122"/>
      <c r="D283" s="123" t="s">
        <v>74</v>
      </c>
      <c r="E283" s="132" t="s">
        <v>451</v>
      </c>
      <c r="F283" s="132" t="s">
        <v>452</v>
      </c>
      <c r="I283" s="125"/>
      <c r="J283" s="133">
        <f>BK283</f>
        <v>0</v>
      </c>
      <c r="L283" s="122"/>
      <c r="M283" s="127"/>
      <c r="P283" s="128">
        <f>SUM(P284:P286)</f>
        <v>0</v>
      </c>
      <c r="R283" s="128">
        <f>SUM(R284:R286)</f>
        <v>0</v>
      </c>
      <c r="T283" s="129">
        <f>SUM(T284:T286)</f>
        <v>0</v>
      </c>
      <c r="AR283" s="123" t="s">
        <v>170</v>
      </c>
      <c r="AT283" s="130" t="s">
        <v>74</v>
      </c>
      <c r="AU283" s="130" t="s">
        <v>8</v>
      </c>
      <c r="AY283" s="123" t="s">
        <v>140</v>
      </c>
      <c r="BK283" s="131">
        <f>SUM(BK284:BK286)</f>
        <v>0</v>
      </c>
    </row>
    <row r="284" spans="2:65" s="1" customFormat="1" ht="21.75" customHeight="1">
      <c r="B284" s="30"/>
      <c r="C284" s="134" t="s">
        <v>453</v>
      </c>
      <c r="D284" s="134" t="s">
        <v>142</v>
      </c>
      <c r="E284" s="135" t="s">
        <v>454</v>
      </c>
      <c r="F284" s="136" t="s">
        <v>455</v>
      </c>
      <c r="G284" s="137" t="s">
        <v>276</v>
      </c>
      <c r="H284" s="138">
        <v>1</v>
      </c>
      <c r="I284" s="139"/>
      <c r="J284" s="140">
        <f>ROUND(I284*H284,0)</f>
        <v>0</v>
      </c>
      <c r="K284" s="136" t="s">
        <v>146</v>
      </c>
      <c r="L284" s="30"/>
      <c r="M284" s="141" t="s">
        <v>1</v>
      </c>
      <c r="N284" s="142" t="s">
        <v>40</v>
      </c>
      <c r="P284" s="143">
        <f>O284*H284</f>
        <v>0</v>
      </c>
      <c r="Q284" s="143">
        <v>0</v>
      </c>
      <c r="R284" s="143">
        <f>Q284*H284</f>
        <v>0</v>
      </c>
      <c r="S284" s="143">
        <v>0</v>
      </c>
      <c r="T284" s="144">
        <f>S284*H284</f>
        <v>0</v>
      </c>
      <c r="AR284" s="145" t="s">
        <v>456</v>
      </c>
      <c r="AT284" s="145" t="s">
        <v>142</v>
      </c>
      <c r="AU284" s="145" t="s">
        <v>84</v>
      </c>
      <c r="AY284" s="15" t="s">
        <v>140</v>
      </c>
      <c r="BE284" s="146">
        <f>IF(N284="základní",J284,0)</f>
        <v>0</v>
      </c>
      <c r="BF284" s="146">
        <f>IF(N284="snížená",J284,0)</f>
        <v>0</v>
      </c>
      <c r="BG284" s="146">
        <f>IF(N284="zákl. přenesená",J284,0)</f>
        <v>0</v>
      </c>
      <c r="BH284" s="146">
        <f>IF(N284="sníž. přenesená",J284,0)</f>
        <v>0</v>
      </c>
      <c r="BI284" s="146">
        <f>IF(N284="nulová",J284,0)</f>
        <v>0</v>
      </c>
      <c r="BJ284" s="15" t="s">
        <v>8</v>
      </c>
      <c r="BK284" s="146">
        <f>ROUND(I284*H284,0)</f>
        <v>0</v>
      </c>
      <c r="BL284" s="15" t="s">
        <v>456</v>
      </c>
      <c r="BM284" s="145" t="s">
        <v>457</v>
      </c>
    </row>
    <row r="285" spans="2:65" s="1" customFormat="1" ht="16.5" customHeight="1">
      <c r="B285" s="30"/>
      <c r="C285" s="134" t="s">
        <v>458</v>
      </c>
      <c r="D285" s="134" t="s">
        <v>142</v>
      </c>
      <c r="E285" s="135" t="s">
        <v>459</v>
      </c>
      <c r="F285" s="136" t="s">
        <v>460</v>
      </c>
      <c r="G285" s="137" t="s">
        <v>276</v>
      </c>
      <c r="H285" s="138">
        <v>1</v>
      </c>
      <c r="I285" s="139"/>
      <c r="J285" s="140">
        <f>ROUND(I285*H285,0)</f>
        <v>0</v>
      </c>
      <c r="K285" s="136" t="s">
        <v>146</v>
      </c>
      <c r="L285" s="30"/>
      <c r="M285" s="141" t="s">
        <v>1</v>
      </c>
      <c r="N285" s="142" t="s">
        <v>40</v>
      </c>
      <c r="P285" s="143">
        <f>O285*H285</f>
        <v>0</v>
      </c>
      <c r="Q285" s="143">
        <v>0</v>
      </c>
      <c r="R285" s="143">
        <f>Q285*H285</f>
        <v>0</v>
      </c>
      <c r="S285" s="143">
        <v>0</v>
      </c>
      <c r="T285" s="144">
        <f>S285*H285</f>
        <v>0</v>
      </c>
      <c r="AR285" s="145" t="s">
        <v>456</v>
      </c>
      <c r="AT285" s="145" t="s">
        <v>142</v>
      </c>
      <c r="AU285" s="145" t="s">
        <v>84</v>
      </c>
      <c r="AY285" s="15" t="s">
        <v>140</v>
      </c>
      <c r="BE285" s="146">
        <f>IF(N285="základní",J285,0)</f>
        <v>0</v>
      </c>
      <c r="BF285" s="146">
        <f>IF(N285="snížená",J285,0)</f>
        <v>0</v>
      </c>
      <c r="BG285" s="146">
        <f>IF(N285="zákl. přenesená",J285,0)</f>
        <v>0</v>
      </c>
      <c r="BH285" s="146">
        <f>IF(N285="sníž. přenesená",J285,0)</f>
        <v>0</v>
      </c>
      <c r="BI285" s="146">
        <f>IF(N285="nulová",J285,0)</f>
        <v>0</v>
      </c>
      <c r="BJ285" s="15" t="s">
        <v>8</v>
      </c>
      <c r="BK285" s="146">
        <f>ROUND(I285*H285,0)</f>
        <v>0</v>
      </c>
      <c r="BL285" s="15" t="s">
        <v>456</v>
      </c>
      <c r="BM285" s="145" t="s">
        <v>461</v>
      </c>
    </row>
    <row r="286" spans="2:65" s="1" customFormat="1" ht="16.5" customHeight="1">
      <c r="B286" s="30"/>
      <c r="C286" s="134" t="s">
        <v>462</v>
      </c>
      <c r="D286" s="134" t="s">
        <v>142</v>
      </c>
      <c r="E286" s="135" t="s">
        <v>463</v>
      </c>
      <c r="F286" s="136" t="s">
        <v>464</v>
      </c>
      <c r="G286" s="137" t="s">
        <v>276</v>
      </c>
      <c r="H286" s="138">
        <v>1</v>
      </c>
      <c r="I286" s="139"/>
      <c r="J286" s="140">
        <f>ROUND(I286*H286,0)</f>
        <v>0</v>
      </c>
      <c r="K286" s="136" t="s">
        <v>146</v>
      </c>
      <c r="L286" s="30"/>
      <c r="M286" s="141" t="s">
        <v>1</v>
      </c>
      <c r="N286" s="142" t="s">
        <v>40</v>
      </c>
      <c r="P286" s="143">
        <f>O286*H286</f>
        <v>0</v>
      </c>
      <c r="Q286" s="143">
        <v>0</v>
      </c>
      <c r="R286" s="143">
        <f>Q286*H286</f>
        <v>0</v>
      </c>
      <c r="S286" s="143">
        <v>0</v>
      </c>
      <c r="T286" s="144">
        <f>S286*H286</f>
        <v>0</v>
      </c>
      <c r="AR286" s="145" t="s">
        <v>456</v>
      </c>
      <c r="AT286" s="145" t="s">
        <v>142</v>
      </c>
      <c r="AU286" s="145" t="s">
        <v>84</v>
      </c>
      <c r="AY286" s="15" t="s">
        <v>140</v>
      </c>
      <c r="BE286" s="146">
        <f>IF(N286="základní",J286,0)</f>
        <v>0</v>
      </c>
      <c r="BF286" s="146">
        <f>IF(N286="snížená",J286,0)</f>
        <v>0</v>
      </c>
      <c r="BG286" s="146">
        <f>IF(N286="zákl. přenesená",J286,0)</f>
        <v>0</v>
      </c>
      <c r="BH286" s="146">
        <f>IF(N286="sníž. přenesená",J286,0)</f>
        <v>0</v>
      </c>
      <c r="BI286" s="146">
        <f>IF(N286="nulová",J286,0)</f>
        <v>0</v>
      </c>
      <c r="BJ286" s="15" t="s">
        <v>8</v>
      </c>
      <c r="BK286" s="146">
        <f>ROUND(I286*H286,0)</f>
        <v>0</v>
      </c>
      <c r="BL286" s="15" t="s">
        <v>456</v>
      </c>
      <c r="BM286" s="145" t="s">
        <v>465</v>
      </c>
    </row>
    <row r="287" spans="2:65" s="11" customFormat="1" ht="22.9" customHeight="1">
      <c r="B287" s="122"/>
      <c r="D287" s="123" t="s">
        <v>74</v>
      </c>
      <c r="E287" s="132" t="s">
        <v>466</v>
      </c>
      <c r="F287" s="132" t="s">
        <v>467</v>
      </c>
      <c r="I287" s="125"/>
      <c r="J287" s="133">
        <f>BK287</f>
        <v>0</v>
      </c>
      <c r="L287" s="122"/>
      <c r="M287" s="127"/>
      <c r="P287" s="128">
        <f>P288</f>
        <v>0</v>
      </c>
      <c r="R287" s="128">
        <f>R288</f>
        <v>0</v>
      </c>
      <c r="T287" s="129">
        <f>T288</f>
        <v>0</v>
      </c>
      <c r="AR287" s="123" t="s">
        <v>170</v>
      </c>
      <c r="AT287" s="130" t="s">
        <v>74</v>
      </c>
      <c r="AU287" s="130" t="s">
        <v>8</v>
      </c>
      <c r="AY287" s="123" t="s">
        <v>140</v>
      </c>
      <c r="BK287" s="131">
        <f>BK288</f>
        <v>0</v>
      </c>
    </row>
    <row r="288" spans="2:65" s="1" customFormat="1" ht="16.5" customHeight="1">
      <c r="B288" s="30"/>
      <c r="C288" s="134" t="s">
        <v>468</v>
      </c>
      <c r="D288" s="134" t="s">
        <v>142</v>
      </c>
      <c r="E288" s="135" t="s">
        <v>469</v>
      </c>
      <c r="F288" s="136" t="s">
        <v>470</v>
      </c>
      <c r="G288" s="137" t="s">
        <v>276</v>
      </c>
      <c r="H288" s="138">
        <v>1</v>
      </c>
      <c r="I288" s="139"/>
      <c r="J288" s="140">
        <f>ROUND(I288*H288,0)</f>
        <v>0</v>
      </c>
      <c r="K288" s="136" t="s">
        <v>146</v>
      </c>
      <c r="L288" s="30"/>
      <c r="M288" s="175" t="s">
        <v>1</v>
      </c>
      <c r="N288" s="176" t="s">
        <v>40</v>
      </c>
      <c r="O288" s="177"/>
      <c r="P288" s="178">
        <f>O288*H288</f>
        <v>0</v>
      </c>
      <c r="Q288" s="178">
        <v>0</v>
      </c>
      <c r="R288" s="178">
        <f>Q288*H288</f>
        <v>0</v>
      </c>
      <c r="S288" s="178">
        <v>0</v>
      </c>
      <c r="T288" s="179">
        <f>S288*H288</f>
        <v>0</v>
      </c>
      <c r="AR288" s="145" t="s">
        <v>456</v>
      </c>
      <c r="AT288" s="145" t="s">
        <v>142</v>
      </c>
      <c r="AU288" s="145" t="s">
        <v>84</v>
      </c>
      <c r="AY288" s="15" t="s">
        <v>140</v>
      </c>
      <c r="BE288" s="146">
        <f>IF(N288="základní",J288,0)</f>
        <v>0</v>
      </c>
      <c r="BF288" s="146">
        <f>IF(N288="snížená",J288,0)</f>
        <v>0</v>
      </c>
      <c r="BG288" s="146">
        <f>IF(N288="zákl. přenesená",J288,0)</f>
        <v>0</v>
      </c>
      <c r="BH288" s="146">
        <f>IF(N288="sníž. přenesená",J288,0)</f>
        <v>0</v>
      </c>
      <c r="BI288" s="146">
        <f>IF(N288="nulová",J288,0)</f>
        <v>0</v>
      </c>
      <c r="BJ288" s="15" t="s">
        <v>8</v>
      </c>
      <c r="BK288" s="146">
        <f>ROUND(I288*H288,0)</f>
        <v>0</v>
      </c>
      <c r="BL288" s="15" t="s">
        <v>456</v>
      </c>
      <c r="BM288" s="145" t="s">
        <v>471</v>
      </c>
    </row>
    <row r="289" spans="2:12" s="1" customFormat="1" ht="6.95" customHeight="1">
      <c r="B289" s="42"/>
      <c r="C289" s="43"/>
      <c r="D289" s="43"/>
      <c r="E289" s="43"/>
      <c r="F289" s="43"/>
      <c r="G289" s="43"/>
      <c r="H289" s="43"/>
      <c r="I289" s="43"/>
      <c r="J289" s="43"/>
      <c r="K289" s="43"/>
      <c r="L289" s="30"/>
    </row>
  </sheetData>
  <sheetProtection algorithmName="SHA-512" hashValue="0VkYpwNq3ddZ3xYMOyOOnc3+WBy49NG8NVCrSy5Jkq6HmyM0/ZG/RD6zEBKM1NKAbHUEmDpCFzpq7rN1/kzDtg==" saltValue="d+ff2nVG19o3Oh5/PdsUQ1JLcYk2LH1NnrZeEA6kFQoL1Dl9xo8qu63p6CYUvMN1WnwrtCr44L2Q0TwdRxad9g==" spinCount="100000" sheet="1" objects="1" scenarios="1" formatColumns="0" formatRows="0" autoFilter="0"/>
  <autoFilter ref="C131:K288" xr:uid="{00000000-0009-0000-0000-000001000000}"/>
  <mergeCells count="9">
    <mergeCell ref="E87:H87"/>
    <mergeCell ref="E122:H122"/>
    <mergeCell ref="E124:H12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302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AT2" s="15" t="s">
        <v>87</v>
      </c>
    </row>
    <row r="3" spans="2:46" ht="6.95" hidden="1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84</v>
      </c>
    </row>
    <row r="4" spans="2:46" ht="24.95" hidden="1" customHeight="1">
      <c r="B4" s="18"/>
      <c r="D4" s="19" t="s">
        <v>101</v>
      </c>
      <c r="L4" s="18"/>
      <c r="M4" s="91" t="s">
        <v>11</v>
      </c>
      <c r="AT4" s="15" t="s">
        <v>4</v>
      </c>
    </row>
    <row r="5" spans="2:46" ht="6.95" hidden="1" customHeight="1">
      <c r="B5" s="18"/>
      <c r="L5" s="18"/>
    </row>
    <row r="6" spans="2:46" ht="12" hidden="1" customHeight="1">
      <c r="B6" s="18"/>
      <c r="D6" s="25" t="s">
        <v>17</v>
      </c>
      <c r="L6" s="18"/>
    </row>
    <row r="7" spans="2:46" ht="26.25" hidden="1" customHeight="1">
      <c r="B7" s="18"/>
      <c r="E7" s="222" t="str">
        <f>'Rekapitulace stavby'!K6</f>
        <v>Oprava oplocení, bran a branek u vybraných základních a mateřských škol</v>
      </c>
      <c r="F7" s="223"/>
      <c r="G7" s="223"/>
      <c r="H7" s="223"/>
      <c r="L7" s="18"/>
    </row>
    <row r="8" spans="2:46" s="1" customFormat="1" ht="12" hidden="1" customHeight="1">
      <c r="B8" s="30"/>
      <c r="D8" s="25" t="s">
        <v>102</v>
      </c>
      <c r="L8" s="30"/>
    </row>
    <row r="9" spans="2:46" s="1" customFormat="1" ht="30" hidden="1" customHeight="1">
      <c r="B9" s="30"/>
      <c r="E9" s="180" t="s">
        <v>472</v>
      </c>
      <c r="F9" s="224"/>
      <c r="G9" s="224"/>
      <c r="H9" s="224"/>
      <c r="L9" s="30"/>
    </row>
    <row r="10" spans="2:46" s="1" customFormat="1" ht="11.25" hidden="1">
      <c r="B10" s="30"/>
      <c r="L10" s="30"/>
    </row>
    <row r="11" spans="2:46" s="1" customFormat="1" ht="12" hidden="1" customHeight="1">
      <c r="B11" s="30"/>
      <c r="D11" s="25" t="s">
        <v>19</v>
      </c>
      <c r="F11" s="23" t="s">
        <v>1</v>
      </c>
      <c r="I11" s="25" t="s">
        <v>20</v>
      </c>
      <c r="J11" s="23" t="s">
        <v>1</v>
      </c>
      <c r="L11" s="30"/>
    </row>
    <row r="12" spans="2:46" s="1" customFormat="1" ht="12" hidden="1" customHeight="1">
      <c r="B12" s="30"/>
      <c r="D12" s="25" t="s">
        <v>21</v>
      </c>
      <c r="F12" s="23" t="s">
        <v>22</v>
      </c>
      <c r="I12" s="25" t="s">
        <v>23</v>
      </c>
      <c r="J12" s="50" t="str">
        <f>'Rekapitulace stavby'!AN8</f>
        <v>29. 1. 2024</v>
      </c>
      <c r="L12" s="30"/>
    </row>
    <row r="13" spans="2:46" s="1" customFormat="1" ht="10.9" hidden="1" customHeight="1">
      <c r="B13" s="30"/>
      <c r="L13" s="30"/>
    </row>
    <row r="14" spans="2:46" s="1" customFormat="1" ht="12" hidden="1" customHeight="1">
      <c r="B14" s="30"/>
      <c r="D14" s="25" t="s">
        <v>25</v>
      </c>
      <c r="I14" s="25" t="s">
        <v>26</v>
      </c>
      <c r="J14" s="23" t="str">
        <f>IF('Rekapitulace stavby'!AN10="","",'Rekapitulace stavby'!AN10)</f>
        <v/>
      </c>
      <c r="L14" s="30"/>
    </row>
    <row r="15" spans="2:46" s="1" customFormat="1" ht="18" hidden="1" customHeight="1">
      <c r="B15" s="30"/>
      <c r="E15" s="23" t="str">
        <f>IF('Rekapitulace stavby'!E11="","",'Rekapitulace stavby'!E11)</f>
        <v xml:space="preserve"> </v>
      </c>
      <c r="I15" s="25" t="s">
        <v>27</v>
      </c>
      <c r="J15" s="23" t="str">
        <f>IF('Rekapitulace stavby'!AN11="","",'Rekapitulace stavby'!AN11)</f>
        <v/>
      </c>
      <c r="L15" s="30"/>
    </row>
    <row r="16" spans="2:46" s="1" customFormat="1" ht="6.95" hidden="1" customHeight="1">
      <c r="B16" s="30"/>
      <c r="L16" s="30"/>
    </row>
    <row r="17" spans="2:12" s="1" customFormat="1" ht="12" hidden="1" customHeight="1">
      <c r="B17" s="30"/>
      <c r="D17" s="25" t="s">
        <v>28</v>
      </c>
      <c r="I17" s="25" t="s">
        <v>26</v>
      </c>
      <c r="J17" s="26" t="str">
        <f>'Rekapitulace stavby'!AN13</f>
        <v>Vyplň údaj</v>
      </c>
      <c r="L17" s="30"/>
    </row>
    <row r="18" spans="2:12" s="1" customFormat="1" ht="18" hidden="1" customHeight="1">
      <c r="B18" s="30"/>
      <c r="E18" s="225" t="str">
        <f>'Rekapitulace stavby'!E14</f>
        <v>Vyplň údaj</v>
      </c>
      <c r="F18" s="206"/>
      <c r="G18" s="206"/>
      <c r="H18" s="206"/>
      <c r="I18" s="25" t="s">
        <v>27</v>
      </c>
      <c r="J18" s="26" t="str">
        <f>'Rekapitulace stavby'!AN14</f>
        <v>Vyplň údaj</v>
      </c>
      <c r="L18" s="30"/>
    </row>
    <row r="19" spans="2:12" s="1" customFormat="1" ht="6.95" hidden="1" customHeight="1">
      <c r="B19" s="30"/>
      <c r="L19" s="30"/>
    </row>
    <row r="20" spans="2:12" s="1" customFormat="1" ht="12" hidden="1" customHeight="1">
      <c r="B20" s="30"/>
      <c r="D20" s="25" t="s">
        <v>30</v>
      </c>
      <c r="I20" s="25" t="s">
        <v>26</v>
      </c>
      <c r="J20" s="23" t="str">
        <f>IF('Rekapitulace stavby'!AN16="","",'Rekapitulace stavby'!AN16)</f>
        <v/>
      </c>
      <c r="L20" s="30"/>
    </row>
    <row r="21" spans="2:12" s="1" customFormat="1" ht="18" hidden="1" customHeight="1">
      <c r="B21" s="30"/>
      <c r="E21" s="23" t="str">
        <f>IF('Rekapitulace stavby'!E17="","",'Rekapitulace stavby'!E17)</f>
        <v xml:space="preserve"> </v>
      </c>
      <c r="I21" s="25" t="s">
        <v>27</v>
      </c>
      <c r="J21" s="23" t="str">
        <f>IF('Rekapitulace stavby'!AN17="","",'Rekapitulace stavby'!AN17)</f>
        <v/>
      </c>
      <c r="L21" s="30"/>
    </row>
    <row r="22" spans="2:12" s="1" customFormat="1" ht="6.95" hidden="1" customHeight="1">
      <c r="B22" s="30"/>
      <c r="L22" s="30"/>
    </row>
    <row r="23" spans="2:12" s="1" customFormat="1" ht="12" hidden="1" customHeight="1">
      <c r="B23" s="30"/>
      <c r="D23" s="25" t="s">
        <v>32</v>
      </c>
      <c r="I23" s="25" t="s">
        <v>26</v>
      </c>
      <c r="J23" s="23" t="s">
        <v>1</v>
      </c>
      <c r="L23" s="30"/>
    </row>
    <row r="24" spans="2:12" s="1" customFormat="1" ht="18" hidden="1" customHeight="1">
      <c r="B24" s="30"/>
      <c r="E24" s="23" t="s">
        <v>33</v>
      </c>
      <c r="I24" s="25" t="s">
        <v>27</v>
      </c>
      <c r="J24" s="23" t="s">
        <v>1</v>
      </c>
      <c r="L24" s="30"/>
    </row>
    <row r="25" spans="2:12" s="1" customFormat="1" ht="6.95" hidden="1" customHeight="1">
      <c r="B25" s="30"/>
      <c r="L25" s="30"/>
    </row>
    <row r="26" spans="2:12" s="1" customFormat="1" ht="12" hidden="1" customHeight="1">
      <c r="B26" s="30"/>
      <c r="D26" s="25" t="s">
        <v>34</v>
      </c>
      <c r="L26" s="30"/>
    </row>
    <row r="27" spans="2:12" s="7" customFormat="1" ht="16.5" hidden="1" customHeight="1">
      <c r="B27" s="92"/>
      <c r="E27" s="211" t="s">
        <v>1</v>
      </c>
      <c r="F27" s="211"/>
      <c r="G27" s="211"/>
      <c r="H27" s="211"/>
      <c r="L27" s="92"/>
    </row>
    <row r="28" spans="2:12" s="1" customFormat="1" ht="6.95" hidden="1" customHeight="1">
      <c r="B28" s="30"/>
      <c r="L28" s="30"/>
    </row>
    <row r="29" spans="2:12" s="1" customFormat="1" ht="6.95" hidden="1" customHeight="1">
      <c r="B29" s="30"/>
      <c r="D29" s="51"/>
      <c r="E29" s="51"/>
      <c r="F29" s="51"/>
      <c r="G29" s="51"/>
      <c r="H29" s="51"/>
      <c r="I29" s="51"/>
      <c r="J29" s="51"/>
      <c r="K29" s="51"/>
      <c r="L29" s="30"/>
    </row>
    <row r="30" spans="2:12" s="1" customFormat="1" ht="25.35" hidden="1" customHeight="1">
      <c r="B30" s="30"/>
      <c r="D30" s="93" t="s">
        <v>35</v>
      </c>
      <c r="J30" s="64">
        <f>ROUND(J134, 2)</f>
        <v>0</v>
      </c>
      <c r="L30" s="30"/>
    </row>
    <row r="31" spans="2:12" s="1" customFormat="1" ht="6.95" hidden="1" customHeight="1">
      <c r="B31" s="30"/>
      <c r="D31" s="51"/>
      <c r="E31" s="51"/>
      <c r="F31" s="51"/>
      <c r="G31" s="51"/>
      <c r="H31" s="51"/>
      <c r="I31" s="51"/>
      <c r="J31" s="51"/>
      <c r="K31" s="51"/>
      <c r="L31" s="30"/>
    </row>
    <row r="32" spans="2:12" s="1" customFormat="1" ht="14.45" hidden="1" customHeight="1">
      <c r="B32" s="30"/>
      <c r="F32" s="33" t="s">
        <v>37</v>
      </c>
      <c r="I32" s="33" t="s">
        <v>36</v>
      </c>
      <c r="J32" s="33" t="s">
        <v>38</v>
      </c>
      <c r="L32" s="30"/>
    </row>
    <row r="33" spans="2:12" s="1" customFormat="1" ht="14.45" hidden="1" customHeight="1">
      <c r="B33" s="30"/>
      <c r="D33" s="53" t="s">
        <v>39</v>
      </c>
      <c r="E33" s="25" t="s">
        <v>40</v>
      </c>
      <c r="F33" s="84">
        <f>ROUND((SUM(BE134:BE301)),  2)</f>
        <v>0</v>
      </c>
      <c r="I33" s="94">
        <v>0.21</v>
      </c>
      <c r="J33" s="84">
        <f>ROUND(((SUM(BE134:BE301))*I33),  2)</f>
        <v>0</v>
      </c>
      <c r="L33" s="30"/>
    </row>
    <row r="34" spans="2:12" s="1" customFormat="1" ht="14.45" hidden="1" customHeight="1">
      <c r="B34" s="30"/>
      <c r="E34" s="25" t="s">
        <v>41</v>
      </c>
      <c r="F34" s="84">
        <f>ROUND((SUM(BF134:BF301)),  2)</f>
        <v>0</v>
      </c>
      <c r="I34" s="94">
        <v>0.12</v>
      </c>
      <c r="J34" s="84">
        <f>ROUND(((SUM(BF134:BF301))*I34),  2)</f>
        <v>0</v>
      </c>
      <c r="L34" s="30"/>
    </row>
    <row r="35" spans="2:12" s="1" customFormat="1" ht="14.45" hidden="1" customHeight="1">
      <c r="B35" s="30"/>
      <c r="E35" s="25" t="s">
        <v>42</v>
      </c>
      <c r="F35" s="84">
        <f>ROUND((SUM(BG134:BG301)),  2)</f>
        <v>0</v>
      </c>
      <c r="I35" s="94">
        <v>0.21</v>
      </c>
      <c r="J35" s="84">
        <f>0</f>
        <v>0</v>
      </c>
      <c r="L35" s="30"/>
    </row>
    <row r="36" spans="2:12" s="1" customFormat="1" ht="14.45" hidden="1" customHeight="1">
      <c r="B36" s="30"/>
      <c r="E36" s="25" t="s">
        <v>43</v>
      </c>
      <c r="F36" s="84">
        <f>ROUND((SUM(BH134:BH301)),  2)</f>
        <v>0</v>
      </c>
      <c r="I36" s="94">
        <v>0.12</v>
      </c>
      <c r="J36" s="84">
        <f>0</f>
        <v>0</v>
      </c>
      <c r="L36" s="30"/>
    </row>
    <row r="37" spans="2:12" s="1" customFormat="1" ht="14.45" hidden="1" customHeight="1">
      <c r="B37" s="30"/>
      <c r="E37" s="25" t="s">
        <v>44</v>
      </c>
      <c r="F37" s="84">
        <f>ROUND((SUM(BI134:BI301)),  2)</f>
        <v>0</v>
      </c>
      <c r="I37" s="94">
        <v>0</v>
      </c>
      <c r="J37" s="84">
        <f>0</f>
        <v>0</v>
      </c>
      <c r="L37" s="30"/>
    </row>
    <row r="38" spans="2:12" s="1" customFormat="1" ht="6.95" hidden="1" customHeight="1">
      <c r="B38" s="30"/>
      <c r="L38" s="30"/>
    </row>
    <row r="39" spans="2:12" s="1" customFormat="1" ht="25.35" hidden="1" customHeight="1">
      <c r="B39" s="30"/>
      <c r="C39" s="95"/>
      <c r="D39" s="96" t="s">
        <v>45</v>
      </c>
      <c r="E39" s="55"/>
      <c r="F39" s="55"/>
      <c r="G39" s="97" t="s">
        <v>46</v>
      </c>
      <c r="H39" s="98" t="s">
        <v>47</v>
      </c>
      <c r="I39" s="55"/>
      <c r="J39" s="99">
        <f>SUM(J30:J37)</f>
        <v>0</v>
      </c>
      <c r="K39" s="100"/>
      <c r="L39" s="30"/>
    </row>
    <row r="40" spans="2:12" s="1" customFormat="1" ht="14.45" hidden="1" customHeight="1">
      <c r="B40" s="30"/>
      <c r="L40" s="30"/>
    </row>
    <row r="41" spans="2:12" ht="14.45" hidden="1" customHeight="1">
      <c r="B41" s="18"/>
      <c r="L41" s="18"/>
    </row>
    <row r="42" spans="2:12" ht="14.45" hidden="1" customHeight="1">
      <c r="B42" s="18"/>
      <c r="L42" s="18"/>
    </row>
    <row r="43" spans="2:12" ht="14.45" hidden="1" customHeight="1">
      <c r="B43" s="18"/>
      <c r="L43" s="18"/>
    </row>
    <row r="44" spans="2:12" ht="14.45" hidden="1" customHeight="1">
      <c r="B44" s="18"/>
      <c r="L44" s="18"/>
    </row>
    <row r="45" spans="2:12" ht="14.45" hidden="1" customHeight="1">
      <c r="B45" s="18"/>
      <c r="L45" s="18"/>
    </row>
    <row r="46" spans="2:12" ht="14.45" hidden="1" customHeight="1">
      <c r="B46" s="18"/>
      <c r="L46" s="18"/>
    </row>
    <row r="47" spans="2:12" ht="14.45" hidden="1" customHeight="1">
      <c r="B47" s="18"/>
      <c r="L47" s="18"/>
    </row>
    <row r="48" spans="2:12" ht="14.45" hidden="1" customHeight="1">
      <c r="B48" s="18"/>
      <c r="L48" s="18"/>
    </row>
    <row r="49" spans="2:12" ht="14.45" hidden="1" customHeight="1">
      <c r="B49" s="18"/>
      <c r="L49" s="18"/>
    </row>
    <row r="50" spans="2:12" s="1" customFormat="1" ht="14.45" hidden="1" customHeight="1">
      <c r="B50" s="30"/>
      <c r="D50" s="39" t="s">
        <v>48</v>
      </c>
      <c r="E50" s="40"/>
      <c r="F50" s="40"/>
      <c r="G50" s="39" t="s">
        <v>49</v>
      </c>
      <c r="H50" s="40"/>
      <c r="I50" s="40"/>
      <c r="J50" s="40"/>
      <c r="K50" s="40"/>
      <c r="L50" s="30"/>
    </row>
    <row r="51" spans="2:12" ht="11.25" hidden="1">
      <c r="B51" s="18"/>
      <c r="L51" s="18"/>
    </row>
    <row r="52" spans="2:12" ht="11.25" hidden="1">
      <c r="B52" s="18"/>
      <c r="L52" s="18"/>
    </row>
    <row r="53" spans="2:12" ht="11.25" hidden="1">
      <c r="B53" s="18"/>
      <c r="L53" s="18"/>
    </row>
    <row r="54" spans="2:12" ht="11.25" hidden="1">
      <c r="B54" s="18"/>
      <c r="L54" s="18"/>
    </row>
    <row r="55" spans="2:12" ht="11.25" hidden="1">
      <c r="B55" s="18"/>
      <c r="L55" s="18"/>
    </row>
    <row r="56" spans="2:12" ht="11.25" hidden="1">
      <c r="B56" s="18"/>
      <c r="L56" s="18"/>
    </row>
    <row r="57" spans="2:12" ht="11.25" hidden="1">
      <c r="B57" s="18"/>
      <c r="L57" s="18"/>
    </row>
    <row r="58" spans="2:12" ht="11.25" hidden="1">
      <c r="B58" s="18"/>
      <c r="L58" s="18"/>
    </row>
    <row r="59" spans="2:12" ht="11.25" hidden="1">
      <c r="B59" s="18"/>
      <c r="L59" s="18"/>
    </row>
    <row r="60" spans="2:12" ht="11.25" hidden="1">
      <c r="B60" s="18"/>
      <c r="L60" s="18"/>
    </row>
    <row r="61" spans="2:12" s="1" customFormat="1" ht="12.75" hidden="1">
      <c r="B61" s="30"/>
      <c r="D61" s="41" t="s">
        <v>50</v>
      </c>
      <c r="E61" s="32"/>
      <c r="F61" s="101" t="s">
        <v>51</v>
      </c>
      <c r="G61" s="41" t="s">
        <v>50</v>
      </c>
      <c r="H61" s="32"/>
      <c r="I61" s="32"/>
      <c r="J61" s="102" t="s">
        <v>51</v>
      </c>
      <c r="K61" s="32"/>
      <c r="L61" s="30"/>
    </row>
    <row r="62" spans="2:12" ht="11.25" hidden="1">
      <c r="B62" s="18"/>
      <c r="L62" s="18"/>
    </row>
    <row r="63" spans="2:12" ht="11.25" hidden="1">
      <c r="B63" s="18"/>
      <c r="L63" s="18"/>
    </row>
    <row r="64" spans="2:12" ht="11.25" hidden="1">
      <c r="B64" s="18"/>
      <c r="L64" s="18"/>
    </row>
    <row r="65" spans="2:12" s="1" customFormat="1" ht="12.75" hidden="1">
      <c r="B65" s="30"/>
      <c r="D65" s="39" t="s">
        <v>52</v>
      </c>
      <c r="E65" s="40"/>
      <c r="F65" s="40"/>
      <c r="G65" s="39" t="s">
        <v>53</v>
      </c>
      <c r="H65" s="40"/>
      <c r="I65" s="40"/>
      <c r="J65" s="40"/>
      <c r="K65" s="40"/>
      <c r="L65" s="30"/>
    </row>
    <row r="66" spans="2:12" ht="11.25" hidden="1">
      <c r="B66" s="18"/>
      <c r="L66" s="18"/>
    </row>
    <row r="67" spans="2:12" ht="11.25" hidden="1">
      <c r="B67" s="18"/>
      <c r="L67" s="18"/>
    </row>
    <row r="68" spans="2:12" ht="11.25" hidden="1">
      <c r="B68" s="18"/>
      <c r="L68" s="18"/>
    </row>
    <row r="69" spans="2:12" ht="11.25" hidden="1">
      <c r="B69" s="18"/>
      <c r="L69" s="18"/>
    </row>
    <row r="70" spans="2:12" ht="11.25" hidden="1">
      <c r="B70" s="18"/>
      <c r="L70" s="18"/>
    </row>
    <row r="71" spans="2:12" ht="11.25" hidden="1">
      <c r="B71" s="18"/>
      <c r="L71" s="18"/>
    </row>
    <row r="72" spans="2:12" ht="11.25" hidden="1">
      <c r="B72" s="18"/>
      <c r="L72" s="18"/>
    </row>
    <row r="73" spans="2:12" ht="11.25" hidden="1">
      <c r="B73" s="18"/>
      <c r="L73" s="18"/>
    </row>
    <row r="74" spans="2:12" ht="11.25" hidden="1">
      <c r="B74" s="18"/>
      <c r="L74" s="18"/>
    </row>
    <row r="75" spans="2:12" ht="11.25" hidden="1">
      <c r="B75" s="18"/>
      <c r="L75" s="18"/>
    </row>
    <row r="76" spans="2:12" s="1" customFormat="1" ht="12.75" hidden="1">
      <c r="B76" s="30"/>
      <c r="D76" s="41" t="s">
        <v>50</v>
      </c>
      <c r="E76" s="32"/>
      <c r="F76" s="101" t="s">
        <v>51</v>
      </c>
      <c r="G76" s="41" t="s">
        <v>50</v>
      </c>
      <c r="H76" s="32"/>
      <c r="I76" s="32"/>
      <c r="J76" s="102" t="s">
        <v>51</v>
      </c>
      <c r="K76" s="32"/>
      <c r="L76" s="30"/>
    </row>
    <row r="77" spans="2:12" s="1" customFormat="1" ht="14.45" hidden="1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0"/>
    </row>
    <row r="78" spans="2:12" ht="11.25" hidden="1"/>
    <row r="79" spans="2:12" ht="11.25" hidden="1"/>
    <row r="80" spans="2:12" ht="11.25" hidden="1"/>
    <row r="81" spans="2:47" s="1" customFormat="1" ht="6.95" hidden="1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0"/>
    </row>
    <row r="82" spans="2:47" s="1" customFormat="1" ht="24.95" hidden="1" customHeight="1">
      <c r="B82" s="30"/>
      <c r="C82" s="19" t="s">
        <v>104</v>
      </c>
      <c r="L82" s="30"/>
    </row>
    <row r="83" spans="2:47" s="1" customFormat="1" ht="6.95" hidden="1" customHeight="1">
      <c r="B83" s="30"/>
      <c r="L83" s="30"/>
    </row>
    <row r="84" spans="2:47" s="1" customFormat="1" ht="12" hidden="1" customHeight="1">
      <c r="B84" s="30"/>
      <c r="C84" s="25" t="s">
        <v>17</v>
      </c>
      <c r="L84" s="30"/>
    </row>
    <row r="85" spans="2:47" s="1" customFormat="1" ht="26.25" hidden="1" customHeight="1">
      <c r="B85" s="30"/>
      <c r="E85" s="222" t="str">
        <f>E7</f>
        <v>Oprava oplocení, bran a branek u vybraných základních a mateřských škol</v>
      </c>
      <c r="F85" s="223"/>
      <c r="G85" s="223"/>
      <c r="H85" s="223"/>
      <c r="L85" s="30"/>
    </row>
    <row r="86" spans="2:47" s="1" customFormat="1" ht="12" hidden="1" customHeight="1">
      <c r="B86" s="30"/>
      <c r="C86" s="25" t="s">
        <v>102</v>
      </c>
      <c r="L86" s="30"/>
    </row>
    <row r="87" spans="2:47" s="1" customFormat="1" ht="30" hidden="1" customHeight="1">
      <c r="B87" s="30"/>
      <c r="E87" s="180" t="str">
        <f>E9</f>
        <v>SO02 - ZŠ Milady Horákové - Výměna vjezdové brány ke školní jídelně a části plotu</v>
      </c>
      <c r="F87" s="224"/>
      <c r="G87" s="224"/>
      <c r="H87" s="224"/>
      <c r="L87" s="30"/>
    </row>
    <row r="88" spans="2:47" s="1" customFormat="1" ht="6.95" hidden="1" customHeight="1">
      <c r="B88" s="30"/>
      <c r="L88" s="30"/>
    </row>
    <row r="89" spans="2:47" s="1" customFormat="1" ht="12" hidden="1" customHeight="1">
      <c r="B89" s="30"/>
      <c r="C89" s="25" t="s">
        <v>21</v>
      </c>
      <c r="F89" s="23" t="str">
        <f>F12</f>
        <v xml:space="preserve"> </v>
      </c>
      <c r="I89" s="25" t="s">
        <v>23</v>
      </c>
      <c r="J89" s="50" t="str">
        <f>IF(J12="","",J12)</f>
        <v>29. 1. 2024</v>
      </c>
      <c r="L89" s="30"/>
    </row>
    <row r="90" spans="2:47" s="1" customFormat="1" ht="6.95" hidden="1" customHeight="1">
      <c r="B90" s="30"/>
      <c r="L90" s="30"/>
    </row>
    <row r="91" spans="2:47" s="1" customFormat="1" ht="15.2" hidden="1" customHeight="1">
      <c r="B91" s="30"/>
      <c r="C91" s="25" t="s">
        <v>25</v>
      </c>
      <c r="F91" s="23" t="str">
        <f>E15</f>
        <v xml:space="preserve"> </v>
      </c>
      <c r="I91" s="25" t="s">
        <v>30</v>
      </c>
      <c r="J91" s="28" t="str">
        <f>E21</f>
        <v xml:space="preserve"> </v>
      </c>
      <c r="L91" s="30"/>
    </row>
    <row r="92" spans="2:47" s="1" customFormat="1" ht="15.2" hidden="1" customHeight="1">
      <c r="B92" s="30"/>
      <c r="C92" s="25" t="s">
        <v>28</v>
      </c>
      <c r="F92" s="23" t="str">
        <f>IF(E18="","",E18)</f>
        <v>Vyplň údaj</v>
      </c>
      <c r="I92" s="25" t="s">
        <v>32</v>
      </c>
      <c r="J92" s="28" t="str">
        <f>E24</f>
        <v>TSHK</v>
      </c>
      <c r="L92" s="30"/>
    </row>
    <row r="93" spans="2:47" s="1" customFormat="1" ht="10.35" hidden="1" customHeight="1">
      <c r="B93" s="30"/>
      <c r="L93" s="30"/>
    </row>
    <row r="94" spans="2:47" s="1" customFormat="1" ht="29.25" hidden="1" customHeight="1">
      <c r="B94" s="30"/>
      <c r="C94" s="103" t="s">
        <v>105</v>
      </c>
      <c r="D94" s="95"/>
      <c r="E94" s="95"/>
      <c r="F94" s="95"/>
      <c r="G94" s="95"/>
      <c r="H94" s="95"/>
      <c r="I94" s="95"/>
      <c r="J94" s="104" t="s">
        <v>106</v>
      </c>
      <c r="K94" s="95"/>
      <c r="L94" s="30"/>
    </row>
    <row r="95" spans="2:47" s="1" customFormat="1" ht="10.35" hidden="1" customHeight="1">
      <c r="B95" s="30"/>
      <c r="L95" s="30"/>
    </row>
    <row r="96" spans="2:47" s="1" customFormat="1" ht="22.9" hidden="1" customHeight="1">
      <c r="B96" s="30"/>
      <c r="C96" s="105" t="s">
        <v>107</v>
      </c>
      <c r="J96" s="64">
        <f>J134</f>
        <v>0</v>
      </c>
      <c r="L96" s="30"/>
      <c r="AU96" s="15" t="s">
        <v>108</v>
      </c>
    </row>
    <row r="97" spans="2:12" s="8" customFormat="1" ht="24.95" hidden="1" customHeight="1">
      <c r="B97" s="106"/>
      <c r="D97" s="107" t="s">
        <v>109</v>
      </c>
      <c r="E97" s="108"/>
      <c r="F97" s="108"/>
      <c r="G97" s="108"/>
      <c r="H97" s="108"/>
      <c r="I97" s="108"/>
      <c r="J97" s="109">
        <f>J135</f>
        <v>0</v>
      </c>
      <c r="L97" s="106"/>
    </row>
    <row r="98" spans="2:12" s="9" customFormat="1" ht="19.899999999999999" hidden="1" customHeight="1">
      <c r="B98" s="110"/>
      <c r="D98" s="111" t="s">
        <v>110</v>
      </c>
      <c r="E98" s="112"/>
      <c r="F98" s="112"/>
      <c r="G98" s="112"/>
      <c r="H98" s="112"/>
      <c r="I98" s="112"/>
      <c r="J98" s="113">
        <f>J136</f>
        <v>0</v>
      </c>
      <c r="L98" s="110"/>
    </row>
    <row r="99" spans="2:12" s="9" customFormat="1" ht="19.899999999999999" hidden="1" customHeight="1">
      <c r="B99" s="110"/>
      <c r="D99" s="111" t="s">
        <v>111</v>
      </c>
      <c r="E99" s="112"/>
      <c r="F99" s="112"/>
      <c r="G99" s="112"/>
      <c r="H99" s="112"/>
      <c r="I99" s="112"/>
      <c r="J99" s="113">
        <f>J165</f>
        <v>0</v>
      </c>
      <c r="L99" s="110"/>
    </row>
    <row r="100" spans="2:12" s="9" customFormat="1" ht="19.899999999999999" hidden="1" customHeight="1">
      <c r="B100" s="110"/>
      <c r="D100" s="111" t="s">
        <v>112</v>
      </c>
      <c r="E100" s="112"/>
      <c r="F100" s="112"/>
      <c r="G100" s="112"/>
      <c r="H100" s="112"/>
      <c r="I100" s="112"/>
      <c r="J100" s="113">
        <f>J173</f>
        <v>0</v>
      </c>
      <c r="L100" s="110"/>
    </row>
    <row r="101" spans="2:12" s="9" customFormat="1" ht="19.899999999999999" hidden="1" customHeight="1">
      <c r="B101" s="110"/>
      <c r="D101" s="111" t="s">
        <v>113</v>
      </c>
      <c r="E101" s="112"/>
      <c r="F101" s="112"/>
      <c r="G101" s="112"/>
      <c r="H101" s="112"/>
      <c r="I101" s="112"/>
      <c r="J101" s="113">
        <f>J185</f>
        <v>0</v>
      </c>
      <c r="L101" s="110"/>
    </row>
    <row r="102" spans="2:12" s="9" customFormat="1" ht="19.899999999999999" hidden="1" customHeight="1">
      <c r="B102" s="110"/>
      <c r="D102" s="111" t="s">
        <v>114</v>
      </c>
      <c r="E102" s="112"/>
      <c r="F102" s="112"/>
      <c r="G102" s="112"/>
      <c r="H102" s="112"/>
      <c r="I102" s="112"/>
      <c r="J102" s="113">
        <f>J206</f>
        <v>0</v>
      </c>
      <c r="L102" s="110"/>
    </row>
    <row r="103" spans="2:12" s="9" customFormat="1" ht="19.899999999999999" hidden="1" customHeight="1">
      <c r="B103" s="110"/>
      <c r="D103" s="111" t="s">
        <v>115</v>
      </c>
      <c r="E103" s="112"/>
      <c r="F103" s="112"/>
      <c r="G103" s="112"/>
      <c r="H103" s="112"/>
      <c r="I103" s="112"/>
      <c r="J103" s="113">
        <f>J219</f>
        <v>0</v>
      </c>
      <c r="L103" s="110"/>
    </row>
    <row r="104" spans="2:12" s="9" customFormat="1" ht="19.899999999999999" hidden="1" customHeight="1">
      <c r="B104" s="110"/>
      <c r="D104" s="111" t="s">
        <v>116</v>
      </c>
      <c r="E104" s="112"/>
      <c r="F104" s="112"/>
      <c r="G104" s="112"/>
      <c r="H104" s="112"/>
      <c r="I104" s="112"/>
      <c r="J104" s="113">
        <f>J224</f>
        <v>0</v>
      </c>
      <c r="L104" s="110"/>
    </row>
    <row r="105" spans="2:12" s="8" customFormat="1" ht="24.95" hidden="1" customHeight="1">
      <c r="B105" s="106"/>
      <c r="D105" s="107" t="s">
        <v>117</v>
      </c>
      <c r="E105" s="108"/>
      <c r="F105" s="108"/>
      <c r="G105" s="108"/>
      <c r="H105" s="108"/>
      <c r="I105" s="108"/>
      <c r="J105" s="109">
        <f>J226</f>
        <v>0</v>
      </c>
      <c r="L105" s="106"/>
    </row>
    <row r="106" spans="2:12" s="9" customFormat="1" ht="19.899999999999999" hidden="1" customHeight="1">
      <c r="B106" s="110"/>
      <c r="D106" s="111" t="s">
        <v>118</v>
      </c>
      <c r="E106" s="112"/>
      <c r="F106" s="112"/>
      <c r="G106" s="112"/>
      <c r="H106" s="112"/>
      <c r="I106" s="112"/>
      <c r="J106" s="113">
        <f>J227</f>
        <v>0</v>
      </c>
      <c r="L106" s="110"/>
    </row>
    <row r="107" spans="2:12" s="9" customFormat="1" ht="19.899999999999999" hidden="1" customHeight="1">
      <c r="B107" s="110"/>
      <c r="D107" s="111" t="s">
        <v>473</v>
      </c>
      <c r="E107" s="112"/>
      <c r="F107" s="112"/>
      <c r="G107" s="112"/>
      <c r="H107" s="112"/>
      <c r="I107" s="112"/>
      <c r="J107" s="113">
        <f>J244</f>
        <v>0</v>
      </c>
      <c r="L107" s="110"/>
    </row>
    <row r="108" spans="2:12" s="9" customFormat="1" ht="19.899999999999999" hidden="1" customHeight="1">
      <c r="B108" s="110"/>
      <c r="D108" s="111" t="s">
        <v>119</v>
      </c>
      <c r="E108" s="112"/>
      <c r="F108" s="112"/>
      <c r="G108" s="112"/>
      <c r="H108" s="112"/>
      <c r="I108" s="112"/>
      <c r="J108" s="113">
        <f>J256</f>
        <v>0</v>
      </c>
      <c r="L108" s="110"/>
    </row>
    <row r="109" spans="2:12" s="8" customFormat="1" ht="24.95" hidden="1" customHeight="1">
      <c r="B109" s="106"/>
      <c r="D109" s="107" t="s">
        <v>474</v>
      </c>
      <c r="E109" s="108"/>
      <c r="F109" s="108"/>
      <c r="G109" s="108"/>
      <c r="H109" s="108"/>
      <c r="I109" s="108"/>
      <c r="J109" s="109">
        <f>J282</f>
        <v>0</v>
      </c>
      <c r="L109" s="106"/>
    </row>
    <row r="110" spans="2:12" s="9" customFormat="1" ht="19.899999999999999" hidden="1" customHeight="1">
      <c r="B110" s="110"/>
      <c r="D110" s="111" t="s">
        <v>475</v>
      </c>
      <c r="E110" s="112"/>
      <c r="F110" s="112"/>
      <c r="G110" s="112"/>
      <c r="H110" s="112"/>
      <c r="I110" s="112"/>
      <c r="J110" s="113">
        <f>J283</f>
        <v>0</v>
      </c>
      <c r="L110" s="110"/>
    </row>
    <row r="111" spans="2:12" s="9" customFormat="1" ht="19.899999999999999" hidden="1" customHeight="1">
      <c r="B111" s="110"/>
      <c r="D111" s="111" t="s">
        <v>476</v>
      </c>
      <c r="E111" s="112"/>
      <c r="F111" s="112"/>
      <c r="G111" s="112"/>
      <c r="H111" s="112"/>
      <c r="I111" s="112"/>
      <c r="J111" s="113">
        <f>J292</f>
        <v>0</v>
      </c>
      <c r="L111" s="110"/>
    </row>
    <row r="112" spans="2:12" s="8" customFormat="1" ht="24.95" hidden="1" customHeight="1">
      <c r="B112" s="106"/>
      <c r="D112" s="107" t="s">
        <v>122</v>
      </c>
      <c r="E112" s="108"/>
      <c r="F112" s="108"/>
      <c r="G112" s="108"/>
      <c r="H112" s="108"/>
      <c r="I112" s="108"/>
      <c r="J112" s="109">
        <f>J295</f>
        <v>0</v>
      </c>
      <c r="L112" s="106"/>
    </row>
    <row r="113" spans="2:12" s="9" customFormat="1" ht="19.899999999999999" hidden="1" customHeight="1">
      <c r="B113" s="110"/>
      <c r="D113" s="111" t="s">
        <v>123</v>
      </c>
      <c r="E113" s="112"/>
      <c r="F113" s="112"/>
      <c r="G113" s="112"/>
      <c r="H113" s="112"/>
      <c r="I113" s="112"/>
      <c r="J113" s="113">
        <f>J296</f>
        <v>0</v>
      </c>
      <c r="L113" s="110"/>
    </row>
    <row r="114" spans="2:12" s="9" customFormat="1" ht="19.899999999999999" hidden="1" customHeight="1">
      <c r="B114" s="110"/>
      <c r="D114" s="111" t="s">
        <v>124</v>
      </c>
      <c r="E114" s="112"/>
      <c r="F114" s="112"/>
      <c r="G114" s="112"/>
      <c r="H114" s="112"/>
      <c r="I114" s="112"/>
      <c r="J114" s="113">
        <f>J300</f>
        <v>0</v>
      </c>
      <c r="L114" s="110"/>
    </row>
    <row r="115" spans="2:12" s="1" customFormat="1" ht="21.75" hidden="1" customHeight="1">
      <c r="B115" s="30"/>
      <c r="L115" s="30"/>
    </row>
    <row r="116" spans="2:12" s="1" customFormat="1" ht="6.95" hidden="1" customHeight="1">
      <c r="B116" s="42"/>
      <c r="C116" s="43"/>
      <c r="D116" s="43"/>
      <c r="E116" s="43"/>
      <c r="F116" s="43"/>
      <c r="G116" s="43"/>
      <c r="H116" s="43"/>
      <c r="I116" s="43"/>
      <c r="J116" s="43"/>
      <c r="K116" s="43"/>
      <c r="L116" s="30"/>
    </row>
    <row r="117" spans="2:12" ht="11.25" hidden="1"/>
    <row r="118" spans="2:12" ht="11.25" hidden="1"/>
    <row r="119" spans="2:12" ht="11.25" hidden="1"/>
    <row r="120" spans="2:12" s="1" customFormat="1" ht="6.95" customHeight="1">
      <c r="B120" s="44"/>
      <c r="C120" s="45"/>
      <c r="D120" s="45"/>
      <c r="E120" s="45"/>
      <c r="F120" s="45"/>
      <c r="G120" s="45"/>
      <c r="H120" s="45"/>
      <c r="I120" s="45"/>
      <c r="J120" s="45"/>
      <c r="K120" s="45"/>
      <c r="L120" s="30"/>
    </row>
    <row r="121" spans="2:12" s="1" customFormat="1" ht="24.95" customHeight="1">
      <c r="B121" s="30"/>
      <c r="C121" s="19" t="s">
        <v>125</v>
      </c>
      <c r="L121" s="30"/>
    </row>
    <row r="122" spans="2:12" s="1" customFormat="1" ht="6.95" customHeight="1">
      <c r="B122" s="30"/>
      <c r="L122" s="30"/>
    </row>
    <row r="123" spans="2:12" s="1" customFormat="1" ht="12" customHeight="1">
      <c r="B123" s="30"/>
      <c r="C123" s="25" t="s">
        <v>17</v>
      </c>
      <c r="L123" s="30"/>
    </row>
    <row r="124" spans="2:12" s="1" customFormat="1" ht="26.25" customHeight="1">
      <c r="B124" s="30"/>
      <c r="E124" s="222" t="str">
        <f>E7</f>
        <v>Oprava oplocení, bran a branek u vybraných základních a mateřských škol</v>
      </c>
      <c r="F124" s="223"/>
      <c r="G124" s="223"/>
      <c r="H124" s="223"/>
      <c r="L124" s="30"/>
    </row>
    <row r="125" spans="2:12" s="1" customFormat="1" ht="12" customHeight="1">
      <c r="B125" s="30"/>
      <c r="C125" s="25" t="s">
        <v>102</v>
      </c>
      <c r="L125" s="30"/>
    </row>
    <row r="126" spans="2:12" s="1" customFormat="1" ht="30" customHeight="1">
      <c r="B126" s="30"/>
      <c r="E126" s="180" t="str">
        <f>E9</f>
        <v>SO02 - ZŠ Milady Horákové - Výměna vjezdové brány ke školní jídelně a části plotu</v>
      </c>
      <c r="F126" s="224"/>
      <c r="G126" s="224"/>
      <c r="H126" s="224"/>
      <c r="L126" s="30"/>
    </row>
    <row r="127" spans="2:12" s="1" customFormat="1" ht="6.95" customHeight="1">
      <c r="B127" s="30"/>
      <c r="L127" s="30"/>
    </row>
    <row r="128" spans="2:12" s="1" customFormat="1" ht="12" customHeight="1">
      <c r="B128" s="30"/>
      <c r="C128" s="25" t="s">
        <v>21</v>
      </c>
      <c r="F128" s="23" t="str">
        <f>F12</f>
        <v xml:space="preserve"> </v>
      </c>
      <c r="I128" s="25" t="s">
        <v>23</v>
      </c>
      <c r="J128" s="50" t="str">
        <f>IF(J12="","",J12)</f>
        <v>29. 1. 2024</v>
      </c>
      <c r="L128" s="30"/>
    </row>
    <row r="129" spans="2:65" s="1" customFormat="1" ht="6.95" customHeight="1">
      <c r="B129" s="30"/>
      <c r="L129" s="30"/>
    </row>
    <row r="130" spans="2:65" s="1" customFormat="1" ht="15.2" customHeight="1">
      <c r="B130" s="30"/>
      <c r="C130" s="25" t="s">
        <v>25</v>
      </c>
      <c r="F130" s="23" t="str">
        <f>E15</f>
        <v xml:space="preserve"> </v>
      </c>
      <c r="I130" s="25" t="s">
        <v>30</v>
      </c>
      <c r="J130" s="28" t="str">
        <f>E21</f>
        <v xml:space="preserve"> </v>
      </c>
      <c r="L130" s="30"/>
    </row>
    <row r="131" spans="2:65" s="1" customFormat="1" ht="15.2" customHeight="1">
      <c r="B131" s="30"/>
      <c r="C131" s="25" t="s">
        <v>28</v>
      </c>
      <c r="F131" s="23" t="str">
        <f>IF(E18="","",E18)</f>
        <v>Vyplň údaj</v>
      </c>
      <c r="I131" s="25" t="s">
        <v>32</v>
      </c>
      <c r="J131" s="28" t="str">
        <f>E24</f>
        <v>TSHK</v>
      </c>
      <c r="L131" s="30"/>
    </row>
    <row r="132" spans="2:65" s="1" customFormat="1" ht="10.35" customHeight="1">
      <c r="B132" s="30"/>
      <c r="L132" s="30"/>
    </row>
    <row r="133" spans="2:65" s="10" customFormat="1" ht="29.25" customHeight="1">
      <c r="B133" s="114"/>
      <c r="C133" s="115" t="s">
        <v>126</v>
      </c>
      <c r="D133" s="116" t="s">
        <v>60</v>
      </c>
      <c r="E133" s="116" t="s">
        <v>56</v>
      </c>
      <c r="F133" s="116" t="s">
        <v>57</v>
      </c>
      <c r="G133" s="116" t="s">
        <v>127</v>
      </c>
      <c r="H133" s="116" t="s">
        <v>128</v>
      </c>
      <c r="I133" s="116" t="s">
        <v>129</v>
      </c>
      <c r="J133" s="116" t="s">
        <v>106</v>
      </c>
      <c r="K133" s="117" t="s">
        <v>130</v>
      </c>
      <c r="L133" s="114"/>
      <c r="M133" s="57" t="s">
        <v>1</v>
      </c>
      <c r="N133" s="58" t="s">
        <v>39</v>
      </c>
      <c r="O133" s="58" t="s">
        <v>131</v>
      </c>
      <c r="P133" s="58" t="s">
        <v>132</v>
      </c>
      <c r="Q133" s="58" t="s">
        <v>133</v>
      </c>
      <c r="R133" s="58" t="s">
        <v>134</v>
      </c>
      <c r="S133" s="58" t="s">
        <v>135</v>
      </c>
      <c r="T133" s="59" t="s">
        <v>136</v>
      </c>
    </row>
    <row r="134" spans="2:65" s="1" customFormat="1" ht="22.9" customHeight="1">
      <c r="B134" s="30"/>
      <c r="C134" s="62" t="s">
        <v>137</v>
      </c>
      <c r="J134" s="118">
        <f>BK134</f>
        <v>0</v>
      </c>
      <c r="L134" s="30"/>
      <c r="M134" s="60"/>
      <c r="N134" s="51"/>
      <c r="O134" s="51"/>
      <c r="P134" s="119">
        <f>P135+P226+P282+P295</f>
        <v>0</v>
      </c>
      <c r="Q134" s="51"/>
      <c r="R134" s="119">
        <f>R135+R226+R282+R295</f>
        <v>8.2782966400000007</v>
      </c>
      <c r="S134" s="51"/>
      <c r="T134" s="120">
        <f>T135+T226+T282+T295</f>
        <v>18.38</v>
      </c>
      <c r="AT134" s="15" t="s">
        <v>74</v>
      </c>
      <c r="AU134" s="15" t="s">
        <v>108</v>
      </c>
      <c r="BK134" s="121">
        <f>BK135+BK226+BK282+BK295</f>
        <v>0</v>
      </c>
    </row>
    <row r="135" spans="2:65" s="11" customFormat="1" ht="25.9" customHeight="1">
      <c r="B135" s="122"/>
      <c r="D135" s="123" t="s">
        <v>74</v>
      </c>
      <c r="E135" s="124" t="s">
        <v>138</v>
      </c>
      <c r="F135" s="124" t="s">
        <v>139</v>
      </c>
      <c r="I135" s="125"/>
      <c r="J135" s="126">
        <f>BK135</f>
        <v>0</v>
      </c>
      <c r="L135" s="122"/>
      <c r="M135" s="127"/>
      <c r="P135" s="128">
        <f>P136+P165+P173+P185+P206+P219+P224</f>
        <v>0</v>
      </c>
      <c r="R135" s="128">
        <f>R136+R165+R173+R185+R206+R219+R224</f>
        <v>8.15462664</v>
      </c>
      <c r="T135" s="129">
        <f>T136+T165+T173+T185+T206+T219+T224</f>
        <v>18.38</v>
      </c>
      <c r="AR135" s="123" t="s">
        <v>8</v>
      </c>
      <c r="AT135" s="130" t="s">
        <v>74</v>
      </c>
      <c r="AU135" s="130" t="s">
        <v>75</v>
      </c>
      <c r="AY135" s="123" t="s">
        <v>140</v>
      </c>
      <c r="BK135" s="131">
        <f>BK136+BK165+BK173+BK185+BK206+BK219+BK224</f>
        <v>0</v>
      </c>
    </row>
    <row r="136" spans="2:65" s="11" customFormat="1" ht="22.9" customHeight="1">
      <c r="B136" s="122"/>
      <c r="D136" s="123" t="s">
        <v>74</v>
      </c>
      <c r="E136" s="132" t="s">
        <v>8</v>
      </c>
      <c r="F136" s="132" t="s">
        <v>141</v>
      </c>
      <c r="I136" s="125"/>
      <c r="J136" s="133">
        <f>BK136</f>
        <v>0</v>
      </c>
      <c r="L136" s="122"/>
      <c r="M136" s="127"/>
      <c r="P136" s="128">
        <f>SUM(P137:P164)</f>
        <v>0</v>
      </c>
      <c r="R136" s="128">
        <f>SUM(R137:R164)</f>
        <v>4.0000000000000001E-3</v>
      </c>
      <c r="T136" s="129">
        <f>SUM(T137:T164)</f>
        <v>13.07</v>
      </c>
      <c r="AR136" s="123" t="s">
        <v>8</v>
      </c>
      <c r="AT136" s="130" t="s">
        <v>74</v>
      </c>
      <c r="AU136" s="130" t="s">
        <v>8</v>
      </c>
      <c r="AY136" s="123" t="s">
        <v>140</v>
      </c>
      <c r="BK136" s="131">
        <f>SUM(BK137:BK164)</f>
        <v>0</v>
      </c>
    </row>
    <row r="137" spans="2:65" s="1" customFormat="1" ht="24.2" customHeight="1">
      <c r="B137" s="30"/>
      <c r="C137" s="134" t="s">
        <v>8</v>
      </c>
      <c r="D137" s="134" t="s">
        <v>142</v>
      </c>
      <c r="E137" s="135" t="s">
        <v>477</v>
      </c>
      <c r="F137" s="136" t="s">
        <v>478</v>
      </c>
      <c r="G137" s="137" t="s">
        <v>145</v>
      </c>
      <c r="H137" s="138">
        <v>16</v>
      </c>
      <c r="I137" s="139"/>
      <c r="J137" s="140">
        <f>ROUND(I137*H137,0)</f>
        <v>0</v>
      </c>
      <c r="K137" s="136" t="s">
        <v>146</v>
      </c>
      <c r="L137" s="30"/>
      <c r="M137" s="141" t="s">
        <v>1</v>
      </c>
      <c r="N137" s="142" t="s">
        <v>40</v>
      </c>
      <c r="P137" s="143">
        <f>O137*H137</f>
        <v>0</v>
      </c>
      <c r="Q137" s="143">
        <v>0</v>
      </c>
      <c r="R137" s="143">
        <f>Q137*H137</f>
        <v>0</v>
      </c>
      <c r="S137" s="143">
        <v>0.28999999999999998</v>
      </c>
      <c r="T137" s="144">
        <f>S137*H137</f>
        <v>4.6399999999999997</v>
      </c>
      <c r="AR137" s="145" t="s">
        <v>147</v>
      </c>
      <c r="AT137" s="145" t="s">
        <v>142</v>
      </c>
      <c r="AU137" s="145" t="s">
        <v>84</v>
      </c>
      <c r="AY137" s="15" t="s">
        <v>140</v>
      </c>
      <c r="BE137" s="146">
        <f>IF(N137="základní",J137,0)</f>
        <v>0</v>
      </c>
      <c r="BF137" s="146">
        <f>IF(N137="snížená",J137,0)</f>
        <v>0</v>
      </c>
      <c r="BG137" s="146">
        <f>IF(N137="zákl. přenesená",J137,0)</f>
        <v>0</v>
      </c>
      <c r="BH137" s="146">
        <f>IF(N137="sníž. přenesená",J137,0)</f>
        <v>0</v>
      </c>
      <c r="BI137" s="146">
        <f>IF(N137="nulová",J137,0)</f>
        <v>0</v>
      </c>
      <c r="BJ137" s="15" t="s">
        <v>8</v>
      </c>
      <c r="BK137" s="146">
        <f>ROUND(I137*H137,0)</f>
        <v>0</v>
      </c>
      <c r="BL137" s="15" t="s">
        <v>147</v>
      </c>
      <c r="BM137" s="145" t="s">
        <v>479</v>
      </c>
    </row>
    <row r="138" spans="2:65" s="12" customFormat="1" ht="11.25">
      <c r="B138" s="147"/>
      <c r="D138" s="148" t="s">
        <v>149</v>
      </c>
      <c r="E138" s="149" t="s">
        <v>1</v>
      </c>
      <c r="F138" s="150" t="s">
        <v>480</v>
      </c>
      <c r="H138" s="151">
        <v>12</v>
      </c>
      <c r="I138" s="152"/>
      <c r="L138" s="147"/>
      <c r="M138" s="153"/>
      <c r="T138" s="154"/>
      <c r="AT138" s="149" t="s">
        <v>149</v>
      </c>
      <c r="AU138" s="149" t="s">
        <v>84</v>
      </c>
      <c r="AV138" s="12" t="s">
        <v>84</v>
      </c>
      <c r="AW138" s="12" t="s">
        <v>31</v>
      </c>
      <c r="AX138" s="12" t="s">
        <v>75</v>
      </c>
      <c r="AY138" s="149" t="s">
        <v>140</v>
      </c>
    </row>
    <row r="139" spans="2:65" s="12" customFormat="1" ht="11.25">
      <c r="B139" s="147"/>
      <c r="D139" s="148" t="s">
        <v>149</v>
      </c>
      <c r="E139" s="149" t="s">
        <v>1</v>
      </c>
      <c r="F139" s="150" t="s">
        <v>481</v>
      </c>
      <c r="H139" s="151">
        <v>4</v>
      </c>
      <c r="I139" s="152"/>
      <c r="L139" s="147"/>
      <c r="M139" s="153"/>
      <c r="T139" s="154"/>
      <c r="AT139" s="149" t="s">
        <v>149</v>
      </c>
      <c r="AU139" s="149" t="s">
        <v>84</v>
      </c>
      <c r="AV139" s="12" t="s">
        <v>84</v>
      </c>
      <c r="AW139" s="12" t="s">
        <v>31</v>
      </c>
      <c r="AX139" s="12" t="s">
        <v>75</v>
      </c>
      <c r="AY139" s="149" t="s">
        <v>140</v>
      </c>
    </row>
    <row r="140" spans="2:65" s="13" customFormat="1" ht="11.25">
      <c r="B140" s="155"/>
      <c r="D140" s="148" t="s">
        <v>149</v>
      </c>
      <c r="E140" s="156" t="s">
        <v>1</v>
      </c>
      <c r="F140" s="157" t="s">
        <v>152</v>
      </c>
      <c r="H140" s="158">
        <v>16</v>
      </c>
      <c r="I140" s="159"/>
      <c r="L140" s="155"/>
      <c r="M140" s="160"/>
      <c r="T140" s="161"/>
      <c r="AT140" s="156" t="s">
        <v>149</v>
      </c>
      <c r="AU140" s="156" t="s">
        <v>84</v>
      </c>
      <c r="AV140" s="13" t="s">
        <v>147</v>
      </c>
      <c r="AW140" s="13" t="s">
        <v>31</v>
      </c>
      <c r="AX140" s="13" t="s">
        <v>8</v>
      </c>
      <c r="AY140" s="156" t="s">
        <v>140</v>
      </c>
    </row>
    <row r="141" spans="2:65" s="1" customFormat="1" ht="24.2" customHeight="1">
      <c r="B141" s="30"/>
      <c r="C141" s="134" t="s">
        <v>84</v>
      </c>
      <c r="D141" s="134" t="s">
        <v>142</v>
      </c>
      <c r="E141" s="135" t="s">
        <v>482</v>
      </c>
      <c r="F141" s="136" t="s">
        <v>483</v>
      </c>
      <c r="G141" s="137" t="s">
        <v>145</v>
      </c>
      <c r="H141" s="138">
        <v>16</v>
      </c>
      <c r="I141" s="139"/>
      <c r="J141" s="140">
        <f>ROUND(I141*H141,0)</f>
        <v>0</v>
      </c>
      <c r="K141" s="136" t="s">
        <v>146</v>
      </c>
      <c r="L141" s="30"/>
      <c r="M141" s="141" t="s">
        <v>1</v>
      </c>
      <c r="N141" s="142" t="s">
        <v>40</v>
      </c>
      <c r="P141" s="143">
        <f>O141*H141</f>
        <v>0</v>
      </c>
      <c r="Q141" s="143">
        <v>0</v>
      </c>
      <c r="R141" s="143">
        <f>Q141*H141</f>
        <v>0</v>
      </c>
      <c r="S141" s="143">
        <v>0.45</v>
      </c>
      <c r="T141" s="144">
        <f>S141*H141</f>
        <v>7.2</v>
      </c>
      <c r="AR141" s="145" t="s">
        <v>147</v>
      </c>
      <c r="AT141" s="145" t="s">
        <v>142</v>
      </c>
      <c r="AU141" s="145" t="s">
        <v>84</v>
      </c>
      <c r="AY141" s="15" t="s">
        <v>140</v>
      </c>
      <c r="BE141" s="146">
        <f>IF(N141="základní",J141,0)</f>
        <v>0</v>
      </c>
      <c r="BF141" s="146">
        <f>IF(N141="snížená",J141,0)</f>
        <v>0</v>
      </c>
      <c r="BG141" s="146">
        <f>IF(N141="zákl. přenesená",J141,0)</f>
        <v>0</v>
      </c>
      <c r="BH141" s="146">
        <f>IF(N141="sníž. přenesená",J141,0)</f>
        <v>0</v>
      </c>
      <c r="BI141" s="146">
        <f>IF(N141="nulová",J141,0)</f>
        <v>0</v>
      </c>
      <c r="BJ141" s="15" t="s">
        <v>8</v>
      </c>
      <c r="BK141" s="146">
        <f>ROUND(I141*H141,0)</f>
        <v>0</v>
      </c>
      <c r="BL141" s="15" t="s">
        <v>147</v>
      </c>
      <c r="BM141" s="145" t="s">
        <v>484</v>
      </c>
    </row>
    <row r="142" spans="2:65" s="12" customFormat="1" ht="11.25">
      <c r="B142" s="147"/>
      <c r="D142" s="148" t="s">
        <v>149</v>
      </c>
      <c r="E142" s="149" t="s">
        <v>1</v>
      </c>
      <c r="F142" s="150" t="s">
        <v>480</v>
      </c>
      <c r="H142" s="151">
        <v>12</v>
      </c>
      <c r="I142" s="152"/>
      <c r="L142" s="147"/>
      <c r="M142" s="153"/>
      <c r="T142" s="154"/>
      <c r="AT142" s="149" t="s">
        <v>149</v>
      </c>
      <c r="AU142" s="149" t="s">
        <v>84</v>
      </c>
      <c r="AV142" s="12" t="s">
        <v>84</v>
      </c>
      <c r="AW142" s="12" t="s">
        <v>31</v>
      </c>
      <c r="AX142" s="12" t="s">
        <v>75</v>
      </c>
      <c r="AY142" s="149" t="s">
        <v>140</v>
      </c>
    </row>
    <row r="143" spans="2:65" s="12" customFormat="1" ht="11.25">
      <c r="B143" s="147"/>
      <c r="D143" s="148" t="s">
        <v>149</v>
      </c>
      <c r="E143" s="149" t="s">
        <v>1</v>
      </c>
      <c r="F143" s="150" t="s">
        <v>481</v>
      </c>
      <c r="H143" s="151">
        <v>4</v>
      </c>
      <c r="I143" s="152"/>
      <c r="L143" s="147"/>
      <c r="M143" s="153"/>
      <c r="T143" s="154"/>
      <c r="AT143" s="149" t="s">
        <v>149</v>
      </c>
      <c r="AU143" s="149" t="s">
        <v>84</v>
      </c>
      <c r="AV143" s="12" t="s">
        <v>84</v>
      </c>
      <c r="AW143" s="12" t="s">
        <v>31</v>
      </c>
      <c r="AX143" s="12" t="s">
        <v>75</v>
      </c>
      <c r="AY143" s="149" t="s">
        <v>140</v>
      </c>
    </row>
    <row r="144" spans="2:65" s="13" customFormat="1" ht="11.25">
      <c r="B144" s="155"/>
      <c r="D144" s="148" t="s">
        <v>149</v>
      </c>
      <c r="E144" s="156" t="s">
        <v>1</v>
      </c>
      <c r="F144" s="157" t="s">
        <v>152</v>
      </c>
      <c r="H144" s="158">
        <v>16</v>
      </c>
      <c r="I144" s="159"/>
      <c r="L144" s="155"/>
      <c r="M144" s="160"/>
      <c r="T144" s="161"/>
      <c r="AT144" s="156" t="s">
        <v>149</v>
      </c>
      <c r="AU144" s="156" t="s">
        <v>84</v>
      </c>
      <c r="AV144" s="13" t="s">
        <v>147</v>
      </c>
      <c r="AW144" s="13" t="s">
        <v>31</v>
      </c>
      <c r="AX144" s="13" t="s">
        <v>8</v>
      </c>
      <c r="AY144" s="156" t="s">
        <v>140</v>
      </c>
    </row>
    <row r="145" spans="2:65" s="1" customFormat="1" ht="16.5" customHeight="1">
      <c r="B145" s="30"/>
      <c r="C145" s="134" t="s">
        <v>157</v>
      </c>
      <c r="D145" s="134" t="s">
        <v>142</v>
      </c>
      <c r="E145" s="135" t="s">
        <v>158</v>
      </c>
      <c r="F145" s="136" t="s">
        <v>159</v>
      </c>
      <c r="G145" s="137" t="s">
        <v>160</v>
      </c>
      <c r="H145" s="138">
        <v>6</v>
      </c>
      <c r="I145" s="139"/>
      <c r="J145" s="140">
        <f>ROUND(I145*H145,0)</f>
        <v>0</v>
      </c>
      <c r="K145" s="136" t="s">
        <v>146</v>
      </c>
      <c r="L145" s="30"/>
      <c r="M145" s="141" t="s">
        <v>1</v>
      </c>
      <c r="N145" s="142" t="s">
        <v>40</v>
      </c>
      <c r="P145" s="143">
        <f>O145*H145</f>
        <v>0</v>
      </c>
      <c r="Q145" s="143">
        <v>0</v>
      </c>
      <c r="R145" s="143">
        <f>Q145*H145</f>
        <v>0</v>
      </c>
      <c r="S145" s="143">
        <v>0.20499999999999999</v>
      </c>
      <c r="T145" s="144">
        <f>S145*H145</f>
        <v>1.23</v>
      </c>
      <c r="AR145" s="145" t="s">
        <v>147</v>
      </c>
      <c r="AT145" s="145" t="s">
        <v>142</v>
      </c>
      <c r="AU145" s="145" t="s">
        <v>84</v>
      </c>
      <c r="AY145" s="15" t="s">
        <v>140</v>
      </c>
      <c r="BE145" s="146">
        <f>IF(N145="základní",J145,0)</f>
        <v>0</v>
      </c>
      <c r="BF145" s="146">
        <f>IF(N145="snížená",J145,0)</f>
        <v>0</v>
      </c>
      <c r="BG145" s="146">
        <f>IF(N145="zákl. přenesená",J145,0)</f>
        <v>0</v>
      </c>
      <c r="BH145" s="146">
        <f>IF(N145="sníž. přenesená",J145,0)</f>
        <v>0</v>
      </c>
      <c r="BI145" s="146">
        <f>IF(N145="nulová",J145,0)</f>
        <v>0</v>
      </c>
      <c r="BJ145" s="15" t="s">
        <v>8</v>
      </c>
      <c r="BK145" s="146">
        <f>ROUND(I145*H145,0)</f>
        <v>0</v>
      </c>
      <c r="BL145" s="15" t="s">
        <v>147</v>
      </c>
      <c r="BM145" s="145" t="s">
        <v>485</v>
      </c>
    </row>
    <row r="146" spans="2:65" s="12" customFormat="1" ht="11.25">
      <c r="B146" s="147"/>
      <c r="D146" s="148" t="s">
        <v>149</v>
      </c>
      <c r="E146" s="149" t="s">
        <v>1</v>
      </c>
      <c r="F146" s="150" t="s">
        <v>486</v>
      </c>
      <c r="H146" s="151">
        <v>6</v>
      </c>
      <c r="I146" s="152"/>
      <c r="L146" s="147"/>
      <c r="M146" s="153"/>
      <c r="T146" s="154"/>
      <c r="AT146" s="149" t="s">
        <v>149</v>
      </c>
      <c r="AU146" s="149" t="s">
        <v>84</v>
      </c>
      <c r="AV146" s="12" t="s">
        <v>84</v>
      </c>
      <c r="AW146" s="12" t="s">
        <v>31</v>
      </c>
      <c r="AX146" s="12" t="s">
        <v>75</v>
      </c>
      <c r="AY146" s="149" t="s">
        <v>140</v>
      </c>
    </row>
    <row r="147" spans="2:65" s="13" customFormat="1" ht="11.25">
      <c r="B147" s="155"/>
      <c r="D147" s="148" t="s">
        <v>149</v>
      </c>
      <c r="E147" s="156" t="s">
        <v>1</v>
      </c>
      <c r="F147" s="157" t="s">
        <v>152</v>
      </c>
      <c r="H147" s="158">
        <v>6</v>
      </c>
      <c r="I147" s="159"/>
      <c r="L147" s="155"/>
      <c r="M147" s="160"/>
      <c r="T147" s="161"/>
      <c r="AT147" s="156" t="s">
        <v>149</v>
      </c>
      <c r="AU147" s="156" t="s">
        <v>84</v>
      </c>
      <c r="AV147" s="13" t="s">
        <v>147</v>
      </c>
      <c r="AW147" s="13" t="s">
        <v>31</v>
      </c>
      <c r="AX147" s="13" t="s">
        <v>8</v>
      </c>
      <c r="AY147" s="156" t="s">
        <v>140</v>
      </c>
    </row>
    <row r="148" spans="2:65" s="1" customFormat="1" ht="33" customHeight="1">
      <c r="B148" s="30"/>
      <c r="C148" s="134" t="s">
        <v>147</v>
      </c>
      <c r="D148" s="134" t="s">
        <v>142</v>
      </c>
      <c r="E148" s="135" t="s">
        <v>164</v>
      </c>
      <c r="F148" s="136" t="s">
        <v>165</v>
      </c>
      <c r="G148" s="137" t="s">
        <v>166</v>
      </c>
      <c r="H148" s="138">
        <v>18.224</v>
      </c>
      <c r="I148" s="139"/>
      <c r="J148" s="140">
        <f>ROUND(I148*H148,0)</f>
        <v>0</v>
      </c>
      <c r="K148" s="136" t="s">
        <v>146</v>
      </c>
      <c r="L148" s="30"/>
      <c r="M148" s="141" t="s">
        <v>1</v>
      </c>
      <c r="N148" s="142" t="s">
        <v>40</v>
      </c>
      <c r="P148" s="143">
        <f>O148*H148</f>
        <v>0</v>
      </c>
      <c r="Q148" s="143">
        <v>0</v>
      </c>
      <c r="R148" s="143">
        <f>Q148*H148</f>
        <v>0</v>
      </c>
      <c r="S148" s="143">
        <v>0</v>
      </c>
      <c r="T148" s="144">
        <f>S148*H148</f>
        <v>0</v>
      </c>
      <c r="AR148" s="145" t="s">
        <v>147</v>
      </c>
      <c r="AT148" s="145" t="s">
        <v>142</v>
      </c>
      <c r="AU148" s="145" t="s">
        <v>84</v>
      </c>
      <c r="AY148" s="15" t="s">
        <v>140</v>
      </c>
      <c r="BE148" s="146">
        <f>IF(N148="základní",J148,0)</f>
        <v>0</v>
      </c>
      <c r="BF148" s="146">
        <f>IF(N148="snížená",J148,0)</f>
        <v>0</v>
      </c>
      <c r="BG148" s="146">
        <f>IF(N148="zákl. přenesená",J148,0)</f>
        <v>0</v>
      </c>
      <c r="BH148" s="146">
        <f>IF(N148="sníž. přenesená",J148,0)</f>
        <v>0</v>
      </c>
      <c r="BI148" s="146">
        <f>IF(N148="nulová",J148,0)</f>
        <v>0</v>
      </c>
      <c r="BJ148" s="15" t="s">
        <v>8</v>
      </c>
      <c r="BK148" s="146">
        <f>ROUND(I148*H148,0)</f>
        <v>0</v>
      </c>
      <c r="BL148" s="15" t="s">
        <v>147</v>
      </c>
      <c r="BM148" s="145" t="s">
        <v>487</v>
      </c>
    </row>
    <row r="149" spans="2:65" s="12" customFormat="1" ht="11.25">
      <c r="B149" s="147"/>
      <c r="D149" s="148" t="s">
        <v>149</v>
      </c>
      <c r="E149" s="149" t="s">
        <v>1</v>
      </c>
      <c r="F149" s="150" t="s">
        <v>488</v>
      </c>
      <c r="H149" s="151">
        <v>1.224</v>
      </c>
      <c r="I149" s="152"/>
      <c r="L149" s="147"/>
      <c r="M149" s="153"/>
      <c r="T149" s="154"/>
      <c r="AT149" s="149" t="s">
        <v>149</v>
      </c>
      <c r="AU149" s="149" t="s">
        <v>84</v>
      </c>
      <c r="AV149" s="12" t="s">
        <v>84</v>
      </c>
      <c r="AW149" s="12" t="s">
        <v>31</v>
      </c>
      <c r="AX149" s="12" t="s">
        <v>75</v>
      </c>
      <c r="AY149" s="149" t="s">
        <v>140</v>
      </c>
    </row>
    <row r="150" spans="2:65" s="12" customFormat="1" ht="11.25">
      <c r="B150" s="147"/>
      <c r="D150" s="148" t="s">
        <v>149</v>
      </c>
      <c r="E150" s="149" t="s">
        <v>1</v>
      </c>
      <c r="F150" s="150" t="s">
        <v>489</v>
      </c>
      <c r="H150" s="151">
        <v>17</v>
      </c>
      <c r="I150" s="152"/>
      <c r="L150" s="147"/>
      <c r="M150" s="153"/>
      <c r="T150" s="154"/>
      <c r="AT150" s="149" t="s">
        <v>149</v>
      </c>
      <c r="AU150" s="149" t="s">
        <v>84</v>
      </c>
      <c r="AV150" s="12" t="s">
        <v>84</v>
      </c>
      <c r="AW150" s="12" t="s">
        <v>31</v>
      </c>
      <c r="AX150" s="12" t="s">
        <v>75</v>
      </c>
      <c r="AY150" s="149" t="s">
        <v>140</v>
      </c>
    </row>
    <row r="151" spans="2:65" s="13" customFormat="1" ht="11.25">
      <c r="B151" s="155"/>
      <c r="D151" s="148" t="s">
        <v>149</v>
      </c>
      <c r="E151" s="156" t="s">
        <v>1</v>
      </c>
      <c r="F151" s="157" t="s">
        <v>152</v>
      </c>
      <c r="H151" s="158">
        <v>18.224</v>
      </c>
      <c r="I151" s="159"/>
      <c r="L151" s="155"/>
      <c r="M151" s="160"/>
      <c r="T151" s="161"/>
      <c r="AT151" s="156" t="s">
        <v>149</v>
      </c>
      <c r="AU151" s="156" t="s">
        <v>84</v>
      </c>
      <c r="AV151" s="13" t="s">
        <v>147</v>
      </c>
      <c r="AW151" s="13" t="s">
        <v>31</v>
      </c>
      <c r="AX151" s="13" t="s">
        <v>8</v>
      </c>
      <c r="AY151" s="156" t="s">
        <v>140</v>
      </c>
    </row>
    <row r="152" spans="2:65" s="1" customFormat="1" ht="37.9" customHeight="1">
      <c r="B152" s="30"/>
      <c r="C152" s="134" t="s">
        <v>170</v>
      </c>
      <c r="D152" s="134" t="s">
        <v>142</v>
      </c>
      <c r="E152" s="135" t="s">
        <v>171</v>
      </c>
      <c r="F152" s="136" t="s">
        <v>172</v>
      </c>
      <c r="G152" s="137" t="s">
        <v>166</v>
      </c>
      <c r="H152" s="138">
        <v>2.1</v>
      </c>
      <c r="I152" s="139"/>
      <c r="J152" s="140">
        <f>ROUND(I152*H152,0)</f>
        <v>0</v>
      </c>
      <c r="K152" s="136" t="s">
        <v>146</v>
      </c>
      <c r="L152" s="30"/>
      <c r="M152" s="141" t="s">
        <v>1</v>
      </c>
      <c r="N152" s="142" t="s">
        <v>40</v>
      </c>
      <c r="P152" s="143">
        <f>O152*H152</f>
        <v>0</v>
      </c>
      <c r="Q152" s="143">
        <v>0</v>
      </c>
      <c r="R152" s="143">
        <f>Q152*H152</f>
        <v>0</v>
      </c>
      <c r="S152" s="143">
        <v>0</v>
      </c>
      <c r="T152" s="144">
        <f>S152*H152</f>
        <v>0</v>
      </c>
      <c r="AR152" s="145" t="s">
        <v>147</v>
      </c>
      <c r="AT152" s="145" t="s">
        <v>142</v>
      </c>
      <c r="AU152" s="145" t="s">
        <v>84</v>
      </c>
      <c r="AY152" s="15" t="s">
        <v>140</v>
      </c>
      <c r="BE152" s="146">
        <f>IF(N152="základní",J152,0)</f>
        <v>0</v>
      </c>
      <c r="BF152" s="146">
        <f>IF(N152="snížená",J152,0)</f>
        <v>0</v>
      </c>
      <c r="BG152" s="146">
        <f>IF(N152="zákl. přenesená",J152,0)</f>
        <v>0</v>
      </c>
      <c r="BH152" s="146">
        <f>IF(N152="sníž. přenesená",J152,0)</f>
        <v>0</v>
      </c>
      <c r="BI152" s="146">
        <f>IF(N152="nulová",J152,0)</f>
        <v>0</v>
      </c>
      <c r="BJ152" s="15" t="s">
        <v>8</v>
      </c>
      <c r="BK152" s="146">
        <f>ROUND(I152*H152,0)</f>
        <v>0</v>
      </c>
      <c r="BL152" s="15" t="s">
        <v>147</v>
      </c>
      <c r="BM152" s="145" t="s">
        <v>490</v>
      </c>
    </row>
    <row r="153" spans="2:65" s="12" customFormat="1" ht="11.25">
      <c r="B153" s="147"/>
      <c r="D153" s="148" t="s">
        <v>149</v>
      </c>
      <c r="E153" s="149" t="s">
        <v>1</v>
      </c>
      <c r="F153" s="150" t="s">
        <v>491</v>
      </c>
      <c r="H153" s="151">
        <v>1.8</v>
      </c>
      <c r="I153" s="152"/>
      <c r="L153" s="147"/>
      <c r="M153" s="153"/>
      <c r="T153" s="154"/>
      <c r="AT153" s="149" t="s">
        <v>149</v>
      </c>
      <c r="AU153" s="149" t="s">
        <v>84</v>
      </c>
      <c r="AV153" s="12" t="s">
        <v>84</v>
      </c>
      <c r="AW153" s="12" t="s">
        <v>31</v>
      </c>
      <c r="AX153" s="12" t="s">
        <v>75</v>
      </c>
      <c r="AY153" s="149" t="s">
        <v>140</v>
      </c>
    </row>
    <row r="154" spans="2:65" s="12" customFormat="1" ht="11.25">
      <c r="B154" s="147"/>
      <c r="D154" s="148" t="s">
        <v>149</v>
      </c>
      <c r="E154" s="149" t="s">
        <v>1</v>
      </c>
      <c r="F154" s="150" t="s">
        <v>492</v>
      </c>
      <c r="H154" s="151">
        <v>0.3</v>
      </c>
      <c r="I154" s="152"/>
      <c r="L154" s="147"/>
      <c r="M154" s="153"/>
      <c r="T154" s="154"/>
      <c r="AT154" s="149" t="s">
        <v>149</v>
      </c>
      <c r="AU154" s="149" t="s">
        <v>84</v>
      </c>
      <c r="AV154" s="12" t="s">
        <v>84</v>
      </c>
      <c r="AW154" s="12" t="s">
        <v>31</v>
      </c>
      <c r="AX154" s="12" t="s">
        <v>75</v>
      </c>
      <c r="AY154" s="149" t="s">
        <v>140</v>
      </c>
    </row>
    <row r="155" spans="2:65" s="13" customFormat="1" ht="11.25">
      <c r="B155" s="155"/>
      <c r="D155" s="148" t="s">
        <v>149</v>
      </c>
      <c r="E155" s="156" t="s">
        <v>1</v>
      </c>
      <c r="F155" s="157" t="s">
        <v>152</v>
      </c>
      <c r="H155" s="158">
        <v>2.1</v>
      </c>
      <c r="I155" s="159"/>
      <c r="L155" s="155"/>
      <c r="M155" s="160"/>
      <c r="T155" s="161"/>
      <c r="AT155" s="156" t="s">
        <v>149</v>
      </c>
      <c r="AU155" s="156" t="s">
        <v>84</v>
      </c>
      <c r="AV155" s="13" t="s">
        <v>147</v>
      </c>
      <c r="AW155" s="13" t="s">
        <v>31</v>
      </c>
      <c r="AX155" s="13" t="s">
        <v>8</v>
      </c>
      <c r="AY155" s="156" t="s">
        <v>140</v>
      </c>
    </row>
    <row r="156" spans="2:65" s="1" customFormat="1" ht="24.2" customHeight="1">
      <c r="B156" s="30"/>
      <c r="C156" s="134" t="s">
        <v>175</v>
      </c>
      <c r="D156" s="134" t="s">
        <v>142</v>
      </c>
      <c r="E156" s="135" t="s">
        <v>493</v>
      </c>
      <c r="F156" s="136" t="s">
        <v>494</v>
      </c>
      <c r="G156" s="137" t="s">
        <v>308</v>
      </c>
      <c r="H156" s="138">
        <v>3.42</v>
      </c>
      <c r="I156" s="139"/>
      <c r="J156" s="140">
        <f>ROUND(I156*H156,0)</f>
        <v>0</v>
      </c>
      <c r="K156" s="136" t="s">
        <v>146</v>
      </c>
      <c r="L156" s="30"/>
      <c r="M156" s="141" t="s">
        <v>1</v>
      </c>
      <c r="N156" s="142" t="s">
        <v>40</v>
      </c>
      <c r="P156" s="143">
        <f>O156*H156</f>
        <v>0</v>
      </c>
      <c r="Q156" s="143">
        <v>0</v>
      </c>
      <c r="R156" s="143">
        <f>Q156*H156</f>
        <v>0</v>
      </c>
      <c r="S156" s="143">
        <v>0</v>
      </c>
      <c r="T156" s="144">
        <f>S156*H156</f>
        <v>0</v>
      </c>
      <c r="AR156" s="145" t="s">
        <v>147</v>
      </c>
      <c r="AT156" s="145" t="s">
        <v>142</v>
      </c>
      <c r="AU156" s="145" t="s">
        <v>84</v>
      </c>
      <c r="AY156" s="15" t="s">
        <v>140</v>
      </c>
      <c r="BE156" s="146">
        <f>IF(N156="základní",J156,0)</f>
        <v>0</v>
      </c>
      <c r="BF156" s="146">
        <f>IF(N156="snížená",J156,0)</f>
        <v>0</v>
      </c>
      <c r="BG156" s="146">
        <f>IF(N156="zákl. přenesená",J156,0)</f>
        <v>0</v>
      </c>
      <c r="BH156" s="146">
        <f>IF(N156="sníž. přenesená",J156,0)</f>
        <v>0</v>
      </c>
      <c r="BI156" s="146">
        <f>IF(N156="nulová",J156,0)</f>
        <v>0</v>
      </c>
      <c r="BJ156" s="15" t="s">
        <v>8</v>
      </c>
      <c r="BK156" s="146">
        <f>ROUND(I156*H156,0)</f>
        <v>0</v>
      </c>
      <c r="BL156" s="15" t="s">
        <v>147</v>
      </c>
      <c r="BM156" s="145" t="s">
        <v>495</v>
      </c>
    </row>
    <row r="157" spans="2:65" s="1" customFormat="1" ht="24.2" customHeight="1">
      <c r="B157" s="30"/>
      <c r="C157" s="134" t="s">
        <v>182</v>
      </c>
      <c r="D157" s="134" t="s">
        <v>142</v>
      </c>
      <c r="E157" s="135" t="s">
        <v>176</v>
      </c>
      <c r="F157" s="136" t="s">
        <v>177</v>
      </c>
      <c r="G157" s="137" t="s">
        <v>166</v>
      </c>
      <c r="H157" s="138">
        <v>17</v>
      </c>
      <c r="I157" s="139"/>
      <c r="J157" s="140">
        <f>ROUND(I157*H157,0)</f>
        <v>0</v>
      </c>
      <c r="K157" s="136" t="s">
        <v>146</v>
      </c>
      <c r="L157" s="30"/>
      <c r="M157" s="141" t="s">
        <v>1</v>
      </c>
      <c r="N157" s="142" t="s">
        <v>40</v>
      </c>
      <c r="P157" s="143">
        <f>O157*H157</f>
        <v>0</v>
      </c>
      <c r="Q157" s="143">
        <v>0</v>
      </c>
      <c r="R157" s="143">
        <f>Q157*H157</f>
        <v>0</v>
      </c>
      <c r="S157" s="143">
        <v>0</v>
      </c>
      <c r="T157" s="144">
        <f>S157*H157</f>
        <v>0</v>
      </c>
      <c r="AR157" s="145" t="s">
        <v>147</v>
      </c>
      <c r="AT157" s="145" t="s">
        <v>142</v>
      </c>
      <c r="AU157" s="145" t="s">
        <v>84</v>
      </c>
      <c r="AY157" s="15" t="s">
        <v>140</v>
      </c>
      <c r="BE157" s="146">
        <f>IF(N157="základní",J157,0)</f>
        <v>0</v>
      </c>
      <c r="BF157" s="146">
        <f>IF(N157="snížená",J157,0)</f>
        <v>0</v>
      </c>
      <c r="BG157" s="146">
        <f>IF(N157="zákl. přenesená",J157,0)</f>
        <v>0</v>
      </c>
      <c r="BH157" s="146">
        <f>IF(N157="sníž. přenesená",J157,0)</f>
        <v>0</v>
      </c>
      <c r="BI157" s="146">
        <f>IF(N157="nulová",J157,0)</f>
        <v>0</v>
      </c>
      <c r="BJ157" s="15" t="s">
        <v>8</v>
      </c>
      <c r="BK157" s="146">
        <f>ROUND(I157*H157,0)</f>
        <v>0</v>
      </c>
      <c r="BL157" s="15" t="s">
        <v>147</v>
      </c>
      <c r="BM157" s="145" t="s">
        <v>496</v>
      </c>
    </row>
    <row r="158" spans="2:65" s="12" customFormat="1" ht="11.25">
      <c r="B158" s="147"/>
      <c r="D158" s="148" t="s">
        <v>149</v>
      </c>
      <c r="E158" s="149" t="s">
        <v>1</v>
      </c>
      <c r="F158" s="150" t="s">
        <v>489</v>
      </c>
      <c r="H158" s="151">
        <v>17</v>
      </c>
      <c r="I158" s="152"/>
      <c r="L158" s="147"/>
      <c r="M158" s="153"/>
      <c r="T158" s="154"/>
      <c r="AT158" s="149" t="s">
        <v>149</v>
      </c>
      <c r="AU158" s="149" t="s">
        <v>84</v>
      </c>
      <c r="AV158" s="12" t="s">
        <v>84</v>
      </c>
      <c r="AW158" s="12" t="s">
        <v>31</v>
      </c>
      <c r="AX158" s="12" t="s">
        <v>8</v>
      </c>
      <c r="AY158" s="149" t="s">
        <v>140</v>
      </c>
    </row>
    <row r="159" spans="2:65" s="1" customFormat="1" ht="24.2" customHeight="1">
      <c r="B159" s="30"/>
      <c r="C159" s="134" t="s">
        <v>187</v>
      </c>
      <c r="D159" s="134" t="s">
        <v>142</v>
      </c>
      <c r="E159" s="135" t="s">
        <v>497</v>
      </c>
      <c r="F159" s="136" t="s">
        <v>498</v>
      </c>
      <c r="G159" s="137" t="s">
        <v>145</v>
      </c>
      <c r="H159" s="138">
        <v>52.5</v>
      </c>
      <c r="I159" s="139"/>
      <c r="J159" s="140">
        <f>ROUND(I159*H159,0)</f>
        <v>0</v>
      </c>
      <c r="K159" s="136" t="s">
        <v>146</v>
      </c>
      <c r="L159" s="30"/>
      <c r="M159" s="141" t="s">
        <v>1</v>
      </c>
      <c r="N159" s="142" t="s">
        <v>40</v>
      </c>
      <c r="P159" s="143">
        <f>O159*H159</f>
        <v>0</v>
      </c>
      <c r="Q159" s="143">
        <v>0</v>
      </c>
      <c r="R159" s="143">
        <f>Q159*H159</f>
        <v>0</v>
      </c>
      <c r="S159" s="143">
        <v>0</v>
      </c>
      <c r="T159" s="144">
        <f>S159*H159</f>
        <v>0</v>
      </c>
      <c r="AR159" s="145" t="s">
        <v>147</v>
      </c>
      <c r="AT159" s="145" t="s">
        <v>142</v>
      </c>
      <c r="AU159" s="145" t="s">
        <v>84</v>
      </c>
      <c r="AY159" s="15" t="s">
        <v>140</v>
      </c>
      <c r="BE159" s="146">
        <f>IF(N159="základní",J159,0)</f>
        <v>0</v>
      </c>
      <c r="BF159" s="146">
        <f>IF(N159="snížená",J159,0)</f>
        <v>0</v>
      </c>
      <c r="BG159" s="146">
        <f>IF(N159="zákl. přenesená",J159,0)</f>
        <v>0</v>
      </c>
      <c r="BH159" s="146">
        <f>IF(N159="sníž. přenesená",J159,0)</f>
        <v>0</v>
      </c>
      <c r="BI159" s="146">
        <f>IF(N159="nulová",J159,0)</f>
        <v>0</v>
      </c>
      <c r="BJ159" s="15" t="s">
        <v>8</v>
      </c>
      <c r="BK159" s="146">
        <f>ROUND(I159*H159,0)</f>
        <v>0</v>
      </c>
      <c r="BL159" s="15" t="s">
        <v>147</v>
      </c>
      <c r="BM159" s="145" t="s">
        <v>499</v>
      </c>
    </row>
    <row r="160" spans="2:65" s="12" customFormat="1" ht="11.25">
      <c r="B160" s="147"/>
      <c r="D160" s="148" t="s">
        <v>149</v>
      </c>
      <c r="E160" s="149" t="s">
        <v>1</v>
      </c>
      <c r="F160" s="150" t="s">
        <v>500</v>
      </c>
      <c r="H160" s="151">
        <v>42.5</v>
      </c>
      <c r="I160" s="152"/>
      <c r="L160" s="147"/>
      <c r="M160" s="153"/>
      <c r="T160" s="154"/>
      <c r="AT160" s="149" t="s">
        <v>149</v>
      </c>
      <c r="AU160" s="149" t="s">
        <v>84</v>
      </c>
      <c r="AV160" s="12" t="s">
        <v>84</v>
      </c>
      <c r="AW160" s="12" t="s">
        <v>31</v>
      </c>
      <c r="AX160" s="12" t="s">
        <v>75</v>
      </c>
      <c r="AY160" s="149" t="s">
        <v>140</v>
      </c>
    </row>
    <row r="161" spans="2:65" s="12" customFormat="1" ht="11.25">
      <c r="B161" s="147"/>
      <c r="D161" s="148" t="s">
        <v>149</v>
      </c>
      <c r="E161" s="149" t="s">
        <v>1</v>
      </c>
      <c r="F161" s="150" t="s">
        <v>501</v>
      </c>
      <c r="H161" s="151">
        <v>10</v>
      </c>
      <c r="I161" s="152"/>
      <c r="L161" s="147"/>
      <c r="M161" s="153"/>
      <c r="T161" s="154"/>
      <c r="AT161" s="149" t="s">
        <v>149</v>
      </c>
      <c r="AU161" s="149" t="s">
        <v>84</v>
      </c>
      <c r="AV161" s="12" t="s">
        <v>84</v>
      </c>
      <c r="AW161" s="12" t="s">
        <v>31</v>
      </c>
      <c r="AX161" s="12" t="s">
        <v>75</v>
      </c>
      <c r="AY161" s="149" t="s">
        <v>140</v>
      </c>
    </row>
    <row r="162" spans="2:65" s="13" customFormat="1" ht="11.25">
      <c r="B162" s="155"/>
      <c r="D162" s="148" t="s">
        <v>149</v>
      </c>
      <c r="E162" s="156" t="s">
        <v>1</v>
      </c>
      <c r="F162" s="157" t="s">
        <v>152</v>
      </c>
      <c r="H162" s="158">
        <v>52.5</v>
      </c>
      <c r="I162" s="159"/>
      <c r="L162" s="155"/>
      <c r="M162" s="160"/>
      <c r="T162" s="161"/>
      <c r="AT162" s="156" t="s">
        <v>149</v>
      </c>
      <c r="AU162" s="156" t="s">
        <v>84</v>
      </c>
      <c r="AV162" s="13" t="s">
        <v>147</v>
      </c>
      <c r="AW162" s="13" t="s">
        <v>31</v>
      </c>
      <c r="AX162" s="13" t="s">
        <v>8</v>
      </c>
      <c r="AY162" s="156" t="s">
        <v>140</v>
      </c>
    </row>
    <row r="163" spans="2:65" s="1" customFormat="1" ht="16.5" customHeight="1">
      <c r="B163" s="30"/>
      <c r="C163" s="165" t="s">
        <v>192</v>
      </c>
      <c r="D163" s="165" t="s">
        <v>207</v>
      </c>
      <c r="E163" s="166" t="s">
        <v>502</v>
      </c>
      <c r="F163" s="167" t="s">
        <v>503</v>
      </c>
      <c r="G163" s="168" t="s">
        <v>406</v>
      </c>
      <c r="H163" s="169">
        <v>4</v>
      </c>
      <c r="I163" s="170"/>
      <c r="J163" s="171">
        <f>ROUND(I163*H163,0)</f>
        <v>0</v>
      </c>
      <c r="K163" s="167" t="s">
        <v>146</v>
      </c>
      <c r="L163" s="172"/>
      <c r="M163" s="173" t="s">
        <v>1</v>
      </c>
      <c r="N163" s="174" t="s">
        <v>40</v>
      </c>
      <c r="P163" s="143">
        <f>O163*H163</f>
        <v>0</v>
      </c>
      <c r="Q163" s="143">
        <v>1E-3</v>
      </c>
      <c r="R163" s="143">
        <f>Q163*H163</f>
        <v>4.0000000000000001E-3</v>
      </c>
      <c r="S163" s="143">
        <v>0</v>
      </c>
      <c r="T163" s="144">
        <f>S163*H163</f>
        <v>0</v>
      </c>
      <c r="AR163" s="145" t="s">
        <v>187</v>
      </c>
      <c r="AT163" s="145" t="s">
        <v>207</v>
      </c>
      <c r="AU163" s="145" t="s">
        <v>84</v>
      </c>
      <c r="AY163" s="15" t="s">
        <v>140</v>
      </c>
      <c r="BE163" s="146">
        <f>IF(N163="základní",J163,0)</f>
        <v>0</v>
      </c>
      <c r="BF163" s="146">
        <f>IF(N163="snížená",J163,0)</f>
        <v>0</v>
      </c>
      <c r="BG163" s="146">
        <f>IF(N163="zákl. přenesená",J163,0)</f>
        <v>0</v>
      </c>
      <c r="BH163" s="146">
        <f>IF(N163="sníž. přenesená",J163,0)</f>
        <v>0</v>
      </c>
      <c r="BI163" s="146">
        <f>IF(N163="nulová",J163,0)</f>
        <v>0</v>
      </c>
      <c r="BJ163" s="15" t="s">
        <v>8</v>
      </c>
      <c r="BK163" s="146">
        <f>ROUND(I163*H163,0)</f>
        <v>0</v>
      </c>
      <c r="BL163" s="15" t="s">
        <v>147</v>
      </c>
      <c r="BM163" s="145" t="s">
        <v>504</v>
      </c>
    </row>
    <row r="164" spans="2:65" s="12" customFormat="1" ht="11.25">
      <c r="B164" s="147"/>
      <c r="D164" s="148" t="s">
        <v>149</v>
      </c>
      <c r="F164" s="150" t="s">
        <v>505</v>
      </c>
      <c r="H164" s="151">
        <v>4</v>
      </c>
      <c r="I164" s="152"/>
      <c r="L164" s="147"/>
      <c r="M164" s="153"/>
      <c r="T164" s="154"/>
      <c r="AT164" s="149" t="s">
        <v>149</v>
      </c>
      <c r="AU164" s="149" t="s">
        <v>84</v>
      </c>
      <c r="AV164" s="12" t="s">
        <v>84</v>
      </c>
      <c r="AW164" s="12" t="s">
        <v>4</v>
      </c>
      <c r="AX164" s="12" t="s">
        <v>8</v>
      </c>
      <c r="AY164" s="149" t="s">
        <v>140</v>
      </c>
    </row>
    <row r="165" spans="2:65" s="11" customFormat="1" ht="22.9" customHeight="1">
      <c r="B165" s="122"/>
      <c r="D165" s="123" t="s">
        <v>74</v>
      </c>
      <c r="E165" s="132" t="s">
        <v>84</v>
      </c>
      <c r="F165" s="132" t="s">
        <v>181</v>
      </c>
      <c r="I165" s="125"/>
      <c r="J165" s="133">
        <f>BK165</f>
        <v>0</v>
      </c>
      <c r="L165" s="122"/>
      <c r="M165" s="127"/>
      <c r="P165" s="128">
        <f>SUM(P166:P172)</f>
        <v>0</v>
      </c>
      <c r="R165" s="128">
        <f>SUM(R166:R172)</f>
        <v>3.7639766399999997</v>
      </c>
      <c r="T165" s="129">
        <f>SUM(T166:T172)</f>
        <v>0</v>
      </c>
      <c r="AR165" s="123" t="s">
        <v>8</v>
      </c>
      <c r="AT165" s="130" t="s">
        <v>74</v>
      </c>
      <c r="AU165" s="130" t="s">
        <v>8</v>
      </c>
      <c r="AY165" s="123" t="s">
        <v>140</v>
      </c>
      <c r="BK165" s="131">
        <f>SUM(BK166:BK172)</f>
        <v>0</v>
      </c>
    </row>
    <row r="166" spans="2:65" s="1" customFormat="1" ht="16.5" customHeight="1">
      <c r="B166" s="30"/>
      <c r="C166" s="134" t="s">
        <v>197</v>
      </c>
      <c r="D166" s="134" t="s">
        <v>142</v>
      </c>
      <c r="E166" s="135" t="s">
        <v>183</v>
      </c>
      <c r="F166" s="136" t="s">
        <v>184</v>
      </c>
      <c r="G166" s="137" t="s">
        <v>166</v>
      </c>
      <c r="H166" s="138">
        <v>1.6319999999999999</v>
      </c>
      <c r="I166" s="139"/>
      <c r="J166" s="140">
        <f>ROUND(I166*H166,0)</f>
        <v>0</v>
      </c>
      <c r="K166" s="136" t="s">
        <v>146</v>
      </c>
      <c r="L166" s="30"/>
      <c r="M166" s="141" t="s">
        <v>1</v>
      </c>
      <c r="N166" s="142" t="s">
        <v>40</v>
      </c>
      <c r="P166" s="143">
        <f>O166*H166</f>
        <v>0</v>
      </c>
      <c r="Q166" s="143">
        <v>2.3010199999999998</v>
      </c>
      <c r="R166" s="143">
        <f>Q166*H166</f>
        <v>3.7552646399999996</v>
      </c>
      <c r="S166" s="143">
        <v>0</v>
      </c>
      <c r="T166" s="144">
        <f>S166*H166</f>
        <v>0</v>
      </c>
      <c r="AR166" s="145" t="s">
        <v>147</v>
      </c>
      <c r="AT166" s="145" t="s">
        <v>142</v>
      </c>
      <c r="AU166" s="145" t="s">
        <v>84</v>
      </c>
      <c r="AY166" s="15" t="s">
        <v>140</v>
      </c>
      <c r="BE166" s="146">
        <f>IF(N166="základní",J166,0)</f>
        <v>0</v>
      </c>
      <c r="BF166" s="146">
        <f>IF(N166="snížená",J166,0)</f>
        <v>0</v>
      </c>
      <c r="BG166" s="146">
        <f>IF(N166="zákl. přenesená",J166,0)</f>
        <v>0</v>
      </c>
      <c r="BH166" s="146">
        <f>IF(N166="sníž. přenesená",J166,0)</f>
        <v>0</v>
      </c>
      <c r="BI166" s="146">
        <f>IF(N166="nulová",J166,0)</f>
        <v>0</v>
      </c>
      <c r="BJ166" s="15" t="s">
        <v>8</v>
      </c>
      <c r="BK166" s="146">
        <f>ROUND(I166*H166,0)</f>
        <v>0</v>
      </c>
      <c r="BL166" s="15" t="s">
        <v>147</v>
      </c>
      <c r="BM166" s="145" t="s">
        <v>506</v>
      </c>
    </row>
    <row r="167" spans="2:65" s="12" customFormat="1" ht="11.25">
      <c r="B167" s="147"/>
      <c r="D167" s="148" t="s">
        <v>149</v>
      </c>
      <c r="E167" s="149" t="s">
        <v>1</v>
      </c>
      <c r="F167" s="150" t="s">
        <v>507</v>
      </c>
      <c r="H167" s="151">
        <v>1.6319999999999999</v>
      </c>
      <c r="I167" s="152"/>
      <c r="L167" s="147"/>
      <c r="M167" s="153"/>
      <c r="T167" s="154"/>
      <c r="AT167" s="149" t="s">
        <v>149</v>
      </c>
      <c r="AU167" s="149" t="s">
        <v>84</v>
      </c>
      <c r="AV167" s="12" t="s">
        <v>84</v>
      </c>
      <c r="AW167" s="12" t="s">
        <v>31</v>
      </c>
      <c r="AX167" s="12" t="s">
        <v>75</v>
      </c>
      <c r="AY167" s="149" t="s">
        <v>140</v>
      </c>
    </row>
    <row r="168" spans="2:65" s="13" customFormat="1" ht="11.25">
      <c r="B168" s="155"/>
      <c r="D168" s="148" t="s">
        <v>149</v>
      </c>
      <c r="E168" s="156" t="s">
        <v>1</v>
      </c>
      <c r="F168" s="157" t="s">
        <v>152</v>
      </c>
      <c r="H168" s="158">
        <v>1.6319999999999999</v>
      </c>
      <c r="I168" s="159"/>
      <c r="L168" s="155"/>
      <c r="M168" s="160"/>
      <c r="T168" s="161"/>
      <c r="AT168" s="156" t="s">
        <v>149</v>
      </c>
      <c r="AU168" s="156" t="s">
        <v>84</v>
      </c>
      <c r="AV168" s="13" t="s">
        <v>147</v>
      </c>
      <c r="AW168" s="13" t="s">
        <v>31</v>
      </c>
      <c r="AX168" s="13" t="s">
        <v>8</v>
      </c>
      <c r="AY168" s="156" t="s">
        <v>140</v>
      </c>
    </row>
    <row r="169" spans="2:65" s="1" customFormat="1" ht="16.5" customHeight="1">
      <c r="B169" s="30"/>
      <c r="C169" s="134" t="s">
        <v>206</v>
      </c>
      <c r="D169" s="134" t="s">
        <v>142</v>
      </c>
      <c r="E169" s="135" t="s">
        <v>188</v>
      </c>
      <c r="F169" s="136" t="s">
        <v>189</v>
      </c>
      <c r="G169" s="137" t="s">
        <v>145</v>
      </c>
      <c r="H169" s="138">
        <v>3.3</v>
      </c>
      <c r="I169" s="139"/>
      <c r="J169" s="140">
        <f>ROUND(I169*H169,0)</f>
        <v>0</v>
      </c>
      <c r="K169" s="136" t="s">
        <v>146</v>
      </c>
      <c r="L169" s="30"/>
      <c r="M169" s="141" t="s">
        <v>1</v>
      </c>
      <c r="N169" s="142" t="s">
        <v>40</v>
      </c>
      <c r="P169" s="143">
        <f>O169*H169</f>
        <v>0</v>
      </c>
      <c r="Q169" s="143">
        <v>2.64E-3</v>
      </c>
      <c r="R169" s="143">
        <f>Q169*H169</f>
        <v>8.7119999999999993E-3</v>
      </c>
      <c r="S169" s="143">
        <v>0</v>
      </c>
      <c r="T169" s="144">
        <f>S169*H169</f>
        <v>0</v>
      </c>
      <c r="AR169" s="145" t="s">
        <v>147</v>
      </c>
      <c r="AT169" s="145" t="s">
        <v>142</v>
      </c>
      <c r="AU169" s="145" t="s">
        <v>84</v>
      </c>
      <c r="AY169" s="15" t="s">
        <v>140</v>
      </c>
      <c r="BE169" s="146">
        <f>IF(N169="základní",J169,0)</f>
        <v>0</v>
      </c>
      <c r="BF169" s="146">
        <f>IF(N169="snížená",J169,0)</f>
        <v>0</v>
      </c>
      <c r="BG169" s="146">
        <f>IF(N169="zákl. přenesená",J169,0)</f>
        <v>0</v>
      </c>
      <c r="BH169" s="146">
        <f>IF(N169="sníž. přenesená",J169,0)</f>
        <v>0</v>
      </c>
      <c r="BI169" s="146">
        <f>IF(N169="nulová",J169,0)</f>
        <v>0</v>
      </c>
      <c r="BJ169" s="15" t="s">
        <v>8</v>
      </c>
      <c r="BK169" s="146">
        <f>ROUND(I169*H169,0)</f>
        <v>0</v>
      </c>
      <c r="BL169" s="15" t="s">
        <v>147</v>
      </c>
      <c r="BM169" s="145" t="s">
        <v>508</v>
      </c>
    </row>
    <row r="170" spans="2:65" s="12" customFormat="1" ht="11.25">
      <c r="B170" s="147"/>
      <c r="D170" s="148" t="s">
        <v>149</v>
      </c>
      <c r="E170" s="149" t="s">
        <v>1</v>
      </c>
      <c r="F170" s="150" t="s">
        <v>509</v>
      </c>
      <c r="H170" s="151">
        <v>3.3</v>
      </c>
      <c r="I170" s="152"/>
      <c r="L170" s="147"/>
      <c r="M170" s="153"/>
      <c r="T170" s="154"/>
      <c r="AT170" s="149" t="s">
        <v>149</v>
      </c>
      <c r="AU170" s="149" t="s">
        <v>84</v>
      </c>
      <c r="AV170" s="12" t="s">
        <v>84</v>
      </c>
      <c r="AW170" s="12" t="s">
        <v>31</v>
      </c>
      <c r="AX170" s="12" t="s">
        <v>75</v>
      </c>
      <c r="AY170" s="149" t="s">
        <v>140</v>
      </c>
    </row>
    <row r="171" spans="2:65" s="13" customFormat="1" ht="11.25">
      <c r="B171" s="155"/>
      <c r="D171" s="148" t="s">
        <v>149</v>
      </c>
      <c r="E171" s="156" t="s">
        <v>1</v>
      </c>
      <c r="F171" s="157" t="s">
        <v>152</v>
      </c>
      <c r="H171" s="158">
        <v>3.3</v>
      </c>
      <c r="I171" s="159"/>
      <c r="L171" s="155"/>
      <c r="M171" s="160"/>
      <c r="T171" s="161"/>
      <c r="AT171" s="156" t="s">
        <v>149</v>
      </c>
      <c r="AU171" s="156" t="s">
        <v>84</v>
      </c>
      <c r="AV171" s="13" t="s">
        <v>147</v>
      </c>
      <c r="AW171" s="13" t="s">
        <v>31</v>
      </c>
      <c r="AX171" s="13" t="s">
        <v>8</v>
      </c>
      <c r="AY171" s="156" t="s">
        <v>140</v>
      </c>
    </row>
    <row r="172" spans="2:65" s="1" customFormat="1" ht="16.5" customHeight="1">
      <c r="B172" s="30"/>
      <c r="C172" s="134" t="s">
        <v>9</v>
      </c>
      <c r="D172" s="134" t="s">
        <v>142</v>
      </c>
      <c r="E172" s="135" t="s">
        <v>193</v>
      </c>
      <c r="F172" s="136" t="s">
        <v>194</v>
      </c>
      <c r="G172" s="137" t="s">
        <v>145</v>
      </c>
      <c r="H172" s="138">
        <v>3.3</v>
      </c>
      <c r="I172" s="139"/>
      <c r="J172" s="140">
        <f>ROUND(I172*H172,0)</f>
        <v>0</v>
      </c>
      <c r="K172" s="136" t="s">
        <v>146</v>
      </c>
      <c r="L172" s="30"/>
      <c r="M172" s="141" t="s">
        <v>1</v>
      </c>
      <c r="N172" s="142" t="s">
        <v>40</v>
      </c>
      <c r="P172" s="143">
        <f>O172*H172</f>
        <v>0</v>
      </c>
      <c r="Q172" s="143">
        <v>0</v>
      </c>
      <c r="R172" s="143">
        <f>Q172*H172</f>
        <v>0</v>
      </c>
      <c r="S172" s="143">
        <v>0</v>
      </c>
      <c r="T172" s="144">
        <f>S172*H172</f>
        <v>0</v>
      </c>
      <c r="AR172" s="145" t="s">
        <v>147</v>
      </c>
      <c r="AT172" s="145" t="s">
        <v>142</v>
      </c>
      <c r="AU172" s="145" t="s">
        <v>84</v>
      </c>
      <c r="AY172" s="15" t="s">
        <v>140</v>
      </c>
      <c r="BE172" s="146">
        <f>IF(N172="základní",J172,0)</f>
        <v>0</v>
      </c>
      <c r="BF172" s="146">
        <f>IF(N172="snížená",J172,0)</f>
        <v>0</v>
      </c>
      <c r="BG172" s="146">
        <f>IF(N172="zákl. přenesená",J172,0)</f>
        <v>0</v>
      </c>
      <c r="BH172" s="146">
        <f>IF(N172="sníž. přenesená",J172,0)</f>
        <v>0</v>
      </c>
      <c r="BI172" s="146">
        <f>IF(N172="nulová",J172,0)</f>
        <v>0</v>
      </c>
      <c r="BJ172" s="15" t="s">
        <v>8</v>
      </c>
      <c r="BK172" s="146">
        <f>ROUND(I172*H172,0)</f>
        <v>0</v>
      </c>
      <c r="BL172" s="15" t="s">
        <v>147</v>
      </c>
      <c r="BM172" s="145" t="s">
        <v>510</v>
      </c>
    </row>
    <row r="173" spans="2:65" s="11" customFormat="1" ht="22.9" customHeight="1">
      <c r="B173" s="122"/>
      <c r="D173" s="123" t="s">
        <v>74</v>
      </c>
      <c r="E173" s="132" t="s">
        <v>157</v>
      </c>
      <c r="F173" s="132" t="s">
        <v>196</v>
      </c>
      <c r="I173" s="125"/>
      <c r="J173" s="133">
        <f>BK173</f>
        <v>0</v>
      </c>
      <c r="L173" s="122"/>
      <c r="M173" s="127"/>
      <c r="P173" s="128">
        <f>SUM(P174:P184)</f>
        <v>0</v>
      </c>
      <c r="R173" s="128">
        <f>SUM(R174:R184)</f>
        <v>4.3866499999999995</v>
      </c>
      <c r="T173" s="129">
        <f>SUM(T174:T184)</f>
        <v>0</v>
      </c>
      <c r="AR173" s="123" t="s">
        <v>8</v>
      </c>
      <c r="AT173" s="130" t="s">
        <v>74</v>
      </c>
      <c r="AU173" s="130" t="s">
        <v>8</v>
      </c>
      <c r="AY173" s="123" t="s">
        <v>140</v>
      </c>
      <c r="BK173" s="131">
        <f>SUM(BK174:BK184)</f>
        <v>0</v>
      </c>
    </row>
    <row r="174" spans="2:65" s="1" customFormat="1" ht="24.2" customHeight="1">
      <c r="B174" s="30"/>
      <c r="C174" s="134" t="s">
        <v>215</v>
      </c>
      <c r="D174" s="134" t="s">
        <v>142</v>
      </c>
      <c r="E174" s="135" t="s">
        <v>511</v>
      </c>
      <c r="F174" s="136" t="s">
        <v>512</v>
      </c>
      <c r="G174" s="137" t="s">
        <v>200</v>
      </c>
      <c r="H174" s="138">
        <v>15</v>
      </c>
      <c r="I174" s="139"/>
      <c r="J174" s="140">
        <f>ROUND(I174*H174,0)</f>
        <v>0</v>
      </c>
      <c r="K174" s="136" t="s">
        <v>513</v>
      </c>
      <c r="L174" s="30"/>
      <c r="M174" s="141" t="s">
        <v>1</v>
      </c>
      <c r="N174" s="142" t="s">
        <v>40</v>
      </c>
      <c r="P174" s="143">
        <f>O174*H174</f>
        <v>0</v>
      </c>
      <c r="Q174" s="143">
        <v>0.17488999999999999</v>
      </c>
      <c r="R174" s="143">
        <f>Q174*H174</f>
        <v>2.6233499999999998</v>
      </c>
      <c r="S174" s="143">
        <v>0</v>
      </c>
      <c r="T174" s="144">
        <f>S174*H174</f>
        <v>0</v>
      </c>
      <c r="AR174" s="145" t="s">
        <v>147</v>
      </c>
      <c r="AT174" s="145" t="s">
        <v>142</v>
      </c>
      <c r="AU174" s="145" t="s">
        <v>84</v>
      </c>
      <c r="AY174" s="15" t="s">
        <v>140</v>
      </c>
      <c r="BE174" s="146">
        <f>IF(N174="základní",J174,0)</f>
        <v>0</v>
      </c>
      <c r="BF174" s="146">
        <f>IF(N174="snížená",J174,0)</f>
        <v>0</v>
      </c>
      <c r="BG174" s="146">
        <f>IF(N174="zákl. přenesená",J174,0)</f>
        <v>0</v>
      </c>
      <c r="BH174" s="146">
        <f>IF(N174="sníž. přenesená",J174,0)</f>
        <v>0</v>
      </c>
      <c r="BI174" s="146">
        <f>IF(N174="nulová",J174,0)</f>
        <v>0</v>
      </c>
      <c r="BJ174" s="15" t="s">
        <v>8</v>
      </c>
      <c r="BK174" s="146">
        <f>ROUND(I174*H174,0)</f>
        <v>0</v>
      </c>
      <c r="BL174" s="15" t="s">
        <v>147</v>
      </c>
      <c r="BM174" s="145" t="s">
        <v>514</v>
      </c>
    </row>
    <row r="175" spans="2:65" s="12" customFormat="1" ht="11.25">
      <c r="B175" s="147"/>
      <c r="D175" s="148" t="s">
        <v>149</v>
      </c>
      <c r="E175" s="149" t="s">
        <v>1</v>
      </c>
      <c r="F175" s="150" t="s">
        <v>515</v>
      </c>
      <c r="H175" s="151">
        <v>13</v>
      </c>
      <c r="I175" s="152"/>
      <c r="L175" s="147"/>
      <c r="M175" s="153"/>
      <c r="T175" s="154"/>
      <c r="AT175" s="149" t="s">
        <v>149</v>
      </c>
      <c r="AU175" s="149" t="s">
        <v>84</v>
      </c>
      <c r="AV175" s="12" t="s">
        <v>84</v>
      </c>
      <c r="AW175" s="12" t="s">
        <v>31</v>
      </c>
      <c r="AX175" s="12" t="s">
        <v>75</v>
      </c>
      <c r="AY175" s="149" t="s">
        <v>140</v>
      </c>
    </row>
    <row r="176" spans="2:65" s="12" customFormat="1" ht="11.25">
      <c r="B176" s="147"/>
      <c r="D176" s="148" t="s">
        <v>149</v>
      </c>
      <c r="E176" s="149" t="s">
        <v>1</v>
      </c>
      <c r="F176" s="150" t="s">
        <v>516</v>
      </c>
      <c r="H176" s="151">
        <v>15</v>
      </c>
      <c r="I176" s="152"/>
      <c r="L176" s="147"/>
      <c r="M176" s="153"/>
      <c r="T176" s="154"/>
      <c r="AT176" s="149" t="s">
        <v>149</v>
      </c>
      <c r="AU176" s="149" t="s">
        <v>84</v>
      </c>
      <c r="AV176" s="12" t="s">
        <v>84</v>
      </c>
      <c r="AW176" s="12" t="s">
        <v>31</v>
      </c>
      <c r="AX176" s="12" t="s">
        <v>8</v>
      </c>
      <c r="AY176" s="149" t="s">
        <v>140</v>
      </c>
    </row>
    <row r="177" spans="2:65" s="1" customFormat="1" ht="37.9" customHeight="1">
      <c r="B177" s="30"/>
      <c r="C177" s="165" t="s">
        <v>221</v>
      </c>
      <c r="D177" s="165" t="s">
        <v>207</v>
      </c>
      <c r="E177" s="166" t="s">
        <v>517</v>
      </c>
      <c r="F177" s="167" t="s">
        <v>518</v>
      </c>
      <c r="G177" s="168" t="s">
        <v>200</v>
      </c>
      <c r="H177" s="169">
        <v>15</v>
      </c>
      <c r="I177" s="170"/>
      <c r="J177" s="171">
        <f>ROUND(I177*H177,0)</f>
        <v>0</v>
      </c>
      <c r="K177" s="167" t="s">
        <v>1</v>
      </c>
      <c r="L177" s="172"/>
      <c r="M177" s="173" t="s">
        <v>1</v>
      </c>
      <c r="N177" s="174" t="s">
        <v>40</v>
      </c>
      <c r="P177" s="143">
        <f>O177*H177</f>
        <v>0</v>
      </c>
      <c r="Q177" s="143">
        <v>7.1000000000000004E-3</v>
      </c>
      <c r="R177" s="143">
        <f>Q177*H177</f>
        <v>0.10650000000000001</v>
      </c>
      <c r="S177" s="143">
        <v>0</v>
      </c>
      <c r="T177" s="144">
        <f>S177*H177</f>
        <v>0</v>
      </c>
      <c r="AR177" s="145" t="s">
        <v>187</v>
      </c>
      <c r="AT177" s="145" t="s">
        <v>207</v>
      </c>
      <c r="AU177" s="145" t="s">
        <v>84</v>
      </c>
      <c r="AY177" s="15" t="s">
        <v>140</v>
      </c>
      <c r="BE177" s="146">
        <f>IF(N177="základní",J177,0)</f>
        <v>0</v>
      </c>
      <c r="BF177" s="146">
        <f>IF(N177="snížená",J177,0)</f>
        <v>0</v>
      </c>
      <c r="BG177" s="146">
        <f>IF(N177="zákl. přenesená",J177,0)</f>
        <v>0</v>
      </c>
      <c r="BH177" s="146">
        <f>IF(N177="sníž. přenesená",J177,0)</f>
        <v>0</v>
      </c>
      <c r="BI177" s="146">
        <f>IF(N177="nulová",J177,0)</f>
        <v>0</v>
      </c>
      <c r="BJ177" s="15" t="s">
        <v>8</v>
      </c>
      <c r="BK177" s="146">
        <f>ROUND(I177*H177,0)</f>
        <v>0</v>
      </c>
      <c r="BL177" s="15" t="s">
        <v>147</v>
      </c>
      <c r="BM177" s="145" t="s">
        <v>519</v>
      </c>
    </row>
    <row r="178" spans="2:65" s="1" customFormat="1" ht="24.2" customHeight="1">
      <c r="B178" s="30"/>
      <c r="C178" s="134" t="s">
        <v>228</v>
      </c>
      <c r="D178" s="134" t="s">
        <v>142</v>
      </c>
      <c r="E178" s="135" t="s">
        <v>520</v>
      </c>
      <c r="F178" s="136" t="s">
        <v>521</v>
      </c>
      <c r="G178" s="137" t="s">
        <v>200</v>
      </c>
      <c r="H178" s="138">
        <v>16</v>
      </c>
      <c r="I178" s="139"/>
      <c r="J178" s="140">
        <f>ROUND(I178*H178,0)</f>
        <v>0</v>
      </c>
      <c r="K178" s="136" t="s">
        <v>513</v>
      </c>
      <c r="L178" s="30"/>
      <c r="M178" s="141" t="s">
        <v>1</v>
      </c>
      <c r="N178" s="142" t="s">
        <v>40</v>
      </c>
      <c r="P178" s="143">
        <f>O178*H178</f>
        <v>0</v>
      </c>
      <c r="Q178" s="143">
        <v>4.0000000000000002E-4</v>
      </c>
      <c r="R178" s="143">
        <f>Q178*H178</f>
        <v>6.4000000000000003E-3</v>
      </c>
      <c r="S178" s="143">
        <v>0</v>
      </c>
      <c r="T178" s="144">
        <f>S178*H178</f>
        <v>0</v>
      </c>
      <c r="AR178" s="145" t="s">
        <v>147</v>
      </c>
      <c r="AT178" s="145" t="s">
        <v>142</v>
      </c>
      <c r="AU178" s="145" t="s">
        <v>84</v>
      </c>
      <c r="AY178" s="15" t="s">
        <v>140</v>
      </c>
      <c r="BE178" s="146">
        <f>IF(N178="základní",J178,0)</f>
        <v>0</v>
      </c>
      <c r="BF178" s="146">
        <f>IF(N178="snížená",J178,0)</f>
        <v>0</v>
      </c>
      <c r="BG178" s="146">
        <f>IF(N178="zákl. přenesená",J178,0)</f>
        <v>0</v>
      </c>
      <c r="BH178" s="146">
        <f>IF(N178="sníž. přenesená",J178,0)</f>
        <v>0</v>
      </c>
      <c r="BI178" s="146">
        <f>IF(N178="nulová",J178,0)</f>
        <v>0</v>
      </c>
      <c r="BJ178" s="15" t="s">
        <v>8</v>
      </c>
      <c r="BK178" s="146">
        <f>ROUND(I178*H178,0)</f>
        <v>0</v>
      </c>
      <c r="BL178" s="15" t="s">
        <v>147</v>
      </c>
      <c r="BM178" s="145" t="s">
        <v>522</v>
      </c>
    </row>
    <row r="179" spans="2:65" s="1" customFormat="1" ht="21.75" customHeight="1">
      <c r="B179" s="30"/>
      <c r="C179" s="165" t="s">
        <v>201</v>
      </c>
      <c r="D179" s="165" t="s">
        <v>207</v>
      </c>
      <c r="E179" s="166" t="s">
        <v>523</v>
      </c>
      <c r="F179" s="167" t="s">
        <v>524</v>
      </c>
      <c r="G179" s="168" t="s">
        <v>200</v>
      </c>
      <c r="H179" s="169">
        <v>16</v>
      </c>
      <c r="I179" s="170"/>
      <c r="J179" s="171">
        <f>ROUND(I179*H179,0)</f>
        <v>0</v>
      </c>
      <c r="K179" s="167" t="s">
        <v>1</v>
      </c>
      <c r="L179" s="172"/>
      <c r="M179" s="173" t="s">
        <v>1</v>
      </c>
      <c r="N179" s="174" t="s">
        <v>40</v>
      </c>
      <c r="P179" s="143">
        <f>O179*H179</f>
        <v>0</v>
      </c>
      <c r="Q179" s="143">
        <v>9.6000000000000002E-2</v>
      </c>
      <c r="R179" s="143">
        <f>Q179*H179</f>
        <v>1.536</v>
      </c>
      <c r="S179" s="143">
        <v>0</v>
      </c>
      <c r="T179" s="144">
        <f>S179*H179</f>
        <v>0</v>
      </c>
      <c r="AR179" s="145" t="s">
        <v>187</v>
      </c>
      <c r="AT179" s="145" t="s">
        <v>207</v>
      </c>
      <c r="AU179" s="145" t="s">
        <v>84</v>
      </c>
      <c r="AY179" s="15" t="s">
        <v>140</v>
      </c>
      <c r="BE179" s="146">
        <f>IF(N179="základní",J179,0)</f>
        <v>0</v>
      </c>
      <c r="BF179" s="146">
        <f>IF(N179="snížená",J179,0)</f>
        <v>0</v>
      </c>
      <c r="BG179" s="146">
        <f>IF(N179="zákl. přenesená",J179,0)</f>
        <v>0</v>
      </c>
      <c r="BH179" s="146">
        <f>IF(N179="sníž. přenesená",J179,0)</f>
        <v>0</v>
      </c>
      <c r="BI179" s="146">
        <f>IF(N179="nulová",J179,0)</f>
        <v>0</v>
      </c>
      <c r="BJ179" s="15" t="s">
        <v>8</v>
      </c>
      <c r="BK179" s="146">
        <f>ROUND(I179*H179,0)</f>
        <v>0</v>
      </c>
      <c r="BL179" s="15" t="s">
        <v>147</v>
      </c>
      <c r="BM179" s="145" t="s">
        <v>525</v>
      </c>
    </row>
    <row r="180" spans="2:65" s="1" customFormat="1" ht="24.2" customHeight="1">
      <c r="B180" s="30"/>
      <c r="C180" s="134" t="s">
        <v>236</v>
      </c>
      <c r="D180" s="134" t="s">
        <v>142</v>
      </c>
      <c r="E180" s="135" t="s">
        <v>526</v>
      </c>
      <c r="F180" s="136" t="s">
        <v>527</v>
      </c>
      <c r="G180" s="137" t="s">
        <v>160</v>
      </c>
      <c r="H180" s="138">
        <v>32.5</v>
      </c>
      <c r="I180" s="139"/>
      <c r="J180" s="140">
        <f>ROUND(I180*H180,0)</f>
        <v>0</v>
      </c>
      <c r="K180" s="136" t="s">
        <v>513</v>
      </c>
      <c r="L180" s="30"/>
      <c r="M180" s="141" t="s">
        <v>1</v>
      </c>
      <c r="N180" s="142" t="s">
        <v>40</v>
      </c>
      <c r="P180" s="143">
        <f>O180*H180</f>
        <v>0</v>
      </c>
      <c r="Q180" s="143">
        <v>0</v>
      </c>
      <c r="R180" s="143">
        <f>Q180*H180</f>
        <v>0</v>
      </c>
      <c r="S180" s="143">
        <v>0</v>
      </c>
      <c r="T180" s="144">
        <f>S180*H180</f>
        <v>0</v>
      </c>
      <c r="AR180" s="145" t="s">
        <v>147</v>
      </c>
      <c r="AT180" s="145" t="s">
        <v>142</v>
      </c>
      <c r="AU180" s="145" t="s">
        <v>84</v>
      </c>
      <c r="AY180" s="15" t="s">
        <v>140</v>
      </c>
      <c r="BE180" s="146">
        <f>IF(N180="základní",J180,0)</f>
        <v>0</v>
      </c>
      <c r="BF180" s="146">
        <f>IF(N180="snížená",J180,0)</f>
        <v>0</v>
      </c>
      <c r="BG180" s="146">
        <f>IF(N180="zákl. přenesená",J180,0)</f>
        <v>0</v>
      </c>
      <c r="BH180" s="146">
        <f>IF(N180="sníž. přenesená",J180,0)</f>
        <v>0</v>
      </c>
      <c r="BI180" s="146">
        <f>IF(N180="nulová",J180,0)</f>
        <v>0</v>
      </c>
      <c r="BJ180" s="15" t="s">
        <v>8</v>
      </c>
      <c r="BK180" s="146">
        <f>ROUND(I180*H180,0)</f>
        <v>0</v>
      </c>
      <c r="BL180" s="15" t="s">
        <v>147</v>
      </c>
      <c r="BM180" s="145" t="s">
        <v>528</v>
      </c>
    </row>
    <row r="181" spans="2:65" s="1" customFormat="1" ht="39">
      <c r="B181" s="30"/>
      <c r="D181" s="148" t="s">
        <v>203</v>
      </c>
      <c r="F181" s="162" t="s">
        <v>529</v>
      </c>
      <c r="I181" s="163"/>
      <c r="L181" s="30"/>
      <c r="M181" s="164"/>
      <c r="T181" s="54"/>
      <c r="AT181" s="15" t="s">
        <v>203</v>
      </c>
      <c r="AU181" s="15" t="s">
        <v>84</v>
      </c>
    </row>
    <row r="182" spans="2:65" s="12" customFormat="1" ht="11.25">
      <c r="B182" s="147"/>
      <c r="D182" s="148" t="s">
        <v>149</v>
      </c>
      <c r="E182" s="149" t="s">
        <v>1</v>
      </c>
      <c r="F182" s="150" t="s">
        <v>530</v>
      </c>
      <c r="H182" s="151">
        <v>32.5</v>
      </c>
      <c r="I182" s="152"/>
      <c r="L182" s="147"/>
      <c r="M182" s="153"/>
      <c r="T182" s="154"/>
      <c r="AT182" s="149" t="s">
        <v>149</v>
      </c>
      <c r="AU182" s="149" t="s">
        <v>84</v>
      </c>
      <c r="AV182" s="12" t="s">
        <v>84</v>
      </c>
      <c r="AW182" s="12" t="s">
        <v>31</v>
      </c>
      <c r="AX182" s="12" t="s">
        <v>8</v>
      </c>
      <c r="AY182" s="149" t="s">
        <v>140</v>
      </c>
    </row>
    <row r="183" spans="2:65" s="1" customFormat="1" ht="37.9" customHeight="1">
      <c r="B183" s="30"/>
      <c r="C183" s="165" t="s">
        <v>240</v>
      </c>
      <c r="D183" s="165" t="s">
        <v>207</v>
      </c>
      <c r="E183" s="166" t="s">
        <v>531</v>
      </c>
      <c r="F183" s="167" t="s">
        <v>532</v>
      </c>
      <c r="G183" s="168" t="s">
        <v>200</v>
      </c>
      <c r="H183" s="169">
        <v>13</v>
      </c>
      <c r="I183" s="170"/>
      <c r="J183" s="171">
        <f>ROUND(I183*H183,0)</f>
        <v>0</v>
      </c>
      <c r="K183" s="167" t="s">
        <v>1</v>
      </c>
      <c r="L183" s="172"/>
      <c r="M183" s="173" t="s">
        <v>1</v>
      </c>
      <c r="N183" s="174" t="s">
        <v>40</v>
      </c>
      <c r="P183" s="143">
        <f>O183*H183</f>
        <v>0</v>
      </c>
      <c r="Q183" s="143">
        <v>8.8000000000000005E-3</v>
      </c>
      <c r="R183" s="143">
        <f>Q183*H183</f>
        <v>0.1144</v>
      </c>
      <c r="S183" s="143">
        <v>0</v>
      </c>
      <c r="T183" s="144">
        <f>S183*H183</f>
        <v>0</v>
      </c>
      <c r="AR183" s="145" t="s">
        <v>187</v>
      </c>
      <c r="AT183" s="145" t="s">
        <v>207</v>
      </c>
      <c r="AU183" s="145" t="s">
        <v>84</v>
      </c>
      <c r="AY183" s="15" t="s">
        <v>140</v>
      </c>
      <c r="BE183" s="146">
        <f>IF(N183="základní",J183,0)</f>
        <v>0</v>
      </c>
      <c r="BF183" s="146">
        <f>IF(N183="snížená",J183,0)</f>
        <v>0</v>
      </c>
      <c r="BG183" s="146">
        <f>IF(N183="zákl. přenesená",J183,0)</f>
        <v>0</v>
      </c>
      <c r="BH183" s="146">
        <f>IF(N183="sníž. přenesená",J183,0)</f>
        <v>0</v>
      </c>
      <c r="BI183" s="146">
        <f>IF(N183="nulová",J183,0)</f>
        <v>0</v>
      </c>
      <c r="BJ183" s="15" t="s">
        <v>8</v>
      </c>
      <c r="BK183" s="146">
        <f>ROUND(I183*H183,0)</f>
        <v>0</v>
      </c>
      <c r="BL183" s="15" t="s">
        <v>147</v>
      </c>
      <c r="BM183" s="145" t="s">
        <v>533</v>
      </c>
    </row>
    <row r="184" spans="2:65" s="1" customFormat="1" ht="29.25">
      <c r="B184" s="30"/>
      <c r="D184" s="148" t="s">
        <v>203</v>
      </c>
      <c r="F184" s="162" t="s">
        <v>534</v>
      </c>
      <c r="I184" s="163"/>
      <c r="L184" s="30"/>
      <c r="M184" s="164"/>
      <c r="T184" s="54"/>
      <c r="AT184" s="15" t="s">
        <v>203</v>
      </c>
      <c r="AU184" s="15" t="s">
        <v>84</v>
      </c>
    </row>
    <row r="185" spans="2:65" s="11" customFormat="1" ht="22.9" customHeight="1">
      <c r="B185" s="122"/>
      <c r="D185" s="123" t="s">
        <v>74</v>
      </c>
      <c r="E185" s="132" t="s">
        <v>170</v>
      </c>
      <c r="F185" s="132" t="s">
        <v>220</v>
      </c>
      <c r="I185" s="125"/>
      <c r="J185" s="133">
        <f>BK185</f>
        <v>0</v>
      </c>
      <c r="L185" s="122"/>
      <c r="M185" s="127"/>
      <c r="P185" s="128">
        <f>SUM(P186:P205)</f>
        <v>0</v>
      </c>
      <c r="R185" s="128">
        <f>SUM(R186:R205)</f>
        <v>0</v>
      </c>
      <c r="T185" s="129">
        <f>SUM(T186:T205)</f>
        <v>0</v>
      </c>
      <c r="AR185" s="123" t="s">
        <v>8</v>
      </c>
      <c r="AT185" s="130" t="s">
        <v>74</v>
      </c>
      <c r="AU185" s="130" t="s">
        <v>8</v>
      </c>
      <c r="AY185" s="123" t="s">
        <v>140</v>
      </c>
      <c r="BK185" s="131">
        <f>SUM(BK186:BK205)</f>
        <v>0</v>
      </c>
    </row>
    <row r="186" spans="2:65" s="1" customFormat="1" ht="24.2" customHeight="1">
      <c r="B186" s="30"/>
      <c r="C186" s="134" t="s">
        <v>244</v>
      </c>
      <c r="D186" s="134" t="s">
        <v>142</v>
      </c>
      <c r="E186" s="135" t="s">
        <v>222</v>
      </c>
      <c r="F186" s="136" t="s">
        <v>223</v>
      </c>
      <c r="G186" s="137" t="s">
        <v>145</v>
      </c>
      <c r="H186" s="138">
        <v>16</v>
      </c>
      <c r="I186" s="139"/>
      <c r="J186" s="140">
        <f>ROUND(I186*H186,0)</f>
        <v>0</v>
      </c>
      <c r="K186" s="136" t="s">
        <v>146</v>
      </c>
      <c r="L186" s="30"/>
      <c r="M186" s="141" t="s">
        <v>1</v>
      </c>
      <c r="N186" s="142" t="s">
        <v>40</v>
      </c>
      <c r="P186" s="143">
        <f>O186*H186</f>
        <v>0</v>
      </c>
      <c r="Q186" s="143">
        <v>0</v>
      </c>
      <c r="R186" s="143">
        <f>Q186*H186</f>
        <v>0</v>
      </c>
      <c r="S186" s="143">
        <v>0</v>
      </c>
      <c r="T186" s="144">
        <f>S186*H186</f>
        <v>0</v>
      </c>
      <c r="AR186" s="145" t="s">
        <v>147</v>
      </c>
      <c r="AT186" s="145" t="s">
        <v>142</v>
      </c>
      <c r="AU186" s="145" t="s">
        <v>84</v>
      </c>
      <c r="AY186" s="15" t="s">
        <v>140</v>
      </c>
      <c r="BE186" s="146">
        <f>IF(N186="základní",J186,0)</f>
        <v>0</v>
      </c>
      <c r="BF186" s="146">
        <f>IF(N186="snížená",J186,0)</f>
        <v>0</v>
      </c>
      <c r="BG186" s="146">
        <f>IF(N186="zákl. přenesená",J186,0)</f>
        <v>0</v>
      </c>
      <c r="BH186" s="146">
        <f>IF(N186="sníž. přenesená",J186,0)</f>
        <v>0</v>
      </c>
      <c r="BI186" s="146">
        <f>IF(N186="nulová",J186,0)</f>
        <v>0</v>
      </c>
      <c r="BJ186" s="15" t="s">
        <v>8</v>
      </c>
      <c r="BK186" s="146">
        <f>ROUND(I186*H186,0)</f>
        <v>0</v>
      </c>
      <c r="BL186" s="15" t="s">
        <v>147</v>
      </c>
      <c r="BM186" s="145" t="s">
        <v>535</v>
      </c>
    </row>
    <row r="187" spans="2:65" s="12" customFormat="1" ht="11.25">
      <c r="B187" s="147"/>
      <c r="D187" s="148" t="s">
        <v>149</v>
      </c>
      <c r="E187" s="149" t="s">
        <v>1</v>
      </c>
      <c r="F187" s="150" t="s">
        <v>480</v>
      </c>
      <c r="H187" s="151">
        <v>12</v>
      </c>
      <c r="I187" s="152"/>
      <c r="L187" s="147"/>
      <c r="M187" s="153"/>
      <c r="T187" s="154"/>
      <c r="AT187" s="149" t="s">
        <v>149</v>
      </c>
      <c r="AU187" s="149" t="s">
        <v>84</v>
      </c>
      <c r="AV187" s="12" t="s">
        <v>84</v>
      </c>
      <c r="AW187" s="12" t="s">
        <v>31</v>
      </c>
      <c r="AX187" s="12" t="s">
        <v>75</v>
      </c>
      <c r="AY187" s="149" t="s">
        <v>140</v>
      </c>
    </row>
    <row r="188" spans="2:65" s="12" customFormat="1" ht="11.25">
      <c r="B188" s="147"/>
      <c r="D188" s="148" t="s">
        <v>149</v>
      </c>
      <c r="E188" s="149" t="s">
        <v>1</v>
      </c>
      <c r="F188" s="150" t="s">
        <v>481</v>
      </c>
      <c r="H188" s="151">
        <v>4</v>
      </c>
      <c r="I188" s="152"/>
      <c r="L188" s="147"/>
      <c r="M188" s="153"/>
      <c r="T188" s="154"/>
      <c r="AT188" s="149" t="s">
        <v>149</v>
      </c>
      <c r="AU188" s="149" t="s">
        <v>84</v>
      </c>
      <c r="AV188" s="12" t="s">
        <v>84</v>
      </c>
      <c r="AW188" s="12" t="s">
        <v>31</v>
      </c>
      <c r="AX188" s="12" t="s">
        <v>75</v>
      </c>
      <c r="AY188" s="149" t="s">
        <v>140</v>
      </c>
    </row>
    <row r="189" spans="2:65" s="13" customFormat="1" ht="11.25">
      <c r="B189" s="155"/>
      <c r="D189" s="148" t="s">
        <v>149</v>
      </c>
      <c r="E189" s="156" t="s">
        <v>1</v>
      </c>
      <c r="F189" s="157" t="s">
        <v>152</v>
      </c>
      <c r="H189" s="158">
        <v>16</v>
      </c>
      <c r="I189" s="159"/>
      <c r="L189" s="155"/>
      <c r="M189" s="160"/>
      <c r="T189" s="161"/>
      <c r="AT189" s="156" t="s">
        <v>149</v>
      </c>
      <c r="AU189" s="156" t="s">
        <v>84</v>
      </c>
      <c r="AV189" s="13" t="s">
        <v>147</v>
      </c>
      <c r="AW189" s="13" t="s">
        <v>31</v>
      </c>
      <c r="AX189" s="13" t="s">
        <v>8</v>
      </c>
      <c r="AY189" s="156" t="s">
        <v>140</v>
      </c>
    </row>
    <row r="190" spans="2:65" s="1" customFormat="1" ht="33" customHeight="1">
      <c r="B190" s="30"/>
      <c r="C190" s="134" t="s">
        <v>248</v>
      </c>
      <c r="D190" s="134" t="s">
        <v>142</v>
      </c>
      <c r="E190" s="135" t="s">
        <v>229</v>
      </c>
      <c r="F190" s="136" t="s">
        <v>230</v>
      </c>
      <c r="G190" s="137" t="s">
        <v>145</v>
      </c>
      <c r="H190" s="138">
        <v>16</v>
      </c>
      <c r="I190" s="139"/>
      <c r="J190" s="140">
        <f>ROUND(I190*H190,0)</f>
        <v>0</v>
      </c>
      <c r="K190" s="136" t="s">
        <v>146</v>
      </c>
      <c r="L190" s="30"/>
      <c r="M190" s="141" t="s">
        <v>1</v>
      </c>
      <c r="N190" s="142" t="s">
        <v>40</v>
      </c>
      <c r="P190" s="143">
        <f>O190*H190</f>
        <v>0</v>
      </c>
      <c r="Q190" s="143">
        <v>0</v>
      </c>
      <c r="R190" s="143">
        <f>Q190*H190</f>
        <v>0</v>
      </c>
      <c r="S190" s="143">
        <v>0</v>
      </c>
      <c r="T190" s="144">
        <f>S190*H190</f>
        <v>0</v>
      </c>
      <c r="AR190" s="145" t="s">
        <v>147</v>
      </c>
      <c r="AT190" s="145" t="s">
        <v>142</v>
      </c>
      <c r="AU190" s="145" t="s">
        <v>84</v>
      </c>
      <c r="AY190" s="15" t="s">
        <v>140</v>
      </c>
      <c r="BE190" s="146">
        <f>IF(N190="základní",J190,0)</f>
        <v>0</v>
      </c>
      <c r="BF190" s="146">
        <f>IF(N190="snížená",J190,0)</f>
        <v>0</v>
      </c>
      <c r="BG190" s="146">
        <f>IF(N190="zákl. přenesená",J190,0)</f>
        <v>0</v>
      </c>
      <c r="BH190" s="146">
        <f>IF(N190="sníž. přenesená",J190,0)</f>
        <v>0</v>
      </c>
      <c r="BI190" s="146">
        <f>IF(N190="nulová",J190,0)</f>
        <v>0</v>
      </c>
      <c r="BJ190" s="15" t="s">
        <v>8</v>
      </c>
      <c r="BK190" s="146">
        <f>ROUND(I190*H190,0)</f>
        <v>0</v>
      </c>
      <c r="BL190" s="15" t="s">
        <v>147</v>
      </c>
      <c r="BM190" s="145" t="s">
        <v>536</v>
      </c>
    </row>
    <row r="191" spans="2:65" s="12" customFormat="1" ht="11.25">
      <c r="B191" s="147"/>
      <c r="D191" s="148" t="s">
        <v>149</v>
      </c>
      <c r="E191" s="149" t="s">
        <v>1</v>
      </c>
      <c r="F191" s="150" t="s">
        <v>480</v>
      </c>
      <c r="H191" s="151">
        <v>12</v>
      </c>
      <c r="I191" s="152"/>
      <c r="L191" s="147"/>
      <c r="M191" s="153"/>
      <c r="T191" s="154"/>
      <c r="AT191" s="149" t="s">
        <v>149</v>
      </c>
      <c r="AU191" s="149" t="s">
        <v>84</v>
      </c>
      <c r="AV191" s="12" t="s">
        <v>84</v>
      </c>
      <c r="AW191" s="12" t="s">
        <v>31</v>
      </c>
      <c r="AX191" s="12" t="s">
        <v>75</v>
      </c>
      <c r="AY191" s="149" t="s">
        <v>140</v>
      </c>
    </row>
    <row r="192" spans="2:65" s="12" customFormat="1" ht="11.25">
      <c r="B192" s="147"/>
      <c r="D192" s="148" t="s">
        <v>149</v>
      </c>
      <c r="E192" s="149" t="s">
        <v>1</v>
      </c>
      <c r="F192" s="150" t="s">
        <v>481</v>
      </c>
      <c r="H192" s="151">
        <v>4</v>
      </c>
      <c r="I192" s="152"/>
      <c r="L192" s="147"/>
      <c r="M192" s="153"/>
      <c r="T192" s="154"/>
      <c r="AT192" s="149" t="s">
        <v>149</v>
      </c>
      <c r="AU192" s="149" t="s">
        <v>84</v>
      </c>
      <c r="AV192" s="12" t="s">
        <v>84</v>
      </c>
      <c r="AW192" s="12" t="s">
        <v>31</v>
      </c>
      <c r="AX192" s="12" t="s">
        <v>75</v>
      </c>
      <c r="AY192" s="149" t="s">
        <v>140</v>
      </c>
    </row>
    <row r="193" spans="2:65" s="13" customFormat="1" ht="11.25">
      <c r="B193" s="155"/>
      <c r="D193" s="148" t="s">
        <v>149</v>
      </c>
      <c r="E193" s="156" t="s">
        <v>1</v>
      </c>
      <c r="F193" s="157" t="s">
        <v>152</v>
      </c>
      <c r="H193" s="158">
        <v>16</v>
      </c>
      <c r="I193" s="159"/>
      <c r="L193" s="155"/>
      <c r="M193" s="160"/>
      <c r="T193" s="161"/>
      <c r="AT193" s="156" t="s">
        <v>149</v>
      </c>
      <c r="AU193" s="156" t="s">
        <v>84</v>
      </c>
      <c r="AV193" s="13" t="s">
        <v>147</v>
      </c>
      <c r="AW193" s="13" t="s">
        <v>31</v>
      </c>
      <c r="AX193" s="13" t="s">
        <v>8</v>
      </c>
      <c r="AY193" s="156" t="s">
        <v>140</v>
      </c>
    </row>
    <row r="194" spans="2:65" s="1" customFormat="1" ht="24.2" customHeight="1">
      <c r="B194" s="30"/>
      <c r="C194" s="134" t="s">
        <v>7</v>
      </c>
      <c r="D194" s="134" t="s">
        <v>142</v>
      </c>
      <c r="E194" s="135" t="s">
        <v>233</v>
      </c>
      <c r="F194" s="136" t="s">
        <v>234</v>
      </c>
      <c r="G194" s="137" t="s">
        <v>145</v>
      </c>
      <c r="H194" s="138">
        <v>16</v>
      </c>
      <c r="I194" s="139"/>
      <c r="J194" s="140">
        <f>ROUND(I194*H194,0)</f>
        <v>0</v>
      </c>
      <c r="K194" s="136" t="s">
        <v>146</v>
      </c>
      <c r="L194" s="30"/>
      <c r="M194" s="141" t="s">
        <v>1</v>
      </c>
      <c r="N194" s="142" t="s">
        <v>40</v>
      </c>
      <c r="P194" s="143">
        <f>O194*H194</f>
        <v>0</v>
      </c>
      <c r="Q194" s="143">
        <v>0</v>
      </c>
      <c r="R194" s="143">
        <f>Q194*H194</f>
        <v>0</v>
      </c>
      <c r="S194" s="143">
        <v>0</v>
      </c>
      <c r="T194" s="144">
        <f>S194*H194</f>
        <v>0</v>
      </c>
      <c r="AR194" s="145" t="s">
        <v>201</v>
      </c>
      <c r="AT194" s="145" t="s">
        <v>142</v>
      </c>
      <c r="AU194" s="145" t="s">
        <v>84</v>
      </c>
      <c r="AY194" s="15" t="s">
        <v>140</v>
      </c>
      <c r="BE194" s="146">
        <f>IF(N194="základní",J194,0)</f>
        <v>0</v>
      </c>
      <c r="BF194" s="146">
        <f>IF(N194="snížená",J194,0)</f>
        <v>0</v>
      </c>
      <c r="BG194" s="146">
        <f>IF(N194="zákl. přenesená",J194,0)</f>
        <v>0</v>
      </c>
      <c r="BH194" s="146">
        <f>IF(N194="sníž. přenesená",J194,0)</f>
        <v>0</v>
      </c>
      <c r="BI194" s="146">
        <f>IF(N194="nulová",J194,0)</f>
        <v>0</v>
      </c>
      <c r="BJ194" s="15" t="s">
        <v>8</v>
      </c>
      <c r="BK194" s="146">
        <f>ROUND(I194*H194,0)</f>
        <v>0</v>
      </c>
      <c r="BL194" s="15" t="s">
        <v>201</v>
      </c>
      <c r="BM194" s="145" t="s">
        <v>537</v>
      </c>
    </row>
    <row r="195" spans="2:65" s="12" customFormat="1" ht="11.25">
      <c r="B195" s="147"/>
      <c r="D195" s="148" t="s">
        <v>149</v>
      </c>
      <c r="E195" s="149" t="s">
        <v>1</v>
      </c>
      <c r="F195" s="150" t="s">
        <v>480</v>
      </c>
      <c r="H195" s="151">
        <v>12</v>
      </c>
      <c r="I195" s="152"/>
      <c r="L195" s="147"/>
      <c r="M195" s="153"/>
      <c r="T195" s="154"/>
      <c r="AT195" s="149" t="s">
        <v>149</v>
      </c>
      <c r="AU195" s="149" t="s">
        <v>84</v>
      </c>
      <c r="AV195" s="12" t="s">
        <v>84</v>
      </c>
      <c r="AW195" s="12" t="s">
        <v>31</v>
      </c>
      <c r="AX195" s="12" t="s">
        <v>75</v>
      </c>
      <c r="AY195" s="149" t="s">
        <v>140</v>
      </c>
    </row>
    <row r="196" spans="2:65" s="12" customFormat="1" ht="11.25">
      <c r="B196" s="147"/>
      <c r="D196" s="148" t="s">
        <v>149</v>
      </c>
      <c r="E196" s="149" t="s">
        <v>1</v>
      </c>
      <c r="F196" s="150" t="s">
        <v>481</v>
      </c>
      <c r="H196" s="151">
        <v>4</v>
      </c>
      <c r="I196" s="152"/>
      <c r="L196" s="147"/>
      <c r="M196" s="153"/>
      <c r="T196" s="154"/>
      <c r="AT196" s="149" t="s">
        <v>149</v>
      </c>
      <c r="AU196" s="149" t="s">
        <v>84</v>
      </c>
      <c r="AV196" s="12" t="s">
        <v>84</v>
      </c>
      <c r="AW196" s="12" t="s">
        <v>31</v>
      </c>
      <c r="AX196" s="12" t="s">
        <v>75</v>
      </c>
      <c r="AY196" s="149" t="s">
        <v>140</v>
      </c>
    </row>
    <row r="197" spans="2:65" s="13" customFormat="1" ht="11.25">
      <c r="B197" s="155"/>
      <c r="D197" s="148" t="s">
        <v>149</v>
      </c>
      <c r="E197" s="156" t="s">
        <v>1</v>
      </c>
      <c r="F197" s="157" t="s">
        <v>152</v>
      </c>
      <c r="H197" s="158">
        <v>16</v>
      </c>
      <c r="I197" s="159"/>
      <c r="L197" s="155"/>
      <c r="M197" s="160"/>
      <c r="T197" s="161"/>
      <c r="AT197" s="156" t="s">
        <v>149</v>
      </c>
      <c r="AU197" s="156" t="s">
        <v>84</v>
      </c>
      <c r="AV197" s="13" t="s">
        <v>147</v>
      </c>
      <c r="AW197" s="13" t="s">
        <v>31</v>
      </c>
      <c r="AX197" s="13" t="s">
        <v>8</v>
      </c>
      <c r="AY197" s="156" t="s">
        <v>140</v>
      </c>
    </row>
    <row r="198" spans="2:65" s="1" customFormat="1" ht="21.75" customHeight="1">
      <c r="B198" s="30"/>
      <c r="C198" s="134" t="s">
        <v>258</v>
      </c>
      <c r="D198" s="134" t="s">
        <v>142</v>
      </c>
      <c r="E198" s="135" t="s">
        <v>237</v>
      </c>
      <c r="F198" s="136" t="s">
        <v>238</v>
      </c>
      <c r="G198" s="137" t="s">
        <v>145</v>
      </c>
      <c r="H198" s="138">
        <v>16</v>
      </c>
      <c r="I198" s="139"/>
      <c r="J198" s="140">
        <f>ROUND(I198*H198,0)</f>
        <v>0</v>
      </c>
      <c r="K198" s="136" t="s">
        <v>146</v>
      </c>
      <c r="L198" s="30"/>
      <c r="M198" s="141" t="s">
        <v>1</v>
      </c>
      <c r="N198" s="142" t="s">
        <v>40</v>
      </c>
      <c r="P198" s="143">
        <f>O198*H198</f>
        <v>0</v>
      </c>
      <c r="Q198" s="143">
        <v>0</v>
      </c>
      <c r="R198" s="143">
        <f>Q198*H198</f>
        <v>0</v>
      </c>
      <c r="S198" s="143">
        <v>0</v>
      </c>
      <c r="T198" s="144">
        <f>S198*H198</f>
        <v>0</v>
      </c>
      <c r="AR198" s="145" t="s">
        <v>147</v>
      </c>
      <c r="AT198" s="145" t="s">
        <v>142</v>
      </c>
      <c r="AU198" s="145" t="s">
        <v>84</v>
      </c>
      <c r="AY198" s="15" t="s">
        <v>140</v>
      </c>
      <c r="BE198" s="146">
        <f>IF(N198="základní",J198,0)</f>
        <v>0</v>
      </c>
      <c r="BF198" s="146">
        <f>IF(N198="snížená",J198,0)</f>
        <v>0</v>
      </c>
      <c r="BG198" s="146">
        <f>IF(N198="zákl. přenesená",J198,0)</f>
        <v>0</v>
      </c>
      <c r="BH198" s="146">
        <f>IF(N198="sníž. přenesená",J198,0)</f>
        <v>0</v>
      </c>
      <c r="BI198" s="146">
        <f>IF(N198="nulová",J198,0)</f>
        <v>0</v>
      </c>
      <c r="BJ198" s="15" t="s">
        <v>8</v>
      </c>
      <c r="BK198" s="146">
        <f>ROUND(I198*H198,0)</f>
        <v>0</v>
      </c>
      <c r="BL198" s="15" t="s">
        <v>147</v>
      </c>
      <c r="BM198" s="145" t="s">
        <v>538</v>
      </c>
    </row>
    <row r="199" spans="2:65" s="12" customFormat="1" ht="11.25">
      <c r="B199" s="147"/>
      <c r="D199" s="148" t="s">
        <v>149</v>
      </c>
      <c r="E199" s="149" t="s">
        <v>1</v>
      </c>
      <c r="F199" s="150" t="s">
        <v>480</v>
      </c>
      <c r="H199" s="151">
        <v>12</v>
      </c>
      <c r="I199" s="152"/>
      <c r="L199" s="147"/>
      <c r="M199" s="153"/>
      <c r="T199" s="154"/>
      <c r="AT199" s="149" t="s">
        <v>149</v>
      </c>
      <c r="AU199" s="149" t="s">
        <v>84</v>
      </c>
      <c r="AV199" s="12" t="s">
        <v>84</v>
      </c>
      <c r="AW199" s="12" t="s">
        <v>31</v>
      </c>
      <c r="AX199" s="12" t="s">
        <v>75</v>
      </c>
      <c r="AY199" s="149" t="s">
        <v>140</v>
      </c>
    </row>
    <row r="200" spans="2:65" s="12" customFormat="1" ht="11.25">
      <c r="B200" s="147"/>
      <c r="D200" s="148" t="s">
        <v>149</v>
      </c>
      <c r="E200" s="149" t="s">
        <v>1</v>
      </c>
      <c r="F200" s="150" t="s">
        <v>481</v>
      </c>
      <c r="H200" s="151">
        <v>4</v>
      </c>
      <c r="I200" s="152"/>
      <c r="L200" s="147"/>
      <c r="M200" s="153"/>
      <c r="T200" s="154"/>
      <c r="AT200" s="149" t="s">
        <v>149</v>
      </c>
      <c r="AU200" s="149" t="s">
        <v>84</v>
      </c>
      <c r="AV200" s="12" t="s">
        <v>84</v>
      </c>
      <c r="AW200" s="12" t="s">
        <v>31</v>
      </c>
      <c r="AX200" s="12" t="s">
        <v>75</v>
      </c>
      <c r="AY200" s="149" t="s">
        <v>140</v>
      </c>
    </row>
    <row r="201" spans="2:65" s="13" customFormat="1" ht="11.25">
      <c r="B201" s="155"/>
      <c r="D201" s="148" t="s">
        <v>149</v>
      </c>
      <c r="E201" s="156" t="s">
        <v>1</v>
      </c>
      <c r="F201" s="157" t="s">
        <v>152</v>
      </c>
      <c r="H201" s="158">
        <v>16</v>
      </c>
      <c r="I201" s="159"/>
      <c r="L201" s="155"/>
      <c r="M201" s="160"/>
      <c r="T201" s="161"/>
      <c r="AT201" s="156" t="s">
        <v>149</v>
      </c>
      <c r="AU201" s="156" t="s">
        <v>84</v>
      </c>
      <c r="AV201" s="13" t="s">
        <v>147</v>
      </c>
      <c r="AW201" s="13" t="s">
        <v>31</v>
      </c>
      <c r="AX201" s="13" t="s">
        <v>8</v>
      </c>
      <c r="AY201" s="156" t="s">
        <v>140</v>
      </c>
    </row>
    <row r="202" spans="2:65" s="1" customFormat="1" ht="33" customHeight="1">
      <c r="B202" s="30"/>
      <c r="C202" s="134" t="s">
        <v>263</v>
      </c>
      <c r="D202" s="134" t="s">
        <v>142</v>
      </c>
      <c r="E202" s="135" t="s">
        <v>241</v>
      </c>
      <c r="F202" s="136" t="s">
        <v>242</v>
      </c>
      <c r="G202" s="137" t="s">
        <v>145</v>
      </c>
      <c r="H202" s="138">
        <v>16</v>
      </c>
      <c r="I202" s="139"/>
      <c r="J202" s="140">
        <f>ROUND(I202*H202,0)</f>
        <v>0</v>
      </c>
      <c r="K202" s="136" t="s">
        <v>146</v>
      </c>
      <c r="L202" s="30"/>
      <c r="M202" s="141" t="s">
        <v>1</v>
      </c>
      <c r="N202" s="142" t="s">
        <v>40</v>
      </c>
      <c r="P202" s="143">
        <f>O202*H202</f>
        <v>0</v>
      </c>
      <c r="Q202" s="143">
        <v>0</v>
      </c>
      <c r="R202" s="143">
        <f>Q202*H202</f>
        <v>0</v>
      </c>
      <c r="S202" s="143">
        <v>0</v>
      </c>
      <c r="T202" s="144">
        <f>S202*H202</f>
        <v>0</v>
      </c>
      <c r="AR202" s="145" t="s">
        <v>147</v>
      </c>
      <c r="AT202" s="145" t="s">
        <v>142</v>
      </c>
      <c r="AU202" s="145" t="s">
        <v>84</v>
      </c>
      <c r="AY202" s="15" t="s">
        <v>140</v>
      </c>
      <c r="BE202" s="146">
        <f>IF(N202="základní",J202,0)</f>
        <v>0</v>
      </c>
      <c r="BF202" s="146">
        <f>IF(N202="snížená",J202,0)</f>
        <v>0</v>
      </c>
      <c r="BG202" s="146">
        <f>IF(N202="zákl. přenesená",J202,0)</f>
        <v>0</v>
      </c>
      <c r="BH202" s="146">
        <f>IF(N202="sníž. přenesená",J202,0)</f>
        <v>0</v>
      </c>
      <c r="BI202" s="146">
        <f>IF(N202="nulová",J202,0)</f>
        <v>0</v>
      </c>
      <c r="BJ202" s="15" t="s">
        <v>8</v>
      </c>
      <c r="BK202" s="146">
        <f>ROUND(I202*H202,0)</f>
        <v>0</v>
      </c>
      <c r="BL202" s="15" t="s">
        <v>147</v>
      </c>
      <c r="BM202" s="145" t="s">
        <v>539</v>
      </c>
    </row>
    <row r="203" spans="2:65" s="12" customFormat="1" ht="11.25">
      <c r="B203" s="147"/>
      <c r="D203" s="148" t="s">
        <v>149</v>
      </c>
      <c r="E203" s="149" t="s">
        <v>1</v>
      </c>
      <c r="F203" s="150" t="s">
        <v>480</v>
      </c>
      <c r="H203" s="151">
        <v>12</v>
      </c>
      <c r="I203" s="152"/>
      <c r="L203" s="147"/>
      <c r="M203" s="153"/>
      <c r="T203" s="154"/>
      <c r="AT203" s="149" t="s">
        <v>149</v>
      </c>
      <c r="AU203" s="149" t="s">
        <v>84</v>
      </c>
      <c r="AV203" s="12" t="s">
        <v>84</v>
      </c>
      <c r="AW203" s="12" t="s">
        <v>31</v>
      </c>
      <c r="AX203" s="12" t="s">
        <v>75</v>
      </c>
      <c r="AY203" s="149" t="s">
        <v>140</v>
      </c>
    </row>
    <row r="204" spans="2:65" s="12" customFormat="1" ht="11.25">
      <c r="B204" s="147"/>
      <c r="D204" s="148" t="s">
        <v>149</v>
      </c>
      <c r="E204" s="149" t="s">
        <v>1</v>
      </c>
      <c r="F204" s="150" t="s">
        <v>481</v>
      </c>
      <c r="H204" s="151">
        <v>4</v>
      </c>
      <c r="I204" s="152"/>
      <c r="L204" s="147"/>
      <c r="M204" s="153"/>
      <c r="T204" s="154"/>
      <c r="AT204" s="149" t="s">
        <v>149</v>
      </c>
      <c r="AU204" s="149" t="s">
        <v>84</v>
      </c>
      <c r="AV204" s="12" t="s">
        <v>84</v>
      </c>
      <c r="AW204" s="12" t="s">
        <v>31</v>
      </c>
      <c r="AX204" s="12" t="s">
        <v>75</v>
      </c>
      <c r="AY204" s="149" t="s">
        <v>140</v>
      </c>
    </row>
    <row r="205" spans="2:65" s="13" customFormat="1" ht="11.25">
      <c r="B205" s="155"/>
      <c r="D205" s="148" t="s">
        <v>149</v>
      </c>
      <c r="E205" s="156" t="s">
        <v>1</v>
      </c>
      <c r="F205" s="157" t="s">
        <v>152</v>
      </c>
      <c r="H205" s="158">
        <v>16</v>
      </c>
      <c r="I205" s="159"/>
      <c r="L205" s="155"/>
      <c r="M205" s="160"/>
      <c r="T205" s="161"/>
      <c r="AT205" s="156" t="s">
        <v>149</v>
      </c>
      <c r="AU205" s="156" t="s">
        <v>84</v>
      </c>
      <c r="AV205" s="13" t="s">
        <v>147</v>
      </c>
      <c r="AW205" s="13" t="s">
        <v>31</v>
      </c>
      <c r="AX205" s="13" t="s">
        <v>8</v>
      </c>
      <c r="AY205" s="156" t="s">
        <v>140</v>
      </c>
    </row>
    <row r="206" spans="2:65" s="11" customFormat="1" ht="22.9" customHeight="1">
      <c r="B206" s="122"/>
      <c r="D206" s="123" t="s">
        <v>74</v>
      </c>
      <c r="E206" s="132" t="s">
        <v>192</v>
      </c>
      <c r="F206" s="132" t="s">
        <v>253</v>
      </c>
      <c r="I206" s="125"/>
      <c r="J206" s="133">
        <f>BK206</f>
        <v>0</v>
      </c>
      <c r="L206" s="122"/>
      <c r="M206" s="127"/>
      <c r="P206" s="128">
        <f>SUM(P207:P218)</f>
        <v>0</v>
      </c>
      <c r="R206" s="128">
        <f>SUM(R207:R218)</f>
        <v>0</v>
      </c>
      <c r="T206" s="129">
        <f>SUM(T207:T218)</f>
        <v>5.31</v>
      </c>
      <c r="AR206" s="123" t="s">
        <v>8</v>
      </c>
      <c r="AT206" s="130" t="s">
        <v>74</v>
      </c>
      <c r="AU206" s="130" t="s">
        <v>8</v>
      </c>
      <c r="AY206" s="123" t="s">
        <v>140</v>
      </c>
      <c r="BK206" s="131">
        <f>SUM(BK207:BK218)</f>
        <v>0</v>
      </c>
    </row>
    <row r="207" spans="2:65" s="1" customFormat="1" ht="24.2" customHeight="1">
      <c r="B207" s="30"/>
      <c r="C207" s="134" t="s">
        <v>268</v>
      </c>
      <c r="D207" s="134" t="s">
        <v>142</v>
      </c>
      <c r="E207" s="135" t="s">
        <v>540</v>
      </c>
      <c r="F207" s="136" t="s">
        <v>541</v>
      </c>
      <c r="G207" s="137" t="s">
        <v>160</v>
      </c>
      <c r="H207" s="138">
        <v>32</v>
      </c>
      <c r="I207" s="139"/>
      <c r="J207" s="140">
        <f>ROUND(I207*H207,0)</f>
        <v>0</v>
      </c>
      <c r="K207" s="136" t="s">
        <v>146</v>
      </c>
      <c r="L207" s="30"/>
      <c r="M207" s="141" t="s">
        <v>1</v>
      </c>
      <c r="N207" s="142" t="s">
        <v>40</v>
      </c>
      <c r="P207" s="143">
        <f>O207*H207</f>
        <v>0</v>
      </c>
      <c r="Q207" s="143">
        <v>0</v>
      </c>
      <c r="R207" s="143">
        <f>Q207*H207</f>
        <v>0</v>
      </c>
      <c r="S207" s="143">
        <v>0</v>
      </c>
      <c r="T207" s="144">
        <f>S207*H207</f>
        <v>0</v>
      </c>
      <c r="AR207" s="145" t="s">
        <v>147</v>
      </c>
      <c r="AT207" s="145" t="s">
        <v>142</v>
      </c>
      <c r="AU207" s="145" t="s">
        <v>84</v>
      </c>
      <c r="AY207" s="15" t="s">
        <v>140</v>
      </c>
      <c r="BE207" s="146">
        <f>IF(N207="základní",J207,0)</f>
        <v>0</v>
      </c>
      <c r="BF207" s="146">
        <f>IF(N207="snížená",J207,0)</f>
        <v>0</v>
      </c>
      <c r="BG207" s="146">
        <f>IF(N207="zákl. přenesená",J207,0)</f>
        <v>0</v>
      </c>
      <c r="BH207" s="146">
        <f>IF(N207="sníž. přenesená",J207,0)</f>
        <v>0</v>
      </c>
      <c r="BI207" s="146">
        <f>IF(N207="nulová",J207,0)</f>
        <v>0</v>
      </c>
      <c r="BJ207" s="15" t="s">
        <v>8</v>
      </c>
      <c r="BK207" s="146">
        <f>ROUND(I207*H207,0)</f>
        <v>0</v>
      </c>
      <c r="BL207" s="15" t="s">
        <v>147</v>
      </c>
      <c r="BM207" s="145" t="s">
        <v>542</v>
      </c>
    </row>
    <row r="208" spans="2:65" s="12" customFormat="1" ht="11.25">
      <c r="B208" s="147"/>
      <c r="D208" s="148" t="s">
        <v>149</v>
      </c>
      <c r="E208" s="149" t="s">
        <v>1</v>
      </c>
      <c r="F208" s="150" t="s">
        <v>543</v>
      </c>
      <c r="H208" s="151">
        <v>12</v>
      </c>
      <c r="I208" s="152"/>
      <c r="L208" s="147"/>
      <c r="M208" s="153"/>
      <c r="T208" s="154"/>
      <c r="AT208" s="149" t="s">
        <v>149</v>
      </c>
      <c r="AU208" s="149" t="s">
        <v>84</v>
      </c>
      <c r="AV208" s="12" t="s">
        <v>84</v>
      </c>
      <c r="AW208" s="12" t="s">
        <v>31</v>
      </c>
      <c r="AX208" s="12" t="s">
        <v>75</v>
      </c>
      <c r="AY208" s="149" t="s">
        <v>140</v>
      </c>
    </row>
    <row r="209" spans="2:65" s="12" customFormat="1" ht="11.25">
      <c r="B209" s="147"/>
      <c r="D209" s="148" t="s">
        <v>149</v>
      </c>
      <c r="E209" s="149" t="s">
        <v>1</v>
      </c>
      <c r="F209" s="150" t="s">
        <v>544</v>
      </c>
      <c r="H209" s="151">
        <v>20</v>
      </c>
      <c r="I209" s="152"/>
      <c r="L209" s="147"/>
      <c r="M209" s="153"/>
      <c r="T209" s="154"/>
      <c r="AT209" s="149" t="s">
        <v>149</v>
      </c>
      <c r="AU209" s="149" t="s">
        <v>84</v>
      </c>
      <c r="AV209" s="12" t="s">
        <v>84</v>
      </c>
      <c r="AW209" s="12" t="s">
        <v>31</v>
      </c>
      <c r="AX209" s="12" t="s">
        <v>75</v>
      </c>
      <c r="AY209" s="149" t="s">
        <v>140</v>
      </c>
    </row>
    <row r="210" spans="2:65" s="13" customFormat="1" ht="11.25">
      <c r="B210" s="155"/>
      <c r="D210" s="148" t="s">
        <v>149</v>
      </c>
      <c r="E210" s="156" t="s">
        <v>1</v>
      </c>
      <c r="F210" s="157" t="s">
        <v>152</v>
      </c>
      <c r="H210" s="158">
        <v>32</v>
      </c>
      <c r="I210" s="159"/>
      <c r="L210" s="155"/>
      <c r="M210" s="160"/>
      <c r="T210" s="161"/>
      <c r="AT210" s="156" t="s">
        <v>149</v>
      </c>
      <c r="AU210" s="156" t="s">
        <v>84</v>
      </c>
      <c r="AV210" s="13" t="s">
        <v>147</v>
      </c>
      <c r="AW210" s="13" t="s">
        <v>31</v>
      </c>
      <c r="AX210" s="13" t="s">
        <v>8</v>
      </c>
      <c r="AY210" s="156" t="s">
        <v>140</v>
      </c>
    </row>
    <row r="211" spans="2:65" s="1" customFormat="1" ht="16.5" customHeight="1">
      <c r="B211" s="30"/>
      <c r="C211" s="134" t="s">
        <v>273</v>
      </c>
      <c r="D211" s="134" t="s">
        <v>142</v>
      </c>
      <c r="E211" s="135" t="s">
        <v>269</v>
      </c>
      <c r="F211" s="136" t="s">
        <v>270</v>
      </c>
      <c r="G211" s="137" t="s">
        <v>166</v>
      </c>
      <c r="H211" s="138">
        <v>1.5</v>
      </c>
      <c r="I211" s="139"/>
      <c r="J211" s="140">
        <f>ROUND(I211*H211,0)</f>
        <v>0</v>
      </c>
      <c r="K211" s="136" t="s">
        <v>146</v>
      </c>
      <c r="L211" s="30"/>
      <c r="M211" s="141" t="s">
        <v>1</v>
      </c>
      <c r="N211" s="142" t="s">
        <v>40</v>
      </c>
      <c r="P211" s="143">
        <f>O211*H211</f>
        <v>0</v>
      </c>
      <c r="Q211" s="143">
        <v>0</v>
      </c>
      <c r="R211" s="143">
        <f>Q211*H211</f>
        <v>0</v>
      </c>
      <c r="S211" s="143">
        <v>2</v>
      </c>
      <c r="T211" s="144">
        <f>S211*H211</f>
        <v>3</v>
      </c>
      <c r="AR211" s="145" t="s">
        <v>147</v>
      </c>
      <c r="AT211" s="145" t="s">
        <v>142</v>
      </c>
      <c r="AU211" s="145" t="s">
        <v>84</v>
      </c>
      <c r="AY211" s="15" t="s">
        <v>140</v>
      </c>
      <c r="BE211" s="146">
        <f>IF(N211="základní",J211,0)</f>
        <v>0</v>
      </c>
      <c r="BF211" s="146">
        <f>IF(N211="snížená",J211,0)</f>
        <v>0</v>
      </c>
      <c r="BG211" s="146">
        <f>IF(N211="zákl. přenesená",J211,0)</f>
        <v>0</v>
      </c>
      <c r="BH211" s="146">
        <f>IF(N211="sníž. přenesená",J211,0)</f>
        <v>0</v>
      </c>
      <c r="BI211" s="146">
        <f>IF(N211="nulová",J211,0)</f>
        <v>0</v>
      </c>
      <c r="BJ211" s="15" t="s">
        <v>8</v>
      </c>
      <c r="BK211" s="146">
        <f>ROUND(I211*H211,0)</f>
        <v>0</v>
      </c>
      <c r="BL211" s="15" t="s">
        <v>147</v>
      </c>
      <c r="BM211" s="145" t="s">
        <v>545</v>
      </c>
    </row>
    <row r="212" spans="2:65" s="12" customFormat="1" ht="11.25">
      <c r="B212" s="147"/>
      <c r="D212" s="148" t="s">
        <v>149</v>
      </c>
      <c r="E212" s="149" t="s">
        <v>1</v>
      </c>
      <c r="F212" s="150" t="s">
        <v>272</v>
      </c>
      <c r="H212" s="151">
        <v>1.5</v>
      </c>
      <c r="I212" s="152"/>
      <c r="L212" s="147"/>
      <c r="M212" s="153"/>
      <c r="T212" s="154"/>
      <c r="AT212" s="149" t="s">
        <v>149</v>
      </c>
      <c r="AU212" s="149" t="s">
        <v>84</v>
      </c>
      <c r="AV212" s="12" t="s">
        <v>84</v>
      </c>
      <c r="AW212" s="12" t="s">
        <v>31</v>
      </c>
      <c r="AX212" s="12" t="s">
        <v>75</v>
      </c>
      <c r="AY212" s="149" t="s">
        <v>140</v>
      </c>
    </row>
    <row r="213" spans="2:65" s="13" customFormat="1" ht="11.25">
      <c r="B213" s="155"/>
      <c r="D213" s="148" t="s">
        <v>149</v>
      </c>
      <c r="E213" s="156" t="s">
        <v>1</v>
      </c>
      <c r="F213" s="157" t="s">
        <v>152</v>
      </c>
      <c r="H213" s="158">
        <v>1.5</v>
      </c>
      <c r="I213" s="159"/>
      <c r="L213" s="155"/>
      <c r="M213" s="160"/>
      <c r="T213" s="161"/>
      <c r="AT213" s="156" t="s">
        <v>149</v>
      </c>
      <c r="AU213" s="156" t="s">
        <v>84</v>
      </c>
      <c r="AV213" s="13" t="s">
        <v>147</v>
      </c>
      <c r="AW213" s="13" t="s">
        <v>31</v>
      </c>
      <c r="AX213" s="13" t="s">
        <v>8</v>
      </c>
      <c r="AY213" s="156" t="s">
        <v>140</v>
      </c>
    </row>
    <row r="214" spans="2:65" s="1" customFormat="1" ht="24.2" customHeight="1">
      <c r="B214" s="30"/>
      <c r="C214" s="134" t="s">
        <v>279</v>
      </c>
      <c r="D214" s="134" t="s">
        <v>142</v>
      </c>
      <c r="E214" s="135" t="s">
        <v>280</v>
      </c>
      <c r="F214" s="136" t="s">
        <v>281</v>
      </c>
      <c r="G214" s="137" t="s">
        <v>200</v>
      </c>
      <c r="H214" s="138">
        <v>13</v>
      </c>
      <c r="I214" s="139"/>
      <c r="J214" s="140">
        <f>ROUND(I214*H214,0)</f>
        <v>0</v>
      </c>
      <c r="K214" s="136" t="s">
        <v>146</v>
      </c>
      <c r="L214" s="30"/>
      <c r="M214" s="141" t="s">
        <v>1</v>
      </c>
      <c r="N214" s="142" t="s">
        <v>40</v>
      </c>
      <c r="P214" s="143">
        <f>O214*H214</f>
        <v>0</v>
      </c>
      <c r="Q214" s="143">
        <v>0</v>
      </c>
      <c r="R214" s="143">
        <f>Q214*H214</f>
        <v>0</v>
      </c>
      <c r="S214" s="143">
        <v>0.16500000000000001</v>
      </c>
      <c r="T214" s="144">
        <f>S214*H214</f>
        <v>2.145</v>
      </c>
      <c r="AR214" s="145" t="s">
        <v>147</v>
      </c>
      <c r="AT214" s="145" t="s">
        <v>142</v>
      </c>
      <c r="AU214" s="145" t="s">
        <v>84</v>
      </c>
      <c r="AY214" s="15" t="s">
        <v>140</v>
      </c>
      <c r="BE214" s="146">
        <f>IF(N214="základní",J214,0)</f>
        <v>0</v>
      </c>
      <c r="BF214" s="146">
        <f>IF(N214="snížená",J214,0)</f>
        <v>0</v>
      </c>
      <c r="BG214" s="146">
        <f>IF(N214="zákl. přenesená",J214,0)</f>
        <v>0</v>
      </c>
      <c r="BH214" s="146">
        <f>IF(N214="sníž. přenesená",J214,0)</f>
        <v>0</v>
      </c>
      <c r="BI214" s="146">
        <f>IF(N214="nulová",J214,0)</f>
        <v>0</v>
      </c>
      <c r="BJ214" s="15" t="s">
        <v>8</v>
      </c>
      <c r="BK214" s="146">
        <f>ROUND(I214*H214,0)</f>
        <v>0</v>
      </c>
      <c r="BL214" s="15" t="s">
        <v>147</v>
      </c>
      <c r="BM214" s="145" t="s">
        <v>546</v>
      </c>
    </row>
    <row r="215" spans="2:65" s="1" customFormat="1" ht="29.25">
      <c r="B215" s="30"/>
      <c r="D215" s="148" t="s">
        <v>203</v>
      </c>
      <c r="F215" s="162" t="s">
        <v>547</v>
      </c>
      <c r="I215" s="163"/>
      <c r="L215" s="30"/>
      <c r="M215" s="164"/>
      <c r="T215" s="54"/>
      <c r="AT215" s="15" t="s">
        <v>203</v>
      </c>
      <c r="AU215" s="15" t="s">
        <v>84</v>
      </c>
    </row>
    <row r="216" spans="2:65" s="12" customFormat="1" ht="11.25">
      <c r="B216" s="147"/>
      <c r="D216" s="148" t="s">
        <v>149</v>
      </c>
      <c r="E216" s="149" t="s">
        <v>1</v>
      </c>
      <c r="F216" s="150" t="s">
        <v>548</v>
      </c>
      <c r="H216" s="151">
        <v>13</v>
      </c>
      <c r="I216" s="152"/>
      <c r="L216" s="147"/>
      <c r="M216" s="153"/>
      <c r="T216" s="154"/>
      <c r="AT216" s="149" t="s">
        <v>149</v>
      </c>
      <c r="AU216" s="149" t="s">
        <v>84</v>
      </c>
      <c r="AV216" s="12" t="s">
        <v>84</v>
      </c>
      <c r="AW216" s="12" t="s">
        <v>31</v>
      </c>
      <c r="AX216" s="12" t="s">
        <v>8</v>
      </c>
      <c r="AY216" s="149" t="s">
        <v>140</v>
      </c>
    </row>
    <row r="217" spans="2:65" s="1" customFormat="1" ht="44.25" customHeight="1">
      <c r="B217" s="30"/>
      <c r="C217" s="134" t="s">
        <v>285</v>
      </c>
      <c r="D217" s="134" t="s">
        <v>142</v>
      </c>
      <c r="E217" s="135" t="s">
        <v>274</v>
      </c>
      <c r="F217" s="136" t="s">
        <v>275</v>
      </c>
      <c r="G217" s="137" t="s">
        <v>276</v>
      </c>
      <c r="H217" s="138">
        <v>1</v>
      </c>
      <c r="I217" s="139"/>
      <c r="J217" s="140">
        <f>ROUND(I217*H217,0)</f>
        <v>0</v>
      </c>
      <c r="K217" s="136" t="s">
        <v>1</v>
      </c>
      <c r="L217" s="30"/>
      <c r="M217" s="141" t="s">
        <v>1</v>
      </c>
      <c r="N217" s="142" t="s">
        <v>40</v>
      </c>
      <c r="P217" s="143">
        <f>O217*H217</f>
        <v>0</v>
      </c>
      <c r="Q217" s="143">
        <v>0</v>
      </c>
      <c r="R217" s="143">
        <f>Q217*H217</f>
        <v>0</v>
      </c>
      <c r="S217" s="143">
        <v>0.16500000000000001</v>
      </c>
      <c r="T217" s="144">
        <f>S217*H217</f>
        <v>0.16500000000000001</v>
      </c>
      <c r="AR217" s="145" t="s">
        <v>147</v>
      </c>
      <c r="AT217" s="145" t="s">
        <v>142</v>
      </c>
      <c r="AU217" s="145" t="s">
        <v>84</v>
      </c>
      <c r="AY217" s="15" t="s">
        <v>140</v>
      </c>
      <c r="BE217" s="146">
        <f>IF(N217="základní",J217,0)</f>
        <v>0</v>
      </c>
      <c r="BF217" s="146">
        <f>IF(N217="snížená",J217,0)</f>
        <v>0</v>
      </c>
      <c r="BG217" s="146">
        <f>IF(N217="zákl. přenesená",J217,0)</f>
        <v>0</v>
      </c>
      <c r="BH217" s="146">
        <f>IF(N217="sníž. přenesená",J217,0)</f>
        <v>0</v>
      </c>
      <c r="BI217" s="146">
        <f>IF(N217="nulová",J217,0)</f>
        <v>0</v>
      </c>
      <c r="BJ217" s="15" t="s">
        <v>8</v>
      </c>
      <c r="BK217" s="146">
        <f>ROUND(I217*H217,0)</f>
        <v>0</v>
      </c>
      <c r="BL217" s="15" t="s">
        <v>147</v>
      </c>
      <c r="BM217" s="145" t="s">
        <v>549</v>
      </c>
    </row>
    <row r="218" spans="2:65" s="12" customFormat="1" ht="11.25">
      <c r="B218" s="147"/>
      <c r="D218" s="148" t="s">
        <v>149</v>
      </c>
      <c r="E218" s="149" t="s">
        <v>1</v>
      </c>
      <c r="F218" s="150" t="s">
        <v>278</v>
      </c>
      <c r="H218" s="151">
        <v>1</v>
      </c>
      <c r="I218" s="152"/>
      <c r="L218" s="147"/>
      <c r="M218" s="153"/>
      <c r="T218" s="154"/>
      <c r="AT218" s="149" t="s">
        <v>149</v>
      </c>
      <c r="AU218" s="149" t="s">
        <v>84</v>
      </c>
      <c r="AV218" s="12" t="s">
        <v>84</v>
      </c>
      <c r="AW218" s="12" t="s">
        <v>31</v>
      </c>
      <c r="AX218" s="12" t="s">
        <v>8</v>
      </c>
      <c r="AY218" s="149" t="s">
        <v>140</v>
      </c>
    </row>
    <row r="219" spans="2:65" s="11" customFormat="1" ht="22.9" customHeight="1">
      <c r="B219" s="122"/>
      <c r="D219" s="123" t="s">
        <v>74</v>
      </c>
      <c r="E219" s="132" t="s">
        <v>303</v>
      </c>
      <c r="F219" s="132" t="s">
        <v>304</v>
      </c>
      <c r="I219" s="125"/>
      <c r="J219" s="133">
        <f>BK219</f>
        <v>0</v>
      </c>
      <c r="L219" s="122"/>
      <c r="M219" s="127"/>
      <c r="P219" s="128">
        <f>SUM(P220:P223)</f>
        <v>0</v>
      </c>
      <c r="R219" s="128">
        <f>SUM(R220:R223)</f>
        <v>0</v>
      </c>
      <c r="T219" s="129">
        <f>SUM(T220:T223)</f>
        <v>0</v>
      </c>
      <c r="AR219" s="123" t="s">
        <v>8</v>
      </c>
      <c r="AT219" s="130" t="s">
        <v>74</v>
      </c>
      <c r="AU219" s="130" t="s">
        <v>8</v>
      </c>
      <c r="AY219" s="123" t="s">
        <v>140</v>
      </c>
      <c r="BK219" s="131">
        <f>SUM(BK220:BK223)</f>
        <v>0</v>
      </c>
    </row>
    <row r="220" spans="2:65" s="1" customFormat="1" ht="24.2" customHeight="1">
      <c r="B220" s="30"/>
      <c r="C220" s="134" t="s">
        <v>292</v>
      </c>
      <c r="D220" s="134" t="s">
        <v>142</v>
      </c>
      <c r="E220" s="135" t="s">
        <v>311</v>
      </c>
      <c r="F220" s="136" t="s">
        <v>312</v>
      </c>
      <c r="G220" s="137" t="s">
        <v>308</v>
      </c>
      <c r="H220" s="138">
        <v>18.38</v>
      </c>
      <c r="I220" s="139"/>
      <c r="J220" s="140">
        <f>ROUND(I220*H220,0)</f>
        <v>0</v>
      </c>
      <c r="K220" s="136" t="s">
        <v>146</v>
      </c>
      <c r="L220" s="30"/>
      <c r="M220" s="141" t="s">
        <v>1</v>
      </c>
      <c r="N220" s="142" t="s">
        <v>40</v>
      </c>
      <c r="P220" s="143">
        <f>O220*H220</f>
        <v>0</v>
      </c>
      <c r="Q220" s="143">
        <v>0</v>
      </c>
      <c r="R220" s="143">
        <f>Q220*H220</f>
        <v>0</v>
      </c>
      <c r="S220" s="143">
        <v>0</v>
      </c>
      <c r="T220" s="144">
        <f>S220*H220</f>
        <v>0</v>
      </c>
      <c r="AR220" s="145" t="s">
        <v>147</v>
      </c>
      <c r="AT220" s="145" t="s">
        <v>142</v>
      </c>
      <c r="AU220" s="145" t="s">
        <v>84</v>
      </c>
      <c r="AY220" s="15" t="s">
        <v>140</v>
      </c>
      <c r="BE220" s="146">
        <f>IF(N220="základní",J220,0)</f>
        <v>0</v>
      </c>
      <c r="BF220" s="146">
        <f>IF(N220="snížená",J220,0)</f>
        <v>0</v>
      </c>
      <c r="BG220" s="146">
        <f>IF(N220="zákl. přenesená",J220,0)</f>
        <v>0</v>
      </c>
      <c r="BH220" s="146">
        <f>IF(N220="sníž. přenesená",J220,0)</f>
        <v>0</v>
      </c>
      <c r="BI220" s="146">
        <f>IF(N220="nulová",J220,0)</f>
        <v>0</v>
      </c>
      <c r="BJ220" s="15" t="s">
        <v>8</v>
      </c>
      <c r="BK220" s="146">
        <f>ROUND(I220*H220,0)</f>
        <v>0</v>
      </c>
      <c r="BL220" s="15" t="s">
        <v>147</v>
      </c>
      <c r="BM220" s="145" t="s">
        <v>550</v>
      </c>
    </row>
    <row r="221" spans="2:65" s="1" customFormat="1" ht="24.2" customHeight="1">
      <c r="B221" s="30"/>
      <c r="C221" s="134" t="s">
        <v>298</v>
      </c>
      <c r="D221" s="134" t="s">
        <v>142</v>
      </c>
      <c r="E221" s="135" t="s">
        <v>314</v>
      </c>
      <c r="F221" s="136" t="s">
        <v>315</v>
      </c>
      <c r="G221" s="137" t="s">
        <v>308</v>
      </c>
      <c r="H221" s="138">
        <v>183.8</v>
      </c>
      <c r="I221" s="139"/>
      <c r="J221" s="140">
        <f>ROUND(I221*H221,0)</f>
        <v>0</v>
      </c>
      <c r="K221" s="136" t="s">
        <v>146</v>
      </c>
      <c r="L221" s="30"/>
      <c r="M221" s="141" t="s">
        <v>1</v>
      </c>
      <c r="N221" s="142" t="s">
        <v>40</v>
      </c>
      <c r="P221" s="143">
        <f>O221*H221</f>
        <v>0</v>
      </c>
      <c r="Q221" s="143">
        <v>0</v>
      </c>
      <c r="R221" s="143">
        <f>Q221*H221</f>
        <v>0</v>
      </c>
      <c r="S221" s="143">
        <v>0</v>
      </c>
      <c r="T221" s="144">
        <f>S221*H221</f>
        <v>0</v>
      </c>
      <c r="AR221" s="145" t="s">
        <v>147</v>
      </c>
      <c r="AT221" s="145" t="s">
        <v>142</v>
      </c>
      <c r="AU221" s="145" t="s">
        <v>84</v>
      </c>
      <c r="AY221" s="15" t="s">
        <v>140</v>
      </c>
      <c r="BE221" s="146">
        <f>IF(N221="základní",J221,0)</f>
        <v>0</v>
      </c>
      <c r="BF221" s="146">
        <f>IF(N221="snížená",J221,0)</f>
        <v>0</v>
      </c>
      <c r="BG221" s="146">
        <f>IF(N221="zákl. přenesená",J221,0)</f>
        <v>0</v>
      </c>
      <c r="BH221" s="146">
        <f>IF(N221="sníž. přenesená",J221,0)</f>
        <v>0</v>
      </c>
      <c r="BI221" s="146">
        <f>IF(N221="nulová",J221,0)</f>
        <v>0</v>
      </c>
      <c r="BJ221" s="15" t="s">
        <v>8</v>
      </c>
      <c r="BK221" s="146">
        <f>ROUND(I221*H221,0)</f>
        <v>0</v>
      </c>
      <c r="BL221" s="15" t="s">
        <v>147</v>
      </c>
      <c r="BM221" s="145" t="s">
        <v>551</v>
      </c>
    </row>
    <row r="222" spans="2:65" s="12" customFormat="1" ht="11.25">
      <c r="B222" s="147"/>
      <c r="D222" s="148" t="s">
        <v>149</v>
      </c>
      <c r="F222" s="150" t="s">
        <v>552</v>
      </c>
      <c r="H222" s="151">
        <v>183.8</v>
      </c>
      <c r="I222" s="152"/>
      <c r="L222" s="147"/>
      <c r="M222" s="153"/>
      <c r="T222" s="154"/>
      <c r="AT222" s="149" t="s">
        <v>149</v>
      </c>
      <c r="AU222" s="149" t="s">
        <v>84</v>
      </c>
      <c r="AV222" s="12" t="s">
        <v>84</v>
      </c>
      <c r="AW222" s="12" t="s">
        <v>4</v>
      </c>
      <c r="AX222" s="12" t="s">
        <v>8</v>
      </c>
      <c r="AY222" s="149" t="s">
        <v>140</v>
      </c>
    </row>
    <row r="223" spans="2:65" s="1" customFormat="1" ht="33" customHeight="1">
      <c r="B223" s="30"/>
      <c r="C223" s="134" t="s">
        <v>305</v>
      </c>
      <c r="D223" s="134" t="s">
        <v>142</v>
      </c>
      <c r="E223" s="135" t="s">
        <v>319</v>
      </c>
      <c r="F223" s="136" t="s">
        <v>320</v>
      </c>
      <c r="G223" s="137" t="s">
        <v>308</v>
      </c>
      <c r="H223" s="138">
        <v>18.38</v>
      </c>
      <c r="I223" s="139"/>
      <c r="J223" s="140">
        <f>ROUND(I223*H223,0)</f>
        <v>0</v>
      </c>
      <c r="K223" s="136" t="s">
        <v>146</v>
      </c>
      <c r="L223" s="30"/>
      <c r="M223" s="141" t="s">
        <v>1</v>
      </c>
      <c r="N223" s="142" t="s">
        <v>40</v>
      </c>
      <c r="P223" s="143">
        <f>O223*H223</f>
        <v>0</v>
      </c>
      <c r="Q223" s="143">
        <v>0</v>
      </c>
      <c r="R223" s="143">
        <f>Q223*H223</f>
        <v>0</v>
      </c>
      <c r="S223" s="143">
        <v>0</v>
      </c>
      <c r="T223" s="144">
        <f>S223*H223</f>
        <v>0</v>
      </c>
      <c r="AR223" s="145" t="s">
        <v>147</v>
      </c>
      <c r="AT223" s="145" t="s">
        <v>142</v>
      </c>
      <c r="AU223" s="145" t="s">
        <v>84</v>
      </c>
      <c r="AY223" s="15" t="s">
        <v>140</v>
      </c>
      <c r="BE223" s="146">
        <f>IF(N223="základní",J223,0)</f>
        <v>0</v>
      </c>
      <c r="BF223" s="146">
        <f>IF(N223="snížená",J223,0)</f>
        <v>0</v>
      </c>
      <c r="BG223" s="146">
        <f>IF(N223="zákl. přenesená",J223,0)</f>
        <v>0</v>
      </c>
      <c r="BH223" s="146">
        <f>IF(N223="sníž. přenesená",J223,0)</f>
        <v>0</v>
      </c>
      <c r="BI223" s="146">
        <f>IF(N223="nulová",J223,0)</f>
        <v>0</v>
      </c>
      <c r="BJ223" s="15" t="s">
        <v>8</v>
      </c>
      <c r="BK223" s="146">
        <f>ROUND(I223*H223,0)</f>
        <v>0</v>
      </c>
      <c r="BL223" s="15" t="s">
        <v>147</v>
      </c>
      <c r="BM223" s="145" t="s">
        <v>553</v>
      </c>
    </row>
    <row r="224" spans="2:65" s="11" customFormat="1" ht="22.9" customHeight="1">
      <c r="B224" s="122"/>
      <c r="D224" s="123" t="s">
        <v>74</v>
      </c>
      <c r="E224" s="132" t="s">
        <v>322</v>
      </c>
      <c r="F224" s="132" t="s">
        <v>323</v>
      </c>
      <c r="I224" s="125"/>
      <c r="J224" s="133">
        <f>BK224</f>
        <v>0</v>
      </c>
      <c r="L224" s="122"/>
      <c r="M224" s="127"/>
      <c r="P224" s="128">
        <f>P225</f>
        <v>0</v>
      </c>
      <c r="R224" s="128">
        <f>R225</f>
        <v>0</v>
      </c>
      <c r="T224" s="129">
        <f>T225</f>
        <v>0</v>
      </c>
      <c r="AR224" s="123" t="s">
        <v>8</v>
      </c>
      <c r="AT224" s="130" t="s">
        <v>74</v>
      </c>
      <c r="AU224" s="130" t="s">
        <v>8</v>
      </c>
      <c r="AY224" s="123" t="s">
        <v>140</v>
      </c>
      <c r="BK224" s="131">
        <f>BK225</f>
        <v>0</v>
      </c>
    </row>
    <row r="225" spans="2:65" s="1" customFormat="1" ht="24.2" customHeight="1">
      <c r="B225" s="30"/>
      <c r="C225" s="134" t="s">
        <v>310</v>
      </c>
      <c r="D225" s="134" t="s">
        <v>142</v>
      </c>
      <c r="E225" s="135" t="s">
        <v>325</v>
      </c>
      <c r="F225" s="136" t="s">
        <v>326</v>
      </c>
      <c r="G225" s="137" t="s">
        <v>308</v>
      </c>
      <c r="H225" s="138">
        <v>8.2330000000000005</v>
      </c>
      <c r="I225" s="139"/>
      <c r="J225" s="140">
        <f>ROUND(I225*H225,0)</f>
        <v>0</v>
      </c>
      <c r="K225" s="136" t="s">
        <v>146</v>
      </c>
      <c r="L225" s="30"/>
      <c r="M225" s="141" t="s">
        <v>1</v>
      </c>
      <c r="N225" s="142" t="s">
        <v>40</v>
      </c>
      <c r="P225" s="143">
        <f>O225*H225</f>
        <v>0</v>
      </c>
      <c r="Q225" s="143">
        <v>0</v>
      </c>
      <c r="R225" s="143">
        <f>Q225*H225</f>
        <v>0</v>
      </c>
      <c r="S225" s="143">
        <v>0</v>
      </c>
      <c r="T225" s="144">
        <f>S225*H225</f>
        <v>0</v>
      </c>
      <c r="AR225" s="145" t="s">
        <v>147</v>
      </c>
      <c r="AT225" s="145" t="s">
        <v>142</v>
      </c>
      <c r="AU225" s="145" t="s">
        <v>84</v>
      </c>
      <c r="AY225" s="15" t="s">
        <v>140</v>
      </c>
      <c r="BE225" s="146">
        <f>IF(N225="základní",J225,0)</f>
        <v>0</v>
      </c>
      <c r="BF225" s="146">
        <f>IF(N225="snížená",J225,0)</f>
        <v>0</v>
      </c>
      <c r="BG225" s="146">
        <f>IF(N225="zákl. přenesená",J225,0)</f>
        <v>0</v>
      </c>
      <c r="BH225" s="146">
        <f>IF(N225="sníž. přenesená",J225,0)</f>
        <v>0</v>
      </c>
      <c r="BI225" s="146">
        <f>IF(N225="nulová",J225,0)</f>
        <v>0</v>
      </c>
      <c r="BJ225" s="15" t="s">
        <v>8</v>
      </c>
      <c r="BK225" s="146">
        <f>ROUND(I225*H225,0)</f>
        <v>0</v>
      </c>
      <c r="BL225" s="15" t="s">
        <v>147</v>
      </c>
      <c r="BM225" s="145" t="s">
        <v>554</v>
      </c>
    </row>
    <row r="226" spans="2:65" s="11" customFormat="1" ht="25.9" customHeight="1">
      <c r="B226" s="122"/>
      <c r="D226" s="123" t="s">
        <v>74</v>
      </c>
      <c r="E226" s="124" t="s">
        <v>328</v>
      </c>
      <c r="F226" s="124" t="s">
        <v>329</v>
      </c>
      <c r="I226" s="125"/>
      <c r="J226" s="126">
        <f>BK226</f>
        <v>0</v>
      </c>
      <c r="L226" s="122"/>
      <c r="M226" s="127"/>
      <c r="P226" s="128">
        <f>P227+P244+P256</f>
        <v>0</v>
      </c>
      <c r="R226" s="128">
        <f>R227+R244+R256</f>
        <v>0.12317</v>
      </c>
      <c r="T226" s="129">
        <f>T227+T244+T256</f>
        <v>0</v>
      </c>
      <c r="AR226" s="123" t="s">
        <v>84</v>
      </c>
      <c r="AT226" s="130" t="s">
        <v>74</v>
      </c>
      <c r="AU226" s="130" t="s">
        <v>75</v>
      </c>
      <c r="AY226" s="123" t="s">
        <v>140</v>
      </c>
      <c r="BK226" s="131">
        <f>BK227+BK244+BK256</f>
        <v>0</v>
      </c>
    </row>
    <row r="227" spans="2:65" s="11" customFormat="1" ht="22.9" customHeight="1">
      <c r="B227" s="122"/>
      <c r="D227" s="123" t="s">
        <v>74</v>
      </c>
      <c r="E227" s="132" t="s">
        <v>330</v>
      </c>
      <c r="F227" s="132" t="s">
        <v>331</v>
      </c>
      <c r="I227" s="125"/>
      <c r="J227" s="133">
        <f>BK227</f>
        <v>0</v>
      </c>
      <c r="L227" s="122"/>
      <c r="M227" s="127"/>
      <c r="P227" s="128">
        <f>SUM(P228:P243)</f>
        <v>0</v>
      </c>
      <c r="R227" s="128">
        <f>SUM(R228:R243)</f>
        <v>3.943E-2</v>
      </c>
      <c r="T227" s="129">
        <f>SUM(T228:T243)</f>
        <v>0</v>
      </c>
      <c r="AR227" s="123" t="s">
        <v>84</v>
      </c>
      <c r="AT227" s="130" t="s">
        <v>74</v>
      </c>
      <c r="AU227" s="130" t="s">
        <v>8</v>
      </c>
      <c r="AY227" s="123" t="s">
        <v>140</v>
      </c>
      <c r="BK227" s="131">
        <f>SUM(BK228:BK243)</f>
        <v>0</v>
      </c>
    </row>
    <row r="228" spans="2:65" s="1" customFormat="1" ht="24.2" customHeight="1">
      <c r="B228" s="30"/>
      <c r="C228" s="134" t="s">
        <v>210</v>
      </c>
      <c r="D228" s="134" t="s">
        <v>142</v>
      </c>
      <c r="E228" s="135" t="s">
        <v>333</v>
      </c>
      <c r="F228" s="136" t="s">
        <v>334</v>
      </c>
      <c r="G228" s="137" t="s">
        <v>160</v>
      </c>
      <c r="H228" s="138">
        <v>85</v>
      </c>
      <c r="I228" s="139"/>
      <c r="J228" s="140">
        <f>ROUND(I228*H228,0)</f>
        <v>0</v>
      </c>
      <c r="K228" s="136" t="s">
        <v>146</v>
      </c>
      <c r="L228" s="30"/>
      <c r="M228" s="141" t="s">
        <v>1</v>
      </c>
      <c r="N228" s="142" t="s">
        <v>40</v>
      </c>
      <c r="P228" s="143">
        <f>O228*H228</f>
        <v>0</v>
      </c>
      <c r="Q228" s="143">
        <v>0</v>
      </c>
      <c r="R228" s="143">
        <f>Q228*H228</f>
        <v>0</v>
      </c>
      <c r="S228" s="143">
        <v>0</v>
      </c>
      <c r="T228" s="144">
        <f>S228*H228</f>
        <v>0</v>
      </c>
      <c r="AR228" s="145" t="s">
        <v>201</v>
      </c>
      <c r="AT228" s="145" t="s">
        <v>142</v>
      </c>
      <c r="AU228" s="145" t="s">
        <v>84</v>
      </c>
      <c r="AY228" s="15" t="s">
        <v>140</v>
      </c>
      <c r="BE228" s="146">
        <f>IF(N228="základní",J228,0)</f>
        <v>0</v>
      </c>
      <c r="BF228" s="146">
        <f>IF(N228="snížená",J228,0)</f>
        <v>0</v>
      </c>
      <c r="BG228" s="146">
        <f>IF(N228="zákl. přenesená",J228,0)</f>
        <v>0</v>
      </c>
      <c r="BH228" s="146">
        <f>IF(N228="sníž. přenesená",J228,0)</f>
        <v>0</v>
      </c>
      <c r="BI228" s="146">
        <f>IF(N228="nulová",J228,0)</f>
        <v>0</v>
      </c>
      <c r="BJ228" s="15" t="s">
        <v>8</v>
      </c>
      <c r="BK228" s="146">
        <f>ROUND(I228*H228,0)</f>
        <v>0</v>
      </c>
      <c r="BL228" s="15" t="s">
        <v>201</v>
      </c>
      <c r="BM228" s="145" t="s">
        <v>555</v>
      </c>
    </row>
    <row r="229" spans="2:65" s="1" customFormat="1" ht="24.2" customHeight="1">
      <c r="B229" s="30"/>
      <c r="C229" s="165" t="s">
        <v>318</v>
      </c>
      <c r="D229" s="165" t="s">
        <v>207</v>
      </c>
      <c r="E229" s="166" t="s">
        <v>339</v>
      </c>
      <c r="F229" s="167" t="s">
        <v>340</v>
      </c>
      <c r="G229" s="168" t="s">
        <v>160</v>
      </c>
      <c r="H229" s="169">
        <v>85</v>
      </c>
      <c r="I229" s="170"/>
      <c r="J229" s="171">
        <f>ROUND(I229*H229,0)</f>
        <v>0</v>
      </c>
      <c r="K229" s="167" t="s">
        <v>146</v>
      </c>
      <c r="L229" s="172"/>
      <c r="M229" s="173" t="s">
        <v>1</v>
      </c>
      <c r="N229" s="174" t="s">
        <v>40</v>
      </c>
      <c r="P229" s="143">
        <f>O229*H229</f>
        <v>0</v>
      </c>
      <c r="Q229" s="143">
        <v>2.0000000000000001E-4</v>
      </c>
      <c r="R229" s="143">
        <f>Q229*H229</f>
        <v>1.7000000000000001E-2</v>
      </c>
      <c r="S229" s="143">
        <v>0</v>
      </c>
      <c r="T229" s="144">
        <f>S229*H229</f>
        <v>0</v>
      </c>
      <c r="AR229" s="145" t="s">
        <v>210</v>
      </c>
      <c r="AT229" s="145" t="s">
        <v>207</v>
      </c>
      <c r="AU229" s="145" t="s">
        <v>84</v>
      </c>
      <c r="AY229" s="15" t="s">
        <v>140</v>
      </c>
      <c r="BE229" s="146">
        <f>IF(N229="základní",J229,0)</f>
        <v>0</v>
      </c>
      <c r="BF229" s="146">
        <f>IF(N229="snížená",J229,0)</f>
        <v>0</v>
      </c>
      <c r="BG229" s="146">
        <f>IF(N229="zákl. přenesená",J229,0)</f>
        <v>0</v>
      </c>
      <c r="BH229" s="146">
        <f>IF(N229="sníž. přenesená",J229,0)</f>
        <v>0</v>
      </c>
      <c r="BI229" s="146">
        <f>IF(N229="nulová",J229,0)</f>
        <v>0</v>
      </c>
      <c r="BJ229" s="15" t="s">
        <v>8</v>
      </c>
      <c r="BK229" s="146">
        <f>ROUND(I229*H229,0)</f>
        <v>0</v>
      </c>
      <c r="BL229" s="15" t="s">
        <v>201</v>
      </c>
      <c r="BM229" s="145" t="s">
        <v>556</v>
      </c>
    </row>
    <row r="230" spans="2:65" s="12" customFormat="1" ht="11.25">
      <c r="B230" s="147"/>
      <c r="D230" s="148" t="s">
        <v>149</v>
      </c>
      <c r="F230" s="150" t="s">
        <v>557</v>
      </c>
      <c r="H230" s="151">
        <v>85</v>
      </c>
      <c r="I230" s="152"/>
      <c r="L230" s="147"/>
      <c r="M230" s="153"/>
      <c r="T230" s="154"/>
      <c r="AT230" s="149" t="s">
        <v>149</v>
      </c>
      <c r="AU230" s="149" t="s">
        <v>84</v>
      </c>
      <c r="AV230" s="12" t="s">
        <v>84</v>
      </c>
      <c r="AW230" s="12" t="s">
        <v>4</v>
      </c>
      <c r="AX230" s="12" t="s">
        <v>8</v>
      </c>
      <c r="AY230" s="149" t="s">
        <v>140</v>
      </c>
    </row>
    <row r="231" spans="2:65" s="1" customFormat="1" ht="24.2" customHeight="1">
      <c r="B231" s="30"/>
      <c r="C231" s="134" t="s">
        <v>324</v>
      </c>
      <c r="D231" s="134" t="s">
        <v>142</v>
      </c>
      <c r="E231" s="135" t="s">
        <v>558</v>
      </c>
      <c r="F231" s="136" t="s">
        <v>559</v>
      </c>
      <c r="G231" s="137" t="s">
        <v>160</v>
      </c>
      <c r="H231" s="138">
        <v>85</v>
      </c>
      <c r="I231" s="139"/>
      <c r="J231" s="140">
        <f>ROUND(I231*H231,0)</f>
        <v>0</v>
      </c>
      <c r="K231" s="136" t="s">
        <v>146</v>
      </c>
      <c r="L231" s="30"/>
      <c r="M231" s="141" t="s">
        <v>1</v>
      </c>
      <c r="N231" s="142" t="s">
        <v>40</v>
      </c>
      <c r="P231" s="143">
        <f>O231*H231</f>
        <v>0</v>
      </c>
      <c r="Q231" s="143">
        <v>0</v>
      </c>
      <c r="R231" s="143">
        <f>Q231*H231</f>
        <v>0</v>
      </c>
      <c r="S231" s="143">
        <v>0</v>
      </c>
      <c r="T231" s="144">
        <f>S231*H231</f>
        <v>0</v>
      </c>
      <c r="AR231" s="145" t="s">
        <v>201</v>
      </c>
      <c r="AT231" s="145" t="s">
        <v>142</v>
      </c>
      <c r="AU231" s="145" t="s">
        <v>84</v>
      </c>
      <c r="AY231" s="15" t="s">
        <v>140</v>
      </c>
      <c r="BE231" s="146">
        <f>IF(N231="základní",J231,0)</f>
        <v>0</v>
      </c>
      <c r="BF231" s="146">
        <f>IF(N231="snížená",J231,0)</f>
        <v>0</v>
      </c>
      <c r="BG231" s="146">
        <f>IF(N231="zákl. přenesená",J231,0)</f>
        <v>0</v>
      </c>
      <c r="BH231" s="146">
        <f>IF(N231="sníž. přenesená",J231,0)</f>
        <v>0</v>
      </c>
      <c r="BI231" s="146">
        <f>IF(N231="nulová",J231,0)</f>
        <v>0</v>
      </c>
      <c r="BJ231" s="15" t="s">
        <v>8</v>
      </c>
      <c r="BK231" s="146">
        <f>ROUND(I231*H231,0)</f>
        <v>0</v>
      </c>
      <c r="BL231" s="15" t="s">
        <v>201</v>
      </c>
      <c r="BM231" s="145" t="s">
        <v>560</v>
      </c>
    </row>
    <row r="232" spans="2:65" s="1" customFormat="1" ht="24.2" customHeight="1">
      <c r="B232" s="30"/>
      <c r="C232" s="165" t="s">
        <v>332</v>
      </c>
      <c r="D232" s="165" t="s">
        <v>207</v>
      </c>
      <c r="E232" s="166" t="s">
        <v>561</v>
      </c>
      <c r="F232" s="167" t="s">
        <v>562</v>
      </c>
      <c r="G232" s="168" t="s">
        <v>160</v>
      </c>
      <c r="H232" s="169">
        <v>85</v>
      </c>
      <c r="I232" s="170"/>
      <c r="J232" s="171">
        <f>ROUND(I232*H232,0)</f>
        <v>0</v>
      </c>
      <c r="K232" s="167" t="s">
        <v>146</v>
      </c>
      <c r="L232" s="172"/>
      <c r="M232" s="173" t="s">
        <v>1</v>
      </c>
      <c r="N232" s="174" t="s">
        <v>40</v>
      </c>
      <c r="P232" s="143">
        <f>O232*H232</f>
        <v>0</v>
      </c>
      <c r="Q232" s="143">
        <v>2.3000000000000001E-4</v>
      </c>
      <c r="R232" s="143">
        <f>Q232*H232</f>
        <v>1.9550000000000001E-2</v>
      </c>
      <c r="S232" s="143">
        <v>0</v>
      </c>
      <c r="T232" s="144">
        <f>S232*H232</f>
        <v>0</v>
      </c>
      <c r="AR232" s="145" t="s">
        <v>210</v>
      </c>
      <c r="AT232" s="145" t="s">
        <v>207</v>
      </c>
      <c r="AU232" s="145" t="s">
        <v>84</v>
      </c>
      <c r="AY232" s="15" t="s">
        <v>140</v>
      </c>
      <c r="BE232" s="146">
        <f>IF(N232="základní",J232,0)</f>
        <v>0</v>
      </c>
      <c r="BF232" s="146">
        <f>IF(N232="snížená",J232,0)</f>
        <v>0</v>
      </c>
      <c r="BG232" s="146">
        <f>IF(N232="zákl. přenesená",J232,0)</f>
        <v>0</v>
      </c>
      <c r="BH232" s="146">
        <f>IF(N232="sníž. přenesená",J232,0)</f>
        <v>0</v>
      </c>
      <c r="BI232" s="146">
        <f>IF(N232="nulová",J232,0)</f>
        <v>0</v>
      </c>
      <c r="BJ232" s="15" t="s">
        <v>8</v>
      </c>
      <c r="BK232" s="146">
        <f>ROUND(I232*H232,0)</f>
        <v>0</v>
      </c>
      <c r="BL232" s="15" t="s">
        <v>201</v>
      </c>
      <c r="BM232" s="145" t="s">
        <v>563</v>
      </c>
    </row>
    <row r="233" spans="2:65" s="12" customFormat="1" ht="11.25">
      <c r="B233" s="147"/>
      <c r="D233" s="148" t="s">
        <v>149</v>
      </c>
      <c r="F233" s="150" t="s">
        <v>564</v>
      </c>
      <c r="H233" s="151">
        <v>85</v>
      </c>
      <c r="I233" s="152"/>
      <c r="L233" s="147"/>
      <c r="M233" s="153"/>
      <c r="T233" s="154"/>
      <c r="AT233" s="149" t="s">
        <v>149</v>
      </c>
      <c r="AU233" s="149" t="s">
        <v>84</v>
      </c>
      <c r="AV233" s="12" t="s">
        <v>84</v>
      </c>
      <c r="AW233" s="12" t="s">
        <v>4</v>
      </c>
      <c r="AX233" s="12" t="s">
        <v>8</v>
      </c>
      <c r="AY233" s="149" t="s">
        <v>140</v>
      </c>
    </row>
    <row r="234" spans="2:65" s="1" customFormat="1" ht="24.2" customHeight="1">
      <c r="B234" s="30"/>
      <c r="C234" s="134" t="s">
        <v>338</v>
      </c>
      <c r="D234" s="134" t="s">
        <v>142</v>
      </c>
      <c r="E234" s="135" t="s">
        <v>565</v>
      </c>
      <c r="F234" s="136" t="s">
        <v>566</v>
      </c>
      <c r="G234" s="137" t="s">
        <v>160</v>
      </c>
      <c r="H234" s="138">
        <v>3</v>
      </c>
      <c r="I234" s="139"/>
      <c r="J234" s="140">
        <f>ROUND(I234*H234,0)</f>
        <v>0</v>
      </c>
      <c r="K234" s="136" t="s">
        <v>146</v>
      </c>
      <c r="L234" s="30"/>
      <c r="M234" s="141" t="s">
        <v>1</v>
      </c>
      <c r="N234" s="142" t="s">
        <v>40</v>
      </c>
      <c r="P234" s="143">
        <f>O234*H234</f>
        <v>0</v>
      </c>
      <c r="Q234" s="143">
        <v>0</v>
      </c>
      <c r="R234" s="143">
        <f>Q234*H234</f>
        <v>0</v>
      </c>
      <c r="S234" s="143">
        <v>0</v>
      </c>
      <c r="T234" s="144">
        <f>S234*H234</f>
        <v>0</v>
      </c>
      <c r="AR234" s="145" t="s">
        <v>201</v>
      </c>
      <c r="AT234" s="145" t="s">
        <v>142</v>
      </c>
      <c r="AU234" s="145" t="s">
        <v>84</v>
      </c>
      <c r="AY234" s="15" t="s">
        <v>140</v>
      </c>
      <c r="BE234" s="146">
        <f>IF(N234="základní",J234,0)</f>
        <v>0</v>
      </c>
      <c r="BF234" s="146">
        <f>IF(N234="snížená",J234,0)</f>
        <v>0</v>
      </c>
      <c r="BG234" s="146">
        <f>IF(N234="zákl. přenesená",J234,0)</f>
        <v>0</v>
      </c>
      <c r="BH234" s="146">
        <f>IF(N234="sníž. přenesená",J234,0)</f>
        <v>0</v>
      </c>
      <c r="BI234" s="146">
        <f>IF(N234="nulová",J234,0)</f>
        <v>0</v>
      </c>
      <c r="BJ234" s="15" t="s">
        <v>8</v>
      </c>
      <c r="BK234" s="146">
        <f>ROUND(I234*H234,0)</f>
        <v>0</v>
      </c>
      <c r="BL234" s="15" t="s">
        <v>201</v>
      </c>
      <c r="BM234" s="145" t="s">
        <v>567</v>
      </c>
    </row>
    <row r="235" spans="2:65" s="1" customFormat="1" ht="24.2" customHeight="1">
      <c r="B235" s="30"/>
      <c r="C235" s="165" t="s">
        <v>343</v>
      </c>
      <c r="D235" s="165" t="s">
        <v>207</v>
      </c>
      <c r="E235" s="166" t="s">
        <v>568</v>
      </c>
      <c r="F235" s="167" t="s">
        <v>569</v>
      </c>
      <c r="G235" s="168" t="s">
        <v>160</v>
      </c>
      <c r="H235" s="169">
        <v>3</v>
      </c>
      <c r="I235" s="170"/>
      <c r="J235" s="171">
        <f>ROUND(I235*H235,0)</f>
        <v>0</v>
      </c>
      <c r="K235" s="167" t="s">
        <v>146</v>
      </c>
      <c r="L235" s="172"/>
      <c r="M235" s="173" t="s">
        <v>1</v>
      </c>
      <c r="N235" s="174" t="s">
        <v>40</v>
      </c>
      <c r="P235" s="143">
        <f>O235*H235</f>
        <v>0</v>
      </c>
      <c r="Q235" s="143">
        <v>6.4000000000000005E-4</v>
      </c>
      <c r="R235" s="143">
        <f>Q235*H235</f>
        <v>1.9200000000000003E-3</v>
      </c>
      <c r="S235" s="143">
        <v>0</v>
      </c>
      <c r="T235" s="144">
        <f>S235*H235</f>
        <v>0</v>
      </c>
      <c r="AR235" s="145" t="s">
        <v>210</v>
      </c>
      <c r="AT235" s="145" t="s">
        <v>207</v>
      </c>
      <c r="AU235" s="145" t="s">
        <v>84</v>
      </c>
      <c r="AY235" s="15" t="s">
        <v>140</v>
      </c>
      <c r="BE235" s="146">
        <f>IF(N235="základní",J235,0)</f>
        <v>0</v>
      </c>
      <c r="BF235" s="146">
        <f>IF(N235="snížená",J235,0)</f>
        <v>0</v>
      </c>
      <c r="BG235" s="146">
        <f>IF(N235="zákl. přenesená",J235,0)</f>
        <v>0</v>
      </c>
      <c r="BH235" s="146">
        <f>IF(N235="sníž. přenesená",J235,0)</f>
        <v>0</v>
      </c>
      <c r="BI235" s="146">
        <f>IF(N235="nulová",J235,0)</f>
        <v>0</v>
      </c>
      <c r="BJ235" s="15" t="s">
        <v>8</v>
      </c>
      <c r="BK235" s="146">
        <f>ROUND(I235*H235,0)</f>
        <v>0</v>
      </c>
      <c r="BL235" s="15" t="s">
        <v>201</v>
      </c>
      <c r="BM235" s="145" t="s">
        <v>570</v>
      </c>
    </row>
    <row r="236" spans="2:65" s="12" customFormat="1" ht="11.25">
      <c r="B236" s="147"/>
      <c r="D236" s="148" t="s">
        <v>149</v>
      </c>
      <c r="F236" s="150" t="s">
        <v>571</v>
      </c>
      <c r="H236" s="151">
        <v>3</v>
      </c>
      <c r="I236" s="152"/>
      <c r="L236" s="147"/>
      <c r="M236" s="153"/>
      <c r="T236" s="154"/>
      <c r="AT236" s="149" t="s">
        <v>149</v>
      </c>
      <c r="AU236" s="149" t="s">
        <v>84</v>
      </c>
      <c r="AV236" s="12" t="s">
        <v>84</v>
      </c>
      <c r="AW236" s="12" t="s">
        <v>4</v>
      </c>
      <c r="AX236" s="12" t="s">
        <v>8</v>
      </c>
      <c r="AY236" s="149" t="s">
        <v>140</v>
      </c>
    </row>
    <row r="237" spans="2:65" s="1" customFormat="1" ht="24.2" customHeight="1">
      <c r="B237" s="30"/>
      <c r="C237" s="134" t="s">
        <v>348</v>
      </c>
      <c r="D237" s="134" t="s">
        <v>142</v>
      </c>
      <c r="E237" s="135" t="s">
        <v>572</v>
      </c>
      <c r="F237" s="136" t="s">
        <v>573</v>
      </c>
      <c r="G237" s="137" t="s">
        <v>200</v>
      </c>
      <c r="H237" s="138">
        <v>6</v>
      </c>
      <c r="I237" s="139"/>
      <c r="J237" s="140">
        <f t="shared" ref="J237:J243" si="0">ROUND(I237*H237,0)</f>
        <v>0</v>
      </c>
      <c r="K237" s="136" t="s">
        <v>146</v>
      </c>
      <c r="L237" s="30"/>
      <c r="M237" s="141" t="s">
        <v>1</v>
      </c>
      <c r="N237" s="142" t="s">
        <v>40</v>
      </c>
      <c r="P237" s="143">
        <f t="shared" ref="P237:P243" si="1">O237*H237</f>
        <v>0</v>
      </c>
      <c r="Q237" s="143">
        <v>0</v>
      </c>
      <c r="R237" s="143">
        <f t="shared" ref="R237:R243" si="2">Q237*H237</f>
        <v>0</v>
      </c>
      <c r="S237" s="143">
        <v>0</v>
      </c>
      <c r="T237" s="144">
        <f t="shared" ref="T237:T243" si="3">S237*H237</f>
        <v>0</v>
      </c>
      <c r="AR237" s="145" t="s">
        <v>201</v>
      </c>
      <c r="AT237" s="145" t="s">
        <v>142</v>
      </c>
      <c r="AU237" s="145" t="s">
        <v>84</v>
      </c>
      <c r="AY237" s="15" t="s">
        <v>140</v>
      </c>
      <c r="BE237" s="146">
        <f t="shared" ref="BE237:BE243" si="4">IF(N237="základní",J237,0)</f>
        <v>0</v>
      </c>
      <c r="BF237" s="146">
        <f t="shared" ref="BF237:BF243" si="5">IF(N237="snížená",J237,0)</f>
        <v>0</v>
      </c>
      <c r="BG237" s="146">
        <f t="shared" ref="BG237:BG243" si="6">IF(N237="zákl. přenesená",J237,0)</f>
        <v>0</v>
      </c>
      <c r="BH237" s="146">
        <f t="shared" ref="BH237:BH243" si="7">IF(N237="sníž. přenesená",J237,0)</f>
        <v>0</v>
      </c>
      <c r="BI237" s="146">
        <f t="shared" ref="BI237:BI243" si="8">IF(N237="nulová",J237,0)</f>
        <v>0</v>
      </c>
      <c r="BJ237" s="15" t="s">
        <v>8</v>
      </c>
      <c r="BK237" s="146">
        <f t="shared" ref="BK237:BK243" si="9">ROUND(I237*H237,0)</f>
        <v>0</v>
      </c>
      <c r="BL237" s="15" t="s">
        <v>201</v>
      </c>
      <c r="BM237" s="145" t="s">
        <v>574</v>
      </c>
    </row>
    <row r="238" spans="2:65" s="1" customFormat="1" ht="24.2" customHeight="1">
      <c r="B238" s="30"/>
      <c r="C238" s="134" t="s">
        <v>353</v>
      </c>
      <c r="D238" s="134" t="s">
        <v>142</v>
      </c>
      <c r="E238" s="135" t="s">
        <v>575</v>
      </c>
      <c r="F238" s="136" t="s">
        <v>576</v>
      </c>
      <c r="G238" s="137" t="s">
        <v>200</v>
      </c>
      <c r="H238" s="138">
        <v>8</v>
      </c>
      <c r="I238" s="139"/>
      <c r="J238" s="140">
        <f t="shared" si="0"/>
        <v>0</v>
      </c>
      <c r="K238" s="136" t="s">
        <v>146</v>
      </c>
      <c r="L238" s="30"/>
      <c r="M238" s="141" t="s">
        <v>1</v>
      </c>
      <c r="N238" s="142" t="s">
        <v>40</v>
      </c>
      <c r="P238" s="143">
        <f t="shared" si="1"/>
        <v>0</v>
      </c>
      <c r="Q238" s="143">
        <v>0</v>
      </c>
      <c r="R238" s="143">
        <f t="shared" si="2"/>
        <v>0</v>
      </c>
      <c r="S238" s="143">
        <v>0</v>
      </c>
      <c r="T238" s="144">
        <f t="shared" si="3"/>
        <v>0</v>
      </c>
      <c r="AR238" s="145" t="s">
        <v>201</v>
      </c>
      <c r="AT238" s="145" t="s">
        <v>142</v>
      </c>
      <c r="AU238" s="145" t="s">
        <v>84</v>
      </c>
      <c r="AY238" s="15" t="s">
        <v>140</v>
      </c>
      <c r="BE238" s="146">
        <f t="shared" si="4"/>
        <v>0</v>
      </c>
      <c r="BF238" s="146">
        <f t="shared" si="5"/>
        <v>0</v>
      </c>
      <c r="BG238" s="146">
        <f t="shared" si="6"/>
        <v>0</v>
      </c>
      <c r="BH238" s="146">
        <f t="shared" si="7"/>
        <v>0</v>
      </c>
      <c r="BI238" s="146">
        <f t="shared" si="8"/>
        <v>0</v>
      </c>
      <c r="BJ238" s="15" t="s">
        <v>8</v>
      </c>
      <c r="BK238" s="146">
        <f t="shared" si="9"/>
        <v>0</v>
      </c>
      <c r="BL238" s="15" t="s">
        <v>201</v>
      </c>
      <c r="BM238" s="145" t="s">
        <v>577</v>
      </c>
    </row>
    <row r="239" spans="2:65" s="1" customFormat="1" ht="24.2" customHeight="1">
      <c r="B239" s="30"/>
      <c r="C239" s="134" t="s">
        <v>359</v>
      </c>
      <c r="D239" s="134" t="s">
        <v>142</v>
      </c>
      <c r="E239" s="135" t="s">
        <v>578</v>
      </c>
      <c r="F239" s="136" t="s">
        <v>579</v>
      </c>
      <c r="G239" s="137" t="s">
        <v>200</v>
      </c>
      <c r="H239" s="138">
        <v>1</v>
      </c>
      <c r="I239" s="139"/>
      <c r="J239" s="140">
        <f t="shared" si="0"/>
        <v>0</v>
      </c>
      <c r="K239" s="136" t="s">
        <v>146</v>
      </c>
      <c r="L239" s="30"/>
      <c r="M239" s="141" t="s">
        <v>1</v>
      </c>
      <c r="N239" s="142" t="s">
        <v>40</v>
      </c>
      <c r="P239" s="143">
        <f t="shared" si="1"/>
        <v>0</v>
      </c>
      <c r="Q239" s="143">
        <v>0</v>
      </c>
      <c r="R239" s="143">
        <f t="shared" si="2"/>
        <v>0</v>
      </c>
      <c r="S239" s="143">
        <v>0</v>
      </c>
      <c r="T239" s="144">
        <f t="shared" si="3"/>
        <v>0</v>
      </c>
      <c r="AR239" s="145" t="s">
        <v>201</v>
      </c>
      <c r="AT239" s="145" t="s">
        <v>142</v>
      </c>
      <c r="AU239" s="145" t="s">
        <v>84</v>
      </c>
      <c r="AY239" s="15" t="s">
        <v>140</v>
      </c>
      <c r="BE239" s="146">
        <f t="shared" si="4"/>
        <v>0</v>
      </c>
      <c r="BF239" s="146">
        <f t="shared" si="5"/>
        <v>0</v>
      </c>
      <c r="BG239" s="146">
        <f t="shared" si="6"/>
        <v>0</v>
      </c>
      <c r="BH239" s="146">
        <f t="shared" si="7"/>
        <v>0</v>
      </c>
      <c r="BI239" s="146">
        <f t="shared" si="8"/>
        <v>0</v>
      </c>
      <c r="BJ239" s="15" t="s">
        <v>8</v>
      </c>
      <c r="BK239" s="146">
        <f t="shared" si="9"/>
        <v>0</v>
      </c>
      <c r="BL239" s="15" t="s">
        <v>201</v>
      </c>
      <c r="BM239" s="145" t="s">
        <v>580</v>
      </c>
    </row>
    <row r="240" spans="2:65" s="1" customFormat="1" ht="16.5" customHeight="1">
      <c r="B240" s="30"/>
      <c r="C240" s="165" t="s">
        <v>366</v>
      </c>
      <c r="D240" s="165" t="s">
        <v>207</v>
      </c>
      <c r="E240" s="166" t="s">
        <v>581</v>
      </c>
      <c r="F240" s="167" t="s">
        <v>582</v>
      </c>
      <c r="G240" s="168" t="s">
        <v>200</v>
      </c>
      <c r="H240" s="169">
        <v>1</v>
      </c>
      <c r="I240" s="170"/>
      <c r="J240" s="171">
        <f t="shared" si="0"/>
        <v>0</v>
      </c>
      <c r="K240" s="167" t="s">
        <v>1</v>
      </c>
      <c r="L240" s="172"/>
      <c r="M240" s="173" t="s">
        <v>1</v>
      </c>
      <c r="N240" s="174" t="s">
        <v>40</v>
      </c>
      <c r="P240" s="143">
        <f t="shared" si="1"/>
        <v>0</v>
      </c>
      <c r="Q240" s="143">
        <v>9.3999999999999997E-4</v>
      </c>
      <c r="R240" s="143">
        <f t="shared" si="2"/>
        <v>9.3999999999999997E-4</v>
      </c>
      <c r="S240" s="143">
        <v>0</v>
      </c>
      <c r="T240" s="144">
        <f t="shared" si="3"/>
        <v>0</v>
      </c>
      <c r="AR240" s="145" t="s">
        <v>210</v>
      </c>
      <c r="AT240" s="145" t="s">
        <v>207</v>
      </c>
      <c r="AU240" s="145" t="s">
        <v>84</v>
      </c>
      <c r="AY240" s="15" t="s">
        <v>140</v>
      </c>
      <c r="BE240" s="146">
        <f t="shared" si="4"/>
        <v>0</v>
      </c>
      <c r="BF240" s="146">
        <f t="shared" si="5"/>
        <v>0</v>
      </c>
      <c r="BG240" s="146">
        <f t="shared" si="6"/>
        <v>0</v>
      </c>
      <c r="BH240" s="146">
        <f t="shared" si="7"/>
        <v>0</v>
      </c>
      <c r="BI240" s="146">
        <f t="shared" si="8"/>
        <v>0</v>
      </c>
      <c r="BJ240" s="15" t="s">
        <v>8</v>
      </c>
      <c r="BK240" s="146">
        <f t="shared" si="9"/>
        <v>0</v>
      </c>
      <c r="BL240" s="15" t="s">
        <v>201</v>
      </c>
      <c r="BM240" s="145" t="s">
        <v>583</v>
      </c>
    </row>
    <row r="241" spans="2:65" s="1" customFormat="1" ht="24.2" customHeight="1">
      <c r="B241" s="30"/>
      <c r="C241" s="134" t="s">
        <v>371</v>
      </c>
      <c r="D241" s="134" t="s">
        <v>142</v>
      </c>
      <c r="E241" s="135" t="s">
        <v>584</v>
      </c>
      <c r="F241" s="136" t="s">
        <v>585</v>
      </c>
      <c r="G241" s="137" t="s">
        <v>200</v>
      </c>
      <c r="H241" s="138">
        <v>2</v>
      </c>
      <c r="I241" s="139"/>
      <c r="J241" s="140">
        <f t="shared" si="0"/>
        <v>0</v>
      </c>
      <c r="K241" s="136" t="s">
        <v>146</v>
      </c>
      <c r="L241" s="30"/>
      <c r="M241" s="141" t="s">
        <v>1</v>
      </c>
      <c r="N241" s="142" t="s">
        <v>40</v>
      </c>
      <c r="P241" s="143">
        <f t="shared" si="1"/>
        <v>0</v>
      </c>
      <c r="Q241" s="143">
        <v>0</v>
      </c>
      <c r="R241" s="143">
        <f t="shared" si="2"/>
        <v>0</v>
      </c>
      <c r="S241" s="143">
        <v>0</v>
      </c>
      <c r="T241" s="144">
        <f t="shared" si="3"/>
        <v>0</v>
      </c>
      <c r="AR241" s="145" t="s">
        <v>201</v>
      </c>
      <c r="AT241" s="145" t="s">
        <v>142</v>
      </c>
      <c r="AU241" s="145" t="s">
        <v>84</v>
      </c>
      <c r="AY241" s="15" t="s">
        <v>140</v>
      </c>
      <c r="BE241" s="146">
        <f t="shared" si="4"/>
        <v>0</v>
      </c>
      <c r="BF241" s="146">
        <f t="shared" si="5"/>
        <v>0</v>
      </c>
      <c r="BG241" s="146">
        <f t="shared" si="6"/>
        <v>0</v>
      </c>
      <c r="BH241" s="146">
        <f t="shared" si="7"/>
        <v>0</v>
      </c>
      <c r="BI241" s="146">
        <f t="shared" si="8"/>
        <v>0</v>
      </c>
      <c r="BJ241" s="15" t="s">
        <v>8</v>
      </c>
      <c r="BK241" s="146">
        <f t="shared" si="9"/>
        <v>0</v>
      </c>
      <c r="BL241" s="15" t="s">
        <v>201</v>
      </c>
      <c r="BM241" s="145" t="s">
        <v>586</v>
      </c>
    </row>
    <row r="242" spans="2:65" s="1" customFormat="1" ht="16.5" customHeight="1">
      <c r="B242" s="30"/>
      <c r="C242" s="165" t="s">
        <v>377</v>
      </c>
      <c r="D242" s="165" t="s">
        <v>207</v>
      </c>
      <c r="E242" s="166" t="s">
        <v>587</v>
      </c>
      <c r="F242" s="167" t="s">
        <v>588</v>
      </c>
      <c r="G242" s="168" t="s">
        <v>200</v>
      </c>
      <c r="H242" s="169">
        <v>2</v>
      </c>
      <c r="I242" s="170"/>
      <c r="J242" s="171">
        <f t="shared" si="0"/>
        <v>0</v>
      </c>
      <c r="K242" s="167" t="s">
        <v>1</v>
      </c>
      <c r="L242" s="172"/>
      <c r="M242" s="173" t="s">
        <v>1</v>
      </c>
      <c r="N242" s="174" t="s">
        <v>40</v>
      </c>
      <c r="P242" s="143">
        <f t="shared" si="1"/>
        <v>0</v>
      </c>
      <c r="Q242" s="143">
        <v>1.0000000000000001E-5</v>
      </c>
      <c r="R242" s="143">
        <f t="shared" si="2"/>
        <v>2.0000000000000002E-5</v>
      </c>
      <c r="S242" s="143">
        <v>0</v>
      </c>
      <c r="T242" s="144">
        <f t="shared" si="3"/>
        <v>0</v>
      </c>
      <c r="AR242" s="145" t="s">
        <v>210</v>
      </c>
      <c r="AT242" s="145" t="s">
        <v>207</v>
      </c>
      <c r="AU242" s="145" t="s">
        <v>84</v>
      </c>
      <c r="AY242" s="15" t="s">
        <v>140</v>
      </c>
      <c r="BE242" s="146">
        <f t="shared" si="4"/>
        <v>0</v>
      </c>
      <c r="BF242" s="146">
        <f t="shared" si="5"/>
        <v>0</v>
      </c>
      <c r="BG242" s="146">
        <f t="shared" si="6"/>
        <v>0</v>
      </c>
      <c r="BH242" s="146">
        <f t="shared" si="7"/>
        <v>0</v>
      </c>
      <c r="BI242" s="146">
        <f t="shared" si="8"/>
        <v>0</v>
      </c>
      <c r="BJ242" s="15" t="s">
        <v>8</v>
      </c>
      <c r="BK242" s="146">
        <f t="shared" si="9"/>
        <v>0</v>
      </c>
      <c r="BL242" s="15" t="s">
        <v>201</v>
      </c>
      <c r="BM242" s="145" t="s">
        <v>589</v>
      </c>
    </row>
    <row r="243" spans="2:65" s="1" customFormat="1" ht="24.2" customHeight="1">
      <c r="B243" s="30"/>
      <c r="C243" s="134" t="s">
        <v>382</v>
      </c>
      <c r="D243" s="134" t="s">
        <v>142</v>
      </c>
      <c r="E243" s="135" t="s">
        <v>354</v>
      </c>
      <c r="F243" s="136" t="s">
        <v>355</v>
      </c>
      <c r="G243" s="137" t="s">
        <v>308</v>
      </c>
      <c r="H243" s="138">
        <v>3.9E-2</v>
      </c>
      <c r="I243" s="139"/>
      <c r="J243" s="140">
        <f t="shared" si="0"/>
        <v>0</v>
      </c>
      <c r="K243" s="136" t="s">
        <v>146</v>
      </c>
      <c r="L243" s="30"/>
      <c r="M243" s="141" t="s">
        <v>1</v>
      </c>
      <c r="N243" s="142" t="s">
        <v>40</v>
      </c>
      <c r="P243" s="143">
        <f t="shared" si="1"/>
        <v>0</v>
      </c>
      <c r="Q243" s="143">
        <v>0</v>
      </c>
      <c r="R243" s="143">
        <f t="shared" si="2"/>
        <v>0</v>
      </c>
      <c r="S243" s="143">
        <v>0</v>
      </c>
      <c r="T243" s="144">
        <f t="shared" si="3"/>
        <v>0</v>
      </c>
      <c r="AR243" s="145" t="s">
        <v>147</v>
      </c>
      <c r="AT243" s="145" t="s">
        <v>142</v>
      </c>
      <c r="AU243" s="145" t="s">
        <v>84</v>
      </c>
      <c r="AY243" s="15" t="s">
        <v>140</v>
      </c>
      <c r="BE243" s="146">
        <f t="shared" si="4"/>
        <v>0</v>
      </c>
      <c r="BF243" s="146">
        <f t="shared" si="5"/>
        <v>0</v>
      </c>
      <c r="BG243" s="146">
        <f t="shared" si="6"/>
        <v>0</v>
      </c>
      <c r="BH243" s="146">
        <f t="shared" si="7"/>
        <v>0</v>
      </c>
      <c r="BI243" s="146">
        <f t="shared" si="8"/>
        <v>0</v>
      </c>
      <c r="BJ243" s="15" t="s">
        <v>8</v>
      </c>
      <c r="BK243" s="146">
        <f t="shared" si="9"/>
        <v>0</v>
      </c>
      <c r="BL243" s="15" t="s">
        <v>147</v>
      </c>
      <c r="BM243" s="145" t="s">
        <v>590</v>
      </c>
    </row>
    <row r="244" spans="2:65" s="11" customFormat="1" ht="22.9" customHeight="1">
      <c r="B244" s="122"/>
      <c r="D244" s="123" t="s">
        <v>74</v>
      </c>
      <c r="E244" s="132" t="s">
        <v>591</v>
      </c>
      <c r="F244" s="132" t="s">
        <v>592</v>
      </c>
      <c r="I244" s="125"/>
      <c r="J244" s="133">
        <f>BK244</f>
        <v>0</v>
      </c>
      <c r="L244" s="122"/>
      <c r="M244" s="127"/>
      <c r="P244" s="128">
        <f>SUM(P245:P255)</f>
        <v>0</v>
      </c>
      <c r="R244" s="128">
        <f>SUM(R245:R255)</f>
        <v>3.8999999999999998E-3</v>
      </c>
      <c r="T244" s="129">
        <f>SUM(T245:T255)</f>
        <v>0</v>
      </c>
      <c r="AR244" s="123" t="s">
        <v>84</v>
      </c>
      <c r="AT244" s="130" t="s">
        <v>74</v>
      </c>
      <c r="AU244" s="130" t="s">
        <v>8</v>
      </c>
      <c r="AY244" s="123" t="s">
        <v>140</v>
      </c>
      <c r="BK244" s="131">
        <f>SUM(BK245:BK255)</f>
        <v>0</v>
      </c>
    </row>
    <row r="245" spans="2:65" s="1" customFormat="1" ht="24.2" customHeight="1">
      <c r="B245" s="30"/>
      <c r="C245" s="134" t="s">
        <v>387</v>
      </c>
      <c r="D245" s="134" t="s">
        <v>142</v>
      </c>
      <c r="E245" s="135" t="s">
        <v>593</v>
      </c>
      <c r="F245" s="136" t="s">
        <v>594</v>
      </c>
      <c r="G245" s="137" t="s">
        <v>160</v>
      </c>
      <c r="H245" s="138">
        <v>30</v>
      </c>
      <c r="I245" s="139"/>
      <c r="J245" s="140">
        <f>ROUND(I245*H245,0)</f>
        <v>0</v>
      </c>
      <c r="K245" s="136" t="s">
        <v>146</v>
      </c>
      <c r="L245" s="30"/>
      <c r="M245" s="141" t="s">
        <v>1</v>
      </c>
      <c r="N245" s="142" t="s">
        <v>40</v>
      </c>
      <c r="P245" s="143">
        <f>O245*H245</f>
        <v>0</v>
      </c>
      <c r="Q245" s="143">
        <v>0</v>
      </c>
      <c r="R245" s="143">
        <f>Q245*H245</f>
        <v>0</v>
      </c>
      <c r="S245" s="143">
        <v>0</v>
      </c>
      <c r="T245" s="144">
        <f>S245*H245</f>
        <v>0</v>
      </c>
      <c r="AR245" s="145" t="s">
        <v>201</v>
      </c>
      <c r="AT245" s="145" t="s">
        <v>142</v>
      </c>
      <c r="AU245" s="145" t="s">
        <v>84</v>
      </c>
      <c r="AY245" s="15" t="s">
        <v>140</v>
      </c>
      <c r="BE245" s="146">
        <f>IF(N245="základní",J245,0)</f>
        <v>0</v>
      </c>
      <c r="BF245" s="146">
        <f>IF(N245="snížená",J245,0)</f>
        <v>0</v>
      </c>
      <c r="BG245" s="146">
        <f>IF(N245="zákl. přenesená",J245,0)</f>
        <v>0</v>
      </c>
      <c r="BH245" s="146">
        <f>IF(N245="sníž. přenesená",J245,0)</f>
        <v>0</v>
      </c>
      <c r="BI245" s="146">
        <f>IF(N245="nulová",J245,0)</f>
        <v>0</v>
      </c>
      <c r="BJ245" s="15" t="s">
        <v>8</v>
      </c>
      <c r="BK245" s="146">
        <f>ROUND(I245*H245,0)</f>
        <v>0</v>
      </c>
      <c r="BL245" s="15" t="s">
        <v>201</v>
      </c>
      <c r="BM245" s="145" t="s">
        <v>595</v>
      </c>
    </row>
    <row r="246" spans="2:65" s="12" customFormat="1" ht="11.25">
      <c r="B246" s="147"/>
      <c r="D246" s="148" t="s">
        <v>149</v>
      </c>
      <c r="E246" s="149" t="s">
        <v>1</v>
      </c>
      <c r="F246" s="150" t="s">
        <v>596</v>
      </c>
      <c r="H246" s="151">
        <v>30</v>
      </c>
      <c r="I246" s="152"/>
      <c r="L246" s="147"/>
      <c r="M246" s="153"/>
      <c r="T246" s="154"/>
      <c r="AT246" s="149" t="s">
        <v>149</v>
      </c>
      <c r="AU246" s="149" t="s">
        <v>84</v>
      </c>
      <c r="AV246" s="12" t="s">
        <v>84</v>
      </c>
      <c r="AW246" s="12" t="s">
        <v>31</v>
      </c>
      <c r="AX246" s="12" t="s">
        <v>8</v>
      </c>
      <c r="AY246" s="149" t="s">
        <v>140</v>
      </c>
    </row>
    <row r="247" spans="2:65" s="1" customFormat="1" ht="16.5" customHeight="1">
      <c r="B247" s="30"/>
      <c r="C247" s="165" t="s">
        <v>392</v>
      </c>
      <c r="D247" s="165" t="s">
        <v>207</v>
      </c>
      <c r="E247" s="166" t="s">
        <v>597</v>
      </c>
      <c r="F247" s="167" t="s">
        <v>598</v>
      </c>
      <c r="G247" s="168" t="s">
        <v>160</v>
      </c>
      <c r="H247" s="169">
        <v>30</v>
      </c>
      <c r="I247" s="170"/>
      <c r="J247" s="171">
        <f>ROUND(I247*H247,0)</f>
        <v>0</v>
      </c>
      <c r="K247" s="167" t="s">
        <v>146</v>
      </c>
      <c r="L247" s="172"/>
      <c r="M247" s="173" t="s">
        <v>1</v>
      </c>
      <c r="N247" s="174" t="s">
        <v>40</v>
      </c>
      <c r="P247" s="143">
        <f>O247*H247</f>
        <v>0</v>
      </c>
      <c r="Q247" s="143">
        <v>1.2999999999999999E-4</v>
      </c>
      <c r="R247" s="143">
        <f>Q247*H247</f>
        <v>3.8999999999999998E-3</v>
      </c>
      <c r="S247" s="143">
        <v>0</v>
      </c>
      <c r="T247" s="144">
        <f>S247*H247</f>
        <v>0</v>
      </c>
      <c r="AR247" s="145" t="s">
        <v>210</v>
      </c>
      <c r="AT247" s="145" t="s">
        <v>207</v>
      </c>
      <c r="AU247" s="145" t="s">
        <v>84</v>
      </c>
      <c r="AY247" s="15" t="s">
        <v>140</v>
      </c>
      <c r="BE247" s="146">
        <f>IF(N247="základní",J247,0)</f>
        <v>0</v>
      </c>
      <c r="BF247" s="146">
        <f>IF(N247="snížená",J247,0)</f>
        <v>0</v>
      </c>
      <c r="BG247" s="146">
        <f>IF(N247="zákl. přenesená",J247,0)</f>
        <v>0</v>
      </c>
      <c r="BH247" s="146">
        <f>IF(N247="sníž. přenesená",J247,0)</f>
        <v>0</v>
      </c>
      <c r="BI247" s="146">
        <f>IF(N247="nulová",J247,0)</f>
        <v>0</v>
      </c>
      <c r="BJ247" s="15" t="s">
        <v>8</v>
      </c>
      <c r="BK247" s="146">
        <f>ROUND(I247*H247,0)</f>
        <v>0</v>
      </c>
      <c r="BL247" s="15" t="s">
        <v>201</v>
      </c>
      <c r="BM247" s="145" t="s">
        <v>599</v>
      </c>
    </row>
    <row r="248" spans="2:65" s="1" customFormat="1" ht="21.75" customHeight="1">
      <c r="B248" s="30"/>
      <c r="C248" s="134" t="s">
        <v>398</v>
      </c>
      <c r="D248" s="134" t="s">
        <v>142</v>
      </c>
      <c r="E248" s="135" t="s">
        <v>600</v>
      </c>
      <c r="F248" s="136" t="s">
        <v>601</v>
      </c>
      <c r="G248" s="137" t="s">
        <v>160</v>
      </c>
      <c r="H248" s="138">
        <v>102</v>
      </c>
      <c r="I248" s="139"/>
      <c r="J248" s="140">
        <f>ROUND(I248*H248,0)</f>
        <v>0</v>
      </c>
      <c r="K248" s="136" t="s">
        <v>146</v>
      </c>
      <c r="L248" s="30"/>
      <c r="M248" s="141" t="s">
        <v>1</v>
      </c>
      <c r="N248" s="142" t="s">
        <v>40</v>
      </c>
      <c r="P248" s="143">
        <f>O248*H248</f>
        <v>0</v>
      </c>
      <c r="Q248" s="143">
        <v>0</v>
      </c>
      <c r="R248" s="143">
        <f>Q248*H248</f>
        <v>0</v>
      </c>
      <c r="S248" s="143">
        <v>0</v>
      </c>
      <c r="T248" s="144">
        <f>S248*H248</f>
        <v>0</v>
      </c>
      <c r="AR248" s="145" t="s">
        <v>201</v>
      </c>
      <c r="AT248" s="145" t="s">
        <v>142</v>
      </c>
      <c r="AU248" s="145" t="s">
        <v>84</v>
      </c>
      <c r="AY248" s="15" t="s">
        <v>140</v>
      </c>
      <c r="BE248" s="146">
        <f>IF(N248="základní",J248,0)</f>
        <v>0</v>
      </c>
      <c r="BF248" s="146">
        <f>IF(N248="snížená",J248,0)</f>
        <v>0</v>
      </c>
      <c r="BG248" s="146">
        <f>IF(N248="zákl. přenesená",J248,0)</f>
        <v>0</v>
      </c>
      <c r="BH248" s="146">
        <f>IF(N248="sníž. přenesená",J248,0)</f>
        <v>0</v>
      </c>
      <c r="BI248" s="146">
        <f>IF(N248="nulová",J248,0)</f>
        <v>0</v>
      </c>
      <c r="BJ248" s="15" t="s">
        <v>8</v>
      </c>
      <c r="BK248" s="146">
        <f>ROUND(I248*H248,0)</f>
        <v>0</v>
      </c>
      <c r="BL248" s="15" t="s">
        <v>201</v>
      </c>
      <c r="BM248" s="145" t="s">
        <v>602</v>
      </c>
    </row>
    <row r="249" spans="2:65" s="12" customFormat="1" ht="11.25">
      <c r="B249" s="147"/>
      <c r="D249" s="148" t="s">
        <v>149</v>
      </c>
      <c r="E249" s="149" t="s">
        <v>1</v>
      </c>
      <c r="F249" s="150" t="s">
        <v>603</v>
      </c>
      <c r="H249" s="151">
        <v>102</v>
      </c>
      <c r="I249" s="152"/>
      <c r="L249" s="147"/>
      <c r="M249" s="153"/>
      <c r="T249" s="154"/>
      <c r="AT249" s="149" t="s">
        <v>149</v>
      </c>
      <c r="AU249" s="149" t="s">
        <v>84</v>
      </c>
      <c r="AV249" s="12" t="s">
        <v>84</v>
      </c>
      <c r="AW249" s="12" t="s">
        <v>31</v>
      </c>
      <c r="AX249" s="12" t="s">
        <v>8</v>
      </c>
      <c r="AY249" s="149" t="s">
        <v>140</v>
      </c>
    </row>
    <row r="250" spans="2:65" s="1" customFormat="1" ht="37.9" customHeight="1">
      <c r="B250" s="30"/>
      <c r="C250" s="165" t="s">
        <v>403</v>
      </c>
      <c r="D250" s="165" t="s">
        <v>207</v>
      </c>
      <c r="E250" s="166" t="s">
        <v>604</v>
      </c>
      <c r="F250" s="167" t="s">
        <v>605</v>
      </c>
      <c r="G250" s="168" t="s">
        <v>160</v>
      </c>
      <c r="H250" s="169">
        <v>122.4</v>
      </c>
      <c r="I250" s="170"/>
      <c r="J250" s="171">
        <f>ROUND(I250*H250,0)</f>
        <v>0</v>
      </c>
      <c r="K250" s="167" t="s">
        <v>1</v>
      </c>
      <c r="L250" s="172"/>
      <c r="M250" s="173" t="s">
        <v>1</v>
      </c>
      <c r="N250" s="174" t="s">
        <v>40</v>
      </c>
      <c r="P250" s="143">
        <f>O250*H250</f>
        <v>0</v>
      </c>
      <c r="Q250" s="143">
        <v>0</v>
      </c>
      <c r="R250" s="143">
        <f>Q250*H250</f>
        <v>0</v>
      </c>
      <c r="S250" s="143">
        <v>0</v>
      </c>
      <c r="T250" s="144">
        <f>S250*H250</f>
        <v>0</v>
      </c>
      <c r="AR250" s="145" t="s">
        <v>210</v>
      </c>
      <c r="AT250" s="145" t="s">
        <v>207</v>
      </c>
      <c r="AU250" s="145" t="s">
        <v>84</v>
      </c>
      <c r="AY250" s="15" t="s">
        <v>140</v>
      </c>
      <c r="BE250" s="146">
        <f>IF(N250="základní",J250,0)</f>
        <v>0</v>
      </c>
      <c r="BF250" s="146">
        <f>IF(N250="snížená",J250,0)</f>
        <v>0</v>
      </c>
      <c r="BG250" s="146">
        <f>IF(N250="zákl. přenesená",J250,0)</f>
        <v>0</v>
      </c>
      <c r="BH250" s="146">
        <f>IF(N250="sníž. přenesená",J250,0)</f>
        <v>0</v>
      </c>
      <c r="BI250" s="146">
        <f>IF(N250="nulová",J250,0)</f>
        <v>0</v>
      </c>
      <c r="BJ250" s="15" t="s">
        <v>8</v>
      </c>
      <c r="BK250" s="146">
        <f>ROUND(I250*H250,0)</f>
        <v>0</v>
      </c>
      <c r="BL250" s="15" t="s">
        <v>201</v>
      </c>
      <c r="BM250" s="145" t="s">
        <v>606</v>
      </c>
    </row>
    <row r="251" spans="2:65" s="12" customFormat="1" ht="11.25">
      <c r="B251" s="147"/>
      <c r="D251" s="148" t="s">
        <v>149</v>
      </c>
      <c r="F251" s="150" t="s">
        <v>607</v>
      </c>
      <c r="H251" s="151">
        <v>122.4</v>
      </c>
      <c r="I251" s="152"/>
      <c r="L251" s="147"/>
      <c r="M251" s="153"/>
      <c r="T251" s="154"/>
      <c r="AT251" s="149" t="s">
        <v>149</v>
      </c>
      <c r="AU251" s="149" t="s">
        <v>84</v>
      </c>
      <c r="AV251" s="12" t="s">
        <v>84</v>
      </c>
      <c r="AW251" s="12" t="s">
        <v>4</v>
      </c>
      <c r="AX251" s="12" t="s">
        <v>8</v>
      </c>
      <c r="AY251" s="149" t="s">
        <v>140</v>
      </c>
    </row>
    <row r="252" spans="2:65" s="1" customFormat="1" ht="16.5" customHeight="1">
      <c r="B252" s="30"/>
      <c r="C252" s="134" t="s">
        <v>409</v>
      </c>
      <c r="D252" s="134" t="s">
        <v>142</v>
      </c>
      <c r="E252" s="135" t="s">
        <v>608</v>
      </c>
      <c r="F252" s="136" t="s">
        <v>609</v>
      </c>
      <c r="G252" s="137" t="s">
        <v>200</v>
      </c>
      <c r="H252" s="138">
        <v>1</v>
      </c>
      <c r="I252" s="139"/>
      <c r="J252" s="140">
        <f>ROUND(I252*H252,0)</f>
        <v>0</v>
      </c>
      <c r="K252" s="136" t="s">
        <v>146</v>
      </c>
      <c r="L252" s="30"/>
      <c r="M252" s="141" t="s">
        <v>1</v>
      </c>
      <c r="N252" s="142" t="s">
        <v>40</v>
      </c>
      <c r="P252" s="143">
        <f>O252*H252</f>
        <v>0</v>
      </c>
      <c r="Q252" s="143">
        <v>0</v>
      </c>
      <c r="R252" s="143">
        <f>Q252*H252</f>
        <v>0</v>
      </c>
      <c r="S252" s="143">
        <v>0</v>
      </c>
      <c r="T252" s="144">
        <f>S252*H252</f>
        <v>0</v>
      </c>
      <c r="AR252" s="145" t="s">
        <v>201</v>
      </c>
      <c r="AT252" s="145" t="s">
        <v>142</v>
      </c>
      <c r="AU252" s="145" t="s">
        <v>84</v>
      </c>
      <c r="AY252" s="15" t="s">
        <v>140</v>
      </c>
      <c r="BE252" s="146">
        <f>IF(N252="základní",J252,0)</f>
        <v>0</v>
      </c>
      <c r="BF252" s="146">
        <f>IF(N252="snížená",J252,0)</f>
        <v>0</v>
      </c>
      <c r="BG252" s="146">
        <f>IF(N252="zákl. přenesená",J252,0)</f>
        <v>0</v>
      </c>
      <c r="BH252" s="146">
        <f>IF(N252="sníž. přenesená",J252,0)</f>
        <v>0</v>
      </c>
      <c r="BI252" s="146">
        <f>IF(N252="nulová",J252,0)</f>
        <v>0</v>
      </c>
      <c r="BJ252" s="15" t="s">
        <v>8</v>
      </c>
      <c r="BK252" s="146">
        <f>ROUND(I252*H252,0)</f>
        <v>0</v>
      </c>
      <c r="BL252" s="15" t="s">
        <v>201</v>
      </c>
      <c r="BM252" s="145" t="s">
        <v>610</v>
      </c>
    </row>
    <row r="253" spans="2:65" s="1" customFormat="1" ht="16.5" customHeight="1">
      <c r="B253" s="30"/>
      <c r="C253" s="134" t="s">
        <v>414</v>
      </c>
      <c r="D253" s="134" t="s">
        <v>142</v>
      </c>
      <c r="E253" s="135" t="s">
        <v>611</v>
      </c>
      <c r="F253" s="136" t="s">
        <v>612</v>
      </c>
      <c r="G253" s="137" t="s">
        <v>276</v>
      </c>
      <c r="H253" s="138">
        <v>1</v>
      </c>
      <c r="I253" s="139"/>
      <c r="J253" s="140">
        <f>ROUND(I253*H253,0)</f>
        <v>0</v>
      </c>
      <c r="K253" s="136" t="s">
        <v>1</v>
      </c>
      <c r="L253" s="30"/>
      <c r="M253" s="141" t="s">
        <v>1</v>
      </c>
      <c r="N253" s="142" t="s">
        <v>40</v>
      </c>
      <c r="P253" s="143">
        <f>O253*H253</f>
        <v>0</v>
      </c>
      <c r="Q253" s="143">
        <v>0</v>
      </c>
      <c r="R253" s="143">
        <f>Q253*H253</f>
        <v>0</v>
      </c>
      <c r="S253" s="143">
        <v>0</v>
      </c>
      <c r="T253" s="144">
        <f>S253*H253</f>
        <v>0</v>
      </c>
      <c r="AR253" s="145" t="s">
        <v>201</v>
      </c>
      <c r="AT253" s="145" t="s">
        <v>142</v>
      </c>
      <c r="AU253" s="145" t="s">
        <v>84</v>
      </c>
      <c r="AY253" s="15" t="s">
        <v>140</v>
      </c>
      <c r="BE253" s="146">
        <f>IF(N253="základní",J253,0)</f>
        <v>0</v>
      </c>
      <c r="BF253" s="146">
        <f>IF(N253="snížená",J253,0)</f>
        <v>0</v>
      </c>
      <c r="BG253" s="146">
        <f>IF(N253="zákl. přenesená",J253,0)</f>
        <v>0</v>
      </c>
      <c r="BH253" s="146">
        <f>IF(N253="sníž. přenesená",J253,0)</f>
        <v>0</v>
      </c>
      <c r="BI253" s="146">
        <f>IF(N253="nulová",J253,0)</f>
        <v>0</v>
      </c>
      <c r="BJ253" s="15" t="s">
        <v>8</v>
      </c>
      <c r="BK253" s="146">
        <f>ROUND(I253*H253,0)</f>
        <v>0</v>
      </c>
      <c r="BL253" s="15" t="s">
        <v>201</v>
      </c>
      <c r="BM253" s="145" t="s">
        <v>613</v>
      </c>
    </row>
    <row r="254" spans="2:65" s="1" customFormat="1" ht="19.5">
      <c r="B254" s="30"/>
      <c r="D254" s="148" t="s">
        <v>203</v>
      </c>
      <c r="F254" s="162" t="s">
        <v>614</v>
      </c>
      <c r="I254" s="163"/>
      <c r="L254" s="30"/>
      <c r="M254" s="164"/>
      <c r="T254" s="54"/>
      <c r="AT254" s="15" t="s">
        <v>203</v>
      </c>
      <c r="AU254" s="15" t="s">
        <v>84</v>
      </c>
    </row>
    <row r="255" spans="2:65" s="1" customFormat="1" ht="24.2" customHeight="1">
      <c r="B255" s="30"/>
      <c r="C255" s="134" t="s">
        <v>420</v>
      </c>
      <c r="D255" s="134" t="s">
        <v>142</v>
      </c>
      <c r="E255" s="135" t="s">
        <v>615</v>
      </c>
      <c r="F255" s="136" t="s">
        <v>616</v>
      </c>
      <c r="G255" s="137" t="s">
        <v>308</v>
      </c>
      <c r="H255" s="138">
        <v>0.05</v>
      </c>
      <c r="I255" s="139"/>
      <c r="J255" s="140">
        <f>ROUND(I255*H255,0)</f>
        <v>0</v>
      </c>
      <c r="K255" s="136" t="s">
        <v>146</v>
      </c>
      <c r="L255" s="30"/>
      <c r="M255" s="141" t="s">
        <v>1</v>
      </c>
      <c r="N255" s="142" t="s">
        <v>40</v>
      </c>
      <c r="P255" s="143">
        <f>O255*H255</f>
        <v>0</v>
      </c>
      <c r="Q255" s="143">
        <v>0</v>
      </c>
      <c r="R255" s="143">
        <f>Q255*H255</f>
        <v>0</v>
      </c>
      <c r="S255" s="143">
        <v>0</v>
      </c>
      <c r="T255" s="144">
        <f>S255*H255</f>
        <v>0</v>
      </c>
      <c r="AR255" s="145" t="s">
        <v>201</v>
      </c>
      <c r="AT255" s="145" t="s">
        <v>142</v>
      </c>
      <c r="AU255" s="145" t="s">
        <v>84</v>
      </c>
      <c r="AY255" s="15" t="s">
        <v>140</v>
      </c>
      <c r="BE255" s="146">
        <f>IF(N255="základní",J255,0)</f>
        <v>0</v>
      </c>
      <c r="BF255" s="146">
        <f>IF(N255="snížená",J255,0)</f>
        <v>0</v>
      </c>
      <c r="BG255" s="146">
        <f>IF(N255="zákl. přenesená",J255,0)</f>
        <v>0</v>
      </c>
      <c r="BH255" s="146">
        <f>IF(N255="sníž. přenesená",J255,0)</f>
        <v>0</v>
      </c>
      <c r="BI255" s="146">
        <f>IF(N255="nulová",J255,0)</f>
        <v>0</v>
      </c>
      <c r="BJ255" s="15" t="s">
        <v>8</v>
      </c>
      <c r="BK255" s="146">
        <f>ROUND(I255*H255,0)</f>
        <v>0</v>
      </c>
      <c r="BL255" s="15" t="s">
        <v>201</v>
      </c>
      <c r="BM255" s="145" t="s">
        <v>617</v>
      </c>
    </row>
    <row r="256" spans="2:65" s="11" customFormat="1" ht="22.9" customHeight="1">
      <c r="B256" s="122"/>
      <c r="D256" s="123" t="s">
        <v>74</v>
      </c>
      <c r="E256" s="132" t="s">
        <v>357</v>
      </c>
      <c r="F256" s="132" t="s">
        <v>358</v>
      </c>
      <c r="I256" s="125"/>
      <c r="J256" s="133">
        <f>BK256</f>
        <v>0</v>
      </c>
      <c r="L256" s="122"/>
      <c r="M256" s="127"/>
      <c r="P256" s="128">
        <f>SUM(P257:P281)</f>
        <v>0</v>
      </c>
      <c r="R256" s="128">
        <f>SUM(R257:R281)</f>
        <v>7.9839999999999994E-2</v>
      </c>
      <c r="T256" s="129">
        <f>SUM(T257:T281)</f>
        <v>0</v>
      </c>
      <c r="AR256" s="123" t="s">
        <v>84</v>
      </c>
      <c r="AT256" s="130" t="s">
        <v>74</v>
      </c>
      <c r="AU256" s="130" t="s">
        <v>8</v>
      </c>
      <c r="AY256" s="123" t="s">
        <v>140</v>
      </c>
      <c r="BK256" s="131">
        <f>SUM(BK257:BK281)</f>
        <v>0</v>
      </c>
    </row>
    <row r="257" spans="2:65" s="1" customFormat="1" ht="24.2" customHeight="1">
      <c r="B257" s="30"/>
      <c r="C257" s="134" t="s">
        <v>426</v>
      </c>
      <c r="D257" s="134" t="s">
        <v>142</v>
      </c>
      <c r="E257" s="135" t="s">
        <v>618</v>
      </c>
      <c r="F257" s="136" t="s">
        <v>619</v>
      </c>
      <c r="G257" s="137" t="s">
        <v>200</v>
      </c>
      <c r="H257" s="138">
        <v>1</v>
      </c>
      <c r="I257" s="139"/>
      <c r="J257" s="140">
        <f>ROUND(I257*H257,0)</f>
        <v>0</v>
      </c>
      <c r="K257" s="136" t="s">
        <v>1</v>
      </c>
      <c r="L257" s="30"/>
      <c r="M257" s="141" t="s">
        <v>1</v>
      </c>
      <c r="N257" s="142" t="s">
        <v>40</v>
      </c>
      <c r="P257" s="143">
        <f>O257*H257</f>
        <v>0</v>
      </c>
      <c r="Q257" s="143">
        <v>2.0000000000000001E-4</v>
      </c>
      <c r="R257" s="143">
        <f>Q257*H257</f>
        <v>2.0000000000000001E-4</v>
      </c>
      <c r="S257" s="143">
        <v>0</v>
      </c>
      <c r="T257" s="144">
        <f>S257*H257</f>
        <v>0</v>
      </c>
      <c r="AR257" s="145" t="s">
        <v>201</v>
      </c>
      <c r="AT257" s="145" t="s">
        <v>142</v>
      </c>
      <c r="AU257" s="145" t="s">
        <v>84</v>
      </c>
      <c r="AY257" s="15" t="s">
        <v>140</v>
      </c>
      <c r="BE257" s="146">
        <f>IF(N257="základní",J257,0)</f>
        <v>0</v>
      </c>
      <c r="BF257" s="146">
        <f>IF(N257="snížená",J257,0)</f>
        <v>0</v>
      </c>
      <c r="BG257" s="146">
        <f>IF(N257="zákl. přenesená",J257,0)</f>
        <v>0</v>
      </c>
      <c r="BH257" s="146">
        <f>IF(N257="sníž. přenesená",J257,0)</f>
        <v>0</v>
      </c>
      <c r="BI257" s="146">
        <f>IF(N257="nulová",J257,0)</f>
        <v>0</v>
      </c>
      <c r="BJ257" s="15" t="s">
        <v>8</v>
      </c>
      <c r="BK257" s="146">
        <f>ROUND(I257*H257,0)</f>
        <v>0</v>
      </c>
      <c r="BL257" s="15" t="s">
        <v>201</v>
      </c>
      <c r="BM257" s="145" t="s">
        <v>620</v>
      </c>
    </row>
    <row r="258" spans="2:65" s="1" customFormat="1" ht="78">
      <c r="B258" s="30"/>
      <c r="D258" s="148" t="s">
        <v>203</v>
      </c>
      <c r="F258" s="162" t="s">
        <v>621</v>
      </c>
      <c r="I258" s="163"/>
      <c r="L258" s="30"/>
      <c r="M258" s="164"/>
      <c r="T258" s="54"/>
      <c r="AT258" s="15" t="s">
        <v>203</v>
      </c>
      <c r="AU258" s="15" t="s">
        <v>84</v>
      </c>
    </row>
    <row r="259" spans="2:65" s="12" customFormat="1" ht="11.25">
      <c r="B259" s="147"/>
      <c r="D259" s="148" t="s">
        <v>149</v>
      </c>
      <c r="E259" s="149" t="s">
        <v>1</v>
      </c>
      <c r="F259" s="150" t="s">
        <v>290</v>
      </c>
      <c r="H259" s="151">
        <v>1</v>
      </c>
      <c r="I259" s="152"/>
      <c r="L259" s="147"/>
      <c r="M259" s="153"/>
      <c r="T259" s="154"/>
      <c r="AT259" s="149" t="s">
        <v>149</v>
      </c>
      <c r="AU259" s="149" t="s">
        <v>84</v>
      </c>
      <c r="AV259" s="12" t="s">
        <v>84</v>
      </c>
      <c r="AW259" s="12" t="s">
        <v>31</v>
      </c>
      <c r="AX259" s="12" t="s">
        <v>8</v>
      </c>
      <c r="AY259" s="149" t="s">
        <v>140</v>
      </c>
    </row>
    <row r="260" spans="2:65" s="1" customFormat="1" ht="37.9" customHeight="1">
      <c r="B260" s="30"/>
      <c r="C260" s="134" t="s">
        <v>430</v>
      </c>
      <c r="D260" s="134" t="s">
        <v>142</v>
      </c>
      <c r="E260" s="135" t="s">
        <v>622</v>
      </c>
      <c r="F260" s="136" t="s">
        <v>623</v>
      </c>
      <c r="G260" s="137" t="s">
        <v>276</v>
      </c>
      <c r="H260" s="138">
        <v>1</v>
      </c>
      <c r="I260" s="139"/>
      <c r="J260" s="140">
        <f>ROUND(I260*H260,0)</f>
        <v>0</v>
      </c>
      <c r="K260" s="136" t="s">
        <v>1</v>
      </c>
      <c r="L260" s="30"/>
      <c r="M260" s="141" t="s">
        <v>1</v>
      </c>
      <c r="N260" s="142" t="s">
        <v>40</v>
      </c>
      <c r="P260" s="143">
        <f>O260*H260</f>
        <v>0</v>
      </c>
      <c r="Q260" s="143">
        <v>2.0000000000000001E-4</v>
      </c>
      <c r="R260" s="143">
        <f>Q260*H260</f>
        <v>2.0000000000000001E-4</v>
      </c>
      <c r="S260" s="143">
        <v>0</v>
      </c>
      <c r="T260" s="144">
        <f>S260*H260</f>
        <v>0</v>
      </c>
      <c r="AR260" s="145" t="s">
        <v>201</v>
      </c>
      <c r="AT260" s="145" t="s">
        <v>142</v>
      </c>
      <c r="AU260" s="145" t="s">
        <v>84</v>
      </c>
      <c r="AY260" s="15" t="s">
        <v>140</v>
      </c>
      <c r="BE260" s="146">
        <f>IF(N260="základní",J260,0)</f>
        <v>0</v>
      </c>
      <c r="BF260" s="146">
        <f>IF(N260="snížená",J260,0)</f>
        <v>0</v>
      </c>
      <c r="BG260" s="146">
        <f>IF(N260="zákl. přenesená",J260,0)</f>
        <v>0</v>
      </c>
      <c r="BH260" s="146">
        <f>IF(N260="sníž. přenesená",J260,0)</f>
        <v>0</v>
      </c>
      <c r="BI260" s="146">
        <f>IF(N260="nulová",J260,0)</f>
        <v>0</v>
      </c>
      <c r="BJ260" s="15" t="s">
        <v>8</v>
      </c>
      <c r="BK260" s="146">
        <f>ROUND(I260*H260,0)</f>
        <v>0</v>
      </c>
      <c r="BL260" s="15" t="s">
        <v>201</v>
      </c>
      <c r="BM260" s="145" t="s">
        <v>624</v>
      </c>
    </row>
    <row r="261" spans="2:65" s="1" customFormat="1" ht="58.5">
      <c r="B261" s="30"/>
      <c r="D261" s="148" t="s">
        <v>203</v>
      </c>
      <c r="F261" s="162" t="s">
        <v>625</v>
      </c>
      <c r="I261" s="163"/>
      <c r="L261" s="30"/>
      <c r="M261" s="164"/>
      <c r="T261" s="54"/>
      <c r="AT261" s="15" t="s">
        <v>203</v>
      </c>
      <c r="AU261" s="15" t="s">
        <v>84</v>
      </c>
    </row>
    <row r="262" spans="2:65" s="12" customFormat="1" ht="11.25">
      <c r="B262" s="147"/>
      <c r="D262" s="148" t="s">
        <v>149</v>
      </c>
      <c r="E262" s="149" t="s">
        <v>1</v>
      </c>
      <c r="F262" s="150" t="s">
        <v>626</v>
      </c>
      <c r="H262" s="151">
        <v>1</v>
      </c>
      <c r="I262" s="152"/>
      <c r="L262" s="147"/>
      <c r="M262" s="153"/>
      <c r="T262" s="154"/>
      <c r="AT262" s="149" t="s">
        <v>149</v>
      </c>
      <c r="AU262" s="149" t="s">
        <v>84</v>
      </c>
      <c r="AV262" s="12" t="s">
        <v>84</v>
      </c>
      <c r="AW262" s="12" t="s">
        <v>31</v>
      </c>
      <c r="AX262" s="12" t="s">
        <v>8</v>
      </c>
      <c r="AY262" s="149" t="s">
        <v>140</v>
      </c>
    </row>
    <row r="263" spans="2:65" s="1" customFormat="1" ht="24.2" customHeight="1">
      <c r="B263" s="30"/>
      <c r="C263" s="134" t="s">
        <v>436</v>
      </c>
      <c r="D263" s="134" t="s">
        <v>142</v>
      </c>
      <c r="E263" s="135" t="s">
        <v>627</v>
      </c>
      <c r="F263" s="136" t="s">
        <v>628</v>
      </c>
      <c r="G263" s="137" t="s">
        <v>276</v>
      </c>
      <c r="H263" s="138">
        <v>1</v>
      </c>
      <c r="I263" s="139"/>
      <c r="J263" s="140">
        <f>ROUND(I263*H263,0)</f>
        <v>0</v>
      </c>
      <c r="K263" s="136" t="s">
        <v>1</v>
      </c>
      <c r="L263" s="30"/>
      <c r="M263" s="141" t="s">
        <v>1</v>
      </c>
      <c r="N263" s="142" t="s">
        <v>40</v>
      </c>
      <c r="P263" s="143">
        <f>O263*H263</f>
        <v>0</v>
      </c>
      <c r="Q263" s="143">
        <v>2.0000000000000001E-4</v>
      </c>
      <c r="R263" s="143">
        <f>Q263*H263</f>
        <v>2.0000000000000001E-4</v>
      </c>
      <c r="S263" s="143">
        <v>0</v>
      </c>
      <c r="T263" s="144">
        <f>S263*H263</f>
        <v>0</v>
      </c>
      <c r="AR263" s="145" t="s">
        <v>201</v>
      </c>
      <c r="AT263" s="145" t="s">
        <v>142</v>
      </c>
      <c r="AU263" s="145" t="s">
        <v>84</v>
      </c>
      <c r="AY263" s="15" t="s">
        <v>140</v>
      </c>
      <c r="BE263" s="146">
        <f>IF(N263="základní",J263,0)</f>
        <v>0</v>
      </c>
      <c r="BF263" s="146">
        <f>IF(N263="snížená",J263,0)</f>
        <v>0</v>
      </c>
      <c r="BG263" s="146">
        <f>IF(N263="zákl. přenesená",J263,0)</f>
        <v>0</v>
      </c>
      <c r="BH263" s="146">
        <f>IF(N263="sníž. přenesená",J263,0)</f>
        <v>0</v>
      </c>
      <c r="BI263" s="146">
        <f>IF(N263="nulová",J263,0)</f>
        <v>0</v>
      </c>
      <c r="BJ263" s="15" t="s">
        <v>8</v>
      </c>
      <c r="BK263" s="146">
        <f>ROUND(I263*H263,0)</f>
        <v>0</v>
      </c>
      <c r="BL263" s="15" t="s">
        <v>201</v>
      </c>
      <c r="BM263" s="145" t="s">
        <v>629</v>
      </c>
    </row>
    <row r="264" spans="2:65" s="1" customFormat="1" ht="68.25">
      <c r="B264" s="30"/>
      <c r="D264" s="148" t="s">
        <v>203</v>
      </c>
      <c r="F264" s="162" t="s">
        <v>630</v>
      </c>
      <c r="I264" s="163"/>
      <c r="L264" s="30"/>
      <c r="M264" s="164"/>
      <c r="T264" s="54"/>
      <c r="AT264" s="15" t="s">
        <v>203</v>
      </c>
      <c r="AU264" s="15" t="s">
        <v>84</v>
      </c>
    </row>
    <row r="265" spans="2:65" s="12" customFormat="1" ht="11.25">
      <c r="B265" s="147"/>
      <c r="D265" s="148" t="s">
        <v>149</v>
      </c>
      <c r="E265" s="149" t="s">
        <v>1</v>
      </c>
      <c r="F265" s="150" t="s">
        <v>626</v>
      </c>
      <c r="H265" s="151">
        <v>1</v>
      </c>
      <c r="I265" s="152"/>
      <c r="L265" s="147"/>
      <c r="M265" s="153"/>
      <c r="T265" s="154"/>
      <c r="AT265" s="149" t="s">
        <v>149</v>
      </c>
      <c r="AU265" s="149" t="s">
        <v>84</v>
      </c>
      <c r="AV265" s="12" t="s">
        <v>84</v>
      </c>
      <c r="AW265" s="12" t="s">
        <v>31</v>
      </c>
      <c r="AX265" s="12" t="s">
        <v>8</v>
      </c>
      <c r="AY265" s="149" t="s">
        <v>140</v>
      </c>
    </row>
    <row r="266" spans="2:65" s="1" customFormat="1" ht="33" customHeight="1">
      <c r="B266" s="30"/>
      <c r="C266" s="134" t="s">
        <v>441</v>
      </c>
      <c r="D266" s="134" t="s">
        <v>142</v>
      </c>
      <c r="E266" s="135" t="s">
        <v>631</v>
      </c>
      <c r="F266" s="136" t="s">
        <v>632</v>
      </c>
      <c r="G266" s="137" t="s">
        <v>276</v>
      </c>
      <c r="H266" s="138">
        <v>1</v>
      </c>
      <c r="I266" s="139"/>
      <c r="J266" s="140">
        <f>ROUND(I266*H266,0)</f>
        <v>0</v>
      </c>
      <c r="K266" s="136" t="s">
        <v>1</v>
      </c>
      <c r="L266" s="30"/>
      <c r="M266" s="141" t="s">
        <v>1</v>
      </c>
      <c r="N266" s="142" t="s">
        <v>40</v>
      </c>
      <c r="P266" s="143">
        <f>O266*H266</f>
        <v>0</v>
      </c>
      <c r="Q266" s="143">
        <v>2.0000000000000001E-4</v>
      </c>
      <c r="R266" s="143">
        <f>Q266*H266</f>
        <v>2.0000000000000001E-4</v>
      </c>
      <c r="S266" s="143">
        <v>0</v>
      </c>
      <c r="T266" s="144">
        <f>S266*H266</f>
        <v>0</v>
      </c>
      <c r="AR266" s="145" t="s">
        <v>201</v>
      </c>
      <c r="AT266" s="145" t="s">
        <v>142</v>
      </c>
      <c r="AU266" s="145" t="s">
        <v>84</v>
      </c>
      <c r="AY266" s="15" t="s">
        <v>140</v>
      </c>
      <c r="BE266" s="146">
        <f>IF(N266="základní",J266,0)</f>
        <v>0</v>
      </c>
      <c r="BF266" s="146">
        <f>IF(N266="snížená",J266,0)</f>
        <v>0</v>
      </c>
      <c r="BG266" s="146">
        <f>IF(N266="zákl. přenesená",J266,0)</f>
        <v>0</v>
      </c>
      <c r="BH266" s="146">
        <f>IF(N266="sníž. přenesená",J266,0)</f>
        <v>0</v>
      </c>
      <c r="BI266" s="146">
        <f>IF(N266="nulová",J266,0)</f>
        <v>0</v>
      </c>
      <c r="BJ266" s="15" t="s">
        <v>8</v>
      </c>
      <c r="BK266" s="146">
        <f>ROUND(I266*H266,0)</f>
        <v>0</v>
      </c>
      <c r="BL266" s="15" t="s">
        <v>201</v>
      </c>
      <c r="BM266" s="145" t="s">
        <v>633</v>
      </c>
    </row>
    <row r="267" spans="2:65" s="1" customFormat="1" ht="29.25">
      <c r="B267" s="30"/>
      <c r="D267" s="148" t="s">
        <v>203</v>
      </c>
      <c r="F267" s="162" t="s">
        <v>634</v>
      </c>
      <c r="I267" s="163"/>
      <c r="L267" s="30"/>
      <c r="M267" s="164"/>
      <c r="T267" s="54"/>
      <c r="AT267" s="15" t="s">
        <v>203</v>
      </c>
      <c r="AU267" s="15" t="s">
        <v>84</v>
      </c>
    </row>
    <row r="268" spans="2:65" s="1" customFormat="1" ht="33" customHeight="1">
      <c r="B268" s="30"/>
      <c r="C268" s="134" t="s">
        <v>445</v>
      </c>
      <c r="D268" s="134" t="s">
        <v>142</v>
      </c>
      <c r="E268" s="135" t="s">
        <v>635</v>
      </c>
      <c r="F268" s="136" t="s">
        <v>636</v>
      </c>
      <c r="G268" s="137" t="s">
        <v>200</v>
      </c>
      <c r="H268" s="138">
        <v>1</v>
      </c>
      <c r="I268" s="139"/>
      <c r="J268" s="140">
        <f>ROUND(I268*H268,0)</f>
        <v>0</v>
      </c>
      <c r="K268" s="136" t="s">
        <v>1</v>
      </c>
      <c r="L268" s="30"/>
      <c r="M268" s="141" t="s">
        <v>1</v>
      </c>
      <c r="N268" s="142" t="s">
        <v>40</v>
      </c>
      <c r="P268" s="143">
        <f>O268*H268</f>
        <v>0</v>
      </c>
      <c r="Q268" s="143">
        <v>2.0000000000000001E-4</v>
      </c>
      <c r="R268" s="143">
        <f>Q268*H268</f>
        <v>2.0000000000000001E-4</v>
      </c>
      <c r="S268" s="143">
        <v>0</v>
      </c>
      <c r="T268" s="144">
        <f>S268*H268</f>
        <v>0</v>
      </c>
      <c r="AR268" s="145" t="s">
        <v>201</v>
      </c>
      <c r="AT268" s="145" t="s">
        <v>142</v>
      </c>
      <c r="AU268" s="145" t="s">
        <v>84</v>
      </c>
      <c r="AY268" s="15" t="s">
        <v>140</v>
      </c>
      <c r="BE268" s="146">
        <f>IF(N268="základní",J268,0)</f>
        <v>0</v>
      </c>
      <c r="BF268" s="146">
        <f>IF(N268="snížená",J268,0)</f>
        <v>0</v>
      </c>
      <c r="BG268" s="146">
        <f>IF(N268="zákl. přenesená",J268,0)</f>
        <v>0</v>
      </c>
      <c r="BH268" s="146">
        <f>IF(N268="sníž. přenesená",J268,0)</f>
        <v>0</v>
      </c>
      <c r="BI268" s="146">
        <f>IF(N268="nulová",J268,0)</f>
        <v>0</v>
      </c>
      <c r="BJ268" s="15" t="s">
        <v>8</v>
      </c>
      <c r="BK268" s="146">
        <f>ROUND(I268*H268,0)</f>
        <v>0</v>
      </c>
      <c r="BL268" s="15" t="s">
        <v>201</v>
      </c>
      <c r="BM268" s="145" t="s">
        <v>637</v>
      </c>
    </row>
    <row r="269" spans="2:65" s="1" customFormat="1" ht="68.25">
      <c r="B269" s="30"/>
      <c r="D269" s="148" t="s">
        <v>203</v>
      </c>
      <c r="F269" s="162" t="s">
        <v>638</v>
      </c>
      <c r="I269" s="163"/>
      <c r="L269" s="30"/>
      <c r="M269" s="164"/>
      <c r="T269" s="54"/>
      <c r="AT269" s="15" t="s">
        <v>203</v>
      </c>
      <c r="AU269" s="15" t="s">
        <v>84</v>
      </c>
    </row>
    <row r="270" spans="2:65" s="12" customFormat="1" ht="11.25">
      <c r="B270" s="147"/>
      <c r="D270" s="148" t="s">
        <v>149</v>
      </c>
      <c r="E270" s="149" t="s">
        <v>1</v>
      </c>
      <c r="F270" s="150" t="s">
        <v>376</v>
      </c>
      <c r="H270" s="151">
        <v>1</v>
      </c>
      <c r="I270" s="152"/>
      <c r="L270" s="147"/>
      <c r="M270" s="153"/>
      <c r="T270" s="154"/>
      <c r="AT270" s="149" t="s">
        <v>149</v>
      </c>
      <c r="AU270" s="149" t="s">
        <v>84</v>
      </c>
      <c r="AV270" s="12" t="s">
        <v>84</v>
      </c>
      <c r="AW270" s="12" t="s">
        <v>31</v>
      </c>
      <c r="AX270" s="12" t="s">
        <v>8</v>
      </c>
      <c r="AY270" s="149" t="s">
        <v>140</v>
      </c>
    </row>
    <row r="271" spans="2:65" s="1" customFormat="1" ht="49.15" customHeight="1">
      <c r="B271" s="30"/>
      <c r="C271" s="134" t="s">
        <v>453</v>
      </c>
      <c r="D271" s="134" t="s">
        <v>142</v>
      </c>
      <c r="E271" s="135" t="s">
        <v>639</v>
      </c>
      <c r="F271" s="136" t="s">
        <v>640</v>
      </c>
      <c r="G271" s="137" t="s">
        <v>200</v>
      </c>
      <c r="H271" s="138">
        <v>1</v>
      </c>
      <c r="I271" s="139"/>
      <c r="J271" s="140">
        <f>ROUND(I271*H271,0)</f>
        <v>0</v>
      </c>
      <c r="K271" s="136" t="s">
        <v>1</v>
      </c>
      <c r="L271" s="30"/>
      <c r="M271" s="141" t="s">
        <v>1</v>
      </c>
      <c r="N271" s="142" t="s">
        <v>40</v>
      </c>
      <c r="P271" s="143">
        <f>O271*H271</f>
        <v>0</v>
      </c>
      <c r="Q271" s="143">
        <v>2.0000000000000001E-4</v>
      </c>
      <c r="R271" s="143">
        <f>Q271*H271</f>
        <v>2.0000000000000001E-4</v>
      </c>
      <c r="S271" s="143">
        <v>0</v>
      </c>
      <c r="T271" s="144">
        <f>S271*H271</f>
        <v>0</v>
      </c>
      <c r="AR271" s="145" t="s">
        <v>201</v>
      </c>
      <c r="AT271" s="145" t="s">
        <v>142</v>
      </c>
      <c r="AU271" s="145" t="s">
        <v>84</v>
      </c>
      <c r="AY271" s="15" t="s">
        <v>140</v>
      </c>
      <c r="BE271" s="146">
        <f>IF(N271="základní",J271,0)</f>
        <v>0</v>
      </c>
      <c r="BF271" s="146">
        <f>IF(N271="snížená",J271,0)</f>
        <v>0</v>
      </c>
      <c r="BG271" s="146">
        <f>IF(N271="zákl. přenesená",J271,0)</f>
        <v>0</v>
      </c>
      <c r="BH271" s="146">
        <f>IF(N271="sníž. přenesená",J271,0)</f>
        <v>0</v>
      </c>
      <c r="BI271" s="146">
        <f>IF(N271="nulová",J271,0)</f>
        <v>0</v>
      </c>
      <c r="BJ271" s="15" t="s">
        <v>8</v>
      </c>
      <c r="BK271" s="146">
        <f>ROUND(I271*H271,0)</f>
        <v>0</v>
      </c>
      <c r="BL271" s="15" t="s">
        <v>201</v>
      </c>
      <c r="BM271" s="145" t="s">
        <v>641</v>
      </c>
    </row>
    <row r="272" spans="2:65" s="1" customFormat="1" ht="68.25">
      <c r="B272" s="30"/>
      <c r="D272" s="148" t="s">
        <v>203</v>
      </c>
      <c r="F272" s="162" t="s">
        <v>642</v>
      </c>
      <c r="I272" s="163"/>
      <c r="L272" s="30"/>
      <c r="M272" s="164"/>
      <c r="T272" s="54"/>
      <c r="AT272" s="15" t="s">
        <v>203</v>
      </c>
      <c r="AU272" s="15" t="s">
        <v>84</v>
      </c>
    </row>
    <row r="273" spans="2:65" s="12" customFormat="1" ht="11.25">
      <c r="B273" s="147"/>
      <c r="D273" s="148" t="s">
        <v>149</v>
      </c>
      <c r="E273" s="149" t="s">
        <v>1</v>
      </c>
      <c r="F273" s="150" t="s">
        <v>376</v>
      </c>
      <c r="H273" s="151">
        <v>1</v>
      </c>
      <c r="I273" s="152"/>
      <c r="L273" s="147"/>
      <c r="M273" s="153"/>
      <c r="T273" s="154"/>
      <c r="AT273" s="149" t="s">
        <v>149</v>
      </c>
      <c r="AU273" s="149" t="s">
        <v>84</v>
      </c>
      <c r="AV273" s="12" t="s">
        <v>84</v>
      </c>
      <c r="AW273" s="12" t="s">
        <v>31</v>
      </c>
      <c r="AX273" s="12" t="s">
        <v>8</v>
      </c>
      <c r="AY273" s="149" t="s">
        <v>140</v>
      </c>
    </row>
    <row r="274" spans="2:65" s="1" customFormat="1" ht="37.9" customHeight="1">
      <c r="B274" s="30"/>
      <c r="C274" s="134" t="s">
        <v>458</v>
      </c>
      <c r="D274" s="134" t="s">
        <v>142</v>
      </c>
      <c r="E274" s="135" t="s">
        <v>399</v>
      </c>
      <c r="F274" s="136" t="s">
        <v>643</v>
      </c>
      <c r="G274" s="137" t="s">
        <v>200</v>
      </c>
      <c r="H274" s="138">
        <v>1</v>
      </c>
      <c r="I274" s="139"/>
      <c r="J274" s="140">
        <f>ROUND(I274*H274,0)</f>
        <v>0</v>
      </c>
      <c r="K274" s="136" t="s">
        <v>1</v>
      </c>
      <c r="L274" s="30"/>
      <c r="M274" s="141" t="s">
        <v>1</v>
      </c>
      <c r="N274" s="142" t="s">
        <v>40</v>
      </c>
      <c r="P274" s="143">
        <f>O274*H274</f>
        <v>0</v>
      </c>
      <c r="Q274" s="143">
        <v>2.0000000000000001E-4</v>
      </c>
      <c r="R274" s="143">
        <f>Q274*H274</f>
        <v>2.0000000000000001E-4</v>
      </c>
      <c r="S274" s="143">
        <v>0</v>
      </c>
      <c r="T274" s="144">
        <f>S274*H274</f>
        <v>0</v>
      </c>
      <c r="AR274" s="145" t="s">
        <v>201</v>
      </c>
      <c r="AT274" s="145" t="s">
        <v>142</v>
      </c>
      <c r="AU274" s="145" t="s">
        <v>84</v>
      </c>
      <c r="AY274" s="15" t="s">
        <v>140</v>
      </c>
      <c r="BE274" s="146">
        <f>IF(N274="základní",J274,0)</f>
        <v>0</v>
      </c>
      <c r="BF274" s="146">
        <f>IF(N274="snížená",J274,0)</f>
        <v>0</v>
      </c>
      <c r="BG274" s="146">
        <f>IF(N274="zákl. přenesená",J274,0)</f>
        <v>0</v>
      </c>
      <c r="BH274" s="146">
        <f>IF(N274="sníž. přenesená",J274,0)</f>
        <v>0</v>
      </c>
      <c r="BI274" s="146">
        <f>IF(N274="nulová",J274,0)</f>
        <v>0</v>
      </c>
      <c r="BJ274" s="15" t="s">
        <v>8</v>
      </c>
      <c r="BK274" s="146">
        <f>ROUND(I274*H274,0)</f>
        <v>0</v>
      </c>
      <c r="BL274" s="15" t="s">
        <v>201</v>
      </c>
      <c r="BM274" s="145" t="s">
        <v>644</v>
      </c>
    </row>
    <row r="275" spans="2:65" s="1" customFormat="1" ht="78">
      <c r="B275" s="30"/>
      <c r="D275" s="148" t="s">
        <v>203</v>
      </c>
      <c r="F275" s="162" t="s">
        <v>396</v>
      </c>
      <c r="I275" s="163"/>
      <c r="L275" s="30"/>
      <c r="M275" s="164"/>
      <c r="T275" s="54"/>
      <c r="AT275" s="15" t="s">
        <v>203</v>
      </c>
      <c r="AU275" s="15" t="s">
        <v>84</v>
      </c>
    </row>
    <row r="276" spans="2:65" s="12" customFormat="1" ht="11.25">
      <c r="B276" s="147"/>
      <c r="D276" s="148" t="s">
        <v>149</v>
      </c>
      <c r="E276" s="149" t="s">
        <v>1</v>
      </c>
      <c r="F276" s="150" t="s">
        <v>402</v>
      </c>
      <c r="H276" s="151">
        <v>1</v>
      </c>
      <c r="I276" s="152"/>
      <c r="L276" s="147"/>
      <c r="M276" s="153"/>
      <c r="T276" s="154"/>
      <c r="AT276" s="149" t="s">
        <v>149</v>
      </c>
      <c r="AU276" s="149" t="s">
        <v>84</v>
      </c>
      <c r="AV276" s="12" t="s">
        <v>84</v>
      </c>
      <c r="AW276" s="12" t="s">
        <v>31</v>
      </c>
      <c r="AX276" s="12" t="s">
        <v>8</v>
      </c>
      <c r="AY276" s="149" t="s">
        <v>140</v>
      </c>
    </row>
    <row r="277" spans="2:65" s="1" customFormat="1" ht="24.2" customHeight="1">
      <c r="B277" s="30"/>
      <c r="C277" s="134" t="s">
        <v>462</v>
      </c>
      <c r="D277" s="134" t="s">
        <v>142</v>
      </c>
      <c r="E277" s="135" t="s">
        <v>404</v>
      </c>
      <c r="F277" s="136" t="s">
        <v>405</v>
      </c>
      <c r="G277" s="137" t="s">
        <v>406</v>
      </c>
      <c r="H277" s="138">
        <v>74</v>
      </c>
      <c r="I277" s="139"/>
      <c r="J277" s="140">
        <f>ROUND(I277*H277,0)</f>
        <v>0</v>
      </c>
      <c r="K277" s="136" t="s">
        <v>146</v>
      </c>
      <c r="L277" s="30"/>
      <c r="M277" s="141" t="s">
        <v>1</v>
      </c>
      <c r="N277" s="142" t="s">
        <v>40</v>
      </c>
      <c r="P277" s="143">
        <f>O277*H277</f>
        <v>0</v>
      </c>
      <c r="Q277" s="143">
        <v>6.0000000000000002E-5</v>
      </c>
      <c r="R277" s="143">
        <f>Q277*H277</f>
        <v>4.4400000000000004E-3</v>
      </c>
      <c r="S277" s="143">
        <v>0</v>
      </c>
      <c r="T277" s="144">
        <f>S277*H277</f>
        <v>0</v>
      </c>
      <c r="AR277" s="145" t="s">
        <v>147</v>
      </c>
      <c r="AT277" s="145" t="s">
        <v>142</v>
      </c>
      <c r="AU277" s="145" t="s">
        <v>84</v>
      </c>
      <c r="AY277" s="15" t="s">
        <v>140</v>
      </c>
      <c r="BE277" s="146">
        <f>IF(N277="základní",J277,0)</f>
        <v>0</v>
      </c>
      <c r="BF277" s="146">
        <f>IF(N277="snížená",J277,0)</f>
        <v>0</v>
      </c>
      <c r="BG277" s="146">
        <f>IF(N277="zákl. přenesená",J277,0)</f>
        <v>0</v>
      </c>
      <c r="BH277" s="146">
        <f>IF(N277="sníž. přenesená",J277,0)</f>
        <v>0</v>
      </c>
      <c r="BI277" s="146">
        <f>IF(N277="nulová",J277,0)</f>
        <v>0</v>
      </c>
      <c r="BJ277" s="15" t="s">
        <v>8</v>
      </c>
      <c r="BK277" s="146">
        <f>ROUND(I277*H277,0)</f>
        <v>0</v>
      </c>
      <c r="BL277" s="15" t="s">
        <v>147</v>
      </c>
      <c r="BM277" s="145" t="s">
        <v>645</v>
      </c>
    </row>
    <row r="278" spans="2:65" s="12" customFormat="1" ht="11.25">
      <c r="B278" s="147"/>
      <c r="D278" s="148" t="s">
        <v>149</v>
      </c>
      <c r="E278" s="149" t="s">
        <v>1</v>
      </c>
      <c r="F278" s="150" t="s">
        <v>646</v>
      </c>
      <c r="H278" s="151">
        <v>74</v>
      </c>
      <c r="I278" s="152"/>
      <c r="L278" s="147"/>
      <c r="M278" s="153"/>
      <c r="T278" s="154"/>
      <c r="AT278" s="149" t="s">
        <v>149</v>
      </c>
      <c r="AU278" s="149" t="s">
        <v>84</v>
      </c>
      <c r="AV278" s="12" t="s">
        <v>84</v>
      </c>
      <c r="AW278" s="12" t="s">
        <v>31</v>
      </c>
      <c r="AX278" s="12" t="s">
        <v>8</v>
      </c>
      <c r="AY278" s="149" t="s">
        <v>140</v>
      </c>
    </row>
    <row r="279" spans="2:65" s="1" customFormat="1" ht="24.2" customHeight="1">
      <c r="B279" s="30"/>
      <c r="C279" s="165" t="s">
        <v>468</v>
      </c>
      <c r="D279" s="165" t="s">
        <v>207</v>
      </c>
      <c r="E279" s="166" t="s">
        <v>410</v>
      </c>
      <c r="F279" s="167" t="s">
        <v>411</v>
      </c>
      <c r="G279" s="168" t="s">
        <v>308</v>
      </c>
      <c r="H279" s="169">
        <v>7.3999999999999996E-2</v>
      </c>
      <c r="I279" s="170"/>
      <c r="J279" s="171">
        <f>ROUND(I279*H279,0)</f>
        <v>0</v>
      </c>
      <c r="K279" s="167" t="s">
        <v>146</v>
      </c>
      <c r="L279" s="172"/>
      <c r="M279" s="173" t="s">
        <v>1</v>
      </c>
      <c r="N279" s="174" t="s">
        <v>40</v>
      </c>
      <c r="P279" s="143">
        <f>O279*H279</f>
        <v>0</v>
      </c>
      <c r="Q279" s="143">
        <v>1</v>
      </c>
      <c r="R279" s="143">
        <f>Q279*H279</f>
        <v>7.3999999999999996E-2</v>
      </c>
      <c r="S279" s="143">
        <v>0</v>
      </c>
      <c r="T279" s="144">
        <f>S279*H279</f>
        <v>0</v>
      </c>
      <c r="AR279" s="145" t="s">
        <v>187</v>
      </c>
      <c r="AT279" s="145" t="s">
        <v>207</v>
      </c>
      <c r="AU279" s="145" t="s">
        <v>84</v>
      </c>
      <c r="AY279" s="15" t="s">
        <v>140</v>
      </c>
      <c r="BE279" s="146">
        <f>IF(N279="základní",J279,0)</f>
        <v>0</v>
      </c>
      <c r="BF279" s="146">
        <f>IF(N279="snížená",J279,0)</f>
        <v>0</v>
      </c>
      <c r="BG279" s="146">
        <f>IF(N279="zákl. přenesená",J279,0)</f>
        <v>0</v>
      </c>
      <c r="BH279" s="146">
        <f>IF(N279="sníž. přenesená",J279,0)</f>
        <v>0</v>
      </c>
      <c r="BI279" s="146">
        <f>IF(N279="nulová",J279,0)</f>
        <v>0</v>
      </c>
      <c r="BJ279" s="15" t="s">
        <v>8</v>
      </c>
      <c r="BK279" s="146">
        <f>ROUND(I279*H279,0)</f>
        <v>0</v>
      </c>
      <c r="BL279" s="15" t="s">
        <v>147</v>
      </c>
      <c r="BM279" s="145" t="s">
        <v>647</v>
      </c>
    </row>
    <row r="280" spans="2:65" s="12" customFormat="1" ht="11.25">
      <c r="B280" s="147"/>
      <c r="D280" s="148" t="s">
        <v>149</v>
      </c>
      <c r="F280" s="150" t="s">
        <v>648</v>
      </c>
      <c r="H280" s="151">
        <v>7.3999999999999996E-2</v>
      </c>
      <c r="I280" s="152"/>
      <c r="L280" s="147"/>
      <c r="M280" s="153"/>
      <c r="T280" s="154"/>
      <c r="AT280" s="149" t="s">
        <v>149</v>
      </c>
      <c r="AU280" s="149" t="s">
        <v>84</v>
      </c>
      <c r="AV280" s="12" t="s">
        <v>84</v>
      </c>
      <c r="AW280" s="12" t="s">
        <v>4</v>
      </c>
      <c r="AX280" s="12" t="s">
        <v>8</v>
      </c>
      <c r="AY280" s="149" t="s">
        <v>140</v>
      </c>
    </row>
    <row r="281" spans="2:65" s="1" customFormat="1" ht="24.2" customHeight="1">
      <c r="B281" s="30"/>
      <c r="C281" s="134" t="s">
        <v>649</v>
      </c>
      <c r="D281" s="134" t="s">
        <v>142</v>
      </c>
      <c r="E281" s="135" t="s">
        <v>415</v>
      </c>
      <c r="F281" s="136" t="s">
        <v>416</v>
      </c>
      <c r="G281" s="137" t="s">
        <v>308</v>
      </c>
      <c r="H281" s="138">
        <v>0.5</v>
      </c>
      <c r="I281" s="139"/>
      <c r="J281" s="140">
        <f>ROUND(I281*H281,0)</f>
        <v>0</v>
      </c>
      <c r="K281" s="136" t="s">
        <v>146</v>
      </c>
      <c r="L281" s="30"/>
      <c r="M281" s="141" t="s">
        <v>1</v>
      </c>
      <c r="N281" s="142" t="s">
        <v>40</v>
      </c>
      <c r="P281" s="143">
        <f>O281*H281</f>
        <v>0</v>
      </c>
      <c r="Q281" s="143">
        <v>0</v>
      </c>
      <c r="R281" s="143">
        <f>Q281*H281</f>
        <v>0</v>
      </c>
      <c r="S281" s="143">
        <v>0</v>
      </c>
      <c r="T281" s="144">
        <f>S281*H281</f>
        <v>0</v>
      </c>
      <c r="AR281" s="145" t="s">
        <v>201</v>
      </c>
      <c r="AT281" s="145" t="s">
        <v>142</v>
      </c>
      <c r="AU281" s="145" t="s">
        <v>84</v>
      </c>
      <c r="AY281" s="15" t="s">
        <v>140</v>
      </c>
      <c r="BE281" s="146">
        <f>IF(N281="základní",J281,0)</f>
        <v>0</v>
      </c>
      <c r="BF281" s="146">
        <f>IF(N281="snížená",J281,0)</f>
        <v>0</v>
      </c>
      <c r="BG281" s="146">
        <f>IF(N281="zákl. přenesená",J281,0)</f>
        <v>0</v>
      </c>
      <c r="BH281" s="146">
        <f>IF(N281="sníž. přenesená",J281,0)</f>
        <v>0</v>
      </c>
      <c r="BI281" s="146">
        <f>IF(N281="nulová",J281,0)</f>
        <v>0</v>
      </c>
      <c r="BJ281" s="15" t="s">
        <v>8</v>
      </c>
      <c r="BK281" s="146">
        <f>ROUND(I281*H281,0)</f>
        <v>0</v>
      </c>
      <c r="BL281" s="15" t="s">
        <v>201</v>
      </c>
      <c r="BM281" s="145" t="s">
        <v>650</v>
      </c>
    </row>
    <row r="282" spans="2:65" s="11" customFormat="1" ht="25.9" customHeight="1">
      <c r="B282" s="122"/>
      <c r="D282" s="123" t="s">
        <v>74</v>
      </c>
      <c r="E282" s="124" t="s">
        <v>207</v>
      </c>
      <c r="F282" s="124" t="s">
        <v>651</v>
      </c>
      <c r="I282" s="125"/>
      <c r="J282" s="126">
        <f>BK282</f>
        <v>0</v>
      </c>
      <c r="L282" s="122"/>
      <c r="M282" s="127"/>
      <c r="P282" s="128">
        <f>P283+P292</f>
        <v>0</v>
      </c>
      <c r="R282" s="128">
        <f>R283+R292</f>
        <v>5.0000000000000001E-4</v>
      </c>
      <c r="T282" s="129">
        <f>T283+T292</f>
        <v>0</v>
      </c>
      <c r="AR282" s="123" t="s">
        <v>157</v>
      </c>
      <c r="AT282" s="130" t="s">
        <v>74</v>
      </c>
      <c r="AU282" s="130" t="s">
        <v>75</v>
      </c>
      <c r="AY282" s="123" t="s">
        <v>140</v>
      </c>
      <c r="BK282" s="131">
        <f>BK283+BK292</f>
        <v>0</v>
      </c>
    </row>
    <row r="283" spans="2:65" s="11" customFormat="1" ht="22.9" customHeight="1">
      <c r="B283" s="122"/>
      <c r="D283" s="123" t="s">
        <v>74</v>
      </c>
      <c r="E283" s="132" t="s">
        <v>652</v>
      </c>
      <c r="F283" s="132" t="s">
        <v>653</v>
      </c>
      <c r="I283" s="125"/>
      <c r="J283" s="133">
        <f>BK283</f>
        <v>0</v>
      </c>
      <c r="L283" s="122"/>
      <c r="M283" s="127"/>
      <c r="P283" s="128">
        <f>SUM(P284:P291)</f>
        <v>0</v>
      </c>
      <c r="R283" s="128">
        <f>SUM(R284:R291)</f>
        <v>5.0000000000000001E-4</v>
      </c>
      <c r="T283" s="129">
        <f>SUM(T284:T291)</f>
        <v>0</v>
      </c>
      <c r="AR283" s="123" t="s">
        <v>157</v>
      </c>
      <c r="AT283" s="130" t="s">
        <v>74</v>
      </c>
      <c r="AU283" s="130" t="s">
        <v>8</v>
      </c>
      <c r="AY283" s="123" t="s">
        <v>140</v>
      </c>
      <c r="BK283" s="131">
        <f>SUM(BK284:BK291)</f>
        <v>0</v>
      </c>
    </row>
    <row r="284" spans="2:65" s="1" customFormat="1" ht="16.5" customHeight="1">
      <c r="B284" s="30"/>
      <c r="C284" s="134" t="s">
        <v>654</v>
      </c>
      <c r="D284" s="134" t="s">
        <v>142</v>
      </c>
      <c r="E284" s="135" t="s">
        <v>655</v>
      </c>
      <c r="F284" s="136" t="s">
        <v>656</v>
      </c>
      <c r="G284" s="137" t="s">
        <v>200</v>
      </c>
      <c r="H284" s="138">
        <v>1</v>
      </c>
      <c r="I284" s="139"/>
      <c r="J284" s="140">
        <f>ROUND(I284*H284,0)</f>
        <v>0</v>
      </c>
      <c r="K284" s="136" t="s">
        <v>146</v>
      </c>
      <c r="L284" s="30"/>
      <c r="M284" s="141" t="s">
        <v>1</v>
      </c>
      <c r="N284" s="142" t="s">
        <v>40</v>
      </c>
      <c r="P284" s="143">
        <f>O284*H284</f>
        <v>0</v>
      </c>
      <c r="Q284" s="143">
        <v>0</v>
      </c>
      <c r="R284" s="143">
        <f>Q284*H284</f>
        <v>0</v>
      </c>
      <c r="S284" s="143">
        <v>0</v>
      </c>
      <c r="T284" s="144">
        <f>S284*H284</f>
        <v>0</v>
      </c>
      <c r="AR284" s="145" t="s">
        <v>657</v>
      </c>
      <c r="AT284" s="145" t="s">
        <v>142</v>
      </c>
      <c r="AU284" s="145" t="s">
        <v>84</v>
      </c>
      <c r="AY284" s="15" t="s">
        <v>140</v>
      </c>
      <c r="BE284" s="146">
        <f>IF(N284="základní",J284,0)</f>
        <v>0</v>
      </c>
      <c r="BF284" s="146">
        <f>IF(N284="snížená",J284,0)</f>
        <v>0</v>
      </c>
      <c r="BG284" s="146">
        <f>IF(N284="zákl. přenesená",J284,0)</f>
        <v>0</v>
      </c>
      <c r="BH284" s="146">
        <f>IF(N284="sníž. přenesená",J284,0)</f>
        <v>0</v>
      </c>
      <c r="BI284" s="146">
        <f>IF(N284="nulová",J284,0)</f>
        <v>0</v>
      </c>
      <c r="BJ284" s="15" t="s">
        <v>8</v>
      </c>
      <c r="BK284" s="146">
        <f>ROUND(I284*H284,0)</f>
        <v>0</v>
      </c>
      <c r="BL284" s="15" t="s">
        <v>657</v>
      </c>
      <c r="BM284" s="145" t="s">
        <v>658</v>
      </c>
    </row>
    <row r="285" spans="2:65" s="1" customFormat="1" ht="16.5" customHeight="1">
      <c r="B285" s="30"/>
      <c r="C285" s="165" t="s">
        <v>659</v>
      </c>
      <c r="D285" s="165" t="s">
        <v>207</v>
      </c>
      <c r="E285" s="166" t="s">
        <v>660</v>
      </c>
      <c r="F285" s="167" t="s">
        <v>661</v>
      </c>
      <c r="G285" s="168" t="s">
        <v>200</v>
      </c>
      <c r="H285" s="169">
        <v>1</v>
      </c>
      <c r="I285" s="170"/>
      <c r="J285" s="171">
        <f>ROUND(I285*H285,0)</f>
        <v>0</v>
      </c>
      <c r="K285" s="167" t="s">
        <v>1</v>
      </c>
      <c r="L285" s="172"/>
      <c r="M285" s="173" t="s">
        <v>1</v>
      </c>
      <c r="N285" s="174" t="s">
        <v>40</v>
      </c>
      <c r="P285" s="143">
        <f>O285*H285</f>
        <v>0</v>
      </c>
      <c r="Q285" s="143">
        <v>3.2000000000000003E-4</v>
      </c>
      <c r="R285" s="143">
        <f>Q285*H285</f>
        <v>3.2000000000000003E-4</v>
      </c>
      <c r="S285" s="143">
        <v>0</v>
      </c>
      <c r="T285" s="144">
        <f>S285*H285</f>
        <v>0</v>
      </c>
      <c r="AR285" s="145" t="s">
        <v>662</v>
      </c>
      <c r="AT285" s="145" t="s">
        <v>207</v>
      </c>
      <c r="AU285" s="145" t="s">
        <v>84</v>
      </c>
      <c r="AY285" s="15" t="s">
        <v>140</v>
      </c>
      <c r="BE285" s="146">
        <f>IF(N285="základní",J285,0)</f>
        <v>0</v>
      </c>
      <c r="BF285" s="146">
        <f>IF(N285="snížená",J285,0)</f>
        <v>0</v>
      </c>
      <c r="BG285" s="146">
        <f>IF(N285="zákl. přenesená",J285,0)</f>
        <v>0</v>
      </c>
      <c r="BH285" s="146">
        <f>IF(N285="sníž. přenesená",J285,0)</f>
        <v>0</v>
      </c>
      <c r="BI285" s="146">
        <f>IF(N285="nulová",J285,0)</f>
        <v>0</v>
      </c>
      <c r="BJ285" s="15" t="s">
        <v>8</v>
      </c>
      <c r="BK285" s="146">
        <f>ROUND(I285*H285,0)</f>
        <v>0</v>
      </c>
      <c r="BL285" s="15" t="s">
        <v>662</v>
      </c>
      <c r="BM285" s="145" t="s">
        <v>663</v>
      </c>
    </row>
    <row r="286" spans="2:65" s="1" customFormat="1" ht="16.5" customHeight="1">
      <c r="B286" s="30"/>
      <c r="C286" s="134" t="s">
        <v>657</v>
      </c>
      <c r="D286" s="134" t="s">
        <v>142</v>
      </c>
      <c r="E286" s="135" t="s">
        <v>664</v>
      </c>
      <c r="F286" s="136" t="s">
        <v>665</v>
      </c>
      <c r="G286" s="137" t="s">
        <v>200</v>
      </c>
      <c r="H286" s="138">
        <v>1</v>
      </c>
      <c r="I286" s="139"/>
      <c r="J286" s="140">
        <f>ROUND(I286*H286,0)</f>
        <v>0</v>
      </c>
      <c r="K286" s="136" t="s">
        <v>1</v>
      </c>
      <c r="L286" s="30"/>
      <c r="M286" s="141" t="s">
        <v>1</v>
      </c>
      <c r="N286" s="142" t="s">
        <v>40</v>
      </c>
      <c r="P286" s="143">
        <f>O286*H286</f>
        <v>0</v>
      </c>
      <c r="Q286" s="143">
        <v>0</v>
      </c>
      <c r="R286" s="143">
        <f>Q286*H286</f>
        <v>0</v>
      </c>
      <c r="S286" s="143">
        <v>0</v>
      </c>
      <c r="T286" s="144">
        <f>S286*H286</f>
        <v>0</v>
      </c>
      <c r="AR286" s="145" t="s">
        <v>657</v>
      </c>
      <c r="AT286" s="145" t="s">
        <v>142</v>
      </c>
      <c r="AU286" s="145" t="s">
        <v>84</v>
      </c>
      <c r="AY286" s="15" t="s">
        <v>140</v>
      </c>
      <c r="BE286" s="146">
        <f>IF(N286="základní",J286,0)</f>
        <v>0</v>
      </c>
      <c r="BF286" s="146">
        <f>IF(N286="snížená",J286,0)</f>
        <v>0</v>
      </c>
      <c r="BG286" s="146">
        <f>IF(N286="zákl. přenesená",J286,0)</f>
        <v>0</v>
      </c>
      <c r="BH286" s="146">
        <f>IF(N286="sníž. přenesená",J286,0)</f>
        <v>0</v>
      </c>
      <c r="BI286" s="146">
        <f>IF(N286="nulová",J286,0)</f>
        <v>0</v>
      </c>
      <c r="BJ286" s="15" t="s">
        <v>8</v>
      </c>
      <c r="BK286" s="146">
        <f>ROUND(I286*H286,0)</f>
        <v>0</v>
      </c>
      <c r="BL286" s="15" t="s">
        <v>657</v>
      </c>
      <c r="BM286" s="145" t="s">
        <v>666</v>
      </c>
    </row>
    <row r="287" spans="2:65" s="1" customFormat="1" ht="19.5">
      <c r="B287" s="30"/>
      <c r="D287" s="148" t="s">
        <v>203</v>
      </c>
      <c r="F287" s="162" t="s">
        <v>667</v>
      </c>
      <c r="I287" s="163"/>
      <c r="L287" s="30"/>
      <c r="M287" s="164"/>
      <c r="T287" s="54"/>
      <c r="AT287" s="15" t="s">
        <v>203</v>
      </c>
      <c r="AU287" s="15" t="s">
        <v>84</v>
      </c>
    </row>
    <row r="288" spans="2:65" s="1" customFormat="1" ht="21.75" customHeight="1">
      <c r="B288" s="30"/>
      <c r="C288" s="165" t="s">
        <v>668</v>
      </c>
      <c r="D288" s="165" t="s">
        <v>207</v>
      </c>
      <c r="E288" s="166" t="s">
        <v>669</v>
      </c>
      <c r="F288" s="167" t="s">
        <v>670</v>
      </c>
      <c r="G288" s="168" t="s">
        <v>200</v>
      </c>
      <c r="H288" s="169">
        <v>1</v>
      </c>
      <c r="I288" s="170"/>
      <c r="J288" s="171">
        <f>ROUND(I288*H288,0)</f>
        <v>0</v>
      </c>
      <c r="K288" s="167" t="s">
        <v>146</v>
      </c>
      <c r="L288" s="172"/>
      <c r="M288" s="173" t="s">
        <v>1</v>
      </c>
      <c r="N288" s="174" t="s">
        <v>40</v>
      </c>
      <c r="P288" s="143">
        <f>O288*H288</f>
        <v>0</v>
      </c>
      <c r="Q288" s="143">
        <v>1.8000000000000001E-4</v>
      </c>
      <c r="R288" s="143">
        <f>Q288*H288</f>
        <v>1.8000000000000001E-4</v>
      </c>
      <c r="S288" s="143">
        <v>0</v>
      </c>
      <c r="T288" s="144">
        <f>S288*H288</f>
        <v>0</v>
      </c>
      <c r="AR288" s="145" t="s">
        <v>662</v>
      </c>
      <c r="AT288" s="145" t="s">
        <v>207</v>
      </c>
      <c r="AU288" s="145" t="s">
        <v>84</v>
      </c>
      <c r="AY288" s="15" t="s">
        <v>140</v>
      </c>
      <c r="BE288" s="146">
        <f>IF(N288="základní",J288,0)</f>
        <v>0</v>
      </c>
      <c r="BF288" s="146">
        <f>IF(N288="snížená",J288,0)</f>
        <v>0</v>
      </c>
      <c r="BG288" s="146">
        <f>IF(N288="zákl. přenesená",J288,0)</f>
        <v>0</v>
      </c>
      <c r="BH288" s="146">
        <f>IF(N288="sníž. přenesená",J288,0)</f>
        <v>0</v>
      </c>
      <c r="BI288" s="146">
        <f>IF(N288="nulová",J288,0)</f>
        <v>0</v>
      </c>
      <c r="BJ288" s="15" t="s">
        <v>8</v>
      </c>
      <c r="BK288" s="146">
        <f>ROUND(I288*H288,0)</f>
        <v>0</v>
      </c>
      <c r="BL288" s="15" t="s">
        <v>662</v>
      </c>
      <c r="BM288" s="145" t="s">
        <v>671</v>
      </c>
    </row>
    <row r="289" spans="2:65" s="1" customFormat="1" ht="19.5">
      <c r="B289" s="30"/>
      <c r="D289" s="148" t="s">
        <v>203</v>
      </c>
      <c r="F289" s="162" t="s">
        <v>667</v>
      </c>
      <c r="I289" s="163"/>
      <c r="L289" s="30"/>
      <c r="M289" s="164"/>
      <c r="T289" s="54"/>
      <c r="AT289" s="15" t="s">
        <v>203</v>
      </c>
      <c r="AU289" s="15" t="s">
        <v>84</v>
      </c>
    </row>
    <row r="290" spans="2:65" s="1" customFormat="1" ht="24.2" customHeight="1">
      <c r="B290" s="30"/>
      <c r="C290" s="134" t="s">
        <v>672</v>
      </c>
      <c r="D290" s="134" t="s">
        <v>142</v>
      </c>
      <c r="E290" s="135" t="s">
        <v>673</v>
      </c>
      <c r="F290" s="136" t="s">
        <v>674</v>
      </c>
      <c r="G290" s="137" t="s">
        <v>200</v>
      </c>
      <c r="H290" s="138">
        <v>2</v>
      </c>
      <c r="I290" s="139"/>
      <c r="J290" s="140">
        <f>ROUND(I290*H290,0)</f>
        <v>0</v>
      </c>
      <c r="K290" s="136" t="s">
        <v>513</v>
      </c>
      <c r="L290" s="30"/>
      <c r="M290" s="141" t="s">
        <v>1</v>
      </c>
      <c r="N290" s="142" t="s">
        <v>40</v>
      </c>
      <c r="P290" s="143">
        <f>O290*H290</f>
        <v>0</v>
      </c>
      <c r="Q290" s="143">
        <v>0</v>
      </c>
      <c r="R290" s="143">
        <f>Q290*H290</f>
        <v>0</v>
      </c>
      <c r="S290" s="143">
        <v>0</v>
      </c>
      <c r="T290" s="144">
        <f>S290*H290</f>
        <v>0</v>
      </c>
      <c r="AR290" s="145" t="s">
        <v>657</v>
      </c>
      <c r="AT290" s="145" t="s">
        <v>142</v>
      </c>
      <c r="AU290" s="145" t="s">
        <v>84</v>
      </c>
      <c r="AY290" s="15" t="s">
        <v>140</v>
      </c>
      <c r="BE290" s="146">
        <f>IF(N290="základní",J290,0)</f>
        <v>0</v>
      </c>
      <c r="BF290" s="146">
        <f>IF(N290="snížená",J290,0)</f>
        <v>0</v>
      </c>
      <c r="BG290" s="146">
        <f>IF(N290="zákl. přenesená",J290,0)</f>
        <v>0</v>
      </c>
      <c r="BH290" s="146">
        <f>IF(N290="sníž. přenesená",J290,0)</f>
        <v>0</v>
      </c>
      <c r="BI290" s="146">
        <f>IF(N290="nulová",J290,0)</f>
        <v>0</v>
      </c>
      <c r="BJ290" s="15" t="s">
        <v>8</v>
      </c>
      <c r="BK290" s="146">
        <f>ROUND(I290*H290,0)</f>
        <v>0</v>
      </c>
      <c r="BL290" s="15" t="s">
        <v>657</v>
      </c>
      <c r="BM290" s="145" t="s">
        <v>675</v>
      </c>
    </row>
    <row r="291" spans="2:65" s="1" customFormat="1" ht="19.5">
      <c r="B291" s="30"/>
      <c r="D291" s="148" t="s">
        <v>203</v>
      </c>
      <c r="F291" s="162" t="s">
        <v>676</v>
      </c>
      <c r="I291" s="163"/>
      <c r="L291" s="30"/>
      <c r="M291" s="164"/>
      <c r="T291" s="54"/>
      <c r="AT291" s="15" t="s">
        <v>203</v>
      </c>
      <c r="AU291" s="15" t="s">
        <v>84</v>
      </c>
    </row>
    <row r="292" spans="2:65" s="11" customFormat="1" ht="22.9" customHeight="1">
      <c r="B292" s="122"/>
      <c r="D292" s="123" t="s">
        <v>74</v>
      </c>
      <c r="E292" s="132" t="s">
        <v>677</v>
      </c>
      <c r="F292" s="132" t="s">
        <v>678</v>
      </c>
      <c r="I292" s="125"/>
      <c r="J292" s="133">
        <f>BK292</f>
        <v>0</v>
      </c>
      <c r="L292" s="122"/>
      <c r="M292" s="127"/>
      <c r="P292" s="128">
        <f>SUM(P293:P294)</f>
        <v>0</v>
      </c>
      <c r="R292" s="128">
        <f>SUM(R293:R294)</f>
        <v>0</v>
      </c>
      <c r="T292" s="129">
        <f>SUM(T293:T294)</f>
        <v>0</v>
      </c>
      <c r="AR292" s="123" t="s">
        <v>157</v>
      </c>
      <c r="AT292" s="130" t="s">
        <v>74</v>
      </c>
      <c r="AU292" s="130" t="s">
        <v>8</v>
      </c>
      <c r="AY292" s="123" t="s">
        <v>140</v>
      </c>
      <c r="BK292" s="131">
        <f>SUM(BK293:BK294)</f>
        <v>0</v>
      </c>
    </row>
    <row r="293" spans="2:65" s="1" customFormat="1" ht="16.5" customHeight="1">
      <c r="B293" s="30"/>
      <c r="C293" s="134" t="s">
        <v>679</v>
      </c>
      <c r="D293" s="134" t="s">
        <v>142</v>
      </c>
      <c r="E293" s="135" t="s">
        <v>680</v>
      </c>
      <c r="F293" s="136" t="s">
        <v>681</v>
      </c>
      <c r="G293" s="137" t="s">
        <v>276</v>
      </c>
      <c r="H293" s="138">
        <v>1</v>
      </c>
      <c r="I293" s="139"/>
      <c r="J293" s="140">
        <f>ROUND(I293*H293,0)</f>
        <v>0</v>
      </c>
      <c r="K293" s="136" t="s">
        <v>1</v>
      </c>
      <c r="L293" s="30"/>
      <c r="M293" s="141" t="s">
        <v>1</v>
      </c>
      <c r="N293" s="142" t="s">
        <v>40</v>
      </c>
      <c r="P293" s="143">
        <f>O293*H293</f>
        <v>0</v>
      </c>
      <c r="Q293" s="143">
        <v>0</v>
      </c>
      <c r="R293" s="143">
        <f>Q293*H293</f>
        <v>0</v>
      </c>
      <c r="S293" s="143">
        <v>0</v>
      </c>
      <c r="T293" s="144">
        <f>S293*H293</f>
        <v>0</v>
      </c>
      <c r="AR293" s="145" t="s">
        <v>657</v>
      </c>
      <c r="AT293" s="145" t="s">
        <v>142</v>
      </c>
      <c r="AU293" s="145" t="s">
        <v>84</v>
      </c>
      <c r="AY293" s="15" t="s">
        <v>140</v>
      </c>
      <c r="BE293" s="146">
        <f>IF(N293="základní",J293,0)</f>
        <v>0</v>
      </c>
      <c r="BF293" s="146">
        <f>IF(N293="snížená",J293,0)</f>
        <v>0</v>
      </c>
      <c r="BG293" s="146">
        <f>IF(N293="zákl. přenesená",J293,0)</f>
        <v>0</v>
      </c>
      <c r="BH293" s="146">
        <f>IF(N293="sníž. přenesená",J293,0)</f>
        <v>0</v>
      </c>
      <c r="BI293" s="146">
        <f>IF(N293="nulová",J293,0)</f>
        <v>0</v>
      </c>
      <c r="BJ293" s="15" t="s">
        <v>8</v>
      </c>
      <c r="BK293" s="146">
        <f>ROUND(I293*H293,0)</f>
        <v>0</v>
      </c>
      <c r="BL293" s="15" t="s">
        <v>657</v>
      </c>
      <c r="BM293" s="145" t="s">
        <v>682</v>
      </c>
    </row>
    <row r="294" spans="2:65" s="1" customFormat="1" ht="19.5">
      <c r="B294" s="30"/>
      <c r="D294" s="148" t="s">
        <v>203</v>
      </c>
      <c r="F294" s="162" t="s">
        <v>683</v>
      </c>
      <c r="I294" s="163"/>
      <c r="L294" s="30"/>
      <c r="M294" s="164"/>
      <c r="T294" s="54"/>
      <c r="AT294" s="15" t="s">
        <v>203</v>
      </c>
      <c r="AU294" s="15" t="s">
        <v>84</v>
      </c>
    </row>
    <row r="295" spans="2:65" s="11" customFormat="1" ht="25.9" customHeight="1">
      <c r="B295" s="122"/>
      <c r="D295" s="123" t="s">
        <v>74</v>
      </c>
      <c r="E295" s="124" t="s">
        <v>449</v>
      </c>
      <c r="F295" s="124" t="s">
        <v>450</v>
      </c>
      <c r="I295" s="125"/>
      <c r="J295" s="126">
        <f>BK295</f>
        <v>0</v>
      </c>
      <c r="L295" s="122"/>
      <c r="M295" s="127"/>
      <c r="P295" s="128">
        <f>P296+P300</f>
        <v>0</v>
      </c>
      <c r="R295" s="128">
        <f>R296+R300</f>
        <v>0</v>
      </c>
      <c r="T295" s="129">
        <f>T296+T300</f>
        <v>0</v>
      </c>
      <c r="AR295" s="123" t="s">
        <v>170</v>
      </c>
      <c r="AT295" s="130" t="s">
        <v>74</v>
      </c>
      <c r="AU295" s="130" t="s">
        <v>75</v>
      </c>
      <c r="AY295" s="123" t="s">
        <v>140</v>
      </c>
      <c r="BK295" s="131">
        <f>BK296+BK300</f>
        <v>0</v>
      </c>
    </row>
    <row r="296" spans="2:65" s="11" customFormat="1" ht="22.9" customHeight="1">
      <c r="B296" s="122"/>
      <c r="D296" s="123" t="s">
        <v>74</v>
      </c>
      <c r="E296" s="132" t="s">
        <v>451</v>
      </c>
      <c r="F296" s="132" t="s">
        <v>452</v>
      </c>
      <c r="I296" s="125"/>
      <c r="J296" s="133">
        <f>BK296</f>
        <v>0</v>
      </c>
      <c r="L296" s="122"/>
      <c r="M296" s="127"/>
      <c r="P296" s="128">
        <f>SUM(P297:P299)</f>
        <v>0</v>
      </c>
      <c r="R296" s="128">
        <f>SUM(R297:R299)</f>
        <v>0</v>
      </c>
      <c r="T296" s="129">
        <f>SUM(T297:T299)</f>
        <v>0</v>
      </c>
      <c r="AR296" s="123" t="s">
        <v>170</v>
      </c>
      <c r="AT296" s="130" t="s">
        <v>74</v>
      </c>
      <c r="AU296" s="130" t="s">
        <v>8</v>
      </c>
      <c r="AY296" s="123" t="s">
        <v>140</v>
      </c>
      <c r="BK296" s="131">
        <f>SUM(BK297:BK299)</f>
        <v>0</v>
      </c>
    </row>
    <row r="297" spans="2:65" s="1" customFormat="1" ht="21.75" customHeight="1">
      <c r="B297" s="30"/>
      <c r="C297" s="134" t="s">
        <v>684</v>
      </c>
      <c r="D297" s="134" t="s">
        <v>142</v>
      </c>
      <c r="E297" s="135" t="s">
        <v>454</v>
      </c>
      <c r="F297" s="136" t="s">
        <v>455</v>
      </c>
      <c r="G297" s="137" t="s">
        <v>276</v>
      </c>
      <c r="H297" s="138">
        <v>1</v>
      </c>
      <c r="I297" s="139"/>
      <c r="J297" s="140">
        <f>ROUND(I297*H297,0)</f>
        <v>0</v>
      </c>
      <c r="K297" s="136" t="s">
        <v>146</v>
      </c>
      <c r="L297" s="30"/>
      <c r="M297" s="141" t="s">
        <v>1</v>
      </c>
      <c r="N297" s="142" t="s">
        <v>40</v>
      </c>
      <c r="P297" s="143">
        <f>O297*H297</f>
        <v>0</v>
      </c>
      <c r="Q297" s="143">
        <v>0</v>
      </c>
      <c r="R297" s="143">
        <f>Q297*H297</f>
        <v>0</v>
      </c>
      <c r="S297" s="143">
        <v>0</v>
      </c>
      <c r="T297" s="144">
        <f>S297*H297</f>
        <v>0</v>
      </c>
      <c r="AR297" s="145" t="s">
        <v>456</v>
      </c>
      <c r="AT297" s="145" t="s">
        <v>142</v>
      </c>
      <c r="AU297" s="145" t="s">
        <v>84</v>
      </c>
      <c r="AY297" s="15" t="s">
        <v>140</v>
      </c>
      <c r="BE297" s="146">
        <f>IF(N297="základní",J297,0)</f>
        <v>0</v>
      </c>
      <c r="BF297" s="146">
        <f>IF(N297="snížená",J297,0)</f>
        <v>0</v>
      </c>
      <c r="BG297" s="146">
        <f>IF(N297="zákl. přenesená",J297,0)</f>
        <v>0</v>
      </c>
      <c r="BH297" s="146">
        <f>IF(N297="sníž. přenesená",J297,0)</f>
        <v>0</v>
      </c>
      <c r="BI297" s="146">
        <f>IF(N297="nulová",J297,0)</f>
        <v>0</v>
      </c>
      <c r="BJ297" s="15" t="s">
        <v>8</v>
      </c>
      <c r="BK297" s="146">
        <f>ROUND(I297*H297,0)</f>
        <v>0</v>
      </c>
      <c r="BL297" s="15" t="s">
        <v>456</v>
      </c>
      <c r="BM297" s="145" t="s">
        <v>685</v>
      </c>
    </row>
    <row r="298" spans="2:65" s="1" customFormat="1" ht="16.5" customHeight="1">
      <c r="B298" s="30"/>
      <c r="C298" s="134" t="s">
        <v>686</v>
      </c>
      <c r="D298" s="134" t="s">
        <v>142</v>
      </c>
      <c r="E298" s="135" t="s">
        <v>459</v>
      </c>
      <c r="F298" s="136" t="s">
        <v>460</v>
      </c>
      <c r="G298" s="137" t="s">
        <v>276</v>
      </c>
      <c r="H298" s="138">
        <v>1</v>
      </c>
      <c r="I298" s="139"/>
      <c r="J298" s="140">
        <f>ROUND(I298*H298,0)</f>
        <v>0</v>
      </c>
      <c r="K298" s="136" t="s">
        <v>146</v>
      </c>
      <c r="L298" s="30"/>
      <c r="M298" s="141" t="s">
        <v>1</v>
      </c>
      <c r="N298" s="142" t="s">
        <v>40</v>
      </c>
      <c r="P298" s="143">
        <f>O298*H298</f>
        <v>0</v>
      </c>
      <c r="Q298" s="143">
        <v>0</v>
      </c>
      <c r="R298" s="143">
        <f>Q298*H298</f>
        <v>0</v>
      </c>
      <c r="S298" s="143">
        <v>0</v>
      </c>
      <c r="T298" s="144">
        <f>S298*H298</f>
        <v>0</v>
      </c>
      <c r="AR298" s="145" t="s">
        <v>456</v>
      </c>
      <c r="AT298" s="145" t="s">
        <v>142</v>
      </c>
      <c r="AU298" s="145" t="s">
        <v>84</v>
      </c>
      <c r="AY298" s="15" t="s">
        <v>140</v>
      </c>
      <c r="BE298" s="146">
        <f>IF(N298="základní",J298,0)</f>
        <v>0</v>
      </c>
      <c r="BF298" s="146">
        <f>IF(N298="snížená",J298,0)</f>
        <v>0</v>
      </c>
      <c r="BG298" s="146">
        <f>IF(N298="zákl. přenesená",J298,0)</f>
        <v>0</v>
      </c>
      <c r="BH298" s="146">
        <f>IF(N298="sníž. přenesená",J298,0)</f>
        <v>0</v>
      </c>
      <c r="BI298" s="146">
        <f>IF(N298="nulová",J298,0)</f>
        <v>0</v>
      </c>
      <c r="BJ298" s="15" t="s">
        <v>8</v>
      </c>
      <c r="BK298" s="146">
        <f>ROUND(I298*H298,0)</f>
        <v>0</v>
      </c>
      <c r="BL298" s="15" t="s">
        <v>456</v>
      </c>
      <c r="BM298" s="145" t="s">
        <v>687</v>
      </c>
    </row>
    <row r="299" spans="2:65" s="1" customFormat="1" ht="16.5" customHeight="1">
      <c r="B299" s="30"/>
      <c r="C299" s="134" t="s">
        <v>688</v>
      </c>
      <c r="D299" s="134" t="s">
        <v>142</v>
      </c>
      <c r="E299" s="135" t="s">
        <v>463</v>
      </c>
      <c r="F299" s="136" t="s">
        <v>464</v>
      </c>
      <c r="G299" s="137" t="s">
        <v>276</v>
      </c>
      <c r="H299" s="138">
        <v>1</v>
      </c>
      <c r="I299" s="139"/>
      <c r="J299" s="140">
        <f>ROUND(I299*H299,0)</f>
        <v>0</v>
      </c>
      <c r="K299" s="136" t="s">
        <v>146</v>
      </c>
      <c r="L299" s="30"/>
      <c r="M299" s="141" t="s">
        <v>1</v>
      </c>
      <c r="N299" s="142" t="s">
        <v>40</v>
      </c>
      <c r="P299" s="143">
        <f>O299*H299</f>
        <v>0</v>
      </c>
      <c r="Q299" s="143">
        <v>0</v>
      </c>
      <c r="R299" s="143">
        <f>Q299*H299</f>
        <v>0</v>
      </c>
      <c r="S299" s="143">
        <v>0</v>
      </c>
      <c r="T299" s="144">
        <f>S299*H299</f>
        <v>0</v>
      </c>
      <c r="AR299" s="145" t="s">
        <v>456</v>
      </c>
      <c r="AT299" s="145" t="s">
        <v>142</v>
      </c>
      <c r="AU299" s="145" t="s">
        <v>84</v>
      </c>
      <c r="AY299" s="15" t="s">
        <v>140</v>
      </c>
      <c r="BE299" s="146">
        <f>IF(N299="základní",J299,0)</f>
        <v>0</v>
      </c>
      <c r="BF299" s="146">
        <f>IF(N299="snížená",J299,0)</f>
        <v>0</v>
      </c>
      <c r="BG299" s="146">
        <f>IF(N299="zákl. přenesená",J299,0)</f>
        <v>0</v>
      </c>
      <c r="BH299" s="146">
        <f>IF(N299="sníž. přenesená",J299,0)</f>
        <v>0</v>
      </c>
      <c r="BI299" s="146">
        <f>IF(N299="nulová",J299,0)</f>
        <v>0</v>
      </c>
      <c r="BJ299" s="15" t="s">
        <v>8</v>
      </c>
      <c r="BK299" s="146">
        <f>ROUND(I299*H299,0)</f>
        <v>0</v>
      </c>
      <c r="BL299" s="15" t="s">
        <v>456</v>
      </c>
      <c r="BM299" s="145" t="s">
        <v>689</v>
      </c>
    </row>
    <row r="300" spans="2:65" s="11" customFormat="1" ht="22.9" customHeight="1">
      <c r="B300" s="122"/>
      <c r="D300" s="123" t="s">
        <v>74</v>
      </c>
      <c r="E300" s="132" t="s">
        <v>466</v>
      </c>
      <c r="F300" s="132" t="s">
        <v>467</v>
      </c>
      <c r="I300" s="125"/>
      <c r="J300" s="133">
        <f>BK300</f>
        <v>0</v>
      </c>
      <c r="L300" s="122"/>
      <c r="M300" s="127"/>
      <c r="P300" s="128">
        <f>P301</f>
        <v>0</v>
      </c>
      <c r="R300" s="128">
        <f>R301</f>
        <v>0</v>
      </c>
      <c r="T300" s="129">
        <f>T301</f>
        <v>0</v>
      </c>
      <c r="AR300" s="123" t="s">
        <v>170</v>
      </c>
      <c r="AT300" s="130" t="s">
        <v>74</v>
      </c>
      <c r="AU300" s="130" t="s">
        <v>8</v>
      </c>
      <c r="AY300" s="123" t="s">
        <v>140</v>
      </c>
      <c r="BK300" s="131">
        <f>BK301</f>
        <v>0</v>
      </c>
    </row>
    <row r="301" spans="2:65" s="1" customFormat="1" ht="16.5" customHeight="1">
      <c r="B301" s="30"/>
      <c r="C301" s="134" t="s">
        <v>690</v>
      </c>
      <c r="D301" s="134" t="s">
        <v>142</v>
      </c>
      <c r="E301" s="135" t="s">
        <v>469</v>
      </c>
      <c r="F301" s="136" t="s">
        <v>470</v>
      </c>
      <c r="G301" s="137" t="s">
        <v>276</v>
      </c>
      <c r="H301" s="138">
        <v>1</v>
      </c>
      <c r="I301" s="139"/>
      <c r="J301" s="140">
        <f>ROUND(I301*H301,0)</f>
        <v>0</v>
      </c>
      <c r="K301" s="136" t="s">
        <v>146</v>
      </c>
      <c r="L301" s="30"/>
      <c r="M301" s="175" t="s">
        <v>1</v>
      </c>
      <c r="N301" s="176" t="s">
        <v>40</v>
      </c>
      <c r="O301" s="177"/>
      <c r="P301" s="178">
        <f>O301*H301</f>
        <v>0</v>
      </c>
      <c r="Q301" s="178">
        <v>0</v>
      </c>
      <c r="R301" s="178">
        <f>Q301*H301</f>
        <v>0</v>
      </c>
      <c r="S301" s="178">
        <v>0</v>
      </c>
      <c r="T301" s="179">
        <f>S301*H301</f>
        <v>0</v>
      </c>
      <c r="AR301" s="145" t="s">
        <v>456</v>
      </c>
      <c r="AT301" s="145" t="s">
        <v>142</v>
      </c>
      <c r="AU301" s="145" t="s">
        <v>84</v>
      </c>
      <c r="AY301" s="15" t="s">
        <v>140</v>
      </c>
      <c r="BE301" s="146">
        <f>IF(N301="základní",J301,0)</f>
        <v>0</v>
      </c>
      <c r="BF301" s="146">
        <f>IF(N301="snížená",J301,0)</f>
        <v>0</v>
      </c>
      <c r="BG301" s="146">
        <f>IF(N301="zákl. přenesená",J301,0)</f>
        <v>0</v>
      </c>
      <c r="BH301" s="146">
        <f>IF(N301="sníž. přenesená",J301,0)</f>
        <v>0</v>
      </c>
      <c r="BI301" s="146">
        <f>IF(N301="nulová",J301,0)</f>
        <v>0</v>
      </c>
      <c r="BJ301" s="15" t="s">
        <v>8</v>
      </c>
      <c r="BK301" s="146">
        <f>ROUND(I301*H301,0)</f>
        <v>0</v>
      </c>
      <c r="BL301" s="15" t="s">
        <v>456</v>
      </c>
      <c r="BM301" s="145" t="s">
        <v>691</v>
      </c>
    </row>
    <row r="302" spans="2:65" s="1" customFormat="1" ht="6.95" customHeight="1">
      <c r="B302" s="42"/>
      <c r="C302" s="43"/>
      <c r="D302" s="43"/>
      <c r="E302" s="43"/>
      <c r="F302" s="43"/>
      <c r="G302" s="43"/>
      <c r="H302" s="43"/>
      <c r="I302" s="43"/>
      <c r="J302" s="43"/>
      <c r="K302" s="43"/>
      <c r="L302" s="30"/>
    </row>
  </sheetData>
  <sheetProtection algorithmName="SHA-512" hashValue="xmosga9tgA/YDZkwiNNVXOM69N7i2INOLPDr0kRtcW1si7RituK+o33Cf9UgUhQrsf+qavQFEjbbVUnrK98Nmg==" saltValue="mMx5fMm9ageoDULY2rwq9hJaJdyyC59xGBATysw+Ey19OkNBpubimXJQ35JWweRJI+EMXcOoMnCV8LKr08POhQ==" spinCount="100000" sheet="1" objects="1" scenarios="1" formatColumns="0" formatRows="0" autoFilter="0"/>
  <autoFilter ref="C133:K301" xr:uid="{00000000-0009-0000-0000-000002000000}"/>
  <mergeCells count="9">
    <mergeCell ref="E87:H87"/>
    <mergeCell ref="E124:H124"/>
    <mergeCell ref="E126:H12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58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AT2" s="15" t="s">
        <v>90</v>
      </c>
    </row>
    <row r="3" spans="2:46" ht="6.95" hidden="1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84</v>
      </c>
    </row>
    <row r="4" spans="2:46" ht="24.95" hidden="1" customHeight="1">
      <c r="B4" s="18"/>
      <c r="D4" s="19" t="s">
        <v>101</v>
      </c>
      <c r="L4" s="18"/>
      <c r="M4" s="91" t="s">
        <v>11</v>
      </c>
      <c r="AT4" s="15" t="s">
        <v>4</v>
      </c>
    </row>
    <row r="5" spans="2:46" ht="6.95" hidden="1" customHeight="1">
      <c r="B5" s="18"/>
      <c r="L5" s="18"/>
    </row>
    <row r="6" spans="2:46" ht="12" hidden="1" customHeight="1">
      <c r="B6" s="18"/>
      <c r="D6" s="25" t="s">
        <v>17</v>
      </c>
      <c r="L6" s="18"/>
    </row>
    <row r="7" spans="2:46" ht="26.25" hidden="1" customHeight="1">
      <c r="B7" s="18"/>
      <c r="E7" s="222" t="str">
        <f>'Rekapitulace stavby'!K6</f>
        <v>Oprava oplocení, bran a branek u vybraných základních a mateřských škol</v>
      </c>
      <c r="F7" s="223"/>
      <c r="G7" s="223"/>
      <c r="H7" s="223"/>
      <c r="L7" s="18"/>
    </row>
    <row r="8" spans="2:46" s="1" customFormat="1" ht="12" hidden="1" customHeight="1">
      <c r="B8" s="30"/>
      <c r="D8" s="25" t="s">
        <v>102</v>
      </c>
      <c r="L8" s="30"/>
    </row>
    <row r="9" spans="2:46" s="1" customFormat="1" ht="30" hidden="1" customHeight="1">
      <c r="B9" s="30"/>
      <c r="E9" s="180" t="s">
        <v>692</v>
      </c>
      <c r="F9" s="224"/>
      <c r="G9" s="224"/>
      <c r="H9" s="224"/>
      <c r="L9" s="30"/>
    </row>
    <row r="10" spans="2:46" s="1" customFormat="1" ht="11.25" hidden="1">
      <c r="B10" s="30"/>
      <c r="L10" s="30"/>
    </row>
    <row r="11" spans="2:46" s="1" customFormat="1" ht="12" hidden="1" customHeight="1">
      <c r="B11" s="30"/>
      <c r="D11" s="25" t="s">
        <v>19</v>
      </c>
      <c r="F11" s="23" t="s">
        <v>1</v>
      </c>
      <c r="I11" s="25" t="s">
        <v>20</v>
      </c>
      <c r="J11" s="23" t="s">
        <v>1</v>
      </c>
      <c r="L11" s="30"/>
    </row>
    <row r="12" spans="2:46" s="1" customFormat="1" ht="12" hidden="1" customHeight="1">
      <c r="B12" s="30"/>
      <c r="D12" s="25" t="s">
        <v>21</v>
      </c>
      <c r="F12" s="23" t="s">
        <v>22</v>
      </c>
      <c r="I12" s="25" t="s">
        <v>23</v>
      </c>
      <c r="J12" s="50" t="str">
        <f>'Rekapitulace stavby'!AN8</f>
        <v>29. 1. 2024</v>
      </c>
      <c r="L12" s="30"/>
    </row>
    <row r="13" spans="2:46" s="1" customFormat="1" ht="10.9" hidden="1" customHeight="1">
      <c r="B13" s="30"/>
      <c r="L13" s="30"/>
    </row>
    <row r="14" spans="2:46" s="1" customFormat="1" ht="12" hidden="1" customHeight="1">
      <c r="B14" s="30"/>
      <c r="D14" s="25" t="s">
        <v>25</v>
      </c>
      <c r="I14" s="25" t="s">
        <v>26</v>
      </c>
      <c r="J14" s="23" t="str">
        <f>IF('Rekapitulace stavby'!AN10="","",'Rekapitulace stavby'!AN10)</f>
        <v/>
      </c>
      <c r="L14" s="30"/>
    </row>
    <row r="15" spans="2:46" s="1" customFormat="1" ht="18" hidden="1" customHeight="1">
      <c r="B15" s="30"/>
      <c r="E15" s="23" t="str">
        <f>IF('Rekapitulace stavby'!E11="","",'Rekapitulace stavby'!E11)</f>
        <v xml:space="preserve"> </v>
      </c>
      <c r="I15" s="25" t="s">
        <v>27</v>
      </c>
      <c r="J15" s="23" t="str">
        <f>IF('Rekapitulace stavby'!AN11="","",'Rekapitulace stavby'!AN11)</f>
        <v/>
      </c>
      <c r="L15" s="30"/>
    </row>
    <row r="16" spans="2:46" s="1" customFormat="1" ht="6.95" hidden="1" customHeight="1">
      <c r="B16" s="30"/>
      <c r="L16" s="30"/>
    </row>
    <row r="17" spans="2:12" s="1" customFormat="1" ht="12" hidden="1" customHeight="1">
      <c r="B17" s="30"/>
      <c r="D17" s="25" t="s">
        <v>28</v>
      </c>
      <c r="I17" s="25" t="s">
        <v>26</v>
      </c>
      <c r="J17" s="26" t="str">
        <f>'Rekapitulace stavby'!AN13</f>
        <v>Vyplň údaj</v>
      </c>
      <c r="L17" s="30"/>
    </row>
    <row r="18" spans="2:12" s="1" customFormat="1" ht="18" hidden="1" customHeight="1">
      <c r="B18" s="30"/>
      <c r="E18" s="225" t="str">
        <f>'Rekapitulace stavby'!E14</f>
        <v>Vyplň údaj</v>
      </c>
      <c r="F18" s="206"/>
      <c r="G18" s="206"/>
      <c r="H18" s="206"/>
      <c r="I18" s="25" t="s">
        <v>27</v>
      </c>
      <c r="J18" s="26" t="str">
        <f>'Rekapitulace stavby'!AN14</f>
        <v>Vyplň údaj</v>
      </c>
      <c r="L18" s="30"/>
    </row>
    <row r="19" spans="2:12" s="1" customFormat="1" ht="6.95" hidden="1" customHeight="1">
      <c r="B19" s="30"/>
      <c r="L19" s="30"/>
    </row>
    <row r="20" spans="2:12" s="1" customFormat="1" ht="12" hidden="1" customHeight="1">
      <c r="B20" s="30"/>
      <c r="D20" s="25" t="s">
        <v>30</v>
      </c>
      <c r="I20" s="25" t="s">
        <v>26</v>
      </c>
      <c r="J20" s="23" t="str">
        <f>IF('Rekapitulace stavby'!AN16="","",'Rekapitulace stavby'!AN16)</f>
        <v/>
      </c>
      <c r="L20" s="30"/>
    </row>
    <row r="21" spans="2:12" s="1" customFormat="1" ht="18" hidden="1" customHeight="1">
      <c r="B21" s="30"/>
      <c r="E21" s="23" t="str">
        <f>IF('Rekapitulace stavby'!E17="","",'Rekapitulace stavby'!E17)</f>
        <v xml:space="preserve"> </v>
      </c>
      <c r="I21" s="25" t="s">
        <v>27</v>
      </c>
      <c r="J21" s="23" t="str">
        <f>IF('Rekapitulace stavby'!AN17="","",'Rekapitulace stavby'!AN17)</f>
        <v/>
      </c>
      <c r="L21" s="30"/>
    </row>
    <row r="22" spans="2:12" s="1" customFormat="1" ht="6.95" hidden="1" customHeight="1">
      <c r="B22" s="30"/>
      <c r="L22" s="30"/>
    </row>
    <row r="23" spans="2:12" s="1" customFormat="1" ht="12" hidden="1" customHeight="1">
      <c r="B23" s="30"/>
      <c r="D23" s="25" t="s">
        <v>32</v>
      </c>
      <c r="I23" s="25" t="s">
        <v>26</v>
      </c>
      <c r="J23" s="23" t="s">
        <v>1</v>
      </c>
      <c r="L23" s="30"/>
    </row>
    <row r="24" spans="2:12" s="1" customFormat="1" ht="18" hidden="1" customHeight="1">
      <c r="B24" s="30"/>
      <c r="E24" s="23" t="s">
        <v>33</v>
      </c>
      <c r="I24" s="25" t="s">
        <v>27</v>
      </c>
      <c r="J24" s="23" t="s">
        <v>1</v>
      </c>
      <c r="L24" s="30"/>
    </row>
    <row r="25" spans="2:12" s="1" customFormat="1" ht="6.95" hidden="1" customHeight="1">
      <c r="B25" s="30"/>
      <c r="L25" s="30"/>
    </row>
    <row r="26" spans="2:12" s="1" customFormat="1" ht="12" hidden="1" customHeight="1">
      <c r="B26" s="30"/>
      <c r="D26" s="25" t="s">
        <v>34</v>
      </c>
      <c r="L26" s="30"/>
    </row>
    <row r="27" spans="2:12" s="7" customFormat="1" ht="16.5" hidden="1" customHeight="1">
      <c r="B27" s="92"/>
      <c r="E27" s="211" t="s">
        <v>1</v>
      </c>
      <c r="F27" s="211"/>
      <c r="G27" s="211"/>
      <c r="H27" s="211"/>
      <c r="L27" s="92"/>
    </row>
    <row r="28" spans="2:12" s="1" customFormat="1" ht="6.95" hidden="1" customHeight="1">
      <c r="B28" s="30"/>
      <c r="L28" s="30"/>
    </row>
    <row r="29" spans="2:12" s="1" customFormat="1" ht="6.95" hidden="1" customHeight="1">
      <c r="B29" s="30"/>
      <c r="D29" s="51"/>
      <c r="E29" s="51"/>
      <c r="F29" s="51"/>
      <c r="G29" s="51"/>
      <c r="H29" s="51"/>
      <c r="I29" s="51"/>
      <c r="J29" s="51"/>
      <c r="K29" s="51"/>
      <c r="L29" s="30"/>
    </row>
    <row r="30" spans="2:12" s="1" customFormat="1" ht="25.35" hidden="1" customHeight="1">
      <c r="B30" s="30"/>
      <c r="D30" s="93" t="s">
        <v>35</v>
      </c>
      <c r="J30" s="64">
        <f>ROUND(J133, 2)</f>
        <v>0</v>
      </c>
      <c r="L30" s="30"/>
    </row>
    <row r="31" spans="2:12" s="1" customFormat="1" ht="6.95" hidden="1" customHeight="1">
      <c r="B31" s="30"/>
      <c r="D31" s="51"/>
      <c r="E31" s="51"/>
      <c r="F31" s="51"/>
      <c r="G31" s="51"/>
      <c r="H31" s="51"/>
      <c r="I31" s="51"/>
      <c r="J31" s="51"/>
      <c r="K31" s="51"/>
      <c r="L31" s="30"/>
    </row>
    <row r="32" spans="2:12" s="1" customFormat="1" ht="14.45" hidden="1" customHeight="1">
      <c r="B32" s="30"/>
      <c r="F32" s="33" t="s">
        <v>37</v>
      </c>
      <c r="I32" s="33" t="s">
        <v>36</v>
      </c>
      <c r="J32" s="33" t="s">
        <v>38</v>
      </c>
      <c r="L32" s="30"/>
    </row>
    <row r="33" spans="2:12" s="1" customFormat="1" ht="14.45" hidden="1" customHeight="1">
      <c r="B33" s="30"/>
      <c r="D33" s="53" t="s">
        <v>39</v>
      </c>
      <c r="E33" s="25" t="s">
        <v>40</v>
      </c>
      <c r="F33" s="84">
        <f>ROUND((SUM(BE133:BE257)),  2)</f>
        <v>0</v>
      </c>
      <c r="I33" s="94">
        <v>0.21</v>
      </c>
      <c r="J33" s="84">
        <f>ROUND(((SUM(BE133:BE257))*I33),  2)</f>
        <v>0</v>
      </c>
      <c r="L33" s="30"/>
    </row>
    <row r="34" spans="2:12" s="1" customFormat="1" ht="14.45" hidden="1" customHeight="1">
      <c r="B34" s="30"/>
      <c r="E34" s="25" t="s">
        <v>41</v>
      </c>
      <c r="F34" s="84">
        <f>ROUND((SUM(BF133:BF257)),  2)</f>
        <v>0</v>
      </c>
      <c r="I34" s="94">
        <v>0.12</v>
      </c>
      <c r="J34" s="84">
        <f>ROUND(((SUM(BF133:BF257))*I34),  2)</f>
        <v>0</v>
      </c>
      <c r="L34" s="30"/>
    </row>
    <row r="35" spans="2:12" s="1" customFormat="1" ht="14.45" hidden="1" customHeight="1">
      <c r="B35" s="30"/>
      <c r="E35" s="25" t="s">
        <v>42</v>
      </c>
      <c r="F35" s="84">
        <f>ROUND((SUM(BG133:BG257)),  2)</f>
        <v>0</v>
      </c>
      <c r="I35" s="94">
        <v>0.21</v>
      </c>
      <c r="J35" s="84">
        <f>0</f>
        <v>0</v>
      </c>
      <c r="L35" s="30"/>
    </row>
    <row r="36" spans="2:12" s="1" customFormat="1" ht="14.45" hidden="1" customHeight="1">
      <c r="B36" s="30"/>
      <c r="E36" s="25" t="s">
        <v>43</v>
      </c>
      <c r="F36" s="84">
        <f>ROUND((SUM(BH133:BH257)),  2)</f>
        <v>0</v>
      </c>
      <c r="I36" s="94">
        <v>0.12</v>
      </c>
      <c r="J36" s="84">
        <f>0</f>
        <v>0</v>
      </c>
      <c r="L36" s="30"/>
    </row>
    <row r="37" spans="2:12" s="1" customFormat="1" ht="14.45" hidden="1" customHeight="1">
      <c r="B37" s="30"/>
      <c r="E37" s="25" t="s">
        <v>44</v>
      </c>
      <c r="F37" s="84">
        <f>ROUND((SUM(BI133:BI257)),  2)</f>
        <v>0</v>
      </c>
      <c r="I37" s="94">
        <v>0</v>
      </c>
      <c r="J37" s="84">
        <f>0</f>
        <v>0</v>
      </c>
      <c r="L37" s="30"/>
    </row>
    <row r="38" spans="2:12" s="1" customFormat="1" ht="6.95" hidden="1" customHeight="1">
      <c r="B38" s="30"/>
      <c r="L38" s="30"/>
    </row>
    <row r="39" spans="2:12" s="1" customFormat="1" ht="25.35" hidden="1" customHeight="1">
      <c r="B39" s="30"/>
      <c r="C39" s="95"/>
      <c r="D39" s="96" t="s">
        <v>45</v>
      </c>
      <c r="E39" s="55"/>
      <c r="F39" s="55"/>
      <c r="G39" s="97" t="s">
        <v>46</v>
      </c>
      <c r="H39" s="98" t="s">
        <v>47</v>
      </c>
      <c r="I39" s="55"/>
      <c r="J39" s="99">
        <f>SUM(J30:J37)</f>
        <v>0</v>
      </c>
      <c r="K39" s="100"/>
      <c r="L39" s="30"/>
    </row>
    <row r="40" spans="2:12" s="1" customFormat="1" ht="14.45" hidden="1" customHeight="1">
      <c r="B40" s="30"/>
      <c r="L40" s="30"/>
    </row>
    <row r="41" spans="2:12" ht="14.45" hidden="1" customHeight="1">
      <c r="B41" s="18"/>
      <c r="L41" s="18"/>
    </row>
    <row r="42" spans="2:12" ht="14.45" hidden="1" customHeight="1">
      <c r="B42" s="18"/>
      <c r="L42" s="18"/>
    </row>
    <row r="43" spans="2:12" ht="14.45" hidden="1" customHeight="1">
      <c r="B43" s="18"/>
      <c r="L43" s="18"/>
    </row>
    <row r="44" spans="2:12" ht="14.45" hidden="1" customHeight="1">
      <c r="B44" s="18"/>
      <c r="L44" s="18"/>
    </row>
    <row r="45" spans="2:12" ht="14.45" hidden="1" customHeight="1">
      <c r="B45" s="18"/>
      <c r="L45" s="18"/>
    </row>
    <row r="46" spans="2:12" ht="14.45" hidden="1" customHeight="1">
      <c r="B46" s="18"/>
      <c r="L46" s="18"/>
    </row>
    <row r="47" spans="2:12" ht="14.45" hidden="1" customHeight="1">
      <c r="B47" s="18"/>
      <c r="L47" s="18"/>
    </row>
    <row r="48" spans="2:12" ht="14.45" hidden="1" customHeight="1">
      <c r="B48" s="18"/>
      <c r="L48" s="18"/>
    </row>
    <row r="49" spans="2:12" ht="14.45" hidden="1" customHeight="1">
      <c r="B49" s="18"/>
      <c r="L49" s="18"/>
    </row>
    <row r="50" spans="2:12" s="1" customFormat="1" ht="14.45" hidden="1" customHeight="1">
      <c r="B50" s="30"/>
      <c r="D50" s="39" t="s">
        <v>48</v>
      </c>
      <c r="E50" s="40"/>
      <c r="F50" s="40"/>
      <c r="G50" s="39" t="s">
        <v>49</v>
      </c>
      <c r="H50" s="40"/>
      <c r="I50" s="40"/>
      <c r="J50" s="40"/>
      <c r="K50" s="40"/>
      <c r="L50" s="30"/>
    </row>
    <row r="51" spans="2:12" ht="11.25" hidden="1">
      <c r="B51" s="18"/>
      <c r="L51" s="18"/>
    </row>
    <row r="52" spans="2:12" ht="11.25" hidden="1">
      <c r="B52" s="18"/>
      <c r="L52" s="18"/>
    </row>
    <row r="53" spans="2:12" ht="11.25" hidden="1">
      <c r="B53" s="18"/>
      <c r="L53" s="18"/>
    </row>
    <row r="54" spans="2:12" ht="11.25" hidden="1">
      <c r="B54" s="18"/>
      <c r="L54" s="18"/>
    </row>
    <row r="55" spans="2:12" ht="11.25" hidden="1">
      <c r="B55" s="18"/>
      <c r="L55" s="18"/>
    </row>
    <row r="56" spans="2:12" ht="11.25" hidden="1">
      <c r="B56" s="18"/>
      <c r="L56" s="18"/>
    </row>
    <row r="57" spans="2:12" ht="11.25" hidden="1">
      <c r="B57" s="18"/>
      <c r="L57" s="18"/>
    </row>
    <row r="58" spans="2:12" ht="11.25" hidden="1">
      <c r="B58" s="18"/>
      <c r="L58" s="18"/>
    </row>
    <row r="59" spans="2:12" ht="11.25" hidden="1">
      <c r="B59" s="18"/>
      <c r="L59" s="18"/>
    </row>
    <row r="60" spans="2:12" ht="11.25" hidden="1">
      <c r="B60" s="18"/>
      <c r="L60" s="18"/>
    </row>
    <row r="61" spans="2:12" s="1" customFormat="1" ht="12.75" hidden="1">
      <c r="B61" s="30"/>
      <c r="D61" s="41" t="s">
        <v>50</v>
      </c>
      <c r="E61" s="32"/>
      <c r="F61" s="101" t="s">
        <v>51</v>
      </c>
      <c r="G61" s="41" t="s">
        <v>50</v>
      </c>
      <c r="H61" s="32"/>
      <c r="I61" s="32"/>
      <c r="J61" s="102" t="s">
        <v>51</v>
      </c>
      <c r="K61" s="32"/>
      <c r="L61" s="30"/>
    </row>
    <row r="62" spans="2:12" ht="11.25" hidden="1">
      <c r="B62" s="18"/>
      <c r="L62" s="18"/>
    </row>
    <row r="63" spans="2:12" ht="11.25" hidden="1">
      <c r="B63" s="18"/>
      <c r="L63" s="18"/>
    </row>
    <row r="64" spans="2:12" ht="11.25" hidden="1">
      <c r="B64" s="18"/>
      <c r="L64" s="18"/>
    </row>
    <row r="65" spans="2:12" s="1" customFormat="1" ht="12.75" hidden="1">
      <c r="B65" s="30"/>
      <c r="D65" s="39" t="s">
        <v>52</v>
      </c>
      <c r="E65" s="40"/>
      <c r="F65" s="40"/>
      <c r="G65" s="39" t="s">
        <v>53</v>
      </c>
      <c r="H65" s="40"/>
      <c r="I65" s="40"/>
      <c r="J65" s="40"/>
      <c r="K65" s="40"/>
      <c r="L65" s="30"/>
    </row>
    <row r="66" spans="2:12" ht="11.25" hidden="1">
      <c r="B66" s="18"/>
      <c r="L66" s="18"/>
    </row>
    <row r="67" spans="2:12" ht="11.25" hidden="1">
      <c r="B67" s="18"/>
      <c r="L67" s="18"/>
    </row>
    <row r="68" spans="2:12" ht="11.25" hidden="1">
      <c r="B68" s="18"/>
      <c r="L68" s="18"/>
    </row>
    <row r="69" spans="2:12" ht="11.25" hidden="1">
      <c r="B69" s="18"/>
      <c r="L69" s="18"/>
    </row>
    <row r="70" spans="2:12" ht="11.25" hidden="1">
      <c r="B70" s="18"/>
      <c r="L70" s="18"/>
    </row>
    <row r="71" spans="2:12" ht="11.25" hidden="1">
      <c r="B71" s="18"/>
      <c r="L71" s="18"/>
    </row>
    <row r="72" spans="2:12" ht="11.25" hidden="1">
      <c r="B72" s="18"/>
      <c r="L72" s="18"/>
    </row>
    <row r="73" spans="2:12" ht="11.25" hidden="1">
      <c r="B73" s="18"/>
      <c r="L73" s="18"/>
    </row>
    <row r="74" spans="2:12" ht="11.25" hidden="1">
      <c r="B74" s="18"/>
      <c r="L74" s="18"/>
    </row>
    <row r="75" spans="2:12" ht="11.25" hidden="1">
      <c r="B75" s="18"/>
      <c r="L75" s="18"/>
    </row>
    <row r="76" spans="2:12" s="1" customFormat="1" ht="12.75" hidden="1">
      <c r="B76" s="30"/>
      <c r="D76" s="41" t="s">
        <v>50</v>
      </c>
      <c r="E76" s="32"/>
      <c r="F76" s="101" t="s">
        <v>51</v>
      </c>
      <c r="G76" s="41" t="s">
        <v>50</v>
      </c>
      <c r="H76" s="32"/>
      <c r="I76" s="32"/>
      <c r="J76" s="102" t="s">
        <v>51</v>
      </c>
      <c r="K76" s="32"/>
      <c r="L76" s="30"/>
    </row>
    <row r="77" spans="2:12" s="1" customFormat="1" ht="14.45" hidden="1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0"/>
    </row>
    <row r="78" spans="2:12" ht="11.25" hidden="1"/>
    <row r="79" spans="2:12" ht="11.25" hidden="1"/>
    <row r="80" spans="2:12" ht="11.25" hidden="1"/>
    <row r="81" spans="2:47" s="1" customFormat="1" ht="6.95" hidden="1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0"/>
    </row>
    <row r="82" spans="2:47" s="1" customFormat="1" ht="24.95" hidden="1" customHeight="1">
      <c r="B82" s="30"/>
      <c r="C82" s="19" t="s">
        <v>104</v>
      </c>
      <c r="L82" s="30"/>
    </row>
    <row r="83" spans="2:47" s="1" customFormat="1" ht="6.95" hidden="1" customHeight="1">
      <c r="B83" s="30"/>
      <c r="L83" s="30"/>
    </row>
    <row r="84" spans="2:47" s="1" customFormat="1" ht="12" hidden="1" customHeight="1">
      <c r="B84" s="30"/>
      <c r="C84" s="25" t="s">
        <v>17</v>
      </c>
      <c r="L84" s="30"/>
    </row>
    <row r="85" spans="2:47" s="1" customFormat="1" ht="26.25" hidden="1" customHeight="1">
      <c r="B85" s="30"/>
      <c r="E85" s="222" t="str">
        <f>E7</f>
        <v>Oprava oplocení, bran a branek u vybraných základních a mateřských škol</v>
      </c>
      <c r="F85" s="223"/>
      <c r="G85" s="223"/>
      <c r="H85" s="223"/>
      <c r="L85" s="30"/>
    </row>
    <row r="86" spans="2:47" s="1" customFormat="1" ht="12" hidden="1" customHeight="1">
      <c r="B86" s="30"/>
      <c r="C86" s="25" t="s">
        <v>102</v>
      </c>
      <c r="L86" s="30"/>
    </row>
    <row r="87" spans="2:47" s="1" customFormat="1" ht="30" hidden="1" customHeight="1">
      <c r="B87" s="30"/>
      <c r="E87" s="180" t="str">
        <f>E9</f>
        <v>SO03 - MŠ Plácky - Výměna oplocení se vstupní brankou a vjezdovou bránou</v>
      </c>
      <c r="F87" s="224"/>
      <c r="G87" s="224"/>
      <c r="H87" s="224"/>
      <c r="L87" s="30"/>
    </row>
    <row r="88" spans="2:47" s="1" customFormat="1" ht="6.95" hidden="1" customHeight="1">
      <c r="B88" s="30"/>
      <c r="L88" s="30"/>
    </row>
    <row r="89" spans="2:47" s="1" customFormat="1" ht="12" hidden="1" customHeight="1">
      <c r="B89" s="30"/>
      <c r="C89" s="25" t="s">
        <v>21</v>
      </c>
      <c r="F89" s="23" t="str">
        <f>F12</f>
        <v xml:space="preserve"> </v>
      </c>
      <c r="I89" s="25" t="s">
        <v>23</v>
      </c>
      <c r="J89" s="50" t="str">
        <f>IF(J12="","",J12)</f>
        <v>29. 1. 2024</v>
      </c>
      <c r="L89" s="30"/>
    </row>
    <row r="90" spans="2:47" s="1" customFormat="1" ht="6.95" hidden="1" customHeight="1">
      <c r="B90" s="30"/>
      <c r="L90" s="30"/>
    </row>
    <row r="91" spans="2:47" s="1" customFormat="1" ht="15.2" hidden="1" customHeight="1">
      <c r="B91" s="30"/>
      <c r="C91" s="25" t="s">
        <v>25</v>
      </c>
      <c r="F91" s="23" t="str">
        <f>E15</f>
        <v xml:space="preserve"> </v>
      </c>
      <c r="I91" s="25" t="s">
        <v>30</v>
      </c>
      <c r="J91" s="28" t="str">
        <f>E21</f>
        <v xml:space="preserve"> </v>
      </c>
      <c r="L91" s="30"/>
    </row>
    <row r="92" spans="2:47" s="1" customFormat="1" ht="15.2" hidden="1" customHeight="1">
      <c r="B92" s="30"/>
      <c r="C92" s="25" t="s">
        <v>28</v>
      </c>
      <c r="F92" s="23" t="str">
        <f>IF(E18="","",E18)</f>
        <v>Vyplň údaj</v>
      </c>
      <c r="I92" s="25" t="s">
        <v>32</v>
      </c>
      <c r="J92" s="28" t="str">
        <f>E24</f>
        <v>TSHK</v>
      </c>
      <c r="L92" s="30"/>
    </row>
    <row r="93" spans="2:47" s="1" customFormat="1" ht="10.35" hidden="1" customHeight="1">
      <c r="B93" s="30"/>
      <c r="L93" s="30"/>
    </row>
    <row r="94" spans="2:47" s="1" customFormat="1" ht="29.25" hidden="1" customHeight="1">
      <c r="B94" s="30"/>
      <c r="C94" s="103" t="s">
        <v>105</v>
      </c>
      <c r="D94" s="95"/>
      <c r="E94" s="95"/>
      <c r="F94" s="95"/>
      <c r="G94" s="95"/>
      <c r="H94" s="95"/>
      <c r="I94" s="95"/>
      <c r="J94" s="104" t="s">
        <v>106</v>
      </c>
      <c r="K94" s="95"/>
      <c r="L94" s="30"/>
    </row>
    <row r="95" spans="2:47" s="1" customFormat="1" ht="10.35" hidden="1" customHeight="1">
      <c r="B95" s="30"/>
      <c r="L95" s="30"/>
    </row>
    <row r="96" spans="2:47" s="1" customFormat="1" ht="22.9" hidden="1" customHeight="1">
      <c r="B96" s="30"/>
      <c r="C96" s="105" t="s">
        <v>107</v>
      </c>
      <c r="J96" s="64">
        <f>J133</f>
        <v>0</v>
      </c>
      <c r="L96" s="30"/>
      <c r="AU96" s="15" t="s">
        <v>108</v>
      </c>
    </row>
    <row r="97" spans="2:12" s="8" customFormat="1" ht="24.95" hidden="1" customHeight="1">
      <c r="B97" s="106"/>
      <c r="D97" s="107" t="s">
        <v>109</v>
      </c>
      <c r="E97" s="108"/>
      <c r="F97" s="108"/>
      <c r="G97" s="108"/>
      <c r="H97" s="108"/>
      <c r="I97" s="108"/>
      <c r="J97" s="109">
        <f>J134</f>
        <v>0</v>
      </c>
      <c r="L97" s="106"/>
    </row>
    <row r="98" spans="2:12" s="9" customFormat="1" ht="19.899999999999999" hidden="1" customHeight="1">
      <c r="B98" s="110"/>
      <c r="D98" s="111" t="s">
        <v>110</v>
      </c>
      <c r="E98" s="112"/>
      <c r="F98" s="112"/>
      <c r="G98" s="112"/>
      <c r="H98" s="112"/>
      <c r="I98" s="112"/>
      <c r="J98" s="113">
        <f>J135</f>
        <v>0</v>
      </c>
      <c r="L98" s="110"/>
    </row>
    <row r="99" spans="2:12" s="9" customFormat="1" ht="19.899999999999999" hidden="1" customHeight="1">
      <c r="B99" s="110"/>
      <c r="D99" s="111" t="s">
        <v>111</v>
      </c>
      <c r="E99" s="112"/>
      <c r="F99" s="112"/>
      <c r="G99" s="112"/>
      <c r="H99" s="112"/>
      <c r="I99" s="112"/>
      <c r="J99" s="113">
        <f>J155</f>
        <v>0</v>
      </c>
      <c r="L99" s="110"/>
    </row>
    <row r="100" spans="2:12" s="9" customFormat="1" ht="19.899999999999999" hidden="1" customHeight="1">
      <c r="B100" s="110"/>
      <c r="D100" s="111" t="s">
        <v>112</v>
      </c>
      <c r="E100" s="112"/>
      <c r="F100" s="112"/>
      <c r="G100" s="112"/>
      <c r="H100" s="112"/>
      <c r="I100" s="112"/>
      <c r="J100" s="113">
        <f>J161</f>
        <v>0</v>
      </c>
      <c r="L100" s="110"/>
    </row>
    <row r="101" spans="2:12" s="9" customFormat="1" ht="19.899999999999999" hidden="1" customHeight="1">
      <c r="B101" s="110"/>
      <c r="D101" s="111" t="s">
        <v>113</v>
      </c>
      <c r="E101" s="112"/>
      <c r="F101" s="112"/>
      <c r="G101" s="112"/>
      <c r="H101" s="112"/>
      <c r="I101" s="112"/>
      <c r="J101" s="113">
        <f>J172</f>
        <v>0</v>
      </c>
      <c r="L101" s="110"/>
    </row>
    <row r="102" spans="2:12" s="9" customFormat="1" ht="19.899999999999999" hidden="1" customHeight="1">
      <c r="B102" s="110"/>
      <c r="D102" s="111" t="s">
        <v>114</v>
      </c>
      <c r="E102" s="112"/>
      <c r="F102" s="112"/>
      <c r="G102" s="112"/>
      <c r="H102" s="112"/>
      <c r="I102" s="112"/>
      <c r="J102" s="113">
        <f>J184</f>
        <v>0</v>
      </c>
      <c r="L102" s="110"/>
    </row>
    <row r="103" spans="2:12" s="9" customFormat="1" ht="19.899999999999999" hidden="1" customHeight="1">
      <c r="B103" s="110"/>
      <c r="D103" s="111" t="s">
        <v>115</v>
      </c>
      <c r="E103" s="112"/>
      <c r="F103" s="112"/>
      <c r="G103" s="112"/>
      <c r="H103" s="112"/>
      <c r="I103" s="112"/>
      <c r="J103" s="113">
        <f>J208</f>
        <v>0</v>
      </c>
      <c r="L103" s="110"/>
    </row>
    <row r="104" spans="2:12" s="9" customFormat="1" ht="19.899999999999999" hidden="1" customHeight="1">
      <c r="B104" s="110"/>
      <c r="D104" s="111" t="s">
        <v>116</v>
      </c>
      <c r="E104" s="112"/>
      <c r="F104" s="112"/>
      <c r="G104" s="112"/>
      <c r="H104" s="112"/>
      <c r="I104" s="112"/>
      <c r="J104" s="113">
        <f>J214</f>
        <v>0</v>
      </c>
      <c r="L104" s="110"/>
    </row>
    <row r="105" spans="2:12" s="8" customFormat="1" ht="24.95" hidden="1" customHeight="1">
      <c r="B105" s="106"/>
      <c r="D105" s="107" t="s">
        <v>117</v>
      </c>
      <c r="E105" s="108"/>
      <c r="F105" s="108"/>
      <c r="G105" s="108"/>
      <c r="H105" s="108"/>
      <c r="I105" s="108"/>
      <c r="J105" s="109">
        <f>J216</f>
        <v>0</v>
      </c>
      <c r="L105" s="106"/>
    </row>
    <row r="106" spans="2:12" s="9" customFormat="1" ht="19.899999999999999" hidden="1" customHeight="1">
      <c r="B106" s="110"/>
      <c r="D106" s="111" t="s">
        <v>118</v>
      </c>
      <c r="E106" s="112"/>
      <c r="F106" s="112"/>
      <c r="G106" s="112"/>
      <c r="H106" s="112"/>
      <c r="I106" s="112"/>
      <c r="J106" s="113">
        <f>J217</f>
        <v>0</v>
      </c>
      <c r="L106" s="110"/>
    </row>
    <row r="107" spans="2:12" s="9" customFormat="1" ht="19.899999999999999" hidden="1" customHeight="1">
      <c r="B107" s="110"/>
      <c r="D107" s="111" t="s">
        <v>693</v>
      </c>
      <c r="E107" s="112"/>
      <c r="F107" s="112"/>
      <c r="G107" s="112"/>
      <c r="H107" s="112"/>
      <c r="I107" s="112"/>
      <c r="J107" s="113">
        <f>J219</f>
        <v>0</v>
      </c>
      <c r="L107" s="110"/>
    </row>
    <row r="108" spans="2:12" s="9" customFormat="1" ht="19.899999999999999" hidden="1" customHeight="1">
      <c r="B108" s="110"/>
      <c r="D108" s="111" t="s">
        <v>119</v>
      </c>
      <c r="E108" s="112"/>
      <c r="F108" s="112"/>
      <c r="G108" s="112"/>
      <c r="H108" s="112"/>
      <c r="I108" s="112"/>
      <c r="J108" s="113">
        <f>J225</f>
        <v>0</v>
      </c>
      <c r="L108" s="110"/>
    </row>
    <row r="109" spans="2:12" s="8" customFormat="1" ht="24.95" hidden="1" customHeight="1">
      <c r="B109" s="106"/>
      <c r="D109" s="107" t="s">
        <v>474</v>
      </c>
      <c r="E109" s="108"/>
      <c r="F109" s="108"/>
      <c r="G109" s="108"/>
      <c r="H109" s="108"/>
      <c r="I109" s="108"/>
      <c r="J109" s="109">
        <f>J247</f>
        <v>0</v>
      </c>
      <c r="L109" s="106"/>
    </row>
    <row r="110" spans="2:12" s="9" customFormat="1" ht="19.899999999999999" hidden="1" customHeight="1">
      <c r="B110" s="110"/>
      <c r="D110" s="111" t="s">
        <v>476</v>
      </c>
      <c r="E110" s="112"/>
      <c r="F110" s="112"/>
      <c r="G110" s="112"/>
      <c r="H110" s="112"/>
      <c r="I110" s="112"/>
      <c r="J110" s="113">
        <f>J248</f>
        <v>0</v>
      </c>
      <c r="L110" s="110"/>
    </row>
    <row r="111" spans="2:12" s="8" customFormat="1" ht="24.95" hidden="1" customHeight="1">
      <c r="B111" s="106"/>
      <c r="D111" s="107" t="s">
        <v>122</v>
      </c>
      <c r="E111" s="108"/>
      <c r="F111" s="108"/>
      <c r="G111" s="108"/>
      <c r="H111" s="108"/>
      <c r="I111" s="108"/>
      <c r="J111" s="109">
        <f>J251</f>
        <v>0</v>
      </c>
      <c r="L111" s="106"/>
    </row>
    <row r="112" spans="2:12" s="9" customFormat="1" ht="19.899999999999999" hidden="1" customHeight="1">
      <c r="B112" s="110"/>
      <c r="D112" s="111" t="s">
        <v>123</v>
      </c>
      <c r="E112" s="112"/>
      <c r="F112" s="112"/>
      <c r="G112" s="112"/>
      <c r="H112" s="112"/>
      <c r="I112" s="112"/>
      <c r="J112" s="113">
        <f>J252</f>
        <v>0</v>
      </c>
      <c r="L112" s="110"/>
    </row>
    <row r="113" spans="2:12" s="9" customFormat="1" ht="19.899999999999999" hidden="1" customHeight="1">
      <c r="B113" s="110"/>
      <c r="D113" s="111" t="s">
        <v>124</v>
      </c>
      <c r="E113" s="112"/>
      <c r="F113" s="112"/>
      <c r="G113" s="112"/>
      <c r="H113" s="112"/>
      <c r="I113" s="112"/>
      <c r="J113" s="113">
        <f>J256</f>
        <v>0</v>
      </c>
      <c r="L113" s="110"/>
    </row>
    <row r="114" spans="2:12" s="1" customFormat="1" ht="21.75" hidden="1" customHeight="1">
      <c r="B114" s="30"/>
      <c r="L114" s="30"/>
    </row>
    <row r="115" spans="2:12" s="1" customFormat="1" ht="6.95" hidden="1" customHeight="1">
      <c r="B115" s="42"/>
      <c r="C115" s="43"/>
      <c r="D115" s="43"/>
      <c r="E115" s="43"/>
      <c r="F115" s="43"/>
      <c r="G115" s="43"/>
      <c r="H115" s="43"/>
      <c r="I115" s="43"/>
      <c r="J115" s="43"/>
      <c r="K115" s="43"/>
      <c r="L115" s="30"/>
    </row>
    <row r="116" spans="2:12" ht="11.25" hidden="1"/>
    <row r="117" spans="2:12" ht="11.25" hidden="1"/>
    <row r="118" spans="2:12" ht="11.25" hidden="1"/>
    <row r="119" spans="2:12" s="1" customFormat="1" ht="6.95" customHeight="1">
      <c r="B119" s="44"/>
      <c r="C119" s="45"/>
      <c r="D119" s="45"/>
      <c r="E119" s="45"/>
      <c r="F119" s="45"/>
      <c r="G119" s="45"/>
      <c r="H119" s="45"/>
      <c r="I119" s="45"/>
      <c r="J119" s="45"/>
      <c r="K119" s="45"/>
      <c r="L119" s="30"/>
    </row>
    <row r="120" spans="2:12" s="1" customFormat="1" ht="24.95" customHeight="1">
      <c r="B120" s="30"/>
      <c r="C120" s="19" t="s">
        <v>125</v>
      </c>
      <c r="L120" s="30"/>
    </row>
    <row r="121" spans="2:12" s="1" customFormat="1" ht="6.95" customHeight="1">
      <c r="B121" s="30"/>
      <c r="L121" s="30"/>
    </row>
    <row r="122" spans="2:12" s="1" customFormat="1" ht="12" customHeight="1">
      <c r="B122" s="30"/>
      <c r="C122" s="25" t="s">
        <v>17</v>
      </c>
      <c r="L122" s="30"/>
    </row>
    <row r="123" spans="2:12" s="1" customFormat="1" ht="26.25" customHeight="1">
      <c r="B123" s="30"/>
      <c r="E123" s="222" t="str">
        <f>E7</f>
        <v>Oprava oplocení, bran a branek u vybraných základních a mateřských škol</v>
      </c>
      <c r="F123" s="223"/>
      <c r="G123" s="223"/>
      <c r="H123" s="223"/>
      <c r="L123" s="30"/>
    </row>
    <row r="124" spans="2:12" s="1" customFormat="1" ht="12" customHeight="1">
      <c r="B124" s="30"/>
      <c r="C124" s="25" t="s">
        <v>102</v>
      </c>
      <c r="L124" s="30"/>
    </row>
    <row r="125" spans="2:12" s="1" customFormat="1" ht="30" customHeight="1">
      <c r="B125" s="30"/>
      <c r="E125" s="180" t="str">
        <f>E9</f>
        <v>SO03 - MŠ Plácky - Výměna oplocení se vstupní brankou a vjezdovou bránou</v>
      </c>
      <c r="F125" s="224"/>
      <c r="G125" s="224"/>
      <c r="H125" s="224"/>
      <c r="L125" s="30"/>
    </row>
    <row r="126" spans="2:12" s="1" customFormat="1" ht="6.95" customHeight="1">
      <c r="B126" s="30"/>
      <c r="L126" s="30"/>
    </row>
    <row r="127" spans="2:12" s="1" customFormat="1" ht="12" customHeight="1">
      <c r="B127" s="30"/>
      <c r="C127" s="25" t="s">
        <v>21</v>
      </c>
      <c r="F127" s="23" t="str">
        <f>F12</f>
        <v xml:space="preserve"> </v>
      </c>
      <c r="I127" s="25" t="s">
        <v>23</v>
      </c>
      <c r="J127" s="50" t="str">
        <f>IF(J12="","",J12)</f>
        <v>29. 1. 2024</v>
      </c>
      <c r="L127" s="30"/>
    </row>
    <row r="128" spans="2:12" s="1" customFormat="1" ht="6.95" customHeight="1">
      <c r="B128" s="30"/>
      <c r="L128" s="30"/>
    </row>
    <row r="129" spans="2:65" s="1" customFormat="1" ht="15.2" customHeight="1">
      <c r="B129" s="30"/>
      <c r="C129" s="25" t="s">
        <v>25</v>
      </c>
      <c r="F129" s="23" t="str">
        <f>E15</f>
        <v xml:space="preserve"> </v>
      </c>
      <c r="I129" s="25" t="s">
        <v>30</v>
      </c>
      <c r="J129" s="28" t="str">
        <f>E21</f>
        <v xml:space="preserve"> </v>
      </c>
      <c r="L129" s="30"/>
    </row>
    <row r="130" spans="2:65" s="1" customFormat="1" ht="15.2" customHeight="1">
      <c r="B130" s="30"/>
      <c r="C130" s="25" t="s">
        <v>28</v>
      </c>
      <c r="F130" s="23" t="str">
        <f>IF(E18="","",E18)</f>
        <v>Vyplň údaj</v>
      </c>
      <c r="I130" s="25" t="s">
        <v>32</v>
      </c>
      <c r="J130" s="28" t="str">
        <f>E24</f>
        <v>TSHK</v>
      </c>
      <c r="L130" s="30"/>
    </row>
    <row r="131" spans="2:65" s="1" customFormat="1" ht="10.35" customHeight="1">
      <c r="B131" s="30"/>
      <c r="L131" s="30"/>
    </row>
    <row r="132" spans="2:65" s="10" customFormat="1" ht="29.25" customHeight="1">
      <c r="B132" s="114"/>
      <c r="C132" s="115" t="s">
        <v>126</v>
      </c>
      <c r="D132" s="116" t="s">
        <v>60</v>
      </c>
      <c r="E132" s="116" t="s">
        <v>56</v>
      </c>
      <c r="F132" s="116" t="s">
        <v>57</v>
      </c>
      <c r="G132" s="116" t="s">
        <v>127</v>
      </c>
      <c r="H132" s="116" t="s">
        <v>128</v>
      </c>
      <c r="I132" s="116" t="s">
        <v>129</v>
      </c>
      <c r="J132" s="116" t="s">
        <v>106</v>
      </c>
      <c r="K132" s="117" t="s">
        <v>130</v>
      </c>
      <c r="L132" s="114"/>
      <c r="M132" s="57" t="s">
        <v>1</v>
      </c>
      <c r="N132" s="58" t="s">
        <v>39</v>
      </c>
      <c r="O132" s="58" t="s">
        <v>131</v>
      </c>
      <c r="P132" s="58" t="s">
        <v>132</v>
      </c>
      <c r="Q132" s="58" t="s">
        <v>133</v>
      </c>
      <c r="R132" s="58" t="s">
        <v>134</v>
      </c>
      <c r="S132" s="58" t="s">
        <v>135</v>
      </c>
      <c r="T132" s="59" t="s">
        <v>136</v>
      </c>
    </row>
    <row r="133" spans="2:65" s="1" customFormat="1" ht="22.9" customHeight="1">
      <c r="B133" s="30"/>
      <c r="C133" s="62" t="s">
        <v>137</v>
      </c>
      <c r="J133" s="118">
        <f>BK133</f>
        <v>0</v>
      </c>
      <c r="L133" s="30"/>
      <c r="M133" s="60"/>
      <c r="N133" s="51"/>
      <c r="O133" s="51"/>
      <c r="P133" s="119">
        <f>P134+P216+P247+P251</f>
        <v>0</v>
      </c>
      <c r="Q133" s="51"/>
      <c r="R133" s="119">
        <f>R134+R216+R247+R251</f>
        <v>31.380618000000002</v>
      </c>
      <c r="S133" s="51"/>
      <c r="T133" s="120">
        <f>T134+T216+T247+T251</f>
        <v>37.6552164</v>
      </c>
      <c r="AT133" s="15" t="s">
        <v>74</v>
      </c>
      <c r="AU133" s="15" t="s">
        <v>108</v>
      </c>
      <c r="BK133" s="121">
        <f>BK134+BK216+BK247+BK251</f>
        <v>0</v>
      </c>
    </row>
    <row r="134" spans="2:65" s="11" customFormat="1" ht="25.9" customHeight="1">
      <c r="B134" s="122"/>
      <c r="D134" s="123" t="s">
        <v>74</v>
      </c>
      <c r="E134" s="124" t="s">
        <v>138</v>
      </c>
      <c r="F134" s="124" t="s">
        <v>139</v>
      </c>
      <c r="I134" s="125"/>
      <c r="J134" s="126">
        <f>BK134</f>
        <v>0</v>
      </c>
      <c r="L134" s="122"/>
      <c r="M134" s="127"/>
      <c r="P134" s="128">
        <f>P135+P155+P161+P172+P184+P208+P214</f>
        <v>0</v>
      </c>
      <c r="R134" s="128">
        <f>R135+R155+R161+R172+R184+R208+R214</f>
        <v>31.287235200000001</v>
      </c>
      <c r="T134" s="129">
        <f>T135+T155+T161+T172+T184+T208+T214</f>
        <v>37.645949999999999</v>
      </c>
      <c r="AR134" s="123" t="s">
        <v>8</v>
      </c>
      <c r="AT134" s="130" t="s">
        <v>74</v>
      </c>
      <c r="AU134" s="130" t="s">
        <v>75</v>
      </c>
      <c r="AY134" s="123" t="s">
        <v>140</v>
      </c>
      <c r="BK134" s="131">
        <f>BK135+BK155+BK161+BK172+BK184+BK208+BK214</f>
        <v>0</v>
      </c>
    </row>
    <row r="135" spans="2:65" s="11" customFormat="1" ht="22.9" customHeight="1">
      <c r="B135" s="122"/>
      <c r="D135" s="123" t="s">
        <v>74</v>
      </c>
      <c r="E135" s="132" t="s">
        <v>8</v>
      </c>
      <c r="F135" s="132" t="s">
        <v>141</v>
      </c>
      <c r="I135" s="125"/>
      <c r="J135" s="133">
        <f>BK135</f>
        <v>0</v>
      </c>
      <c r="L135" s="122"/>
      <c r="M135" s="127"/>
      <c r="P135" s="128">
        <f>SUM(P136:P154)</f>
        <v>0</v>
      </c>
      <c r="R135" s="128">
        <f>SUM(R136:R154)</f>
        <v>17.824000000000002</v>
      </c>
      <c r="T135" s="129">
        <f>SUM(T136:T154)</f>
        <v>2.96</v>
      </c>
      <c r="AR135" s="123" t="s">
        <v>8</v>
      </c>
      <c r="AT135" s="130" t="s">
        <v>74</v>
      </c>
      <c r="AU135" s="130" t="s">
        <v>8</v>
      </c>
      <c r="AY135" s="123" t="s">
        <v>140</v>
      </c>
      <c r="BK135" s="131">
        <f>SUM(BK136:BK154)</f>
        <v>0</v>
      </c>
    </row>
    <row r="136" spans="2:65" s="1" customFormat="1" ht="24.2" customHeight="1">
      <c r="B136" s="30"/>
      <c r="C136" s="134" t="s">
        <v>8</v>
      </c>
      <c r="D136" s="134" t="s">
        <v>142</v>
      </c>
      <c r="E136" s="135" t="s">
        <v>694</v>
      </c>
      <c r="F136" s="136" t="s">
        <v>695</v>
      </c>
      <c r="G136" s="137" t="s">
        <v>145</v>
      </c>
      <c r="H136" s="138">
        <v>36</v>
      </c>
      <c r="I136" s="139"/>
      <c r="J136" s="140">
        <f>ROUND(I136*H136,0)</f>
        <v>0</v>
      </c>
      <c r="K136" s="136" t="s">
        <v>146</v>
      </c>
      <c r="L136" s="30"/>
      <c r="M136" s="141" t="s">
        <v>1</v>
      </c>
      <c r="N136" s="142" t="s">
        <v>40</v>
      </c>
      <c r="P136" s="143">
        <f>O136*H136</f>
        <v>0</v>
      </c>
      <c r="Q136" s="143">
        <v>0</v>
      </c>
      <c r="R136" s="143">
        <f>Q136*H136</f>
        <v>0</v>
      </c>
      <c r="S136" s="143">
        <v>0</v>
      </c>
      <c r="T136" s="144">
        <f>S136*H136</f>
        <v>0</v>
      </c>
      <c r="AR136" s="145" t="s">
        <v>147</v>
      </c>
      <c r="AT136" s="145" t="s">
        <v>142</v>
      </c>
      <c r="AU136" s="145" t="s">
        <v>84</v>
      </c>
      <c r="AY136" s="15" t="s">
        <v>140</v>
      </c>
      <c r="BE136" s="146">
        <f>IF(N136="základní",J136,0)</f>
        <v>0</v>
      </c>
      <c r="BF136" s="146">
        <f>IF(N136="snížená",J136,0)</f>
        <v>0</v>
      </c>
      <c r="BG136" s="146">
        <f>IF(N136="zákl. přenesená",J136,0)</f>
        <v>0</v>
      </c>
      <c r="BH136" s="146">
        <f>IF(N136="sníž. přenesená",J136,0)</f>
        <v>0</v>
      </c>
      <c r="BI136" s="146">
        <f>IF(N136="nulová",J136,0)</f>
        <v>0</v>
      </c>
      <c r="BJ136" s="15" t="s">
        <v>8</v>
      </c>
      <c r="BK136" s="146">
        <f>ROUND(I136*H136,0)</f>
        <v>0</v>
      </c>
      <c r="BL136" s="15" t="s">
        <v>147</v>
      </c>
      <c r="BM136" s="145" t="s">
        <v>696</v>
      </c>
    </row>
    <row r="137" spans="2:65" s="12" customFormat="1" ht="11.25">
      <c r="B137" s="147"/>
      <c r="D137" s="148" t="s">
        <v>149</v>
      </c>
      <c r="E137" s="149" t="s">
        <v>1</v>
      </c>
      <c r="F137" s="150" t="s">
        <v>697</v>
      </c>
      <c r="H137" s="151">
        <v>36</v>
      </c>
      <c r="I137" s="152"/>
      <c r="L137" s="147"/>
      <c r="M137" s="153"/>
      <c r="T137" s="154"/>
      <c r="AT137" s="149" t="s">
        <v>149</v>
      </c>
      <c r="AU137" s="149" t="s">
        <v>84</v>
      </c>
      <c r="AV137" s="12" t="s">
        <v>84</v>
      </c>
      <c r="AW137" s="12" t="s">
        <v>31</v>
      </c>
      <c r="AX137" s="12" t="s">
        <v>8</v>
      </c>
      <c r="AY137" s="149" t="s">
        <v>140</v>
      </c>
    </row>
    <row r="138" spans="2:65" s="1" customFormat="1" ht="24.2" customHeight="1">
      <c r="B138" s="30"/>
      <c r="C138" s="134" t="s">
        <v>84</v>
      </c>
      <c r="D138" s="134" t="s">
        <v>142</v>
      </c>
      <c r="E138" s="135" t="s">
        <v>477</v>
      </c>
      <c r="F138" s="136" t="s">
        <v>478</v>
      </c>
      <c r="G138" s="137" t="s">
        <v>145</v>
      </c>
      <c r="H138" s="138">
        <v>4</v>
      </c>
      <c r="I138" s="139"/>
      <c r="J138" s="140">
        <f>ROUND(I138*H138,0)</f>
        <v>0</v>
      </c>
      <c r="K138" s="136" t="s">
        <v>146</v>
      </c>
      <c r="L138" s="30"/>
      <c r="M138" s="141" t="s">
        <v>1</v>
      </c>
      <c r="N138" s="142" t="s">
        <v>40</v>
      </c>
      <c r="P138" s="143">
        <f>O138*H138</f>
        <v>0</v>
      </c>
      <c r="Q138" s="143">
        <v>0</v>
      </c>
      <c r="R138" s="143">
        <f>Q138*H138</f>
        <v>0</v>
      </c>
      <c r="S138" s="143">
        <v>0.28999999999999998</v>
      </c>
      <c r="T138" s="144">
        <f>S138*H138</f>
        <v>1.1599999999999999</v>
      </c>
      <c r="AR138" s="145" t="s">
        <v>147</v>
      </c>
      <c r="AT138" s="145" t="s">
        <v>142</v>
      </c>
      <c r="AU138" s="145" t="s">
        <v>84</v>
      </c>
      <c r="AY138" s="15" t="s">
        <v>140</v>
      </c>
      <c r="BE138" s="146">
        <f>IF(N138="základní",J138,0)</f>
        <v>0</v>
      </c>
      <c r="BF138" s="146">
        <f>IF(N138="snížená",J138,0)</f>
        <v>0</v>
      </c>
      <c r="BG138" s="146">
        <f>IF(N138="zákl. přenesená",J138,0)</f>
        <v>0</v>
      </c>
      <c r="BH138" s="146">
        <f>IF(N138="sníž. přenesená",J138,0)</f>
        <v>0</v>
      </c>
      <c r="BI138" s="146">
        <f>IF(N138="nulová",J138,0)</f>
        <v>0</v>
      </c>
      <c r="BJ138" s="15" t="s">
        <v>8</v>
      </c>
      <c r="BK138" s="146">
        <f>ROUND(I138*H138,0)</f>
        <v>0</v>
      </c>
      <c r="BL138" s="15" t="s">
        <v>147</v>
      </c>
      <c r="BM138" s="145" t="s">
        <v>698</v>
      </c>
    </row>
    <row r="139" spans="2:65" s="12" customFormat="1" ht="11.25">
      <c r="B139" s="147"/>
      <c r="D139" s="148" t="s">
        <v>149</v>
      </c>
      <c r="E139" s="149" t="s">
        <v>1</v>
      </c>
      <c r="F139" s="150" t="s">
        <v>699</v>
      </c>
      <c r="H139" s="151">
        <v>4</v>
      </c>
      <c r="I139" s="152"/>
      <c r="L139" s="147"/>
      <c r="M139" s="153"/>
      <c r="T139" s="154"/>
      <c r="AT139" s="149" t="s">
        <v>149</v>
      </c>
      <c r="AU139" s="149" t="s">
        <v>84</v>
      </c>
      <c r="AV139" s="12" t="s">
        <v>84</v>
      </c>
      <c r="AW139" s="12" t="s">
        <v>31</v>
      </c>
      <c r="AX139" s="12" t="s">
        <v>8</v>
      </c>
      <c r="AY139" s="149" t="s">
        <v>140</v>
      </c>
    </row>
    <row r="140" spans="2:65" s="1" customFormat="1" ht="24.2" customHeight="1">
      <c r="B140" s="30"/>
      <c r="C140" s="134" t="s">
        <v>157</v>
      </c>
      <c r="D140" s="134" t="s">
        <v>142</v>
      </c>
      <c r="E140" s="135" t="s">
        <v>482</v>
      </c>
      <c r="F140" s="136" t="s">
        <v>483</v>
      </c>
      <c r="G140" s="137" t="s">
        <v>145</v>
      </c>
      <c r="H140" s="138">
        <v>4</v>
      </c>
      <c r="I140" s="139"/>
      <c r="J140" s="140">
        <f>ROUND(I140*H140,0)</f>
        <v>0</v>
      </c>
      <c r="K140" s="136" t="s">
        <v>146</v>
      </c>
      <c r="L140" s="30"/>
      <c r="M140" s="141" t="s">
        <v>1</v>
      </c>
      <c r="N140" s="142" t="s">
        <v>40</v>
      </c>
      <c r="P140" s="143">
        <f>O140*H140</f>
        <v>0</v>
      </c>
      <c r="Q140" s="143">
        <v>0</v>
      </c>
      <c r="R140" s="143">
        <f>Q140*H140</f>
        <v>0</v>
      </c>
      <c r="S140" s="143">
        <v>0.45</v>
      </c>
      <c r="T140" s="144">
        <f>S140*H140</f>
        <v>1.8</v>
      </c>
      <c r="AR140" s="145" t="s">
        <v>147</v>
      </c>
      <c r="AT140" s="145" t="s">
        <v>142</v>
      </c>
      <c r="AU140" s="145" t="s">
        <v>84</v>
      </c>
      <c r="AY140" s="15" t="s">
        <v>140</v>
      </c>
      <c r="BE140" s="146">
        <f>IF(N140="základní",J140,0)</f>
        <v>0</v>
      </c>
      <c r="BF140" s="146">
        <f>IF(N140="snížená",J140,0)</f>
        <v>0</v>
      </c>
      <c r="BG140" s="146">
        <f>IF(N140="zákl. přenesená",J140,0)</f>
        <v>0</v>
      </c>
      <c r="BH140" s="146">
        <f>IF(N140="sníž. přenesená",J140,0)</f>
        <v>0</v>
      </c>
      <c r="BI140" s="146">
        <f>IF(N140="nulová",J140,0)</f>
        <v>0</v>
      </c>
      <c r="BJ140" s="15" t="s">
        <v>8</v>
      </c>
      <c r="BK140" s="146">
        <f>ROUND(I140*H140,0)</f>
        <v>0</v>
      </c>
      <c r="BL140" s="15" t="s">
        <v>147</v>
      </c>
      <c r="BM140" s="145" t="s">
        <v>700</v>
      </c>
    </row>
    <row r="141" spans="2:65" s="12" customFormat="1" ht="11.25">
      <c r="B141" s="147"/>
      <c r="D141" s="148" t="s">
        <v>149</v>
      </c>
      <c r="E141" s="149" t="s">
        <v>1</v>
      </c>
      <c r="F141" s="150" t="s">
        <v>699</v>
      </c>
      <c r="H141" s="151">
        <v>4</v>
      </c>
      <c r="I141" s="152"/>
      <c r="L141" s="147"/>
      <c r="M141" s="153"/>
      <c r="T141" s="154"/>
      <c r="AT141" s="149" t="s">
        <v>149</v>
      </c>
      <c r="AU141" s="149" t="s">
        <v>84</v>
      </c>
      <c r="AV141" s="12" t="s">
        <v>84</v>
      </c>
      <c r="AW141" s="12" t="s">
        <v>31</v>
      </c>
      <c r="AX141" s="12" t="s">
        <v>8</v>
      </c>
      <c r="AY141" s="149" t="s">
        <v>140</v>
      </c>
    </row>
    <row r="142" spans="2:65" s="1" customFormat="1" ht="24.2" customHeight="1">
      <c r="B142" s="30"/>
      <c r="C142" s="134" t="s">
        <v>147</v>
      </c>
      <c r="D142" s="134" t="s">
        <v>142</v>
      </c>
      <c r="E142" s="135" t="s">
        <v>701</v>
      </c>
      <c r="F142" s="136" t="s">
        <v>702</v>
      </c>
      <c r="G142" s="137" t="s">
        <v>160</v>
      </c>
      <c r="H142" s="138">
        <v>19.2</v>
      </c>
      <c r="I142" s="139"/>
      <c r="J142" s="140">
        <f>ROUND(I142*H142,0)</f>
        <v>0</v>
      </c>
      <c r="K142" s="136" t="s">
        <v>146</v>
      </c>
      <c r="L142" s="30"/>
      <c r="M142" s="141" t="s">
        <v>1</v>
      </c>
      <c r="N142" s="142" t="s">
        <v>40</v>
      </c>
      <c r="P142" s="143">
        <f>O142*H142</f>
        <v>0</v>
      </c>
      <c r="Q142" s="143">
        <v>0</v>
      </c>
      <c r="R142" s="143">
        <f>Q142*H142</f>
        <v>0</v>
      </c>
      <c r="S142" s="143">
        <v>0</v>
      </c>
      <c r="T142" s="144">
        <f>S142*H142</f>
        <v>0</v>
      </c>
      <c r="AR142" s="145" t="s">
        <v>147</v>
      </c>
      <c r="AT142" s="145" t="s">
        <v>142</v>
      </c>
      <c r="AU142" s="145" t="s">
        <v>84</v>
      </c>
      <c r="AY142" s="15" t="s">
        <v>140</v>
      </c>
      <c r="BE142" s="146">
        <f>IF(N142="základní",J142,0)</f>
        <v>0</v>
      </c>
      <c r="BF142" s="146">
        <f>IF(N142="snížená",J142,0)</f>
        <v>0</v>
      </c>
      <c r="BG142" s="146">
        <f>IF(N142="zákl. přenesená",J142,0)</f>
        <v>0</v>
      </c>
      <c r="BH142" s="146">
        <f>IF(N142="sníž. přenesená",J142,0)</f>
        <v>0</v>
      </c>
      <c r="BI142" s="146">
        <f>IF(N142="nulová",J142,0)</f>
        <v>0</v>
      </c>
      <c r="BJ142" s="15" t="s">
        <v>8</v>
      </c>
      <c r="BK142" s="146">
        <f>ROUND(I142*H142,0)</f>
        <v>0</v>
      </c>
      <c r="BL142" s="15" t="s">
        <v>147</v>
      </c>
      <c r="BM142" s="145" t="s">
        <v>703</v>
      </c>
    </row>
    <row r="143" spans="2:65" s="12" customFormat="1" ht="11.25">
      <c r="B143" s="147"/>
      <c r="D143" s="148" t="s">
        <v>149</v>
      </c>
      <c r="E143" s="149" t="s">
        <v>1</v>
      </c>
      <c r="F143" s="150" t="s">
        <v>704</v>
      </c>
      <c r="H143" s="151">
        <v>19.2</v>
      </c>
      <c r="I143" s="152"/>
      <c r="L143" s="147"/>
      <c r="M143" s="153"/>
      <c r="T143" s="154"/>
      <c r="AT143" s="149" t="s">
        <v>149</v>
      </c>
      <c r="AU143" s="149" t="s">
        <v>84</v>
      </c>
      <c r="AV143" s="12" t="s">
        <v>84</v>
      </c>
      <c r="AW143" s="12" t="s">
        <v>31</v>
      </c>
      <c r="AX143" s="12" t="s">
        <v>8</v>
      </c>
      <c r="AY143" s="149" t="s">
        <v>140</v>
      </c>
    </row>
    <row r="144" spans="2:65" s="1" customFormat="1" ht="37.9" customHeight="1">
      <c r="B144" s="30"/>
      <c r="C144" s="134" t="s">
        <v>170</v>
      </c>
      <c r="D144" s="134" t="s">
        <v>142</v>
      </c>
      <c r="E144" s="135" t="s">
        <v>705</v>
      </c>
      <c r="F144" s="136" t="s">
        <v>706</v>
      </c>
      <c r="G144" s="137" t="s">
        <v>166</v>
      </c>
      <c r="H144" s="138">
        <v>13.2</v>
      </c>
      <c r="I144" s="139"/>
      <c r="J144" s="140">
        <f>ROUND(I144*H144,0)</f>
        <v>0</v>
      </c>
      <c r="K144" s="136" t="s">
        <v>146</v>
      </c>
      <c r="L144" s="30"/>
      <c r="M144" s="141" t="s">
        <v>1</v>
      </c>
      <c r="N144" s="142" t="s">
        <v>40</v>
      </c>
      <c r="P144" s="143">
        <f>O144*H144</f>
        <v>0</v>
      </c>
      <c r="Q144" s="143">
        <v>0</v>
      </c>
      <c r="R144" s="143">
        <f>Q144*H144</f>
        <v>0</v>
      </c>
      <c r="S144" s="143">
        <v>0</v>
      </c>
      <c r="T144" s="144">
        <f>S144*H144</f>
        <v>0</v>
      </c>
      <c r="AR144" s="145" t="s">
        <v>147</v>
      </c>
      <c r="AT144" s="145" t="s">
        <v>142</v>
      </c>
      <c r="AU144" s="145" t="s">
        <v>84</v>
      </c>
      <c r="AY144" s="15" t="s">
        <v>140</v>
      </c>
      <c r="BE144" s="146">
        <f>IF(N144="základní",J144,0)</f>
        <v>0</v>
      </c>
      <c r="BF144" s="146">
        <f>IF(N144="snížená",J144,0)</f>
        <v>0</v>
      </c>
      <c r="BG144" s="146">
        <f>IF(N144="zákl. přenesená",J144,0)</f>
        <v>0</v>
      </c>
      <c r="BH144" s="146">
        <f>IF(N144="sníž. přenesená",J144,0)</f>
        <v>0</v>
      </c>
      <c r="BI144" s="146">
        <f>IF(N144="nulová",J144,0)</f>
        <v>0</v>
      </c>
      <c r="BJ144" s="15" t="s">
        <v>8</v>
      </c>
      <c r="BK144" s="146">
        <f>ROUND(I144*H144,0)</f>
        <v>0</v>
      </c>
      <c r="BL144" s="15" t="s">
        <v>147</v>
      </c>
      <c r="BM144" s="145" t="s">
        <v>707</v>
      </c>
    </row>
    <row r="145" spans="2:65" s="12" customFormat="1" ht="11.25">
      <c r="B145" s="147"/>
      <c r="D145" s="148" t="s">
        <v>149</v>
      </c>
      <c r="E145" s="149" t="s">
        <v>1</v>
      </c>
      <c r="F145" s="150" t="s">
        <v>708</v>
      </c>
      <c r="H145" s="151">
        <v>13.2</v>
      </c>
      <c r="I145" s="152"/>
      <c r="L145" s="147"/>
      <c r="M145" s="153"/>
      <c r="T145" s="154"/>
      <c r="AT145" s="149" t="s">
        <v>149</v>
      </c>
      <c r="AU145" s="149" t="s">
        <v>84</v>
      </c>
      <c r="AV145" s="12" t="s">
        <v>84</v>
      </c>
      <c r="AW145" s="12" t="s">
        <v>31</v>
      </c>
      <c r="AX145" s="12" t="s">
        <v>8</v>
      </c>
      <c r="AY145" s="149" t="s">
        <v>140</v>
      </c>
    </row>
    <row r="146" spans="2:65" s="1" customFormat="1" ht="24.2" customHeight="1">
      <c r="B146" s="30"/>
      <c r="C146" s="134" t="s">
        <v>175</v>
      </c>
      <c r="D146" s="134" t="s">
        <v>142</v>
      </c>
      <c r="E146" s="135" t="s">
        <v>709</v>
      </c>
      <c r="F146" s="136" t="s">
        <v>710</v>
      </c>
      <c r="G146" s="137" t="s">
        <v>166</v>
      </c>
      <c r="H146" s="138">
        <v>13.2</v>
      </c>
      <c r="I146" s="139"/>
      <c r="J146" s="140">
        <f>ROUND(I146*H146,0)</f>
        <v>0</v>
      </c>
      <c r="K146" s="136" t="s">
        <v>146</v>
      </c>
      <c r="L146" s="30"/>
      <c r="M146" s="141" t="s">
        <v>1</v>
      </c>
      <c r="N146" s="142" t="s">
        <v>40</v>
      </c>
      <c r="P146" s="143">
        <f>O146*H146</f>
        <v>0</v>
      </c>
      <c r="Q146" s="143">
        <v>0</v>
      </c>
      <c r="R146" s="143">
        <f>Q146*H146</f>
        <v>0</v>
      </c>
      <c r="S146" s="143">
        <v>0</v>
      </c>
      <c r="T146" s="144">
        <f>S146*H146</f>
        <v>0</v>
      </c>
      <c r="AR146" s="145" t="s">
        <v>147</v>
      </c>
      <c r="AT146" s="145" t="s">
        <v>142</v>
      </c>
      <c r="AU146" s="145" t="s">
        <v>84</v>
      </c>
      <c r="AY146" s="15" t="s">
        <v>140</v>
      </c>
      <c r="BE146" s="146">
        <f>IF(N146="základní",J146,0)</f>
        <v>0</v>
      </c>
      <c r="BF146" s="146">
        <f>IF(N146="snížená",J146,0)</f>
        <v>0</v>
      </c>
      <c r="BG146" s="146">
        <f>IF(N146="zákl. přenesená",J146,0)</f>
        <v>0</v>
      </c>
      <c r="BH146" s="146">
        <f>IF(N146="sníž. přenesená",J146,0)</f>
        <v>0</v>
      </c>
      <c r="BI146" s="146">
        <f>IF(N146="nulová",J146,0)</f>
        <v>0</v>
      </c>
      <c r="BJ146" s="15" t="s">
        <v>8</v>
      </c>
      <c r="BK146" s="146">
        <f>ROUND(I146*H146,0)</f>
        <v>0</v>
      </c>
      <c r="BL146" s="15" t="s">
        <v>147</v>
      </c>
      <c r="BM146" s="145" t="s">
        <v>711</v>
      </c>
    </row>
    <row r="147" spans="2:65" s="12" customFormat="1" ht="11.25">
      <c r="B147" s="147"/>
      <c r="D147" s="148" t="s">
        <v>149</v>
      </c>
      <c r="E147" s="149" t="s">
        <v>1</v>
      </c>
      <c r="F147" s="150" t="s">
        <v>708</v>
      </c>
      <c r="H147" s="151">
        <v>13.2</v>
      </c>
      <c r="I147" s="152"/>
      <c r="L147" s="147"/>
      <c r="M147" s="153"/>
      <c r="T147" s="154"/>
      <c r="AT147" s="149" t="s">
        <v>149</v>
      </c>
      <c r="AU147" s="149" t="s">
        <v>84</v>
      </c>
      <c r="AV147" s="12" t="s">
        <v>84</v>
      </c>
      <c r="AW147" s="12" t="s">
        <v>31</v>
      </c>
      <c r="AX147" s="12" t="s">
        <v>8</v>
      </c>
      <c r="AY147" s="149" t="s">
        <v>140</v>
      </c>
    </row>
    <row r="148" spans="2:65" s="1" customFormat="1" ht="16.5" customHeight="1">
      <c r="B148" s="30"/>
      <c r="C148" s="165" t="s">
        <v>182</v>
      </c>
      <c r="D148" s="165" t="s">
        <v>207</v>
      </c>
      <c r="E148" s="166" t="s">
        <v>712</v>
      </c>
      <c r="F148" s="167" t="s">
        <v>713</v>
      </c>
      <c r="G148" s="168" t="s">
        <v>308</v>
      </c>
      <c r="H148" s="169">
        <v>17.82</v>
      </c>
      <c r="I148" s="170"/>
      <c r="J148" s="171">
        <f>ROUND(I148*H148,0)</f>
        <v>0</v>
      </c>
      <c r="K148" s="167" t="s">
        <v>146</v>
      </c>
      <c r="L148" s="172"/>
      <c r="M148" s="173" t="s">
        <v>1</v>
      </c>
      <c r="N148" s="174" t="s">
        <v>40</v>
      </c>
      <c r="P148" s="143">
        <f>O148*H148</f>
        <v>0</v>
      </c>
      <c r="Q148" s="143">
        <v>1</v>
      </c>
      <c r="R148" s="143">
        <f>Q148*H148</f>
        <v>17.82</v>
      </c>
      <c r="S148" s="143">
        <v>0</v>
      </c>
      <c r="T148" s="144">
        <f>S148*H148</f>
        <v>0</v>
      </c>
      <c r="AR148" s="145" t="s">
        <v>187</v>
      </c>
      <c r="AT148" s="145" t="s">
        <v>207</v>
      </c>
      <c r="AU148" s="145" t="s">
        <v>84</v>
      </c>
      <c r="AY148" s="15" t="s">
        <v>140</v>
      </c>
      <c r="BE148" s="146">
        <f>IF(N148="základní",J148,0)</f>
        <v>0</v>
      </c>
      <c r="BF148" s="146">
        <f>IF(N148="snížená",J148,0)</f>
        <v>0</v>
      </c>
      <c r="BG148" s="146">
        <f>IF(N148="zákl. přenesená",J148,0)</f>
        <v>0</v>
      </c>
      <c r="BH148" s="146">
        <f>IF(N148="sníž. přenesená",J148,0)</f>
        <v>0</v>
      </c>
      <c r="BI148" s="146">
        <f>IF(N148="nulová",J148,0)</f>
        <v>0</v>
      </c>
      <c r="BJ148" s="15" t="s">
        <v>8</v>
      </c>
      <c r="BK148" s="146">
        <f>ROUND(I148*H148,0)</f>
        <v>0</v>
      </c>
      <c r="BL148" s="15" t="s">
        <v>147</v>
      </c>
      <c r="BM148" s="145" t="s">
        <v>714</v>
      </c>
    </row>
    <row r="149" spans="2:65" s="1" customFormat="1" ht="24.2" customHeight="1">
      <c r="B149" s="30"/>
      <c r="C149" s="134" t="s">
        <v>187</v>
      </c>
      <c r="D149" s="134" t="s">
        <v>142</v>
      </c>
      <c r="E149" s="135" t="s">
        <v>715</v>
      </c>
      <c r="F149" s="136" t="s">
        <v>716</v>
      </c>
      <c r="G149" s="137" t="s">
        <v>145</v>
      </c>
      <c r="H149" s="138">
        <v>45</v>
      </c>
      <c r="I149" s="139"/>
      <c r="J149" s="140">
        <f>ROUND(I149*H149,0)</f>
        <v>0</v>
      </c>
      <c r="K149" s="136" t="s">
        <v>146</v>
      </c>
      <c r="L149" s="30"/>
      <c r="M149" s="141" t="s">
        <v>1</v>
      </c>
      <c r="N149" s="142" t="s">
        <v>40</v>
      </c>
      <c r="P149" s="143">
        <f>O149*H149</f>
        <v>0</v>
      </c>
      <c r="Q149" s="143">
        <v>0</v>
      </c>
      <c r="R149" s="143">
        <f>Q149*H149</f>
        <v>0</v>
      </c>
      <c r="S149" s="143">
        <v>0</v>
      </c>
      <c r="T149" s="144">
        <f>S149*H149</f>
        <v>0</v>
      </c>
      <c r="AR149" s="145" t="s">
        <v>147</v>
      </c>
      <c r="AT149" s="145" t="s">
        <v>142</v>
      </c>
      <c r="AU149" s="145" t="s">
        <v>84</v>
      </c>
      <c r="AY149" s="15" t="s">
        <v>140</v>
      </c>
      <c r="BE149" s="146">
        <f>IF(N149="základní",J149,0)</f>
        <v>0</v>
      </c>
      <c r="BF149" s="146">
        <f>IF(N149="snížená",J149,0)</f>
        <v>0</v>
      </c>
      <c r="BG149" s="146">
        <f>IF(N149="zákl. přenesená",J149,0)</f>
        <v>0</v>
      </c>
      <c r="BH149" s="146">
        <f>IF(N149="sníž. přenesená",J149,0)</f>
        <v>0</v>
      </c>
      <c r="BI149" s="146">
        <f>IF(N149="nulová",J149,0)</f>
        <v>0</v>
      </c>
      <c r="BJ149" s="15" t="s">
        <v>8</v>
      </c>
      <c r="BK149" s="146">
        <f>ROUND(I149*H149,0)</f>
        <v>0</v>
      </c>
      <c r="BL149" s="15" t="s">
        <v>147</v>
      </c>
      <c r="BM149" s="145" t="s">
        <v>717</v>
      </c>
    </row>
    <row r="150" spans="2:65" s="12" customFormat="1" ht="11.25">
      <c r="B150" s="147"/>
      <c r="D150" s="148" t="s">
        <v>149</v>
      </c>
      <c r="E150" s="149" t="s">
        <v>1</v>
      </c>
      <c r="F150" s="150" t="s">
        <v>718</v>
      </c>
      <c r="H150" s="151">
        <v>45</v>
      </c>
      <c r="I150" s="152"/>
      <c r="L150" s="147"/>
      <c r="M150" s="153"/>
      <c r="T150" s="154"/>
      <c r="AT150" s="149" t="s">
        <v>149</v>
      </c>
      <c r="AU150" s="149" t="s">
        <v>84</v>
      </c>
      <c r="AV150" s="12" t="s">
        <v>84</v>
      </c>
      <c r="AW150" s="12" t="s">
        <v>31</v>
      </c>
      <c r="AX150" s="12" t="s">
        <v>8</v>
      </c>
      <c r="AY150" s="149" t="s">
        <v>140</v>
      </c>
    </row>
    <row r="151" spans="2:65" s="1" customFormat="1" ht="24.2" customHeight="1">
      <c r="B151" s="30"/>
      <c r="C151" s="134" t="s">
        <v>192</v>
      </c>
      <c r="D151" s="134" t="s">
        <v>142</v>
      </c>
      <c r="E151" s="135" t="s">
        <v>497</v>
      </c>
      <c r="F151" s="136" t="s">
        <v>498</v>
      </c>
      <c r="G151" s="137" t="s">
        <v>145</v>
      </c>
      <c r="H151" s="138">
        <v>60</v>
      </c>
      <c r="I151" s="139"/>
      <c r="J151" s="140">
        <f>ROUND(I151*H151,0)</f>
        <v>0</v>
      </c>
      <c r="K151" s="136" t="s">
        <v>146</v>
      </c>
      <c r="L151" s="30"/>
      <c r="M151" s="141" t="s">
        <v>1</v>
      </c>
      <c r="N151" s="142" t="s">
        <v>40</v>
      </c>
      <c r="P151" s="143">
        <f>O151*H151</f>
        <v>0</v>
      </c>
      <c r="Q151" s="143">
        <v>0</v>
      </c>
      <c r="R151" s="143">
        <f>Q151*H151</f>
        <v>0</v>
      </c>
      <c r="S151" s="143">
        <v>0</v>
      </c>
      <c r="T151" s="144">
        <f>S151*H151</f>
        <v>0</v>
      </c>
      <c r="AR151" s="145" t="s">
        <v>147</v>
      </c>
      <c r="AT151" s="145" t="s">
        <v>142</v>
      </c>
      <c r="AU151" s="145" t="s">
        <v>84</v>
      </c>
      <c r="AY151" s="15" t="s">
        <v>140</v>
      </c>
      <c r="BE151" s="146">
        <f>IF(N151="základní",J151,0)</f>
        <v>0</v>
      </c>
      <c r="BF151" s="146">
        <f>IF(N151="snížená",J151,0)</f>
        <v>0</v>
      </c>
      <c r="BG151" s="146">
        <f>IF(N151="zákl. přenesená",J151,0)</f>
        <v>0</v>
      </c>
      <c r="BH151" s="146">
        <f>IF(N151="sníž. přenesená",J151,0)</f>
        <v>0</v>
      </c>
      <c r="BI151" s="146">
        <f>IF(N151="nulová",J151,0)</f>
        <v>0</v>
      </c>
      <c r="BJ151" s="15" t="s">
        <v>8</v>
      </c>
      <c r="BK151" s="146">
        <f>ROUND(I151*H151,0)</f>
        <v>0</v>
      </c>
      <c r="BL151" s="15" t="s">
        <v>147</v>
      </c>
      <c r="BM151" s="145" t="s">
        <v>719</v>
      </c>
    </row>
    <row r="152" spans="2:65" s="12" customFormat="1" ht="11.25">
      <c r="B152" s="147"/>
      <c r="D152" s="148" t="s">
        <v>149</v>
      </c>
      <c r="E152" s="149" t="s">
        <v>1</v>
      </c>
      <c r="F152" s="150" t="s">
        <v>720</v>
      </c>
      <c r="H152" s="151">
        <v>60</v>
      </c>
      <c r="I152" s="152"/>
      <c r="L152" s="147"/>
      <c r="M152" s="153"/>
      <c r="T152" s="154"/>
      <c r="AT152" s="149" t="s">
        <v>149</v>
      </c>
      <c r="AU152" s="149" t="s">
        <v>84</v>
      </c>
      <c r="AV152" s="12" t="s">
        <v>84</v>
      </c>
      <c r="AW152" s="12" t="s">
        <v>31</v>
      </c>
      <c r="AX152" s="12" t="s">
        <v>8</v>
      </c>
      <c r="AY152" s="149" t="s">
        <v>140</v>
      </c>
    </row>
    <row r="153" spans="2:65" s="1" customFormat="1" ht="16.5" customHeight="1">
      <c r="B153" s="30"/>
      <c r="C153" s="165" t="s">
        <v>197</v>
      </c>
      <c r="D153" s="165" t="s">
        <v>207</v>
      </c>
      <c r="E153" s="166" t="s">
        <v>502</v>
      </c>
      <c r="F153" s="167" t="s">
        <v>503</v>
      </c>
      <c r="G153" s="168" t="s">
        <v>406</v>
      </c>
      <c r="H153" s="169">
        <v>4</v>
      </c>
      <c r="I153" s="170"/>
      <c r="J153" s="171">
        <f>ROUND(I153*H153,0)</f>
        <v>0</v>
      </c>
      <c r="K153" s="167" t="s">
        <v>146</v>
      </c>
      <c r="L153" s="172"/>
      <c r="M153" s="173" t="s">
        <v>1</v>
      </c>
      <c r="N153" s="174" t="s">
        <v>40</v>
      </c>
      <c r="P153" s="143">
        <f>O153*H153</f>
        <v>0</v>
      </c>
      <c r="Q153" s="143">
        <v>1E-3</v>
      </c>
      <c r="R153" s="143">
        <f>Q153*H153</f>
        <v>4.0000000000000001E-3</v>
      </c>
      <c r="S153" s="143">
        <v>0</v>
      </c>
      <c r="T153" s="144">
        <f>S153*H153</f>
        <v>0</v>
      </c>
      <c r="AR153" s="145" t="s">
        <v>187</v>
      </c>
      <c r="AT153" s="145" t="s">
        <v>207</v>
      </c>
      <c r="AU153" s="145" t="s">
        <v>84</v>
      </c>
      <c r="AY153" s="15" t="s">
        <v>140</v>
      </c>
      <c r="BE153" s="146">
        <f>IF(N153="základní",J153,0)</f>
        <v>0</v>
      </c>
      <c r="BF153" s="146">
        <f>IF(N153="snížená",J153,0)</f>
        <v>0</v>
      </c>
      <c r="BG153" s="146">
        <f>IF(N153="zákl. přenesená",J153,0)</f>
        <v>0</v>
      </c>
      <c r="BH153" s="146">
        <f>IF(N153="sníž. přenesená",J153,0)</f>
        <v>0</v>
      </c>
      <c r="BI153" s="146">
        <f>IF(N153="nulová",J153,0)</f>
        <v>0</v>
      </c>
      <c r="BJ153" s="15" t="s">
        <v>8</v>
      </c>
      <c r="BK153" s="146">
        <f>ROUND(I153*H153,0)</f>
        <v>0</v>
      </c>
      <c r="BL153" s="15" t="s">
        <v>147</v>
      </c>
      <c r="BM153" s="145" t="s">
        <v>721</v>
      </c>
    </row>
    <row r="154" spans="2:65" s="12" customFormat="1" ht="11.25">
      <c r="B154" s="147"/>
      <c r="D154" s="148" t="s">
        <v>149</v>
      </c>
      <c r="F154" s="150" t="s">
        <v>505</v>
      </c>
      <c r="H154" s="151">
        <v>4</v>
      </c>
      <c r="I154" s="152"/>
      <c r="L154" s="147"/>
      <c r="M154" s="153"/>
      <c r="T154" s="154"/>
      <c r="AT154" s="149" t="s">
        <v>149</v>
      </c>
      <c r="AU154" s="149" t="s">
        <v>84</v>
      </c>
      <c r="AV154" s="12" t="s">
        <v>84</v>
      </c>
      <c r="AW154" s="12" t="s">
        <v>4</v>
      </c>
      <c r="AX154" s="12" t="s">
        <v>8</v>
      </c>
      <c r="AY154" s="149" t="s">
        <v>140</v>
      </c>
    </row>
    <row r="155" spans="2:65" s="11" customFormat="1" ht="22.9" customHeight="1">
      <c r="B155" s="122"/>
      <c r="D155" s="123" t="s">
        <v>74</v>
      </c>
      <c r="E155" s="132" t="s">
        <v>84</v>
      </c>
      <c r="F155" s="132" t="s">
        <v>181</v>
      </c>
      <c r="I155" s="125"/>
      <c r="J155" s="133">
        <f>BK155</f>
        <v>0</v>
      </c>
      <c r="L155" s="122"/>
      <c r="M155" s="127"/>
      <c r="P155" s="128">
        <f>SUM(P156:P160)</f>
        <v>0</v>
      </c>
      <c r="R155" s="128">
        <f>SUM(R156:R160)</f>
        <v>2.9522751999999999</v>
      </c>
      <c r="T155" s="129">
        <f>SUM(T156:T160)</f>
        <v>0</v>
      </c>
      <c r="AR155" s="123" t="s">
        <v>8</v>
      </c>
      <c r="AT155" s="130" t="s">
        <v>74</v>
      </c>
      <c r="AU155" s="130" t="s">
        <v>8</v>
      </c>
      <c r="AY155" s="123" t="s">
        <v>140</v>
      </c>
      <c r="BK155" s="131">
        <f>SUM(BK156:BK160)</f>
        <v>0</v>
      </c>
    </row>
    <row r="156" spans="2:65" s="1" customFormat="1" ht="16.5" customHeight="1">
      <c r="B156" s="30"/>
      <c r="C156" s="134" t="s">
        <v>206</v>
      </c>
      <c r="D156" s="134" t="s">
        <v>142</v>
      </c>
      <c r="E156" s="135" t="s">
        <v>183</v>
      </c>
      <c r="F156" s="136" t="s">
        <v>184</v>
      </c>
      <c r="G156" s="137" t="s">
        <v>166</v>
      </c>
      <c r="H156" s="138">
        <v>1.28</v>
      </c>
      <c r="I156" s="139"/>
      <c r="J156" s="140">
        <f>ROUND(I156*H156,0)</f>
        <v>0</v>
      </c>
      <c r="K156" s="136" t="s">
        <v>146</v>
      </c>
      <c r="L156" s="30"/>
      <c r="M156" s="141" t="s">
        <v>1</v>
      </c>
      <c r="N156" s="142" t="s">
        <v>40</v>
      </c>
      <c r="P156" s="143">
        <f>O156*H156</f>
        <v>0</v>
      </c>
      <c r="Q156" s="143">
        <v>2.3010199999999998</v>
      </c>
      <c r="R156" s="143">
        <f>Q156*H156</f>
        <v>2.9453055999999997</v>
      </c>
      <c r="S156" s="143">
        <v>0</v>
      </c>
      <c r="T156" s="144">
        <f>S156*H156</f>
        <v>0</v>
      </c>
      <c r="AR156" s="145" t="s">
        <v>147</v>
      </c>
      <c r="AT156" s="145" t="s">
        <v>142</v>
      </c>
      <c r="AU156" s="145" t="s">
        <v>84</v>
      </c>
      <c r="AY156" s="15" t="s">
        <v>140</v>
      </c>
      <c r="BE156" s="146">
        <f>IF(N156="základní",J156,0)</f>
        <v>0</v>
      </c>
      <c r="BF156" s="146">
        <f>IF(N156="snížená",J156,0)</f>
        <v>0</v>
      </c>
      <c r="BG156" s="146">
        <f>IF(N156="zákl. přenesená",J156,0)</f>
        <v>0</v>
      </c>
      <c r="BH156" s="146">
        <f>IF(N156="sníž. přenesená",J156,0)</f>
        <v>0</v>
      </c>
      <c r="BI156" s="146">
        <f>IF(N156="nulová",J156,0)</f>
        <v>0</v>
      </c>
      <c r="BJ156" s="15" t="s">
        <v>8</v>
      </c>
      <c r="BK156" s="146">
        <f>ROUND(I156*H156,0)</f>
        <v>0</v>
      </c>
      <c r="BL156" s="15" t="s">
        <v>147</v>
      </c>
      <c r="BM156" s="145" t="s">
        <v>722</v>
      </c>
    </row>
    <row r="157" spans="2:65" s="12" customFormat="1" ht="11.25">
      <c r="B157" s="147"/>
      <c r="D157" s="148" t="s">
        <v>149</v>
      </c>
      <c r="E157" s="149" t="s">
        <v>1</v>
      </c>
      <c r="F157" s="150" t="s">
        <v>723</v>
      </c>
      <c r="H157" s="151">
        <v>1.28</v>
      </c>
      <c r="I157" s="152"/>
      <c r="L157" s="147"/>
      <c r="M157" s="153"/>
      <c r="T157" s="154"/>
      <c r="AT157" s="149" t="s">
        <v>149</v>
      </c>
      <c r="AU157" s="149" t="s">
        <v>84</v>
      </c>
      <c r="AV157" s="12" t="s">
        <v>84</v>
      </c>
      <c r="AW157" s="12" t="s">
        <v>31</v>
      </c>
      <c r="AX157" s="12" t="s">
        <v>8</v>
      </c>
      <c r="AY157" s="149" t="s">
        <v>140</v>
      </c>
    </row>
    <row r="158" spans="2:65" s="1" customFormat="1" ht="16.5" customHeight="1">
      <c r="B158" s="30"/>
      <c r="C158" s="134" t="s">
        <v>9</v>
      </c>
      <c r="D158" s="134" t="s">
        <v>142</v>
      </c>
      <c r="E158" s="135" t="s">
        <v>188</v>
      </c>
      <c r="F158" s="136" t="s">
        <v>189</v>
      </c>
      <c r="G158" s="137" t="s">
        <v>145</v>
      </c>
      <c r="H158" s="138">
        <v>2.64</v>
      </c>
      <c r="I158" s="139"/>
      <c r="J158" s="140">
        <f>ROUND(I158*H158,0)</f>
        <v>0</v>
      </c>
      <c r="K158" s="136" t="s">
        <v>146</v>
      </c>
      <c r="L158" s="30"/>
      <c r="M158" s="141" t="s">
        <v>1</v>
      </c>
      <c r="N158" s="142" t="s">
        <v>40</v>
      </c>
      <c r="P158" s="143">
        <f>O158*H158</f>
        <v>0</v>
      </c>
      <c r="Q158" s="143">
        <v>2.64E-3</v>
      </c>
      <c r="R158" s="143">
        <f>Q158*H158</f>
        <v>6.9696000000000003E-3</v>
      </c>
      <c r="S158" s="143">
        <v>0</v>
      </c>
      <c r="T158" s="144">
        <f>S158*H158</f>
        <v>0</v>
      </c>
      <c r="AR158" s="145" t="s">
        <v>147</v>
      </c>
      <c r="AT158" s="145" t="s">
        <v>142</v>
      </c>
      <c r="AU158" s="145" t="s">
        <v>84</v>
      </c>
      <c r="AY158" s="15" t="s">
        <v>140</v>
      </c>
      <c r="BE158" s="146">
        <f>IF(N158="základní",J158,0)</f>
        <v>0</v>
      </c>
      <c r="BF158" s="146">
        <f>IF(N158="snížená",J158,0)</f>
        <v>0</v>
      </c>
      <c r="BG158" s="146">
        <f>IF(N158="zákl. přenesená",J158,0)</f>
        <v>0</v>
      </c>
      <c r="BH158" s="146">
        <f>IF(N158="sníž. přenesená",J158,0)</f>
        <v>0</v>
      </c>
      <c r="BI158" s="146">
        <f>IF(N158="nulová",J158,0)</f>
        <v>0</v>
      </c>
      <c r="BJ158" s="15" t="s">
        <v>8</v>
      </c>
      <c r="BK158" s="146">
        <f>ROUND(I158*H158,0)</f>
        <v>0</v>
      </c>
      <c r="BL158" s="15" t="s">
        <v>147</v>
      </c>
      <c r="BM158" s="145" t="s">
        <v>724</v>
      </c>
    </row>
    <row r="159" spans="2:65" s="12" customFormat="1" ht="11.25">
      <c r="B159" s="147"/>
      <c r="D159" s="148" t="s">
        <v>149</v>
      </c>
      <c r="E159" s="149" t="s">
        <v>1</v>
      </c>
      <c r="F159" s="150" t="s">
        <v>725</v>
      </c>
      <c r="H159" s="151">
        <v>2.64</v>
      </c>
      <c r="I159" s="152"/>
      <c r="L159" s="147"/>
      <c r="M159" s="153"/>
      <c r="T159" s="154"/>
      <c r="AT159" s="149" t="s">
        <v>149</v>
      </c>
      <c r="AU159" s="149" t="s">
        <v>84</v>
      </c>
      <c r="AV159" s="12" t="s">
        <v>84</v>
      </c>
      <c r="AW159" s="12" t="s">
        <v>31</v>
      </c>
      <c r="AX159" s="12" t="s">
        <v>8</v>
      </c>
      <c r="AY159" s="149" t="s">
        <v>140</v>
      </c>
    </row>
    <row r="160" spans="2:65" s="1" customFormat="1" ht="16.5" customHeight="1">
      <c r="B160" s="30"/>
      <c r="C160" s="134" t="s">
        <v>215</v>
      </c>
      <c r="D160" s="134" t="s">
        <v>142</v>
      </c>
      <c r="E160" s="135" t="s">
        <v>193</v>
      </c>
      <c r="F160" s="136" t="s">
        <v>194</v>
      </c>
      <c r="G160" s="137" t="s">
        <v>145</v>
      </c>
      <c r="H160" s="138">
        <v>2.64</v>
      </c>
      <c r="I160" s="139"/>
      <c r="J160" s="140">
        <f>ROUND(I160*H160,0)</f>
        <v>0</v>
      </c>
      <c r="K160" s="136" t="s">
        <v>146</v>
      </c>
      <c r="L160" s="30"/>
      <c r="M160" s="141" t="s">
        <v>1</v>
      </c>
      <c r="N160" s="142" t="s">
        <v>40</v>
      </c>
      <c r="P160" s="143">
        <f>O160*H160</f>
        <v>0</v>
      </c>
      <c r="Q160" s="143">
        <v>0</v>
      </c>
      <c r="R160" s="143">
        <f>Q160*H160</f>
        <v>0</v>
      </c>
      <c r="S160" s="143">
        <v>0</v>
      </c>
      <c r="T160" s="144">
        <f>S160*H160</f>
        <v>0</v>
      </c>
      <c r="AR160" s="145" t="s">
        <v>147</v>
      </c>
      <c r="AT160" s="145" t="s">
        <v>142</v>
      </c>
      <c r="AU160" s="145" t="s">
        <v>84</v>
      </c>
      <c r="AY160" s="15" t="s">
        <v>140</v>
      </c>
      <c r="BE160" s="146">
        <f>IF(N160="základní",J160,0)</f>
        <v>0</v>
      </c>
      <c r="BF160" s="146">
        <f>IF(N160="snížená",J160,0)</f>
        <v>0</v>
      </c>
      <c r="BG160" s="146">
        <f>IF(N160="zákl. přenesená",J160,0)</f>
        <v>0</v>
      </c>
      <c r="BH160" s="146">
        <f>IF(N160="sníž. přenesená",J160,0)</f>
        <v>0</v>
      </c>
      <c r="BI160" s="146">
        <f>IF(N160="nulová",J160,0)</f>
        <v>0</v>
      </c>
      <c r="BJ160" s="15" t="s">
        <v>8</v>
      </c>
      <c r="BK160" s="146">
        <f>ROUND(I160*H160,0)</f>
        <v>0</v>
      </c>
      <c r="BL160" s="15" t="s">
        <v>147</v>
      </c>
      <c r="BM160" s="145" t="s">
        <v>726</v>
      </c>
    </row>
    <row r="161" spans="2:65" s="11" customFormat="1" ht="22.9" customHeight="1">
      <c r="B161" s="122"/>
      <c r="D161" s="123" t="s">
        <v>74</v>
      </c>
      <c r="E161" s="132" t="s">
        <v>157</v>
      </c>
      <c r="F161" s="132" t="s">
        <v>196</v>
      </c>
      <c r="I161" s="125"/>
      <c r="J161" s="133">
        <f>BK161</f>
        <v>0</v>
      </c>
      <c r="L161" s="122"/>
      <c r="M161" s="127"/>
      <c r="P161" s="128">
        <f>SUM(P162:P171)</f>
        <v>0</v>
      </c>
      <c r="R161" s="128">
        <f>SUM(R162:R171)</f>
        <v>6.8749599999999997</v>
      </c>
      <c r="T161" s="129">
        <f>SUM(T162:T171)</f>
        <v>0</v>
      </c>
      <c r="AR161" s="123" t="s">
        <v>8</v>
      </c>
      <c r="AT161" s="130" t="s">
        <v>74</v>
      </c>
      <c r="AU161" s="130" t="s">
        <v>8</v>
      </c>
      <c r="AY161" s="123" t="s">
        <v>140</v>
      </c>
      <c r="BK161" s="131">
        <f>SUM(BK162:BK171)</f>
        <v>0</v>
      </c>
    </row>
    <row r="162" spans="2:65" s="1" customFormat="1" ht="24.2" customHeight="1">
      <c r="B162" s="30"/>
      <c r="C162" s="134" t="s">
        <v>221</v>
      </c>
      <c r="D162" s="134" t="s">
        <v>142</v>
      </c>
      <c r="E162" s="135" t="s">
        <v>511</v>
      </c>
      <c r="F162" s="136" t="s">
        <v>512</v>
      </c>
      <c r="G162" s="137" t="s">
        <v>200</v>
      </c>
      <c r="H162" s="138">
        <v>24</v>
      </c>
      <c r="I162" s="139"/>
      <c r="J162" s="140">
        <f>ROUND(I162*H162,0)</f>
        <v>0</v>
      </c>
      <c r="K162" s="136" t="s">
        <v>513</v>
      </c>
      <c r="L162" s="30"/>
      <c r="M162" s="141" t="s">
        <v>1</v>
      </c>
      <c r="N162" s="142" t="s">
        <v>40</v>
      </c>
      <c r="P162" s="143">
        <f>O162*H162</f>
        <v>0</v>
      </c>
      <c r="Q162" s="143">
        <v>0.17488999999999999</v>
      </c>
      <c r="R162" s="143">
        <f>Q162*H162</f>
        <v>4.1973599999999998</v>
      </c>
      <c r="S162" s="143">
        <v>0</v>
      </c>
      <c r="T162" s="144">
        <f>S162*H162</f>
        <v>0</v>
      </c>
      <c r="AR162" s="145" t="s">
        <v>147</v>
      </c>
      <c r="AT162" s="145" t="s">
        <v>142</v>
      </c>
      <c r="AU162" s="145" t="s">
        <v>84</v>
      </c>
      <c r="AY162" s="15" t="s">
        <v>140</v>
      </c>
      <c r="BE162" s="146">
        <f>IF(N162="základní",J162,0)</f>
        <v>0</v>
      </c>
      <c r="BF162" s="146">
        <f>IF(N162="snížená",J162,0)</f>
        <v>0</v>
      </c>
      <c r="BG162" s="146">
        <f>IF(N162="zákl. přenesená",J162,0)</f>
        <v>0</v>
      </c>
      <c r="BH162" s="146">
        <f>IF(N162="sníž. přenesená",J162,0)</f>
        <v>0</v>
      </c>
      <c r="BI162" s="146">
        <f>IF(N162="nulová",J162,0)</f>
        <v>0</v>
      </c>
      <c r="BJ162" s="15" t="s">
        <v>8</v>
      </c>
      <c r="BK162" s="146">
        <f>ROUND(I162*H162,0)</f>
        <v>0</v>
      </c>
      <c r="BL162" s="15" t="s">
        <v>147</v>
      </c>
      <c r="BM162" s="145" t="s">
        <v>727</v>
      </c>
    </row>
    <row r="163" spans="2:65" s="12" customFormat="1" ht="11.25">
      <c r="B163" s="147"/>
      <c r="D163" s="148" t="s">
        <v>149</v>
      </c>
      <c r="E163" s="149" t="s">
        <v>1</v>
      </c>
      <c r="F163" s="150" t="s">
        <v>728</v>
      </c>
      <c r="H163" s="151">
        <v>24</v>
      </c>
      <c r="I163" s="152"/>
      <c r="L163" s="147"/>
      <c r="M163" s="153"/>
      <c r="T163" s="154"/>
      <c r="AT163" s="149" t="s">
        <v>149</v>
      </c>
      <c r="AU163" s="149" t="s">
        <v>84</v>
      </c>
      <c r="AV163" s="12" t="s">
        <v>84</v>
      </c>
      <c r="AW163" s="12" t="s">
        <v>31</v>
      </c>
      <c r="AX163" s="12" t="s">
        <v>8</v>
      </c>
      <c r="AY163" s="149" t="s">
        <v>140</v>
      </c>
    </row>
    <row r="164" spans="2:65" s="1" customFormat="1" ht="37.9" customHeight="1">
      <c r="B164" s="30"/>
      <c r="C164" s="165" t="s">
        <v>228</v>
      </c>
      <c r="D164" s="165" t="s">
        <v>207</v>
      </c>
      <c r="E164" s="166" t="s">
        <v>517</v>
      </c>
      <c r="F164" s="167" t="s">
        <v>518</v>
      </c>
      <c r="G164" s="168" t="s">
        <v>200</v>
      </c>
      <c r="H164" s="169">
        <v>24</v>
      </c>
      <c r="I164" s="170"/>
      <c r="J164" s="171">
        <f>ROUND(I164*H164,0)</f>
        <v>0</v>
      </c>
      <c r="K164" s="167" t="s">
        <v>1</v>
      </c>
      <c r="L164" s="172"/>
      <c r="M164" s="173" t="s">
        <v>1</v>
      </c>
      <c r="N164" s="174" t="s">
        <v>40</v>
      </c>
      <c r="P164" s="143">
        <f>O164*H164</f>
        <v>0</v>
      </c>
      <c r="Q164" s="143">
        <v>7.1000000000000004E-3</v>
      </c>
      <c r="R164" s="143">
        <f>Q164*H164</f>
        <v>0.1704</v>
      </c>
      <c r="S164" s="143">
        <v>0</v>
      </c>
      <c r="T164" s="144">
        <f>S164*H164</f>
        <v>0</v>
      </c>
      <c r="AR164" s="145" t="s">
        <v>187</v>
      </c>
      <c r="AT164" s="145" t="s">
        <v>207</v>
      </c>
      <c r="AU164" s="145" t="s">
        <v>84</v>
      </c>
      <c r="AY164" s="15" t="s">
        <v>140</v>
      </c>
      <c r="BE164" s="146">
        <f>IF(N164="základní",J164,0)</f>
        <v>0</v>
      </c>
      <c r="BF164" s="146">
        <f>IF(N164="snížená",J164,0)</f>
        <v>0</v>
      </c>
      <c r="BG164" s="146">
        <f>IF(N164="zákl. přenesená",J164,0)</f>
        <v>0</v>
      </c>
      <c r="BH164" s="146">
        <f>IF(N164="sníž. přenesená",J164,0)</f>
        <v>0</v>
      </c>
      <c r="BI164" s="146">
        <f>IF(N164="nulová",J164,0)</f>
        <v>0</v>
      </c>
      <c r="BJ164" s="15" t="s">
        <v>8</v>
      </c>
      <c r="BK164" s="146">
        <f>ROUND(I164*H164,0)</f>
        <v>0</v>
      </c>
      <c r="BL164" s="15" t="s">
        <v>147</v>
      </c>
      <c r="BM164" s="145" t="s">
        <v>729</v>
      </c>
    </row>
    <row r="165" spans="2:65" s="1" customFormat="1" ht="24.2" customHeight="1">
      <c r="B165" s="30"/>
      <c r="C165" s="134" t="s">
        <v>201</v>
      </c>
      <c r="D165" s="134" t="s">
        <v>142</v>
      </c>
      <c r="E165" s="135" t="s">
        <v>520</v>
      </c>
      <c r="F165" s="136" t="s">
        <v>521</v>
      </c>
      <c r="G165" s="137" t="s">
        <v>200</v>
      </c>
      <c r="H165" s="138">
        <v>24</v>
      </c>
      <c r="I165" s="139"/>
      <c r="J165" s="140">
        <f>ROUND(I165*H165,0)</f>
        <v>0</v>
      </c>
      <c r="K165" s="136" t="s">
        <v>513</v>
      </c>
      <c r="L165" s="30"/>
      <c r="M165" s="141" t="s">
        <v>1</v>
      </c>
      <c r="N165" s="142" t="s">
        <v>40</v>
      </c>
      <c r="P165" s="143">
        <f>O165*H165</f>
        <v>0</v>
      </c>
      <c r="Q165" s="143">
        <v>4.0000000000000002E-4</v>
      </c>
      <c r="R165" s="143">
        <f>Q165*H165</f>
        <v>9.6000000000000009E-3</v>
      </c>
      <c r="S165" s="143">
        <v>0</v>
      </c>
      <c r="T165" s="144">
        <f>S165*H165</f>
        <v>0</v>
      </c>
      <c r="AR165" s="145" t="s">
        <v>147</v>
      </c>
      <c r="AT165" s="145" t="s">
        <v>142</v>
      </c>
      <c r="AU165" s="145" t="s">
        <v>84</v>
      </c>
      <c r="AY165" s="15" t="s">
        <v>140</v>
      </c>
      <c r="BE165" s="146">
        <f>IF(N165="základní",J165,0)</f>
        <v>0</v>
      </c>
      <c r="BF165" s="146">
        <f>IF(N165="snížená",J165,0)</f>
        <v>0</v>
      </c>
      <c r="BG165" s="146">
        <f>IF(N165="zákl. přenesená",J165,0)</f>
        <v>0</v>
      </c>
      <c r="BH165" s="146">
        <f>IF(N165="sníž. přenesená",J165,0)</f>
        <v>0</v>
      </c>
      <c r="BI165" s="146">
        <f>IF(N165="nulová",J165,0)</f>
        <v>0</v>
      </c>
      <c r="BJ165" s="15" t="s">
        <v>8</v>
      </c>
      <c r="BK165" s="146">
        <f>ROUND(I165*H165,0)</f>
        <v>0</v>
      </c>
      <c r="BL165" s="15" t="s">
        <v>147</v>
      </c>
      <c r="BM165" s="145" t="s">
        <v>730</v>
      </c>
    </row>
    <row r="166" spans="2:65" s="1" customFormat="1" ht="21.75" customHeight="1">
      <c r="B166" s="30"/>
      <c r="C166" s="165" t="s">
        <v>236</v>
      </c>
      <c r="D166" s="165" t="s">
        <v>207</v>
      </c>
      <c r="E166" s="166" t="s">
        <v>523</v>
      </c>
      <c r="F166" s="167" t="s">
        <v>524</v>
      </c>
      <c r="G166" s="168" t="s">
        <v>200</v>
      </c>
      <c r="H166" s="169">
        <v>24</v>
      </c>
      <c r="I166" s="170"/>
      <c r="J166" s="171">
        <f>ROUND(I166*H166,0)</f>
        <v>0</v>
      </c>
      <c r="K166" s="167" t="s">
        <v>1</v>
      </c>
      <c r="L166" s="172"/>
      <c r="M166" s="173" t="s">
        <v>1</v>
      </c>
      <c r="N166" s="174" t="s">
        <v>40</v>
      </c>
      <c r="P166" s="143">
        <f>O166*H166</f>
        <v>0</v>
      </c>
      <c r="Q166" s="143">
        <v>9.6000000000000002E-2</v>
      </c>
      <c r="R166" s="143">
        <f>Q166*H166</f>
        <v>2.3040000000000003</v>
      </c>
      <c r="S166" s="143">
        <v>0</v>
      </c>
      <c r="T166" s="144">
        <f>S166*H166</f>
        <v>0</v>
      </c>
      <c r="AR166" s="145" t="s">
        <v>187</v>
      </c>
      <c r="AT166" s="145" t="s">
        <v>207</v>
      </c>
      <c r="AU166" s="145" t="s">
        <v>84</v>
      </c>
      <c r="AY166" s="15" t="s">
        <v>140</v>
      </c>
      <c r="BE166" s="146">
        <f>IF(N166="základní",J166,0)</f>
        <v>0</v>
      </c>
      <c r="BF166" s="146">
        <f>IF(N166="snížená",J166,0)</f>
        <v>0</v>
      </c>
      <c r="BG166" s="146">
        <f>IF(N166="zákl. přenesená",J166,0)</f>
        <v>0</v>
      </c>
      <c r="BH166" s="146">
        <f>IF(N166="sníž. přenesená",J166,0)</f>
        <v>0</v>
      </c>
      <c r="BI166" s="146">
        <f>IF(N166="nulová",J166,0)</f>
        <v>0</v>
      </c>
      <c r="BJ166" s="15" t="s">
        <v>8</v>
      </c>
      <c r="BK166" s="146">
        <f>ROUND(I166*H166,0)</f>
        <v>0</v>
      </c>
      <c r="BL166" s="15" t="s">
        <v>147</v>
      </c>
      <c r="BM166" s="145" t="s">
        <v>731</v>
      </c>
    </row>
    <row r="167" spans="2:65" s="1" customFormat="1" ht="24.2" customHeight="1">
      <c r="B167" s="30"/>
      <c r="C167" s="134" t="s">
        <v>240</v>
      </c>
      <c r="D167" s="134" t="s">
        <v>142</v>
      </c>
      <c r="E167" s="135" t="s">
        <v>526</v>
      </c>
      <c r="F167" s="136" t="s">
        <v>527</v>
      </c>
      <c r="G167" s="137" t="s">
        <v>160</v>
      </c>
      <c r="H167" s="138">
        <v>55</v>
      </c>
      <c r="I167" s="139"/>
      <c r="J167" s="140">
        <f>ROUND(I167*H167,0)</f>
        <v>0</v>
      </c>
      <c r="K167" s="136" t="s">
        <v>513</v>
      </c>
      <c r="L167" s="30"/>
      <c r="M167" s="141" t="s">
        <v>1</v>
      </c>
      <c r="N167" s="142" t="s">
        <v>40</v>
      </c>
      <c r="P167" s="143">
        <f>O167*H167</f>
        <v>0</v>
      </c>
      <c r="Q167" s="143">
        <v>0</v>
      </c>
      <c r="R167" s="143">
        <f>Q167*H167</f>
        <v>0</v>
      </c>
      <c r="S167" s="143">
        <v>0</v>
      </c>
      <c r="T167" s="144">
        <f>S167*H167</f>
        <v>0</v>
      </c>
      <c r="AR167" s="145" t="s">
        <v>147</v>
      </c>
      <c r="AT167" s="145" t="s">
        <v>142</v>
      </c>
      <c r="AU167" s="145" t="s">
        <v>84</v>
      </c>
      <c r="AY167" s="15" t="s">
        <v>140</v>
      </c>
      <c r="BE167" s="146">
        <f>IF(N167="základní",J167,0)</f>
        <v>0</v>
      </c>
      <c r="BF167" s="146">
        <f>IF(N167="snížená",J167,0)</f>
        <v>0</v>
      </c>
      <c r="BG167" s="146">
        <f>IF(N167="zákl. přenesená",J167,0)</f>
        <v>0</v>
      </c>
      <c r="BH167" s="146">
        <f>IF(N167="sníž. přenesená",J167,0)</f>
        <v>0</v>
      </c>
      <c r="BI167" s="146">
        <f>IF(N167="nulová",J167,0)</f>
        <v>0</v>
      </c>
      <c r="BJ167" s="15" t="s">
        <v>8</v>
      </c>
      <c r="BK167" s="146">
        <f>ROUND(I167*H167,0)</f>
        <v>0</v>
      </c>
      <c r="BL167" s="15" t="s">
        <v>147</v>
      </c>
      <c r="BM167" s="145" t="s">
        <v>732</v>
      </c>
    </row>
    <row r="168" spans="2:65" s="1" customFormat="1" ht="39">
      <c r="B168" s="30"/>
      <c r="D168" s="148" t="s">
        <v>203</v>
      </c>
      <c r="F168" s="162" t="s">
        <v>529</v>
      </c>
      <c r="I168" s="163"/>
      <c r="L168" s="30"/>
      <c r="M168" s="164"/>
      <c r="T168" s="54"/>
      <c r="AT168" s="15" t="s">
        <v>203</v>
      </c>
      <c r="AU168" s="15" t="s">
        <v>84</v>
      </c>
    </row>
    <row r="169" spans="2:65" s="12" customFormat="1" ht="11.25">
      <c r="B169" s="147"/>
      <c r="D169" s="148" t="s">
        <v>149</v>
      </c>
      <c r="E169" s="149" t="s">
        <v>1</v>
      </c>
      <c r="F169" s="150" t="s">
        <v>733</v>
      </c>
      <c r="H169" s="151">
        <v>55</v>
      </c>
      <c r="I169" s="152"/>
      <c r="L169" s="147"/>
      <c r="M169" s="153"/>
      <c r="T169" s="154"/>
      <c r="AT169" s="149" t="s">
        <v>149</v>
      </c>
      <c r="AU169" s="149" t="s">
        <v>84</v>
      </c>
      <c r="AV169" s="12" t="s">
        <v>84</v>
      </c>
      <c r="AW169" s="12" t="s">
        <v>31</v>
      </c>
      <c r="AX169" s="12" t="s">
        <v>8</v>
      </c>
      <c r="AY169" s="149" t="s">
        <v>140</v>
      </c>
    </row>
    <row r="170" spans="2:65" s="1" customFormat="1" ht="37.9" customHeight="1">
      <c r="B170" s="30"/>
      <c r="C170" s="165" t="s">
        <v>244</v>
      </c>
      <c r="D170" s="165" t="s">
        <v>207</v>
      </c>
      <c r="E170" s="166" t="s">
        <v>531</v>
      </c>
      <c r="F170" s="167" t="s">
        <v>532</v>
      </c>
      <c r="G170" s="168" t="s">
        <v>200</v>
      </c>
      <c r="H170" s="169">
        <v>22</v>
      </c>
      <c r="I170" s="170"/>
      <c r="J170" s="171">
        <f>ROUND(I170*H170,0)</f>
        <v>0</v>
      </c>
      <c r="K170" s="167" t="s">
        <v>1</v>
      </c>
      <c r="L170" s="172"/>
      <c r="M170" s="173" t="s">
        <v>1</v>
      </c>
      <c r="N170" s="174" t="s">
        <v>40</v>
      </c>
      <c r="P170" s="143">
        <f>O170*H170</f>
        <v>0</v>
      </c>
      <c r="Q170" s="143">
        <v>8.8000000000000005E-3</v>
      </c>
      <c r="R170" s="143">
        <f>Q170*H170</f>
        <v>0.19360000000000002</v>
      </c>
      <c r="S170" s="143">
        <v>0</v>
      </c>
      <c r="T170" s="144">
        <f>S170*H170</f>
        <v>0</v>
      </c>
      <c r="AR170" s="145" t="s">
        <v>187</v>
      </c>
      <c r="AT170" s="145" t="s">
        <v>207</v>
      </c>
      <c r="AU170" s="145" t="s">
        <v>84</v>
      </c>
      <c r="AY170" s="15" t="s">
        <v>140</v>
      </c>
      <c r="BE170" s="146">
        <f>IF(N170="základní",J170,0)</f>
        <v>0</v>
      </c>
      <c r="BF170" s="146">
        <f>IF(N170="snížená",J170,0)</f>
        <v>0</v>
      </c>
      <c r="BG170" s="146">
        <f>IF(N170="zákl. přenesená",J170,0)</f>
        <v>0</v>
      </c>
      <c r="BH170" s="146">
        <f>IF(N170="sníž. přenesená",J170,0)</f>
        <v>0</v>
      </c>
      <c r="BI170" s="146">
        <f>IF(N170="nulová",J170,0)</f>
        <v>0</v>
      </c>
      <c r="BJ170" s="15" t="s">
        <v>8</v>
      </c>
      <c r="BK170" s="146">
        <f>ROUND(I170*H170,0)</f>
        <v>0</v>
      </c>
      <c r="BL170" s="15" t="s">
        <v>147</v>
      </c>
      <c r="BM170" s="145" t="s">
        <v>734</v>
      </c>
    </row>
    <row r="171" spans="2:65" s="1" customFormat="1" ht="29.25">
      <c r="B171" s="30"/>
      <c r="D171" s="148" t="s">
        <v>203</v>
      </c>
      <c r="F171" s="162" t="s">
        <v>534</v>
      </c>
      <c r="I171" s="163"/>
      <c r="L171" s="30"/>
      <c r="M171" s="164"/>
      <c r="T171" s="54"/>
      <c r="AT171" s="15" t="s">
        <v>203</v>
      </c>
      <c r="AU171" s="15" t="s">
        <v>84</v>
      </c>
    </row>
    <row r="172" spans="2:65" s="11" customFormat="1" ht="22.9" customHeight="1">
      <c r="B172" s="122"/>
      <c r="D172" s="123" t="s">
        <v>74</v>
      </c>
      <c r="E172" s="132" t="s">
        <v>170</v>
      </c>
      <c r="F172" s="132" t="s">
        <v>220</v>
      </c>
      <c r="I172" s="125"/>
      <c r="J172" s="133">
        <f>BK172</f>
        <v>0</v>
      </c>
      <c r="L172" s="122"/>
      <c r="M172" s="127"/>
      <c r="P172" s="128">
        <f>SUM(P173:P183)</f>
        <v>0</v>
      </c>
      <c r="R172" s="128">
        <f>SUM(R173:R183)</f>
        <v>3.6360000000000001</v>
      </c>
      <c r="T172" s="129">
        <f>SUM(T173:T183)</f>
        <v>0</v>
      </c>
      <c r="AR172" s="123" t="s">
        <v>8</v>
      </c>
      <c r="AT172" s="130" t="s">
        <v>74</v>
      </c>
      <c r="AU172" s="130" t="s">
        <v>8</v>
      </c>
      <c r="AY172" s="123" t="s">
        <v>140</v>
      </c>
      <c r="BK172" s="131">
        <f>SUM(BK173:BK183)</f>
        <v>0</v>
      </c>
    </row>
    <row r="173" spans="2:65" s="1" customFormat="1" ht="24.2" customHeight="1">
      <c r="B173" s="30"/>
      <c r="C173" s="134" t="s">
        <v>248</v>
      </c>
      <c r="D173" s="134" t="s">
        <v>142</v>
      </c>
      <c r="E173" s="135" t="s">
        <v>222</v>
      </c>
      <c r="F173" s="136" t="s">
        <v>223</v>
      </c>
      <c r="G173" s="137" t="s">
        <v>145</v>
      </c>
      <c r="H173" s="138">
        <v>14</v>
      </c>
      <c r="I173" s="139"/>
      <c r="J173" s="140">
        <f>ROUND(I173*H173,0)</f>
        <v>0</v>
      </c>
      <c r="K173" s="136" t="s">
        <v>146</v>
      </c>
      <c r="L173" s="30"/>
      <c r="M173" s="141" t="s">
        <v>1</v>
      </c>
      <c r="N173" s="142" t="s">
        <v>40</v>
      </c>
      <c r="P173" s="143">
        <f>O173*H173</f>
        <v>0</v>
      </c>
      <c r="Q173" s="143">
        <v>0</v>
      </c>
      <c r="R173" s="143">
        <f>Q173*H173</f>
        <v>0</v>
      </c>
      <c r="S173" s="143">
        <v>0</v>
      </c>
      <c r="T173" s="144">
        <f>S173*H173</f>
        <v>0</v>
      </c>
      <c r="AR173" s="145" t="s">
        <v>147</v>
      </c>
      <c r="AT173" s="145" t="s">
        <v>142</v>
      </c>
      <c r="AU173" s="145" t="s">
        <v>84</v>
      </c>
      <c r="AY173" s="15" t="s">
        <v>140</v>
      </c>
      <c r="BE173" s="146">
        <f>IF(N173="základní",J173,0)</f>
        <v>0</v>
      </c>
      <c r="BF173" s="146">
        <f>IF(N173="snížená",J173,0)</f>
        <v>0</v>
      </c>
      <c r="BG173" s="146">
        <f>IF(N173="zákl. přenesená",J173,0)</f>
        <v>0</v>
      </c>
      <c r="BH173" s="146">
        <f>IF(N173="sníž. přenesená",J173,0)</f>
        <v>0</v>
      </c>
      <c r="BI173" s="146">
        <f>IF(N173="nulová",J173,0)</f>
        <v>0</v>
      </c>
      <c r="BJ173" s="15" t="s">
        <v>8</v>
      </c>
      <c r="BK173" s="146">
        <f>ROUND(I173*H173,0)</f>
        <v>0</v>
      </c>
      <c r="BL173" s="15" t="s">
        <v>147</v>
      </c>
      <c r="BM173" s="145" t="s">
        <v>735</v>
      </c>
    </row>
    <row r="174" spans="2:65" s="12" customFormat="1" ht="11.25">
      <c r="B174" s="147"/>
      <c r="D174" s="148" t="s">
        <v>149</v>
      </c>
      <c r="E174" s="149" t="s">
        <v>1</v>
      </c>
      <c r="F174" s="150" t="s">
        <v>736</v>
      </c>
      <c r="H174" s="151">
        <v>4</v>
      </c>
      <c r="I174" s="152"/>
      <c r="L174" s="147"/>
      <c r="M174" s="153"/>
      <c r="T174" s="154"/>
      <c r="AT174" s="149" t="s">
        <v>149</v>
      </c>
      <c r="AU174" s="149" t="s">
        <v>84</v>
      </c>
      <c r="AV174" s="12" t="s">
        <v>84</v>
      </c>
      <c r="AW174" s="12" t="s">
        <v>31</v>
      </c>
      <c r="AX174" s="12" t="s">
        <v>75</v>
      </c>
      <c r="AY174" s="149" t="s">
        <v>140</v>
      </c>
    </row>
    <row r="175" spans="2:65" s="12" customFormat="1" ht="11.25">
      <c r="B175" s="147"/>
      <c r="D175" s="148" t="s">
        <v>149</v>
      </c>
      <c r="E175" s="149" t="s">
        <v>1</v>
      </c>
      <c r="F175" s="150" t="s">
        <v>737</v>
      </c>
      <c r="H175" s="151">
        <v>10</v>
      </c>
      <c r="I175" s="152"/>
      <c r="L175" s="147"/>
      <c r="M175" s="153"/>
      <c r="T175" s="154"/>
      <c r="AT175" s="149" t="s">
        <v>149</v>
      </c>
      <c r="AU175" s="149" t="s">
        <v>84</v>
      </c>
      <c r="AV175" s="12" t="s">
        <v>84</v>
      </c>
      <c r="AW175" s="12" t="s">
        <v>31</v>
      </c>
      <c r="AX175" s="12" t="s">
        <v>75</v>
      </c>
      <c r="AY175" s="149" t="s">
        <v>140</v>
      </c>
    </row>
    <row r="176" spans="2:65" s="13" customFormat="1" ht="11.25">
      <c r="B176" s="155"/>
      <c r="D176" s="148" t="s">
        <v>149</v>
      </c>
      <c r="E176" s="156" t="s">
        <v>1</v>
      </c>
      <c r="F176" s="157" t="s">
        <v>152</v>
      </c>
      <c r="H176" s="158">
        <v>14</v>
      </c>
      <c r="I176" s="159"/>
      <c r="L176" s="155"/>
      <c r="M176" s="160"/>
      <c r="T176" s="161"/>
      <c r="AT176" s="156" t="s">
        <v>149</v>
      </c>
      <c r="AU176" s="156" t="s">
        <v>84</v>
      </c>
      <c r="AV176" s="13" t="s">
        <v>147</v>
      </c>
      <c r="AW176" s="13" t="s">
        <v>31</v>
      </c>
      <c r="AX176" s="13" t="s">
        <v>8</v>
      </c>
      <c r="AY176" s="156" t="s">
        <v>140</v>
      </c>
    </row>
    <row r="177" spans="2:65" s="1" customFormat="1" ht="33" customHeight="1">
      <c r="B177" s="30"/>
      <c r="C177" s="134" t="s">
        <v>7</v>
      </c>
      <c r="D177" s="134" t="s">
        <v>142</v>
      </c>
      <c r="E177" s="135" t="s">
        <v>229</v>
      </c>
      <c r="F177" s="136" t="s">
        <v>230</v>
      </c>
      <c r="G177" s="137" t="s">
        <v>145</v>
      </c>
      <c r="H177" s="138">
        <v>4</v>
      </c>
      <c r="I177" s="139"/>
      <c r="J177" s="140">
        <f>ROUND(I177*H177,0)</f>
        <v>0</v>
      </c>
      <c r="K177" s="136" t="s">
        <v>146</v>
      </c>
      <c r="L177" s="30"/>
      <c r="M177" s="141" t="s">
        <v>1</v>
      </c>
      <c r="N177" s="142" t="s">
        <v>40</v>
      </c>
      <c r="P177" s="143">
        <f>O177*H177</f>
        <v>0</v>
      </c>
      <c r="Q177" s="143">
        <v>0</v>
      </c>
      <c r="R177" s="143">
        <f>Q177*H177</f>
        <v>0</v>
      </c>
      <c r="S177" s="143">
        <v>0</v>
      </c>
      <c r="T177" s="144">
        <f>S177*H177</f>
        <v>0</v>
      </c>
      <c r="AR177" s="145" t="s">
        <v>147</v>
      </c>
      <c r="AT177" s="145" t="s">
        <v>142</v>
      </c>
      <c r="AU177" s="145" t="s">
        <v>84</v>
      </c>
      <c r="AY177" s="15" t="s">
        <v>140</v>
      </c>
      <c r="BE177" s="146">
        <f>IF(N177="základní",J177,0)</f>
        <v>0</v>
      </c>
      <c r="BF177" s="146">
        <f>IF(N177="snížená",J177,0)</f>
        <v>0</v>
      </c>
      <c r="BG177" s="146">
        <f>IF(N177="zákl. přenesená",J177,0)</f>
        <v>0</v>
      </c>
      <c r="BH177" s="146">
        <f>IF(N177="sníž. přenesená",J177,0)</f>
        <v>0</v>
      </c>
      <c r="BI177" s="146">
        <f>IF(N177="nulová",J177,0)</f>
        <v>0</v>
      </c>
      <c r="BJ177" s="15" t="s">
        <v>8</v>
      </c>
      <c r="BK177" s="146">
        <f>ROUND(I177*H177,0)</f>
        <v>0</v>
      </c>
      <c r="BL177" s="15" t="s">
        <v>147</v>
      </c>
      <c r="BM177" s="145" t="s">
        <v>738</v>
      </c>
    </row>
    <row r="178" spans="2:65" s="1" customFormat="1" ht="24.2" customHeight="1">
      <c r="B178" s="30"/>
      <c r="C178" s="134" t="s">
        <v>258</v>
      </c>
      <c r="D178" s="134" t="s">
        <v>142</v>
      </c>
      <c r="E178" s="135" t="s">
        <v>233</v>
      </c>
      <c r="F178" s="136" t="s">
        <v>234</v>
      </c>
      <c r="G178" s="137" t="s">
        <v>145</v>
      </c>
      <c r="H178" s="138">
        <v>4</v>
      </c>
      <c r="I178" s="139"/>
      <c r="J178" s="140">
        <f>ROUND(I178*H178,0)</f>
        <v>0</v>
      </c>
      <c r="K178" s="136" t="s">
        <v>146</v>
      </c>
      <c r="L178" s="30"/>
      <c r="M178" s="141" t="s">
        <v>1</v>
      </c>
      <c r="N178" s="142" t="s">
        <v>40</v>
      </c>
      <c r="P178" s="143">
        <f>O178*H178</f>
        <v>0</v>
      </c>
      <c r="Q178" s="143">
        <v>0</v>
      </c>
      <c r="R178" s="143">
        <f>Q178*H178</f>
        <v>0</v>
      </c>
      <c r="S178" s="143">
        <v>0</v>
      </c>
      <c r="T178" s="144">
        <f>S178*H178</f>
        <v>0</v>
      </c>
      <c r="AR178" s="145" t="s">
        <v>201</v>
      </c>
      <c r="AT178" s="145" t="s">
        <v>142</v>
      </c>
      <c r="AU178" s="145" t="s">
        <v>84</v>
      </c>
      <c r="AY178" s="15" t="s">
        <v>140</v>
      </c>
      <c r="BE178" s="146">
        <f>IF(N178="základní",J178,0)</f>
        <v>0</v>
      </c>
      <c r="BF178" s="146">
        <f>IF(N178="snížená",J178,0)</f>
        <v>0</v>
      </c>
      <c r="BG178" s="146">
        <f>IF(N178="zákl. přenesená",J178,0)</f>
        <v>0</v>
      </c>
      <c r="BH178" s="146">
        <f>IF(N178="sníž. přenesená",J178,0)</f>
        <v>0</v>
      </c>
      <c r="BI178" s="146">
        <f>IF(N178="nulová",J178,0)</f>
        <v>0</v>
      </c>
      <c r="BJ178" s="15" t="s">
        <v>8</v>
      </c>
      <c r="BK178" s="146">
        <f>ROUND(I178*H178,0)</f>
        <v>0</v>
      </c>
      <c r="BL178" s="15" t="s">
        <v>201</v>
      </c>
      <c r="BM178" s="145" t="s">
        <v>739</v>
      </c>
    </row>
    <row r="179" spans="2:65" s="1" customFormat="1" ht="21.75" customHeight="1">
      <c r="B179" s="30"/>
      <c r="C179" s="134" t="s">
        <v>263</v>
      </c>
      <c r="D179" s="134" t="s">
        <v>142</v>
      </c>
      <c r="E179" s="135" t="s">
        <v>237</v>
      </c>
      <c r="F179" s="136" t="s">
        <v>238</v>
      </c>
      <c r="G179" s="137" t="s">
        <v>145</v>
      </c>
      <c r="H179" s="138">
        <v>4</v>
      </c>
      <c r="I179" s="139"/>
      <c r="J179" s="140">
        <f>ROUND(I179*H179,0)</f>
        <v>0</v>
      </c>
      <c r="K179" s="136" t="s">
        <v>146</v>
      </c>
      <c r="L179" s="30"/>
      <c r="M179" s="141" t="s">
        <v>1</v>
      </c>
      <c r="N179" s="142" t="s">
        <v>40</v>
      </c>
      <c r="P179" s="143">
        <f>O179*H179</f>
        <v>0</v>
      </c>
      <c r="Q179" s="143">
        <v>0</v>
      </c>
      <c r="R179" s="143">
        <f>Q179*H179</f>
        <v>0</v>
      </c>
      <c r="S179" s="143">
        <v>0</v>
      </c>
      <c r="T179" s="144">
        <f>S179*H179</f>
        <v>0</v>
      </c>
      <c r="AR179" s="145" t="s">
        <v>147</v>
      </c>
      <c r="AT179" s="145" t="s">
        <v>142</v>
      </c>
      <c r="AU179" s="145" t="s">
        <v>84</v>
      </c>
      <c r="AY179" s="15" t="s">
        <v>140</v>
      </c>
      <c r="BE179" s="146">
        <f>IF(N179="základní",J179,0)</f>
        <v>0</v>
      </c>
      <c r="BF179" s="146">
        <f>IF(N179="snížená",J179,0)</f>
        <v>0</v>
      </c>
      <c r="BG179" s="146">
        <f>IF(N179="zákl. přenesená",J179,0)</f>
        <v>0</v>
      </c>
      <c r="BH179" s="146">
        <f>IF(N179="sníž. přenesená",J179,0)</f>
        <v>0</v>
      </c>
      <c r="BI179" s="146">
        <f>IF(N179="nulová",J179,0)</f>
        <v>0</v>
      </c>
      <c r="BJ179" s="15" t="s">
        <v>8</v>
      </c>
      <c r="BK179" s="146">
        <f>ROUND(I179*H179,0)</f>
        <v>0</v>
      </c>
      <c r="BL179" s="15" t="s">
        <v>147</v>
      </c>
      <c r="BM179" s="145" t="s">
        <v>740</v>
      </c>
    </row>
    <row r="180" spans="2:65" s="1" customFormat="1" ht="33" customHeight="1">
      <c r="B180" s="30"/>
      <c r="C180" s="134" t="s">
        <v>268</v>
      </c>
      <c r="D180" s="134" t="s">
        <v>142</v>
      </c>
      <c r="E180" s="135" t="s">
        <v>241</v>
      </c>
      <c r="F180" s="136" t="s">
        <v>242</v>
      </c>
      <c r="G180" s="137" t="s">
        <v>145</v>
      </c>
      <c r="H180" s="138">
        <v>4</v>
      </c>
      <c r="I180" s="139"/>
      <c r="J180" s="140">
        <f>ROUND(I180*H180,0)</f>
        <v>0</v>
      </c>
      <c r="K180" s="136" t="s">
        <v>146</v>
      </c>
      <c r="L180" s="30"/>
      <c r="M180" s="141" t="s">
        <v>1</v>
      </c>
      <c r="N180" s="142" t="s">
        <v>40</v>
      </c>
      <c r="P180" s="143">
        <f>O180*H180</f>
        <v>0</v>
      </c>
      <c r="Q180" s="143">
        <v>0</v>
      </c>
      <c r="R180" s="143">
        <f>Q180*H180</f>
        <v>0</v>
      </c>
      <c r="S180" s="143">
        <v>0</v>
      </c>
      <c r="T180" s="144">
        <f>S180*H180</f>
        <v>0</v>
      </c>
      <c r="AR180" s="145" t="s">
        <v>147</v>
      </c>
      <c r="AT180" s="145" t="s">
        <v>142</v>
      </c>
      <c r="AU180" s="145" t="s">
        <v>84</v>
      </c>
      <c r="AY180" s="15" t="s">
        <v>140</v>
      </c>
      <c r="BE180" s="146">
        <f>IF(N180="základní",J180,0)</f>
        <v>0</v>
      </c>
      <c r="BF180" s="146">
        <f>IF(N180="snížená",J180,0)</f>
        <v>0</v>
      </c>
      <c r="BG180" s="146">
        <f>IF(N180="zákl. přenesená",J180,0)</f>
        <v>0</v>
      </c>
      <c r="BH180" s="146">
        <f>IF(N180="sníž. přenesená",J180,0)</f>
        <v>0</v>
      </c>
      <c r="BI180" s="146">
        <f>IF(N180="nulová",J180,0)</f>
        <v>0</v>
      </c>
      <c r="BJ180" s="15" t="s">
        <v>8</v>
      </c>
      <c r="BK180" s="146">
        <f>ROUND(I180*H180,0)</f>
        <v>0</v>
      </c>
      <c r="BL180" s="15" t="s">
        <v>147</v>
      </c>
      <c r="BM180" s="145" t="s">
        <v>741</v>
      </c>
    </row>
    <row r="181" spans="2:65" s="1" customFormat="1" ht="33" customHeight="1">
      <c r="B181" s="30"/>
      <c r="C181" s="134" t="s">
        <v>273</v>
      </c>
      <c r="D181" s="134" t="s">
        <v>142</v>
      </c>
      <c r="E181" s="135" t="s">
        <v>742</v>
      </c>
      <c r="F181" s="136" t="s">
        <v>743</v>
      </c>
      <c r="G181" s="137" t="s">
        <v>145</v>
      </c>
      <c r="H181" s="138">
        <v>36</v>
      </c>
      <c r="I181" s="139"/>
      <c r="J181" s="140">
        <f>ROUND(I181*H181,0)</f>
        <v>0</v>
      </c>
      <c r="K181" s="136" t="s">
        <v>146</v>
      </c>
      <c r="L181" s="30"/>
      <c r="M181" s="141" t="s">
        <v>1</v>
      </c>
      <c r="N181" s="142" t="s">
        <v>40</v>
      </c>
      <c r="P181" s="143">
        <f>O181*H181</f>
        <v>0</v>
      </c>
      <c r="Q181" s="143">
        <v>0.10100000000000001</v>
      </c>
      <c r="R181" s="143">
        <f>Q181*H181</f>
        <v>3.6360000000000001</v>
      </c>
      <c r="S181" s="143">
        <v>0</v>
      </c>
      <c r="T181" s="144">
        <f>S181*H181</f>
        <v>0</v>
      </c>
      <c r="AR181" s="145" t="s">
        <v>147</v>
      </c>
      <c r="AT181" s="145" t="s">
        <v>142</v>
      </c>
      <c r="AU181" s="145" t="s">
        <v>84</v>
      </c>
      <c r="AY181" s="15" t="s">
        <v>140</v>
      </c>
      <c r="BE181" s="146">
        <f>IF(N181="základní",J181,0)</f>
        <v>0</v>
      </c>
      <c r="BF181" s="146">
        <f>IF(N181="snížená",J181,0)</f>
        <v>0</v>
      </c>
      <c r="BG181" s="146">
        <f>IF(N181="zákl. přenesená",J181,0)</f>
        <v>0</v>
      </c>
      <c r="BH181" s="146">
        <f>IF(N181="sníž. přenesená",J181,0)</f>
        <v>0</v>
      </c>
      <c r="BI181" s="146">
        <f>IF(N181="nulová",J181,0)</f>
        <v>0</v>
      </c>
      <c r="BJ181" s="15" t="s">
        <v>8</v>
      </c>
      <c r="BK181" s="146">
        <f>ROUND(I181*H181,0)</f>
        <v>0</v>
      </c>
      <c r="BL181" s="15" t="s">
        <v>147</v>
      </c>
      <c r="BM181" s="145" t="s">
        <v>744</v>
      </c>
    </row>
    <row r="182" spans="2:65" s="1" customFormat="1" ht="19.5">
      <c r="B182" s="30"/>
      <c r="D182" s="148" t="s">
        <v>203</v>
      </c>
      <c r="F182" s="162" t="s">
        <v>745</v>
      </c>
      <c r="I182" s="163"/>
      <c r="L182" s="30"/>
      <c r="M182" s="164"/>
      <c r="T182" s="54"/>
      <c r="AT182" s="15" t="s">
        <v>203</v>
      </c>
      <c r="AU182" s="15" t="s">
        <v>84</v>
      </c>
    </row>
    <row r="183" spans="2:65" s="12" customFormat="1" ht="11.25">
      <c r="B183" s="147"/>
      <c r="D183" s="148" t="s">
        <v>149</v>
      </c>
      <c r="E183" s="149" t="s">
        <v>1</v>
      </c>
      <c r="F183" s="150" t="s">
        <v>697</v>
      </c>
      <c r="H183" s="151">
        <v>36</v>
      </c>
      <c r="I183" s="152"/>
      <c r="L183" s="147"/>
      <c r="M183" s="153"/>
      <c r="T183" s="154"/>
      <c r="AT183" s="149" t="s">
        <v>149</v>
      </c>
      <c r="AU183" s="149" t="s">
        <v>84</v>
      </c>
      <c r="AV183" s="12" t="s">
        <v>84</v>
      </c>
      <c r="AW183" s="12" t="s">
        <v>31</v>
      </c>
      <c r="AX183" s="12" t="s">
        <v>8</v>
      </c>
      <c r="AY183" s="149" t="s">
        <v>140</v>
      </c>
    </row>
    <row r="184" spans="2:65" s="11" customFormat="1" ht="22.9" customHeight="1">
      <c r="B184" s="122"/>
      <c r="D184" s="123" t="s">
        <v>74</v>
      </c>
      <c r="E184" s="132" t="s">
        <v>192</v>
      </c>
      <c r="F184" s="132" t="s">
        <v>253</v>
      </c>
      <c r="I184" s="125"/>
      <c r="J184" s="133">
        <f>BK184</f>
        <v>0</v>
      </c>
      <c r="L184" s="122"/>
      <c r="M184" s="127"/>
      <c r="P184" s="128">
        <f>SUM(P185:P207)</f>
        <v>0</v>
      </c>
      <c r="R184" s="128">
        <f>SUM(R185:R207)</f>
        <v>0</v>
      </c>
      <c r="T184" s="129">
        <f>SUM(T185:T207)</f>
        <v>34.685949999999998</v>
      </c>
      <c r="AR184" s="123" t="s">
        <v>8</v>
      </c>
      <c r="AT184" s="130" t="s">
        <v>74</v>
      </c>
      <c r="AU184" s="130" t="s">
        <v>8</v>
      </c>
      <c r="AY184" s="123" t="s">
        <v>140</v>
      </c>
      <c r="BK184" s="131">
        <f>SUM(BK185:BK207)</f>
        <v>0</v>
      </c>
    </row>
    <row r="185" spans="2:65" s="1" customFormat="1" ht="24.2" customHeight="1">
      <c r="B185" s="30"/>
      <c r="C185" s="134" t="s">
        <v>279</v>
      </c>
      <c r="D185" s="134" t="s">
        <v>142</v>
      </c>
      <c r="E185" s="135" t="s">
        <v>540</v>
      </c>
      <c r="F185" s="136" t="s">
        <v>541</v>
      </c>
      <c r="G185" s="137" t="s">
        <v>160</v>
      </c>
      <c r="H185" s="138">
        <v>8</v>
      </c>
      <c r="I185" s="139"/>
      <c r="J185" s="140">
        <f>ROUND(I185*H185,0)</f>
        <v>0</v>
      </c>
      <c r="K185" s="136" t="s">
        <v>146</v>
      </c>
      <c r="L185" s="30"/>
      <c r="M185" s="141" t="s">
        <v>1</v>
      </c>
      <c r="N185" s="142" t="s">
        <v>40</v>
      </c>
      <c r="P185" s="143">
        <f>O185*H185</f>
        <v>0</v>
      </c>
      <c r="Q185" s="143">
        <v>0</v>
      </c>
      <c r="R185" s="143">
        <f>Q185*H185</f>
        <v>0</v>
      </c>
      <c r="S185" s="143">
        <v>0</v>
      </c>
      <c r="T185" s="144">
        <f>S185*H185</f>
        <v>0</v>
      </c>
      <c r="AR185" s="145" t="s">
        <v>147</v>
      </c>
      <c r="AT185" s="145" t="s">
        <v>142</v>
      </c>
      <c r="AU185" s="145" t="s">
        <v>84</v>
      </c>
      <c r="AY185" s="15" t="s">
        <v>140</v>
      </c>
      <c r="BE185" s="146">
        <f>IF(N185="základní",J185,0)</f>
        <v>0</v>
      </c>
      <c r="BF185" s="146">
        <f>IF(N185="snížená",J185,0)</f>
        <v>0</v>
      </c>
      <c r="BG185" s="146">
        <f>IF(N185="zákl. přenesená",J185,0)</f>
        <v>0</v>
      </c>
      <c r="BH185" s="146">
        <f>IF(N185="sníž. přenesená",J185,0)</f>
        <v>0</v>
      </c>
      <c r="BI185" s="146">
        <f>IF(N185="nulová",J185,0)</f>
        <v>0</v>
      </c>
      <c r="BJ185" s="15" t="s">
        <v>8</v>
      </c>
      <c r="BK185" s="146">
        <f>ROUND(I185*H185,0)</f>
        <v>0</v>
      </c>
      <c r="BL185" s="15" t="s">
        <v>147</v>
      </c>
      <c r="BM185" s="145" t="s">
        <v>746</v>
      </c>
    </row>
    <row r="186" spans="2:65" s="12" customFormat="1" ht="11.25">
      <c r="B186" s="147"/>
      <c r="D186" s="148" t="s">
        <v>149</v>
      </c>
      <c r="E186" s="149" t="s">
        <v>1</v>
      </c>
      <c r="F186" s="150" t="s">
        <v>747</v>
      </c>
      <c r="H186" s="151">
        <v>8</v>
      </c>
      <c r="I186" s="152"/>
      <c r="L186" s="147"/>
      <c r="M186" s="153"/>
      <c r="T186" s="154"/>
      <c r="AT186" s="149" t="s">
        <v>149</v>
      </c>
      <c r="AU186" s="149" t="s">
        <v>84</v>
      </c>
      <c r="AV186" s="12" t="s">
        <v>84</v>
      </c>
      <c r="AW186" s="12" t="s">
        <v>31</v>
      </c>
      <c r="AX186" s="12" t="s">
        <v>8</v>
      </c>
      <c r="AY186" s="149" t="s">
        <v>140</v>
      </c>
    </row>
    <row r="187" spans="2:65" s="1" customFormat="1" ht="16.5" customHeight="1">
      <c r="B187" s="30"/>
      <c r="C187" s="134" t="s">
        <v>285</v>
      </c>
      <c r="D187" s="134" t="s">
        <v>142</v>
      </c>
      <c r="E187" s="135" t="s">
        <v>269</v>
      </c>
      <c r="F187" s="136" t="s">
        <v>270</v>
      </c>
      <c r="G187" s="137" t="s">
        <v>166</v>
      </c>
      <c r="H187" s="138">
        <v>14.48</v>
      </c>
      <c r="I187" s="139"/>
      <c r="J187" s="140">
        <f>ROUND(I187*H187,0)</f>
        <v>0</v>
      </c>
      <c r="K187" s="136" t="s">
        <v>146</v>
      </c>
      <c r="L187" s="30"/>
      <c r="M187" s="141" t="s">
        <v>1</v>
      </c>
      <c r="N187" s="142" t="s">
        <v>40</v>
      </c>
      <c r="P187" s="143">
        <f>O187*H187</f>
        <v>0</v>
      </c>
      <c r="Q187" s="143">
        <v>0</v>
      </c>
      <c r="R187" s="143">
        <f>Q187*H187</f>
        <v>0</v>
      </c>
      <c r="S187" s="143">
        <v>2</v>
      </c>
      <c r="T187" s="144">
        <f>S187*H187</f>
        <v>28.96</v>
      </c>
      <c r="AR187" s="145" t="s">
        <v>147</v>
      </c>
      <c r="AT187" s="145" t="s">
        <v>142</v>
      </c>
      <c r="AU187" s="145" t="s">
        <v>84</v>
      </c>
      <c r="AY187" s="15" t="s">
        <v>140</v>
      </c>
      <c r="BE187" s="146">
        <f>IF(N187="základní",J187,0)</f>
        <v>0</v>
      </c>
      <c r="BF187" s="146">
        <f>IF(N187="snížená",J187,0)</f>
        <v>0</v>
      </c>
      <c r="BG187" s="146">
        <f>IF(N187="zákl. přenesená",J187,0)</f>
        <v>0</v>
      </c>
      <c r="BH187" s="146">
        <f>IF(N187="sníž. přenesená",J187,0)</f>
        <v>0</v>
      </c>
      <c r="BI187" s="146">
        <f>IF(N187="nulová",J187,0)</f>
        <v>0</v>
      </c>
      <c r="BJ187" s="15" t="s">
        <v>8</v>
      </c>
      <c r="BK187" s="146">
        <f>ROUND(I187*H187,0)</f>
        <v>0</v>
      </c>
      <c r="BL187" s="15" t="s">
        <v>147</v>
      </c>
      <c r="BM187" s="145" t="s">
        <v>748</v>
      </c>
    </row>
    <row r="188" spans="2:65" s="12" customFormat="1" ht="11.25">
      <c r="B188" s="147"/>
      <c r="D188" s="148" t="s">
        <v>149</v>
      </c>
      <c r="E188" s="149" t="s">
        <v>1</v>
      </c>
      <c r="F188" s="150" t="s">
        <v>749</v>
      </c>
      <c r="H188" s="151">
        <v>1.28</v>
      </c>
      <c r="I188" s="152"/>
      <c r="L188" s="147"/>
      <c r="M188" s="153"/>
      <c r="T188" s="154"/>
      <c r="AT188" s="149" t="s">
        <v>149</v>
      </c>
      <c r="AU188" s="149" t="s">
        <v>84</v>
      </c>
      <c r="AV188" s="12" t="s">
        <v>84</v>
      </c>
      <c r="AW188" s="12" t="s">
        <v>31</v>
      </c>
      <c r="AX188" s="12" t="s">
        <v>75</v>
      </c>
      <c r="AY188" s="149" t="s">
        <v>140</v>
      </c>
    </row>
    <row r="189" spans="2:65" s="12" customFormat="1" ht="11.25">
      <c r="B189" s="147"/>
      <c r="D189" s="148" t="s">
        <v>149</v>
      </c>
      <c r="E189" s="149" t="s">
        <v>1</v>
      </c>
      <c r="F189" s="150" t="s">
        <v>750</v>
      </c>
      <c r="H189" s="151">
        <v>13.2</v>
      </c>
      <c r="I189" s="152"/>
      <c r="L189" s="147"/>
      <c r="M189" s="153"/>
      <c r="T189" s="154"/>
      <c r="AT189" s="149" t="s">
        <v>149</v>
      </c>
      <c r="AU189" s="149" t="s">
        <v>84</v>
      </c>
      <c r="AV189" s="12" t="s">
        <v>84</v>
      </c>
      <c r="AW189" s="12" t="s">
        <v>31</v>
      </c>
      <c r="AX189" s="12" t="s">
        <v>75</v>
      </c>
      <c r="AY189" s="149" t="s">
        <v>140</v>
      </c>
    </row>
    <row r="190" spans="2:65" s="13" customFormat="1" ht="11.25">
      <c r="B190" s="155"/>
      <c r="D190" s="148" t="s">
        <v>149</v>
      </c>
      <c r="E190" s="156" t="s">
        <v>1</v>
      </c>
      <c r="F190" s="157" t="s">
        <v>152</v>
      </c>
      <c r="H190" s="158">
        <v>14.479999999999999</v>
      </c>
      <c r="I190" s="159"/>
      <c r="L190" s="155"/>
      <c r="M190" s="160"/>
      <c r="T190" s="161"/>
      <c r="AT190" s="156" t="s">
        <v>149</v>
      </c>
      <c r="AU190" s="156" t="s">
        <v>84</v>
      </c>
      <c r="AV190" s="13" t="s">
        <v>147</v>
      </c>
      <c r="AW190" s="13" t="s">
        <v>31</v>
      </c>
      <c r="AX190" s="13" t="s">
        <v>8</v>
      </c>
      <c r="AY190" s="156" t="s">
        <v>140</v>
      </c>
    </row>
    <row r="191" spans="2:65" s="1" customFormat="1" ht="24.2" customHeight="1">
      <c r="B191" s="30"/>
      <c r="C191" s="134" t="s">
        <v>292</v>
      </c>
      <c r="D191" s="134" t="s">
        <v>142</v>
      </c>
      <c r="E191" s="135" t="s">
        <v>280</v>
      </c>
      <c r="F191" s="136" t="s">
        <v>281</v>
      </c>
      <c r="G191" s="137" t="s">
        <v>200</v>
      </c>
      <c r="H191" s="138">
        <v>31</v>
      </c>
      <c r="I191" s="139"/>
      <c r="J191" s="140">
        <f>ROUND(I191*H191,0)</f>
        <v>0</v>
      </c>
      <c r="K191" s="136" t="s">
        <v>146</v>
      </c>
      <c r="L191" s="30"/>
      <c r="M191" s="141" t="s">
        <v>1</v>
      </c>
      <c r="N191" s="142" t="s">
        <v>40</v>
      </c>
      <c r="P191" s="143">
        <f>O191*H191</f>
        <v>0</v>
      </c>
      <c r="Q191" s="143">
        <v>0</v>
      </c>
      <c r="R191" s="143">
        <f>Q191*H191</f>
        <v>0</v>
      </c>
      <c r="S191" s="143">
        <v>0.16500000000000001</v>
      </c>
      <c r="T191" s="144">
        <f>S191*H191</f>
        <v>5.1150000000000002</v>
      </c>
      <c r="AR191" s="145" t="s">
        <v>147</v>
      </c>
      <c r="AT191" s="145" t="s">
        <v>142</v>
      </c>
      <c r="AU191" s="145" t="s">
        <v>84</v>
      </c>
      <c r="AY191" s="15" t="s">
        <v>140</v>
      </c>
      <c r="BE191" s="146">
        <f>IF(N191="základní",J191,0)</f>
        <v>0</v>
      </c>
      <c r="BF191" s="146">
        <f>IF(N191="snížená",J191,0)</f>
        <v>0</v>
      </c>
      <c r="BG191" s="146">
        <f>IF(N191="zákl. přenesená",J191,0)</f>
        <v>0</v>
      </c>
      <c r="BH191" s="146">
        <f>IF(N191="sníž. přenesená",J191,0)</f>
        <v>0</v>
      </c>
      <c r="BI191" s="146">
        <f>IF(N191="nulová",J191,0)</f>
        <v>0</v>
      </c>
      <c r="BJ191" s="15" t="s">
        <v>8</v>
      </c>
      <c r="BK191" s="146">
        <f>ROUND(I191*H191,0)</f>
        <v>0</v>
      </c>
      <c r="BL191" s="15" t="s">
        <v>147</v>
      </c>
      <c r="BM191" s="145" t="s">
        <v>751</v>
      </c>
    </row>
    <row r="192" spans="2:65" s="1" customFormat="1" ht="29.25">
      <c r="B192" s="30"/>
      <c r="D192" s="148" t="s">
        <v>203</v>
      </c>
      <c r="F192" s="162" t="s">
        <v>289</v>
      </c>
      <c r="I192" s="163"/>
      <c r="L192" s="30"/>
      <c r="M192" s="164"/>
      <c r="T192" s="54"/>
      <c r="AT192" s="15" t="s">
        <v>203</v>
      </c>
      <c r="AU192" s="15" t="s">
        <v>84</v>
      </c>
    </row>
    <row r="193" spans="2:65" s="12" customFormat="1" ht="11.25">
      <c r="B193" s="147"/>
      <c r="D193" s="148" t="s">
        <v>149</v>
      </c>
      <c r="E193" s="149" t="s">
        <v>1</v>
      </c>
      <c r="F193" s="150" t="s">
        <v>752</v>
      </c>
      <c r="H193" s="151">
        <v>31</v>
      </c>
      <c r="I193" s="152"/>
      <c r="L193" s="147"/>
      <c r="M193" s="153"/>
      <c r="T193" s="154"/>
      <c r="AT193" s="149" t="s">
        <v>149</v>
      </c>
      <c r="AU193" s="149" t="s">
        <v>84</v>
      </c>
      <c r="AV193" s="12" t="s">
        <v>84</v>
      </c>
      <c r="AW193" s="12" t="s">
        <v>31</v>
      </c>
      <c r="AX193" s="12" t="s">
        <v>8</v>
      </c>
      <c r="AY193" s="149" t="s">
        <v>140</v>
      </c>
    </row>
    <row r="194" spans="2:65" s="1" customFormat="1" ht="24.2" customHeight="1">
      <c r="B194" s="30"/>
      <c r="C194" s="134" t="s">
        <v>298</v>
      </c>
      <c r="D194" s="134" t="s">
        <v>142</v>
      </c>
      <c r="E194" s="135" t="s">
        <v>753</v>
      </c>
      <c r="F194" s="136" t="s">
        <v>754</v>
      </c>
      <c r="G194" s="137" t="s">
        <v>160</v>
      </c>
      <c r="H194" s="138">
        <v>15</v>
      </c>
      <c r="I194" s="139"/>
      <c r="J194" s="140">
        <f>ROUND(I194*H194,0)</f>
        <v>0</v>
      </c>
      <c r="K194" s="136" t="s">
        <v>146</v>
      </c>
      <c r="L194" s="30"/>
      <c r="M194" s="141" t="s">
        <v>1</v>
      </c>
      <c r="N194" s="142" t="s">
        <v>40</v>
      </c>
      <c r="P194" s="143">
        <f>O194*H194</f>
        <v>0</v>
      </c>
      <c r="Q194" s="143">
        <v>0</v>
      </c>
      <c r="R194" s="143">
        <f>Q194*H194</f>
        <v>0</v>
      </c>
      <c r="S194" s="143">
        <v>1.98E-3</v>
      </c>
      <c r="T194" s="144">
        <f>S194*H194</f>
        <v>2.9700000000000001E-2</v>
      </c>
      <c r="AR194" s="145" t="s">
        <v>147</v>
      </c>
      <c r="AT194" s="145" t="s">
        <v>142</v>
      </c>
      <c r="AU194" s="145" t="s">
        <v>84</v>
      </c>
      <c r="AY194" s="15" t="s">
        <v>140</v>
      </c>
      <c r="BE194" s="146">
        <f>IF(N194="základní",J194,0)</f>
        <v>0</v>
      </c>
      <c r="BF194" s="146">
        <f>IF(N194="snížená",J194,0)</f>
        <v>0</v>
      </c>
      <c r="BG194" s="146">
        <f>IF(N194="zákl. přenesená",J194,0)</f>
        <v>0</v>
      </c>
      <c r="BH194" s="146">
        <f>IF(N194="sníž. přenesená",J194,0)</f>
        <v>0</v>
      </c>
      <c r="BI194" s="146">
        <f>IF(N194="nulová",J194,0)</f>
        <v>0</v>
      </c>
      <c r="BJ194" s="15" t="s">
        <v>8</v>
      </c>
      <c r="BK194" s="146">
        <f>ROUND(I194*H194,0)</f>
        <v>0</v>
      </c>
      <c r="BL194" s="15" t="s">
        <v>147</v>
      </c>
      <c r="BM194" s="145" t="s">
        <v>755</v>
      </c>
    </row>
    <row r="195" spans="2:65" s="1" customFormat="1" ht="29.25">
      <c r="B195" s="30"/>
      <c r="D195" s="148" t="s">
        <v>203</v>
      </c>
      <c r="F195" s="162" t="s">
        <v>289</v>
      </c>
      <c r="I195" s="163"/>
      <c r="L195" s="30"/>
      <c r="M195" s="164"/>
      <c r="T195" s="54"/>
      <c r="AT195" s="15" t="s">
        <v>203</v>
      </c>
      <c r="AU195" s="15" t="s">
        <v>84</v>
      </c>
    </row>
    <row r="196" spans="2:65" s="12" customFormat="1" ht="11.25">
      <c r="B196" s="147"/>
      <c r="D196" s="148" t="s">
        <v>149</v>
      </c>
      <c r="E196" s="149" t="s">
        <v>1</v>
      </c>
      <c r="F196" s="150" t="s">
        <v>756</v>
      </c>
      <c r="H196" s="151">
        <v>15</v>
      </c>
      <c r="I196" s="152"/>
      <c r="L196" s="147"/>
      <c r="M196" s="153"/>
      <c r="T196" s="154"/>
      <c r="AT196" s="149" t="s">
        <v>149</v>
      </c>
      <c r="AU196" s="149" t="s">
        <v>84</v>
      </c>
      <c r="AV196" s="12" t="s">
        <v>84</v>
      </c>
      <c r="AW196" s="12" t="s">
        <v>31</v>
      </c>
      <c r="AX196" s="12" t="s">
        <v>8</v>
      </c>
      <c r="AY196" s="149" t="s">
        <v>140</v>
      </c>
    </row>
    <row r="197" spans="2:65" s="1" customFormat="1" ht="24.2" customHeight="1">
      <c r="B197" s="30"/>
      <c r="C197" s="134" t="s">
        <v>305</v>
      </c>
      <c r="D197" s="134" t="s">
        <v>142</v>
      </c>
      <c r="E197" s="135" t="s">
        <v>757</v>
      </c>
      <c r="F197" s="136" t="s">
        <v>758</v>
      </c>
      <c r="G197" s="137" t="s">
        <v>160</v>
      </c>
      <c r="H197" s="138">
        <v>45</v>
      </c>
      <c r="I197" s="139"/>
      <c r="J197" s="140">
        <f>ROUND(I197*H197,0)</f>
        <v>0</v>
      </c>
      <c r="K197" s="136" t="s">
        <v>146</v>
      </c>
      <c r="L197" s="30"/>
      <c r="M197" s="141" t="s">
        <v>1</v>
      </c>
      <c r="N197" s="142" t="s">
        <v>40</v>
      </c>
      <c r="P197" s="143">
        <f>O197*H197</f>
        <v>0</v>
      </c>
      <c r="Q197" s="143">
        <v>0</v>
      </c>
      <c r="R197" s="143">
        <f>Q197*H197</f>
        <v>0</v>
      </c>
      <c r="S197" s="143">
        <v>9.2499999999999995E-3</v>
      </c>
      <c r="T197" s="144">
        <f>S197*H197</f>
        <v>0.41624999999999995</v>
      </c>
      <c r="AR197" s="145" t="s">
        <v>147</v>
      </c>
      <c r="AT197" s="145" t="s">
        <v>142</v>
      </c>
      <c r="AU197" s="145" t="s">
        <v>84</v>
      </c>
      <c r="AY197" s="15" t="s">
        <v>140</v>
      </c>
      <c r="BE197" s="146">
        <f>IF(N197="základní",J197,0)</f>
        <v>0</v>
      </c>
      <c r="BF197" s="146">
        <f>IF(N197="snížená",J197,0)</f>
        <v>0</v>
      </c>
      <c r="BG197" s="146">
        <f>IF(N197="zákl. přenesená",J197,0)</f>
        <v>0</v>
      </c>
      <c r="BH197" s="146">
        <f>IF(N197="sníž. přenesená",J197,0)</f>
        <v>0</v>
      </c>
      <c r="BI197" s="146">
        <f>IF(N197="nulová",J197,0)</f>
        <v>0</v>
      </c>
      <c r="BJ197" s="15" t="s">
        <v>8</v>
      </c>
      <c r="BK197" s="146">
        <f>ROUND(I197*H197,0)</f>
        <v>0</v>
      </c>
      <c r="BL197" s="15" t="s">
        <v>147</v>
      </c>
      <c r="BM197" s="145" t="s">
        <v>759</v>
      </c>
    </row>
    <row r="198" spans="2:65" s="1" customFormat="1" ht="29.25">
      <c r="B198" s="30"/>
      <c r="D198" s="148" t="s">
        <v>203</v>
      </c>
      <c r="F198" s="162" t="s">
        <v>289</v>
      </c>
      <c r="I198" s="163"/>
      <c r="L198" s="30"/>
      <c r="M198" s="164"/>
      <c r="T198" s="54"/>
      <c r="AT198" s="15" t="s">
        <v>203</v>
      </c>
      <c r="AU198" s="15" t="s">
        <v>84</v>
      </c>
    </row>
    <row r="199" spans="2:65" s="12" customFormat="1" ht="11.25">
      <c r="B199" s="147"/>
      <c r="D199" s="148" t="s">
        <v>149</v>
      </c>
      <c r="E199" s="149" t="s">
        <v>1</v>
      </c>
      <c r="F199" s="150" t="s">
        <v>760</v>
      </c>
      <c r="H199" s="151">
        <v>45</v>
      </c>
      <c r="I199" s="152"/>
      <c r="L199" s="147"/>
      <c r="M199" s="153"/>
      <c r="T199" s="154"/>
      <c r="AT199" s="149" t="s">
        <v>149</v>
      </c>
      <c r="AU199" s="149" t="s">
        <v>84</v>
      </c>
      <c r="AV199" s="12" t="s">
        <v>84</v>
      </c>
      <c r="AW199" s="12" t="s">
        <v>31</v>
      </c>
      <c r="AX199" s="12" t="s">
        <v>8</v>
      </c>
      <c r="AY199" s="149" t="s">
        <v>140</v>
      </c>
    </row>
    <row r="200" spans="2:65" s="1" customFormat="1" ht="16.5" customHeight="1">
      <c r="B200" s="30"/>
      <c r="C200" s="134" t="s">
        <v>310</v>
      </c>
      <c r="D200" s="134" t="s">
        <v>142</v>
      </c>
      <c r="E200" s="135" t="s">
        <v>286</v>
      </c>
      <c r="F200" s="136" t="s">
        <v>287</v>
      </c>
      <c r="G200" s="137" t="s">
        <v>200</v>
      </c>
      <c r="H200" s="138">
        <v>1</v>
      </c>
      <c r="I200" s="139"/>
      <c r="J200" s="140">
        <f>ROUND(I200*H200,0)</f>
        <v>0</v>
      </c>
      <c r="K200" s="136" t="s">
        <v>146</v>
      </c>
      <c r="L200" s="30"/>
      <c r="M200" s="141" t="s">
        <v>1</v>
      </c>
      <c r="N200" s="142" t="s">
        <v>40</v>
      </c>
      <c r="P200" s="143">
        <f>O200*H200</f>
        <v>0</v>
      </c>
      <c r="Q200" s="143">
        <v>0</v>
      </c>
      <c r="R200" s="143">
        <f>Q200*H200</f>
        <v>0</v>
      </c>
      <c r="S200" s="143">
        <v>0</v>
      </c>
      <c r="T200" s="144">
        <f>S200*H200</f>
        <v>0</v>
      </c>
      <c r="AR200" s="145" t="s">
        <v>147</v>
      </c>
      <c r="AT200" s="145" t="s">
        <v>142</v>
      </c>
      <c r="AU200" s="145" t="s">
        <v>84</v>
      </c>
      <c r="AY200" s="15" t="s">
        <v>140</v>
      </c>
      <c r="BE200" s="146">
        <f>IF(N200="základní",J200,0)</f>
        <v>0</v>
      </c>
      <c r="BF200" s="146">
        <f>IF(N200="snížená",J200,0)</f>
        <v>0</v>
      </c>
      <c r="BG200" s="146">
        <f>IF(N200="zákl. přenesená",J200,0)</f>
        <v>0</v>
      </c>
      <c r="BH200" s="146">
        <f>IF(N200="sníž. přenesená",J200,0)</f>
        <v>0</v>
      </c>
      <c r="BI200" s="146">
        <f>IF(N200="nulová",J200,0)</f>
        <v>0</v>
      </c>
      <c r="BJ200" s="15" t="s">
        <v>8</v>
      </c>
      <c r="BK200" s="146">
        <f>ROUND(I200*H200,0)</f>
        <v>0</v>
      </c>
      <c r="BL200" s="15" t="s">
        <v>147</v>
      </c>
      <c r="BM200" s="145" t="s">
        <v>761</v>
      </c>
    </row>
    <row r="201" spans="2:65" s="1" customFormat="1" ht="29.25">
      <c r="B201" s="30"/>
      <c r="D201" s="148" t="s">
        <v>203</v>
      </c>
      <c r="F201" s="162" t="s">
        <v>289</v>
      </c>
      <c r="I201" s="163"/>
      <c r="L201" s="30"/>
      <c r="M201" s="164"/>
      <c r="T201" s="54"/>
      <c r="AT201" s="15" t="s">
        <v>203</v>
      </c>
      <c r="AU201" s="15" t="s">
        <v>84</v>
      </c>
    </row>
    <row r="202" spans="2:65" s="12" customFormat="1" ht="11.25">
      <c r="B202" s="147"/>
      <c r="D202" s="148" t="s">
        <v>149</v>
      </c>
      <c r="E202" s="149" t="s">
        <v>1</v>
      </c>
      <c r="F202" s="150" t="s">
        <v>291</v>
      </c>
      <c r="H202" s="151">
        <v>1</v>
      </c>
      <c r="I202" s="152"/>
      <c r="L202" s="147"/>
      <c r="M202" s="153"/>
      <c r="T202" s="154"/>
      <c r="AT202" s="149" t="s">
        <v>149</v>
      </c>
      <c r="AU202" s="149" t="s">
        <v>84</v>
      </c>
      <c r="AV202" s="12" t="s">
        <v>84</v>
      </c>
      <c r="AW202" s="12" t="s">
        <v>31</v>
      </c>
      <c r="AX202" s="12" t="s">
        <v>8</v>
      </c>
      <c r="AY202" s="149" t="s">
        <v>140</v>
      </c>
    </row>
    <row r="203" spans="2:65" s="1" customFormat="1" ht="21.75" customHeight="1">
      <c r="B203" s="30"/>
      <c r="C203" s="134" t="s">
        <v>210</v>
      </c>
      <c r="D203" s="134" t="s">
        <v>142</v>
      </c>
      <c r="E203" s="135" t="s">
        <v>293</v>
      </c>
      <c r="F203" s="136" t="s">
        <v>294</v>
      </c>
      <c r="G203" s="137" t="s">
        <v>200</v>
      </c>
      <c r="H203" s="138">
        <v>2</v>
      </c>
      <c r="I203" s="139"/>
      <c r="J203" s="140">
        <f>ROUND(I203*H203,0)</f>
        <v>0</v>
      </c>
      <c r="K203" s="136" t="s">
        <v>146</v>
      </c>
      <c r="L203" s="30"/>
      <c r="M203" s="141" t="s">
        <v>1</v>
      </c>
      <c r="N203" s="142" t="s">
        <v>40</v>
      </c>
      <c r="P203" s="143">
        <f>O203*H203</f>
        <v>0</v>
      </c>
      <c r="Q203" s="143">
        <v>0</v>
      </c>
      <c r="R203" s="143">
        <f>Q203*H203</f>
        <v>0</v>
      </c>
      <c r="S203" s="143">
        <v>0</v>
      </c>
      <c r="T203" s="144">
        <f>S203*H203</f>
        <v>0</v>
      </c>
      <c r="AR203" s="145" t="s">
        <v>147</v>
      </c>
      <c r="AT203" s="145" t="s">
        <v>142</v>
      </c>
      <c r="AU203" s="145" t="s">
        <v>84</v>
      </c>
      <c r="AY203" s="15" t="s">
        <v>140</v>
      </c>
      <c r="BE203" s="146">
        <f>IF(N203="základní",J203,0)</f>
        <v>0</v>
      </c>
      <c r="BF203" s="146">
        <f>IF(N203="snížená",J203,0)</f>
        <v>0</v>
      </c>
      <c r="BG203" s="146">
        <f>IF(N203="zákl. přenesená",J203,0)</f>
        <v>0</v>
      </c>
      <c r="BH203" s="146">
        <f>IF(N203="sníž. přenesená",J203,0)</f>
        <v>0</v>
      </c>
      <c r="BI203" s="146">
        <f>IF(N203="nulová",J203,0)</f>
        <v>0</v>
      </c>
      <c r="BJ203" s="15" t="s">
        <v>8</v>
      </c>
      <c r="BK203" s="146">
        <f>ROUND(I203*H203,0)</f>
        <v>0</v>
      </c>
      <c r="BL203" s="15" t="s">
        <v>147</v>
      </c>
      <c r="BM203" s="145" t="s">
        <v>762</v>
      </c>
    </row>
    <row r="204" spans="2:65" s="1" customFormat="1" ht="29.25">
      <c r="B204" s="30"/>
      <c r="D204" s="148" t="s">
        <v>203</v>
      </c>
      <c r="F204" s="162" t="s">
        <v>289</v>
      </c>
      <c r="I204" s="163"/>
      <c r="L204" s="30"/>
      <c r="M204" s="164"/>
      <c r="T204" s="54"/>
      <c r="AT204" s="15" t="s">
        <v>203</v>
      </c>
      <c r="AU204" s="15" t="s">
        <v>84</v>
      </c>
    </row>
    <row r="205" spans="2:65" s="12" customFormat="1" ht="11.25">
      <c r="B205" s="147"/>
      <c r="D205" s="148" t="s">
        <v>149</v>
      </c>
      <c r="E205" s="149" t="s">
        <v>1</v>
      </c>
      <c r="F205" s="150" t="s">
        <v>297</v>
      </c>
      <c r="H205" s="151">
        <v>2</v>
      </c>
      <c r="I205" s="152"/>
      <c r="L205" s="147"/>
      <c r="M205" s="153"/>
      <c r="T205" s="154"/>
      <c r="AT205" s="149" t="s">
        <v>149</v>
      </c>
      <c r="AU205" s="149" t="s">
        <v>84</v>
      </c>
      <c r="AV205" s="12" t="s">
        <v>84</v>
      </c>
      <c r="AW205" s="12" t="s">
        <v>31</v>
      </c>
      <c r="AX205" s="12" t="s">
        <v>8</v>
      </c>
      <c r="AY205" s="149" t="s">
        <v>140</v>
      </c>
    </row>
    <row r="206" spans="2:65" s="1" customFormat="1" ht="44.25" customHeight="1">
      <c r="B206" s="30"/>
      <c r="C206" s="134" t="s">
        <v>318</v>
      </c>
      <c r="D206" s="134" t="s">
        <v>142</v>
      </c>
      <c r="E206" s="135" t="s">
        <v>274</v>
      </c>
      <c r="F206" s="136" t="s">
        <v>275</v>
      </c>
      <c r="G206" s="137" t="s">
        <v>276</v>
      </c>
      <c r="H206" s="138">
        <v>1</v>
      </c>
      <c r="I206" s="139"/>
      <c r="J206" s="140">
        <f>ROUND(I206*H206,0)</f>
        <v>0</v>
      </c>
      <c r="K206" s="136" t="s">
        <v>1</v>
      </c>
      <c r="L206" s="30"/>
      <c r="M206" s="141" t="s">
        <v>1</v>
      </c>
      <c r="N206" s="142" t="s">
        <v>40</v>
      </c>
      <c r="P206" s="143">
        <f>O206*H206</f>
        <v>0</v>
      </c>
      <c r="Q206" s="143">
        <v>0</v>
      </c>
      <c r="R206" s="143">
        <f>Q206*H206</f>
        <v>0</v>
      </c>
      <c r="S206" s="143">
        <v>0.16500000000000001</v>
      </c>
      <c r="T206" s="144">
        <f>S206*H206</f>
        <v>0.16500000000000001</v>
      </c>
      <c r="AR206" s="145" t="s">
        <v>147</v>
      </c>
      <c r="AT206" s="145" t="s">
        <v>142</v>
      </c>
      <c r="AU206" s="145" t="s">
        <v>84</v>
      </c>
      <c r="AY206" s="15" t="s">
        <v>140</v>
      </c>
      <c r="BE206" s="146">
        <f>IF(N206="základní",J206,0)</f>
        <v>0</v>
      </c>
      <c r="BF206" s="146">
        <f>IF(N206="snížená",J206,0)</f>
        <v>0</v>
      </c>
      <c r="BG206" s="146">
        <f>IF(N206="zákl. přenesená",J206,0)</f>
        <v>0</v>
      </c>
      <c r="BH206" s="146">
        <f>IF(N206="sníž. přenesená",J206,0)</f>
        <v>0</v>
      </c>
      <c r="BI206" s="146">
        <f>IF(N206="nulová",J206,0)</f>
        <v>0</v>
      </c>
      <c r="BJ206" s="15" t="s">
        <v>8</v>
      </c>
      <c r="BK206" s="146">
        <f>ROUND(I206*H206,0)</f>
        <v>0</v>
      </c>
      <c r="BL206" s="15" t="s">
        <v>147</v>
      </c>
      <c r="BM206" s="145" t="s">
        <v>763</v>
      </c>
    </row>
    <row r="207" spans="2:65" s="12" customFormat="1" ht="11.25">
      <c r="B207" s="147"/>
      <c r="D207" s="148" t="s">
        <v>149</v>
      </c>
      <c r="E207" s="149" t="s">
        <v>1</v>
      </c>
      <c r="F207" s="150" t="s">
        <v>278</v>
      </c>
      <c r="H207" s="151">
        <v>1</v>
      </c>
      <c r="I207" s="152"/>
      <c r="L207" s="147"/>
      <c r="M207" s="153"/>
      <c r="T207" s="154"/>
      <c r="AT207" s="149" t="s">
        <v>149</v>
      </c>
      <c r="AU207" s="149" t="s">
        <v>84</v>
      </c>
      <c r="AV207" s="12" t="s">
        <v>84</v>
      </c>
      <c r="AW207" s="12" t="s">
        <v>31</v>
      </c>
      <c r="AX207" s="12" t="s">
        <v>8</v>
      </c>
      <c r="AY207" s="149" t="s">
        <v>140</v>
      </c>
    </row>
    <row r="208" spans="2:65" s="11" customFormat="1" ht="22.9" customHeight="1">
      <c r="B208" s="122"/>
      <c r="D208" s="123" t="s">
        <v>74</v>
      </c>
      <c r="E208" s="132" t="s">
        <v>303</v>
      </c>
      <c r="F208" s="132" t="s">
        <v>304</v>
      </c>
      <c r="I208" s="125"/>
      <c r="J208" s="133">
        <f>BK208</f>
        <v>0</v>
      </c>
      <c r="L208" s="122"/>
      <c r="M208" s="127"/>
      <c r="P208" s="128">
        <f>SUM(P209:P213)</f>
        <v>0</v>
      </c>
      <c r="R208" s="128">
        <f>SUM(R209:R213)</f>
        <v>0</v>
      </c>
      <c r="T208" s="129">
        <f>SUM(T209:T213)</f>
        <v>0</v>
      </c>
      <c r="AR208" s="123" t="s">
        <v>8</v>
      </c>
      <c r="AT208" s="130" t="s">
        <v>74</v>
      </c>
      <c r="AU208" s="130" t="s">
        <v>8</v>
      </c>
      <c r="AY208" s="123" t="s">
        <v>140</v>
      </c>
      <c r="BK208" s="131">
        <f>SUM(BK209:BK213)</f>
        <v>0</v>
      </c>
    </row>
    <row r="209" spans="2:65" s="1" customFormat="1" ht="24.2" customHeight="1">
      <c r="B209" s="30"/>
      <c r="C209" s="134" t="s">
        <v>324</v>
      </c>
      <c r="D209" s="134" t="s">
        <v>142</v>
      </c>
      <c r="E209" s="135" t="s">
        <v>306</v>
      </c>
      <c r="F209" s="136" t="s">
        <v>307</v>
      </c>
      <c r="G209" s="137" t="s">
        <v>308</v>
      </c>
      <c r="H209" s="138">
        <v>37.655000000000001</v>
      </c>
      <c r="I209" s="139"/>
      <c r="J209" s="140">
        <f>ROUND(I209*H209,0)</f>
        <v>0</v>
      </c>
      <c r="K209" s="136" t="s">
        <v>146</v>
      </c>
      <c r="L209" s="30"/>
      <c r="M209" s="141" t="s">
        <v>1</v>
      </c>
      <c r="N209" s="142" t="s">
        <v>40</v>
      </c>
      <c r="P209" s="143">
        <f>O209*H209</f>
        <v>0</v>
      </c>
      <c r="Q209" s="143">
        <v>0</v>
      </c>
      <c r="R209" s="143">
        <f>Q209*H209</f>
        <v>0</v>
      </c>
      <c r="S209" s="143">
        <v>0</v>
      </c>
      <c r="T209" s="144">
        <f>S209*H209</f>
        <v>0</v>
      </c>
      <c r="AR209" s="145" t="s">
        <v>147</v>
      </c>
      <c r="AT209" s="145" t="s">
        <v>142</v>
      </c>
      <c r="AU209" s="145" t="s">
        <v>84</v>
      </c>
      <c r="AY209" s="15" t="s">
        <v>140</v>
      </c>
      <c r="BE209" s="146">
        <f>IF(N209="základní",J209,0)</f>
        <v>0</v>
      </c>
      <c r="BF209" s="146">
        <f>IF(N209="snížená",J209,0)</f>
        <v>0</v>
      </c>
      <c r="BG209" s="146">
        <f>IF(N209="zákl. přenesená",J209,0)</f>
        <v>0</v>
      </c>
      <c r="BH209" s="146">
        <f>IF(N209="sníž. přenesená",J209,0)</f>
        <v>0</v>
      </c>
      <c r="BI209" s="146">
        <f>IF(N209="nulová",J209,0)</f>
        <v>0</v>
      </c>
      <c r="BJ209" s="15" t="s">
        <v>8</v>
      </c>
      <c r="BK209" s="146">
        <f>ROUND(I209*H209,0)</f>
        <v>0</v>
      </c>
      <c r="BL209" s="15" t="s">
        <v>147</v>
      </c>
      <c r="BM209" s="145" t="s">
        <v>764</v>
      </c>
    </row>
    <row r="210" spans="2:65" s="1" customFormat="1" ht="24.2" customHeight="1">
      <c r="B210" s="30"/>
      <c r="C210" s="134" t="s">
        <v>332</v>
      </c>
      <c r="D210" s="134" t="s">
        <v>142</v>
      </c>
      <c r="E210" s="135" t="s">
        <v>311</v>
      </c>
      <c r="F210" s="136" t="s">
        <v>312</v>
      </c>
      <c r="G210" s="137" t="s">
        <v>308</v>
      </c>
      <c r="H210" s="138">
        <v>37.655000000000001</v>
      </c>
      <c r="I210" s="139"/>
      <c r="J210" s="140">
        <f>ROUND(I210*H210,0)</f>
        <v>0</v>
      </c>
      <c r="K210" s="136" t="s">
        <v>146</v>
      </c>
      <c r="L210" s="30"/>
      <c r="M210" s="141" t="s">
        <v>1</v>
      </c>
      <c r="N210" s="142" t="s">
        <v>40</v>
      </c>
      <c r="P210" s="143">
        <f>O210*H210</f>
        <v>0</v>
      </c>
      <c r="Q210" s="143">
        <v>0</v>
      </c>
      <c r="R210" s="143">
        <f>Q210*H210</f>
        <v>0</v>
      </c>
      <c r="S210" s="143">
        <v>0</v>
      </c>
      <c r="T210" s="144">
        <f>S210*H210</f>
        <v>0</v>
      </c>
      <c r="AR210" s="145" t="s">
        <v>147</v>
      </c>
      <c r="AT210" s="145" t="s">
        <v>142</v>
      </c>
      <c r="AU210" s="145" t="s">
        <v>84</v>
      </c>
      <c r="AY210" s="15" t="s">
        <v>140</v>
      </c>
      <c r="BE210" s="146">
        <f>IF(N210="základní",J210,0)</f>
        <v>0</v>
      </c>
      <c r="BF210" s="146">
        <f>IF(N210="snížená",J210,0)</f>
        <v>0</v>
      </c>
      <c r="BG210" s="146">
        <f>IF(N210="zákl. přenesená",J210,0)</f>
        <v>0</v>
      </c>
      <c r="BH210" s="146">
        <f>IF(N210="sníž. přenesená",J210,0)</f>
        <v>0</v>
      </c>
      <c r="BI210" s="146">
        <f>IF(N210="nulová",J210,0)</f>
        <v>0</v>
      </c>
      <c r="BJ210" s="15" t="s">
        <v>8</v>
      </c>
      <c r="BK210" s="146">
        <f>ROUND(I210*H210,0)</f>
        <v>0</v>
      </c>
      <c r="BL210" s="15" t="s">
        <v>147</v>
      </c>
      <c r="BM210" s="145" t="s">
        <v>765</v>
      </c>
    </row>
    <row r="211" spans="2:65" s="1" customFormat="1" ht="24.2" customHeight="1">
      <c r="B211" s="30"/>
      <c r="C211" s="134" t="s">
        <v>338</v>
      </c>
      <c r="D211" s="134" t="s">
        <v>142</v>
      </c>
      <c r="E211" s="135" t="s">
        <v>314</v>
      </c>
      <c r="F211" s="136" t="s">
        <v>315</v>
      </c>
      <c r="G211" s="137" t="s">
        <v>308</v>
      </c>
      <c r="H211" s="138">
        <v>376.55</v>
      </c>
      <c r="I211" s="139"/>
      <c r="J211" s="140">
        <f>ROUND(I211*H211,0)</f>
        <v>0</v>
      </c>
      <c r="K211" s="136" t="s">
        <v>146</v>
      </c>
      <c r="L211" s="30"/>
      <c r="M211" s="141" t="s">
        <v>1</v>
      </c>
      <c r="N211" s="142" t="s">
        <v>40</v>
      </c>
      <c r="P211" s="143">
        <f>O211*H211</f>
        <v>0</v>
      </c>
      <c r="Q211" s="143">
        <v>0</v>
      </c>
      <c r="R211" s="143">
        <f>Q211*H211</f>
        <v>0</v>
      </c>
      <c r="S211" s="143">
        <v>0</v>
      </c>
      <c r="T211" s="144">
        <f>S211*H211</f>
        <v>0</v>
      </c>
      <c r="AR211" s="145" t="s">
        <v>147</v>
      </c>
      <c r="AT211" s="145" t="s">
        <v>142</v>
      </c>
      <c r="AU211" s="145" t="s">
        <v>84</v>
      </c>
      <c r="AY211" s="15" t="s">
        <v>140</v>
      </c>
      <c r="BE211" s="146">
        <f>IF(N211="základní",J211,0)</f>
        <v>0</v>
      </c>
      <c r="BF211" s="146">
        <f>IF(N211="snížená",J211,0)</f>
        <v>0</v>
      </c>
      <c r="BG211" s="146">
        <f>IF(N211="zákl. přenesená",J211,0)</f>
        <v>0</v>
      </c>
      <c r="BH211" s="146">
        <f>IF(N211="sníž. přenesená",J211,0)</f>
        <v>0</v>
      </c>
      <c r="BI211" s="146">
        <f>IF(N211="nulová",J211,0)</f>
        <v>0</v>
      </c>
      <c r="BJ211" s="15" t="s">
        <v>8</v>
      </c>
      <c r="BK211" s="146">
        <f>ROUND(I211*H211,0)</f>
        <v>0</v>
      </c>
      <c r="BL211" s="15" t="s">
        <v>147</v>
      </c>
      <c r="BM211" s="145" t="s">
        <v>766</v>
      </c>
    </row>
    <row r="212" spans="2:65" s="12" customFormat="1" ht="11.25">
      <c r="B212" s="147"/>
      <c r="D212" s="148" t="s">
        <v>149</v>
      </c>
      <c r="F212" s="150" t="s">
        <v>767</v>
      </c>
      <c r="H212" s="151">
        <v>376.55</v>
      </c>
      <c r="I212" s="152"/>
      <c r="L212" s="147"/>
      <c r="M212" s="153"/>
      <c r="T212" s="154"/>
      <c r="AT212" s="149" t="s">
        <v>149</v>
      </c>
      <c r="AU212" s="149" t="s">
        <v>84</v>
      </c>
      <c r="AV212" s="12" t="s">
        <v>84</v>
      </c>
      <c r="AW212" s="12" t="s">
        <v>4</v>
      </c>
      <c r="AX212" s="12" t="s">
        <v>8</v>
      </c>
      <c r="AY212" s="149" t="s">
        <v>140</v>
      </c>
    </row>
    <row r="213" spans="2:65" s="1" customFormat="1" ht="33" customHeight="1">
      <c r="B213" s="30"/>
      <c r="C213" s="134" t="s">
        <v>343</v>
      </c>
      <c r="D213" s="134" t="s">
        <v>142</v>
      </c>
      <c r="E213" s="135" t="s">
        <v>319</v>
      </c>
      <c r="F213" s="136" t="s">
        <v>320</v>
      </c>
      <c r="G213" s="137" t="s">
        <v>308</v>
      </c>
      <c r="H213" s="138">
        <v>37.655000000000001</v>
      </c>
      <c r="I213" s="139"/>
      <c r="J213" s="140">
        <f>ROUND(I213*H213,0)</f>
        <v>0</v>
      </c>
      <c r="K213" s="136" t="s">
        <v>146</v>
      </c>
      <c r="L213" s="30"/>
      <c r="M213" s="141" t="s">
        <v>1</v>
      </c>
      <c r="N213" s="142" t="s">
        <v>40</v>
      </c>
      <c r="P213" s="143">
        <f>O213*H213</f>
        <v>0</v>
      </c>
      <c r="Q213" s="143">
        <v>0</v>
      </c>
      <c r="R213" s="143">
        <f>Q213*H213</f>
        <v>0</v>
      </c>
      <c r="S213" s="143">
        <v>0</v>
      </c>
      <c r="T213" s="144">
        <f>S213*H213</f>
        <v>0</v>
      </c>
      <c r="AR213" s="145" t="s">
        <v>147</v>
      </c>
      <c r="AT213" s="145" t="s">
        <v>142</v>
      </c>
      <c r="AU213" s="145" t="s">
        <v>84</v>
      </c>
      <c r="AY213" s="15" t="s">
        <v>140</v>
      </c>
      <c r="BE213" s="146">
        <f>IF(N213="základní",J213,0)</f>
        <v>0</v>
      </c>
      <c r="BF213" s="146">
        <f>IF(N213="snížená",J213,0)</f>
        <v>0</v>
      </c>
      <c r="BG213" s="146">
        <f>IF(N213="zákl. přenesená",J213,0)</f>
        <v>0</v>
      </c>
      <c r="BH213" s="146">
        <f>IF(N213="sníž. přenesená",J213,0)</f>
        <v>0</v>
      </c>
      <c r="BI213" s="146">
        <f>IF(N213="nulová",J213,0)</f>
        <v>0</v>
      </c>
      <c r="BJ213" s="15" t="s">
        <v>8</v>
      </c>
      <c r="BK213" s="146">
        <f>ROUND(I213*H213,0)</f>
        <v>0</v>
      </c>
      <c r="BL213" s="15" t="s">
        <v>147</v>
      </c>
      <c r="BM213" s="145" t="s">
        <v>768</v>
      </c>
    </row>
    <row r="214" spans="2:65" s="11" customFormat="1" ht="22.9" customHeight="1">
      <c r="B214" s="122"/>
      <c r="D214" s="123" t="s">
        <v>74</v>
      </c>
      <c r="E214" s="132" t="s">
        <v>322</v>
      </c>
      <c r="F214" s="132" t="s">
        <v>323</v>
      </c>
      <c r="I214" s="125"/>
      <c r="J214" s="133">
        <f>BK214</f>
        <v>0</v>
      </c>
      <c r="L214" s="122"/>
      <c r="M214" s="127"/>
      <c r="P214" s="128">
        <f>P215</f>
        <v>0</v>
      </c>
      <c r="R214" s="128">
        <f>R215</f>
        <v>0</v>
      </c>
      <c r="T214" s="129">
        <f>T215</f>
        <v>0</v>
      </c>
      <c r="AR214" s="123" t="s">
        <v>8</v>
      </c>
      <c r="AT214" s="130" t="s">
        <v>74</v>
      </c>
      <c r="AU214" s="130" t="s">
        <v>8</v>
      </c>
      <c r="AY214" s="123" t="s">
        <v>140</v>
      </c>
      <c r="BK214" s="131">
        <f>BK215</f>
        <v>0</v>
      </c>
    </row>
    <row r="215" spans="2:65" s="1" customFormat="1" ht="16.5" customHeight="1">
      <c r="B215" s="30"/>
      <c r="C215" s="134" t="s">
        <v>348</v>
      </c>
      <c r="D215" s="134" t="s">
        <v>142</v>
      </c>
      <c r="E215" s="135" t="s">
        <v>769</v>
      </c>
      <c r="F215" s="136" t="s">
        <v>770</v>
      </c>
      <c r="G215" s="137" t="s">
        <v>308</v>
      </c>
      <c r="H215" s="138">
        <v>31.366</v>
      </c>
      <c r="I215" s="139"/>
      <c r="J215" s="140">
        <f>ROUND(I215*H215,0)</f>
        <v>0</v>
      </c>
      <c r="K215" s="136" t="s">
        <v>146</v>
      </c>
      <c r="L215" s="30"/>
      <c r="M215" s="141" t="s">
        <v>1</v>
      </c>
      <c r="N215" s="142" t="s">
        <v>40</v>
      </c>
      <c r="P215" s="143">
        <f>O215*H215</f>
        <v>0</v>
      </c>
      <c r="Q215" s="143">
        <v>0</v>
      </c>
      <c r="R215" s="143">
        <f>Q215*H215</f>
        <v>0</v>
      </c>
      <c r="S215" s="143">
        <v>0</v>
      </c>
      <c r="T215" s="144">
        <f>S215*H215</f>
        <v>0</v>
      </c>
      <c r="AR215" s="145" t="s">
        <v>147</v>
      </c>
      <c r="AT215" s="145" t="s">
        <v>142</v>
      </c>
      <c r="AU215" s="145" t="s">
        <v>84</v>
      </c>
      <c r="AY215" s="15" t="s">
        <v>140</v>
      </c>
      <c r="BE215" s="146">
        <f>IF(N215="základní",J215,0)</f>
        <v>0</v>
      </c>
      <c r="BF215" s="146">
        <f>IF(N215="snížená",J215,0)</f>
        <v>0</v>
      </c>
      <c r="BG215" s="146">
        <f>IF(N215="zákl. přenesená",J215,0)</f>
        <v>0</v>
      </c>
      <c r="BH215" s="146">
        <f>IF(N215="sníž. přenesená",J215,0)</f>
        <v>0</v>
      </c>
      <c r="BI215" s="146">
        <f>IF(N215="nulová",J215,0)</f>
        <v>0</v>
      </c>
      <c r="BJ215" s="15" t="s">
        <v>8</v>
      </c>
      <c r="BK215" s="146">
        <f>ROUND(I215*H215,0)</f>
        <v>0</v>
      </c>
      <c r="BL215" s="15" t="s">
        <v>147</v>
      </c>
      <c r="BM215" s="145" t="s">
        <v>771</v>
      </c>
    </row>
    <row r="216" spans="2:65" s="11" customFormat="1" ht="25.9" customHeight="1">
      <c r="B216" s="122"/>
      <c r="D216" s="123" t="s">
        <v>74</v>
      </c>
      <c r="E216" s="124" t="s">
        <v>328</v>
      </c>
      <c r="F216" s="124" t="s">
        <v>329</v>
      </c>
      <c r="I216" s="125"/>
      <c r="J216" s="126">
        <f>BK216</f>
        <v>0</v>
      </c>
      <c r="L216" s="122"/>
      <c r="M216" s="127"/>
      <c r="P216" s="128">
        <f>P217+P219+P225</f>
        <v>0</v>
      </c>
      <c r="R216" s="128">
        <f>R217+R219+R225</f>
        <v>9.3382799999999988E-2</v>
      </c>
      <c r="T216" s="129">
        <f>T217+T219+T225</f>
        <v>9.266400000000001E-3</v>
      </c>
      <c r="AR216" s="123" t="s">
        <v>84</v>
      </c>
      <c r="AT216" s="130" t="s">
        <v>74</v>
      </c>
      <c r="AU216" s="130" t="s">
        <v>75</v>
      </c>
      <c r="AY216" s="123" t="s">
        <v>140</v>
      </c>
      <c r="BK216" s="131">
        <f>BK217+BK219+BK225</f>
        <v>0</v>
      </c>
    </row>
    <row r="217" spans="2:65" s="11" customFormat="1" ht="22.9" customHeight="1">
      <c r="B217" s="122"/>
      <c r="D217" s="123" t="s">
        <v>74</v>
      </c>
      <c r="E217" s="132" t="s">
        <v>330</v>
      </c>
      <c r="F217" s="132" t="s">
        <v>331</v>
      </c>
      <c r="I217" s="125"/>
      <c r="J217" s="133">
        <f>BK217</f>
        <v>0</v>
      </c>
      <c r="L217" s="122"/>
      <c r="M217" s="127"/>
      <c r="P217" s="128">
        <f>P218</f>
        <v>0</v>
      </c>
      <c r="R217" s="128">
        <f>R218</f>
        <v>0</v>
      </c>
      <c r="T217" s="129">
        <f>T218</f>
        <v>0</v>
      </c>
      <c r="AR217" s="123" t="s">
        <v>84</v>
      </c>
      <c r="AT217" s="130" t="s">
        <v>74</v>
      </c>
      <c r="AU217" s="130" t="s">
        <v>8</v>
      </c>
      <c r="AY217" s="123" t="s">
        <v>140</v>
      </c>
      <c r="BK217" s="131">
        <f>BK218</f>
        <v>0</v>
      </c>
    </row>
    <row r="218" spans="2:65" s="1" customFormat="1" ht="55.5" customHeight="1">
      <c r="B218" s="30"/>
      <c r="C218" s="134" t="s">
        <v>353</v>
      </c>
      <c r="D218" s="134" t="s">
        <v>142</v>
      </c>
      <c r="E218" s="135" t="s">
        <v>772</v>
      </c>
      <c r="F218" s="136" t="s">
        <v>773</v>
      </c>
      <c r="G218" s="137" t="s">
        <v>276</v>
      </c>
      <c r="H218" s="138">
        <v>1</v>
      </c>
      <c r="I218" s="139"/>
      <c r="J218" s="140">
        <f>ROUND(I218*H218,0)</f>
        <v>0</v>
      </c>
      <c r="K218" s="136" t="s">
        <v>1</v>
      </c>
      <c r="L218" s="30"/>
      <c r="M218" s="141" t="s">
        <v>1</v>
      </c>
      <c r="N218" s="142" t="s">
        <v>40</v>
      </c>
      <c r="P218" s="143">
        <f>O218*H218</f>
        <v>0</v>
      </c>
      <c r="Q218" s="143">
        <v>0</v>
      </c>
      <c r="R218" s="143">
        <f>Q218*H218</f>
        <v>0</v>
      </c>
      <c r="S218" s="143">
        <v>0</v>
      </c>
      <c r="T218" s="144">
        <f>S218*H218</f>
        <v>0</v>
      </c>
      <c r="AR218" s="145" t="s">
        <v>201</v>
      </c>
      <c r="AT218" s="145" t="s">
        <v>142</v>
      </c>
      <c r="AU218" s="145" t="s">
        <v>84</v>
      </c>
      <c r="AY218" s="15" t="s">
        <v>140</v>
      </c>
      <c r="BE218" s="146">
        <f>IF(N218="základní",J218,0)</f>
        <v>0</v>
      </c>
      <c r="BF218" s="146">
        <f>IF(N218="snížená",J218,0)</f>
        <v>0</v>
      </c>
      <c r="BG218" s="146">
        <f>IF(N218="zákl. přenesená",J218,0)</f>
        <v>0</v>
      </c>
      <c r="BH218" s="146">
        <f>IF(N218="sníž. přenesená",J218,0)</f>
        <v>0</v>
      </c>
      <c r="BI218" s="146">
        <f>IF(N218="nulová",J218,0)</f>
        <v>0</v>
      </c>
      <c r="BJ218" s="15" t="s">
        <v>8</v>
      </c>
      <c r="BK218" s="146">
        <f>ROUND(I218*H218,0)</f>
        <v>0</v>
      </c>
      <c r="BL218" s="15" t="s">
        <v>201</v>
      </c>
      <c r="BM218" s="145" t="s">
        <v>774</v>
      </c>
    </row>
    <row r="219" spans="2:65" s="11" customFormat="1" ht="22.9" customHeight="1">
      <c r="B219" s="122"/>
      <c r="D219" s="123" t="s">
        <v>74</v>
      </c>
      <c r="E219" s="132" t="s">
        <v>775</v>
      </c>
      <c r="F219" s="132" t="s">
        <v>776</v>
      </c>
      <c r="I219" s="125"/>
      <c r="J219" s="133">
        <f>BK219</f>
        <v>0</v>
      </c>
      <c r="L219" s="122"/>
      <c r="M219" s="127"/>
      <c r="P219" s="128">
        <f>SUM(P220:P224)</f>
        <v>0</v>
      </c>
      <c r="R219" s="128">
        <f>SUM(R220:R224)</f>
        <v>1.0296E-2</v>
      </c>
      <c r="T219" s="129">
        <f>SUM(T220:T224)</f>
        <v>9.266400000000001E-3</v>
      </c>
      <c r="AR219" s="123" t="s">
        <v>84</v>
      </c>
      <c r="AT219" s="130" t="s">
        <v>74</v>
      </c>
      <c r="AU219" s="130" t="s">
        <v>8</v>
      </c>
      <c r="AY219" s="123" t="s">
        <v>140</v>
      </c>
      <c r="BK219" s="131">
        <f>SUM(BK220:BK224)</f>
        <v>0</v>
      </c>
    </row>
    <row r="220" spans="2:65" s="1" customFormat="1" ht="16.5" customHeight="1">
      <c r="B220" s="30"/>
      <c r="C220" s="134" t="s">
        <v>359</v>
      </c>
      <c r="D220" s="134" t="s">
        <v>142</v>
      </c>
      <c r="E220" s="135" t="s">
        <v>777</v>
      </c>
      <c r="F220" s="136" t="s">
        <v>778</v>
      </c>
      <c r="G220" s="137" t="s">
        <v>145</v>
      </c>
      <c r="H220" s="138">
        <v>1.56</v>
      </c>
      <c r="I220" s="139"/>
      <c r="J220" s="140">
        <f>ROUND(I220*H220,0)</f>
        <v>0</v>
      </c>
      <c r="K220" s="136" t="s">
        <v>146</v>
      </c>
      <c r="L220" s="30"/>
      <c r="M220" s="141" t="s">
        <v>1</v>
      </c>
      <c r="N220" s="142" t="s">
        <v>40</v>
      </c>
      <c r="P220" s="143">
        <f>O220*H220</f>
        <v>0</v>
      </c>
      <c r="Q220" s="143">
        <v>0</v>
      </c>
      <c r="R220" s="143">
        <f>Q220*H220</f>
        <v>0</v>
      </c>
      <c r="S220" s="143">
        <v>5.94E-3</v>
      </c>
      <c r="T220" s="144">
        <f>S220*H220</f>
        <v>9.266400000000001E-3</v>
      </c>
      <c r="AR220" s="145" t="s">
        <v>201</v>
      </c>
      <c r="AT220" s="145" t="s">
        <v>142</v>
      </c>
      <c r="AU220" s="145" t="s">
        <v>84</v>
      </c>
      <c r="AY220" s="15" t="s">
        <v>140</v>
      </c>
      <c r="BE220" s="146">
        <f>IF(N220="základní",J220,0)</f>
        <v>0</v>
      </c>
      <c r="BF220" s="146">
        <f>IF(N220="snížená",J220,0)</f>
        <v>0</v>
      </c>
      <c r="BG220" s="146">
        <f>IF(N220="zákl. přenesená",J220,0)</f>
        <v>0</v>
      </c>
      <c r="BH220" s="146">
        <f>IF(N220="sníž. přenesená",J220,0)</f>
        <v>0</v>
      </c>
      <c r="BI220" s="146">
        <f>IF(N220="nulová",J220,0)</f>
        <v>0</v>
      </c>
      <c r="BJ220" s="15" t="s">
        <v>8</v>
      </c>
      <c r="BK220" s="146">
        <f>ROUND(I220*H220,0)</f>
        <v>0</v>
      </c>
      <c r="BL220" s="15" t="s">
        <v>201</v>
      </c>
      <c r="BM220" s="145" t="s">
        <v>779</v>
      </c>
    </row>
    <row r="221" spans="2:65" s="12" customFormat="1" ht="11.25">
      <c r="B221" s="147"/>
      <c r="D221" s="148" t="s">
        <v>149</v>
      </c>
      <c r="E221" s="149" t="s">
        <v>1</v>
      </c>
      <c r="F221" s="150" t="s">
        <v>780</v>
      </c>
      <c r="H221" s="151">
        <v>1.56</v>
      </c>
      <c r="I221" s="152"/>
      <c r="L221" s="147"/>
      <c r="M221" s="153"/>
      <c r="T221" s="154"/>
      <c r="AT221" s="149" t="s">
        <v>149</v>
      </c>
      <c r="AU221" s="149" t="s">
        <v>84</v>
      </c>
      <c r="AV221" s="12" t="s">
        <v>84</v>
      </c>
      <c r="AW221" s="12" t="s">
        <v>31</v>
      </c>
      <c r="AX221" s="12" t="s">
        <v>8</v>
      </c>
      <c r="AY221" s="149" t="s">
        <v>140</v>
      </c>
    </row>
    <row r="222" spans="2:65" s="1" customFormat="1" ht="24.2" customHeight="1">
      <c r="B222" s="30"/>
      <c r="C222" s="134" t="s">
        <v>366</v>
      </c>
      <c r="D222" s="134" t="s">
        <v>142</v>
      </c>
      <c r="E222" s="135" t="s">
        <v>781</v>
      </c>
      <c r="F222" s="136" t="s">
        <v>782</v>
      </c>
      <c r="G222" s="137" t="s">
        <v>145</v>
      </c>
      <c r="H222" s="138">
        <v>1.56</v>
      </c>
      <c r="I222" s="139"/>
      <c r="J222" s="140">
        <f>ROUND(I222*H222,0)</f>
        <v>0</v>
      </c>
      <c r="K222" s="136" t="s">
        <v>146</v>
      </c>
      <c r="L222" s="30"/>
      <c r="M222" s="141" t="s">
        <v>1</v>
      </c>
      <c r="N222" s="142" t="s">
        <v>40</v>
      </c>
      <c r="P222" s="143">
        <f>O222*H222</f>
        <v>0</v>
      </c>
      <c r="Q222" s="143">
        <v>6.6E-3</v>
      </c>
      <c r="R222" s="143">
        <f>Q222*H222</f>
        <v>1.0296E-2</v>
      </c>
      <c r="S222" s="143">
        <v>0</v>
      </c>
      <c r="T222" s="144">
        <f>S222*H222</f>
        <v>0</v>
      </c>
      <c r="AR222" s="145" t="s">
        <v>201</v>
      </c>
      <c r="AT222" s="145" t="s">
        <v>142</v>
      </c>
      <c r="AU222" s="145" t="s">
        <v>84</v>
      </c>
      <c r="AY222" s="15" t="s">
        <v>140</v>
      </c>
      <c r="BE222" s="146">
        <f>IF(N222="základní",J222,0)</f>
        <v>0</v>
      </c>
      <c r="BF222" s="146">
        <f>IF(N222="snížená",J222,0)</f>
        <v>0</v>
      </c>
      <c r="BG222" s="146">
        <f>IF(N222="zákl. přenesená",J222,0)</f>
        <v>0</v>
      </c>
      <c r="BH222" s="146">
        <f>IF(N222="sníž. přenesená",J222,0)</f>
        <v>0</v>
      </c>
      <c r="BI222" s="146">
        <f>IF(N222="nulová",J222,0)</f>
        <v>0</v>
      </c>
      <c r="BJ222" s="15" t="s">
        <v>8</v>
      </c>
      <c r="BK222" s="146">
        <f>ROUND(I222*H222,0)</f>
        <v>0</v>
      </c>
      <c r="BL222" s="15" t="s">
        <v>201</v>
      </c>
      <c r="BM222" s="145" t="s">
        <v>783</v>
      </c>
    </row>
    <row r="223" spans="2:65" s="12" customFormat="1" ht="11.25">
      <c r="B223" s="147"/>
      <c r="D223" s="148" t="s">
        <v>149</v>
      </c>
      <c r="E223" s="149" t="s">
        <v>1</v>
      </c>
      <c r="F223" s="150" t="s">
        <v>780</v>
      </c>
      <c r="H223" s="151">
        <v>1.56</v>
      </c>
      <c r="I223" s="152"/>
      <c r="L223" s="147"/>
      <c r="M223" s="153"/>
      <c r="T223" s="154"/>
      <c r="AT223" s="149" t="s">
        <v>149</v>
      </c>
      <c r="AU223" s="149" t="s">
        <v>84</v>
      </c>
      <c r="AV223" s="12" t="s">
        <v>84</v>
      </c>
      <c r="AW223" s="12" t="s">
        <v>31</v>
      </c>
      <c r="AX223" s="12" t="s">
        <v>8</v>
      </c>
      <c r="AY223" s="149" t="s">
        <v>140</v>
      </c>
    </row>
    <row r="224" spans="2:65" s="1" customFormat="1" ht="24.2" customHeight="1">
      <c r="B224" s="30"/>
      <c r="C224" s="134" t="s">
        <v>371</v>
      </c>
      <c r="D224" s="134" t="s">
        <v>142</v>
      </c>
      <c r="E224" s="135" t="s">
        <v>784</v>
      </c>
      <c r="F224" s="136" t="s">
        <v>785</v>
      </c>
      <c r="G224" s="137" t="s">
        <v>308</v>
      </c>
      <c r="H224" s="138">
        <v>0.01</v>
      </c>
      <c r="I224" s="139"/>
      <c r="J224" s="140">
        <f>ROUND(I224*H224,0)</f>
        <v>0</v>
      </c>
      <c r="K224" s="136" t="s">
        <v>146</v>
      </c>
      <c r="L224" s="30"/>
      <c r="M224" s="141" t="s">
        <v>1</v>
      </c>
      <c r="N224" s="142" t="s">
        <v>40</v>
      </c>
      <c r="P224" s="143">
        <f>O224*H224</f>
        <v>0</v>
      </c>
      <c r="Q224" s="143">
        <v>0</v>
      </c>
      <c r="R224" s="143">
        <f>Q224*H224</f>
        <v>0</v>
      </c>
      <c r="S224" s="143">
        <v>0</v>
      </c>
      <c r="T224" s="144">
        <f>S224*H224</f>
        <v>0</v>
      </c>
      <c r="AR224" s="145" t="s">
        <v>201</v>
      </c>
      <c r="AT224" s="145" t="s">
        <v>142</v>
      </c>
      <c r="AU224" s="145" t="s">
        <v>84</v>
      </c>
      <c r="AY224" s="15" t="s">
        <v>140</v>
      </c>
      <c r="BE224" s="146">
        <f>IF(N224="základní",J224,0)</f>
        <v>0</v>
      </c>
      <c r="BF224" s="146">
        <f>IF(N224="snížená",J224,0)</f>
        <v>0</v>
      </c>
      <c r="BG224" s="146">
        <f>IF(N224="zákl. přenesená",J224,0)</f>
        <v>0</v>
      </c>
      <c r="BH224" s="146">
        <f>IF(N224="sníž. přenesená",J224,0)</f>
        <v>0</v>
      </c>
      <c r="BI224" s="146">
        <f>IF(N224="nulová",J224,0)</f>
        <v>0</v>
      </c>
      <c r="BJ224" s="15" t="s">
        <v>8</v>
      </c>
      <c r="BK224" s="146">
        <f>ROUND(I224*H224,0)</f>
        <v>0</v>
      </c>
      <c r="BL224" s="15" t="s">
        <v>201</v>
      </c>
      <c r="BM224" s="145" t="s">
        <v>786</v>
      </c>
    </row>
    <row r="225" spans="2:65" s="11" customFormat="1" ht="22.9" customHeight="1">
      <c r="B225" s="122"/>
      <c r="D225" s="123" t="s">
        <v>74</v>
      </c>
      <c r="E225" s="132" t="s">
        <v>357</v>
      </c>
      <c r="F225" s="132" t="s">
        <v>358</v>
      </c>
      <c r="I225" s="125"/>
      <c r="J225" s="133">
        <f>BK225</f>
        <v>0</v>
      </c>
      <c r="L225" s="122"/>
      <c r="M225" s="127"/>
      <c r="P225" s="128">
        <f>SUM(P226:P246)</f>
        <v>0</v>
      </c>
      <c r="R225" s="128">
        <f>SUM(R226:R246)</f>
        <v>8.3086799999999988E-2</v>
      </c>
      <c r="T225" s="129">
        <f>SUM(T226:T246)</f>
        <v>0</v>
      </c>
      <c r="AR225" s="123" t="s">
        <v>84</v>
      </c>
      <c r="AT225" s="130" t="s">
        <v>74</v>
      </c>
      <c r="AU225" s="130" t="s">
        <v>8</v>
      </c>
      <c r="AY225" s="123" t="s">
        <v>140</v>
      </c>
      <c r="BK225" s="131">
        <f>SUM(BK226:BK246)</f>
        <v>0</v>
      </c>
    </row>
    <row r="226" spans="2:65" s="1" customFormat="1" ht="24.2" customHeight="1">
      <c r="B226" s="30"/>
      <c r="C226" s="134" t="s">
        <v>377</v>
      </c>
      <c r="D226" s="134" t="s">
        <v>142</v>
      </c>
      <c r="E226" s="135" t="s">
        <v>618</v>
      </c>
      <c r="F226" s="136" t="s">
        <v>619</v>
      </c>
      <c r="G226" s="137" t="s">
        <v>200</v>
      </c>
      <c r="H226" s="138">
        <v>1</v>
      </c>
      <c r="I226" s="139"/>
      <c r="J226" s="140">
        <f>ROUND(I226*H226,0)</f>
        <v>0</v>
      </c>
      <c r="K226" s="136" t="s">
        <v>1</v>
      </c>
      <c r="L226" s="30"/>
      <c r="M226" s="141" t="s">
        <v>1</v>
      </c>
      <c r="N226" s="142" t="s">
        <v>40</v>
      </c>
      <c r="P226" s="143">
        <f>O226*H226</f>
        <v>0</v>
      </c>
      <c r="Q226" s="143">
        <v>2.0000000000000001E-4</v>
      </c>
      <c r="R226" s="143">
        <f>Q226*H226</f>
        <v>2.0000000000000001E-4</v>
      </c>
      <c r="S226" s="143">
        <v>0</v>
      </c>
      <c r="T226" s="144">
        <f>S226*H226</f>
        <v>0</v>
      </c>
      <c r="AR226" s="145" t="s">
        <v>201</v>
      </c>
      <c r="AT226" s="145" t="s">
        <v>142</v>
      </c>
      <c r="AU226" s="145" t="s">
        <v>84</v>
      </c>
      <c r="AY226" s="15" t="s">
        <v>140</v>
      </c>
      <c r="BE226" s="146">
        <f>IF(N226="základní",J226,0)</f>
        <v>0</v>
      </c>
      <c r="BF226" s="146">
        <f>IF(N226="snížená",J226,0)</f>
        <v>0</v>
      </c>
      <c r="BG226" s="146">
        <f>IF(N226="zákl. přenesená",J226,0)</f>
        <v>0</v>
      </c>
      <c r="BH226" s="146">
        <f>IF(N226="sníž. přenesená",J226,0)</f>
        <v>0</v>
      </c>
      <c r="BI226" s="146">
        <f>IF(N226="nulová",J226,0)</f>
        <v>0</v>
      </c>
      <c r="BJ226" s="15" t="s">
        <v>8</v>
      </c>
      <c r="BK226" s="146">
        <f>ROUND(I226*H226,0)</f>
        <v>0</v>
      </c>
      <c r="BL226" s="15" t="s">
        <v>201</v>
      </c>
      <c r="BM226" s="145" t="s">
        <v>787</v>
      </c>
    </row>
    <row r="227" spans="2:65" s="1" customFormat="1" ht="78">
      <c r="B227" s="30"/>
      <c r="D227" s="148" t="s">
        <v>203</v>
      </c>
      <c r="F227" s="162" t="s">
        <v>621</v>
      </c>
      <c r="I227" s="163"/>
      <c r="L227" s="30"/>
      <c r="M227" s="164"/>
      <c r="T227" s="54"/>
      <c r="AT227" s="15" t="s">
        <v>203</v>
      </c>
      <c r="AU227" s="15" t="s">
        <v>84</v>
      </c>
    </row>
    <row r="228" spans="2:65" s="12" customFormat="1" ht="11.25">
      <c r="B228" s="147"/>
      <c r="D228" s="148" t="s">
        <v>149</v>
      </c>
      <c r="E228" s="149" t="s">
        <v>1</v>
      </c>
      <c r="F228" s="150" t="s">
        <v>290</v>
      </c>
      <c r="H228" s="151">
        <v>1</v>
      </c>
      <c r="I228" s="152"/>
      <c r="L228" s="147"/>
      <c r="M228" s="153"/>
      <c r="T228" s="154"/>
      <c r="AT228" s="149" t="s">
        <v>149</v>
      </c>
      <c r="AU228" s="149" t="s">
        <v>84</v>
      </c>
      <c r="AV228" s="12" t="s">
        <v>84</v>
      </c>
      <c r="AW228" s="12" t="s">
        <v>31</v>
      </c>
      <c r="AX228" s="12" t="s">
        <v>8</v>
      </c>
      <c r="AY228" s="149" t="s">
        <v>140</v>
      </c>
    </row>
    <row r="229" spans="2:65" s="1" customFormat="1" ht="33" customHeight="1">
      <c r="B229" s="30"/>
      <c r="C229" s="134" t="s">
        <v>382</v>
      </c>
      <c r="D229" s="134" t="s">
        <v>142</v>
      </c>
      <c r="E229" s="135" t="s">
        <v>631</v>
      </c>
      <c r="F229" s="136" t="s">
        <v>632</v>
      </c>
      <c r="G229" s="137" t="s">
        <v>276</v>
      </c>
      <c r="H229" s="138">
        <v>1</v>
      </c>
      <c r="I229" s="139"/>
      <c r="J229" s="140">
        <f>ROUND(I229*H229,0)</f>
        <v>0</v>
      </c>
      <c r="K229" s="136" t="s">
        <v>1</v>
      </c>
      <c r="L229" s="30"/>
      <c r="M229" s="141" t="s">
        <v>1</v>
      </c>
      <c r="N229" s="142" t="s">
        <v>40</v>
      </c>
      <c r="P229" s="143">
        <f>O229*H229</f>
        <v>0</v>
      </c>
      <c r="Q229" s="143">
        <v>2.0000000000000001E-4</v>
      </c>
      <c r="R229" s="143">
        <f>Q229*H229</f>
        <v>2.0000000000000001E-4</v>
      </c>
      <c r="S229" s="143">
        <v>0</v>
      </c>
      <c r="T229" s="144">
        <f>S229*H229</f>
        <v>0</v>
      </c>
      <c r="AR229" s="145" t="s">
        <v>201</v>
      </c>
      <c r="AT229" s="145" t="s">
        <v>142</v>
      </c>
      <c r="AU229" s="145" t="s">
        <v>84</v>
      </c>
      <c r="AY229" s="15" t="s">
        <v>140</v>
      </c>
      <c r="BE229" s="146">
        <f>IF(N229="základní",J229,0)</f>
        <v>0</v>
      </c>
      <c r="BF229" s="146">
        <f>IF(N229="snížená",J229,0)</f>
        <v>0</v>
      </c>
      <c r="BG229" s="146">
        <f>IF(N229="zákl. přenesená",J229,0)</f>
        <v>0</v>
      </c>
      <c r="BH229" s="146">
        <f>IF(N229="sníž. přenesená",J229,0)</f>
        <v>0</v>
      </c>
      <c r="BI229" s="146">
        <f>IF(N229="nulová",J229,0)</f>
        <v>0</v>
      </c>
      <c r="BJ229" s="15" t="s">
        <v>8</v>
      </c>
      <c r="BK229" s="146">
        <f>ROUND(I229*H229,0)</f>
        <v>0</v>
      </c>
      <c r="BL229" s="15" t="s">
        <v>201</v>
      </c>
      <c r="BM229" s="145" t="s">
        <v>788</v>
      </c>
    </row>
    <row r="230" spans="2:65" s="1" customFormat="1" ht="29.25">
      <c r="B230" s="30"/>
      <c r="D230" s="148" t="s">
        <v>203</v>
      </c>
      <c r="F230" s="162" t="s">
        <v>634</v>
      </c>
      <c r="I230" s="163"/>
      <c r="L230" s="30"/>
      <c r="M230" s="164"/>
      <c r="T230" s="54"/>
      <c r="AT230" s="15" t="s">
        <v>203</v>
      </c>
      <c r="AU230" s="15" t="s">
        <v>84</v>
      </c>
    </row>
    <row r="231" spans="2:65" s="1" customFormat="1" ht="33" customHeight="1">
      <c r="B231" s="30"/>
      <c r="C231" s="134" t="s">
        <v>387</v>
      </c>
      <c r="D231" s="134" t="s">
        <v>142</v>
      </c>
      <c r="E231" s="135" t="s">
        <v>635</v>
      </c>
      <c r="F231" s="136" t="s">
        <v>789</v>
      </c>
      <c r="G231" s="137" t="s">
        <v>200</v>
      </c>
      <c r="H231" s="138">
        <v>1</v>
      </c>
      <c r="I231" s="139"/>
      <c r="J231" s="140">
        <f>ROUND(I231*H231,0)</f>
        <v>0</v>
      </c>
      <c r="K231" s="136" t="s">
        <v>1</v>
      </c>
      <c r="L231" s="30"/>
      <c r="M231" s="141" t="s">
        <v>1</v>
      </c>
      <c r="N231" s="142" t="s">
        <v>40</v>
      </c>
      <c r="P231" s="143">
        <f>O231*H231</f>
        <v>0</v>
      </c>
      <c r="Q231" s="143">
        <v>2.0000000000000001E-4</v>
      </c>
      <c r="R231" s="143">
        <f>Q231*H231</f>
        <v>2.0000000000000001E-4</v>
      </c>
      <c r="S231" s="143">
        <v>0</v>
      </c>
      <c r="T231" s="144">
        <f>S231*H231</f>
        <v>0</v>
      </c>
      <c r="AR231" s="145" t="s">
        <v>201</v>
      </c>
      <c r="AT231" s="145" t="s">
        <v>142</v>
      </c>
      <c r="AU231" s="145" t="s">
        <v>84</v>
      </c>
      <c r="AY231" s="15" t="s">
        <v>140</v>
      </c>
      <c r="BE231" s="146">
        <f>IF(N231="základní",J231,0)</f>
        <v>0</v>
      </c>
      <c r="BF231" s="146">
        <f>IF(N231="snížená",J231,0)</f>
        <v>0</v>
      </c>
      <c r="BG231" s="146">
        <f>IF(N231="zákl. přenesená",J231,0)</f>
        <v>0</v>
      </c>
      <c r="BH231" s="146">
        <f>IF(N231="sníž. přenesená",J231,0)</f>
        <v>0</v>
      </c>
      <c r="BI231" s="146">
        <f>IF(N231="nulová",J231,0)</f>
        <v>0</v>
      </c>
      <c r="BJ231" s="15" t="s">
        <v>8</v>
      </c>
      <c r="BK231" s="146">
        <f>ROUND(I231*H231,0)</f>
        <v>0</v>
      </c>
      <c r="BL231" s="15" t="s">
        <v>201</v>
      </c>
      <c r="BM231" s="145" t="s">
        <v>790</v>
      </c>
    </row>
    <row r="232" spans="2:65" s="1" customFormat="1" ht="68.25">
      <c r="B232" s="30"/>
      <c r="D232" s="148" t="s">
        <v>203</v>
      </c>
      <c r="F232" s="162" t="s">
        <v>638</v>
      </c>
      <c r="I232" s="163"/>
      <c r="L232" s="30"/>
      <c r="M232" s="164"/>
      <c r="T232" s="54"/>
      <c r="AT232" s="15" t="s">
        <v>203</v>
      </c>
      <c r="AU232" s="15" t="s">
        <v>84</v>
      </c>
    </row>
    <row r="233" spans="2:65" s="12" customFormat="1" ht="11.25">
      <c r="B233" s="147"/>
      <c r="D233" s="148" t="s">
        <v>149</v>
      </c>
      <c r="E233" s="149" t="s">
        <v>1</v>
      </c>
      <c r="F233" s="150" t="s">
        <v>376</v>
      </c>
      <c r="H233" s="151">
        <v>1</v>
      </c>
      <c r="I233" s="152"/>
      <c r="L233" s="147"/>
      <c r="M233" s="153"/>
      <c r="T233" s="154"/>
      <c r="AT233" s="149" t="s">
        <v>149</v>
      </c>
      <c r="AU233" s="149" t="s">
        <v>84</v>
      </c>
      <c r="AV233" s="12" t="s">
        <v>84</v>
      </c>
      <c r="AW233" s="12" t="s">
        <v>31</v>
      </c>
      <c r="AX233" s="12" t="s">
        <v>8</v>
      </c>
      <c r="AY233" s="149" t="s">
        <v>140</v>
      </c>
    </row>
    <row r="234" spans="2:65" s="1" customFormat="1" ht="49.15" customHeight="1">
      <c r="B234" s="30"/>
      <c r="C234" s="134" t="s">
        <v>392</v>
      </c>
      <c r="D234" s="134" t="s">
        <v>142</v>
      </c>
      <c r="E234" s="135" t="s">
        <v>639</v>
      </c>
      <c r="F234" s="136" t="s">
        <v>791</v>
      </c>
      <c r="G234" s="137" t="s">
        <v>200</v>
      </c>
      <c r="H234" s="138">
        <v>1</v>
      </c>
      <c r="I234" s="139"/>
      <c r="J234" s="140">
        <f>ROUND(I234*H234,0)</f>
        <v>0</v>
      </c>
      <c r="K234" s="136" t="s">
        <v>1</v>
      </c>
      <c r="L234" s="30"/>
      <c r="M234" s="141" t="s">
        <v>1</v>
      </c>
      <c r="N234" s="142" t="s">
        <v>40</v>
      </c>
      <c r="P234" s="143">
        <f>O234*H234</f>
        <v>0</v>
      </c>
      <c r="Q234" s="143">
        <v>2.0000000000000001E-4</v>
      </c>
      <c r="R234" s="143">
        <f>Q234*H234</f>
        <v>2.0000000000000001E-4</v>
      </c>
      <c r="S234" s="143">
        <v>0</v>
      </c>
      <c r="T234" s="144">
        <f>S234*H234</f>
        <v>0</v>
      </c>
      <c r="AR234" s="145" t="s">
        <v>201</v>
      </c>
      <c r="AT234" s="145" t="s">
        <v>142</v>
      </c>
      <c r="AU234" s="145" t="s">
        <v>84</v>
      </c>
      <c r="AY234" s="15" t="s">
        <v>140</v>
      </c>
      <c r="BE234" s="146">
        <f>IF(N234="základní",J234,0)</f>
        <v>0</v>
      </c>
      <c r="BF234" s="146">
        <f>IF(N234="snížená",J234,0)</f>
        <v>0</v>
      </c>
      <c r="BG234" s="146">
        <f>IF(N234="zákl. přenesená",J234,0)</f>
        <v>0</v>
      </c>
      <c r="BH234" s="146">
        <f>IF(N234="sníž. přenesená",J234,0)</f>
        <v>0</v>
      </c>
      <c r="BI234" s="146">
        <f>IF(N234="nulová",J234,0)</f>
        <v>0</v>
      </c>
      <c r="BJ234" s="15" t="s">
        <v>8</v>
      </c>
      <c r="BK234" s="146">
        <f>ROUND(I234*H234,0)</f>
        <v>0</v>
      </c>
      <c r="BL234" s="15" t="s">
        <v>201</v>
      </c>
      <c r="BM234" s="145" t="s">
        <v>792</v>
      </c>
    </row>
    <row r="235" spans="2:65" s="1" customFormat="1" ht="68.25">
      <c r="B235" s="30"/>
      <c r="D235" s="148" t="s">
        <v>203</v>
      </c>
      <c r="F235" s="162" t="s">
        <v>642</v>
      </c>
      <c r="I235" s="163"/>
      <c r="L235" s="30"/>
      <c r="M235" s="164"/>
      <c r="T235" s="54"/>
      <c r="AT235" s="15" t="s">
        <v>203</v>
      </c>
      <c r="AU235" s="15" t="s">
        <v>84</v>
      </c>
    </row>
    <row r="236" spans="2:65" s="12" customFormat="1" ht="11.25">
      <c r="B236" s="147"/>
      <c r="D236" s="148" t="s">
        <v>149</v>
      </c>
      <c r="E236" s="149" t="s">
        <v>1</v>
      </c>
      <c r="F236" s="150" t="s">
        <v>376</v>
      </c>
      <c r="H236" s="151">
        <v>1</v>
      </c>
      <c r="I236" s="152"/>
      <c r="L236" s="147"/>
      <c r="M236" s="153"/>
      <c r="T236" s="154"/>
      <c r="AT236" s="149" t="s">
        <v>149</v>
      </c>
      <c r="AU236" s="149" t="s">
        <v>84</v>
      </c>
      <c r="AV236" s="12" t="s">
        <v>84</v>
      </c>
      <c r="AW236" s="12" t="s">
        <v>31</v>
      </c>
      <c r="AX236" s="12" t="s">
        <v>8</v>
      </c>
      <c r="AY236" s="149" t="s">
        <v>140</v>
      </c>
    </row>
    <row r="237" spans="2:65" s="1" customFormat="1" ht="37.9" customHeight="1">
      <c r="B237" s="30"/>
      <c r="C237" s="134" t="s">
        <v>398</v>
      </c>
      <c r="D237" s="134" t="s">
        <v>142</v>
      </c>
      <c r="E237" s="135" t="s">
        <v>399</v>
      </c>
      <c r="F237" s="136" t="s">
        <v>643</v>
      </c>
      <c r="G237" s="137" t="s">
        <v>200</v>
      </c>
      <c r="H237" s="138">
        <v>1</v>
      </c>
      <c r="I237" s="139"/>
      <c r="J237" s="140">
        <f>ROUND(I237*H237,0)</f>
        <v>0</v>
      </c>
      <c r="K237" s="136" t="s">
        <v>1</v>
      </c>
      <c r="L237" s="30"/>
      <c r="M237" s="141" t="s">
        <v>1</v>
      </c>
      <c r="N237" s="142" t="s">
        <v>40</v>
      </c>
      <c r="P237" s="143">
        <f>O237*H237</f>
        <v>0</v>
      </c>
      <c r="Q237" s="143">
        <v>2.0000000000000001E-4</v>
      </c>
      <c r="R237" s="143">
        <f>Q237*H237</f>
        <v>2.0000000000000001E-4</v>
      </c>
      <c r="S237" s="143">
        <v>0</v>
      </c>
      <c r="T237" s="144">
        <f>S237*H237</f>
        <v>0</v>
      </c>
      <c r="AR237" s="145" t="s">
        <v>201</v>
      </c>
      <c r="AT237" s="145" t="s">
        <v>142</v>
      </c>
      <c r="AU237" s="145" t="s">
        <v>84</v>
      </c>
      <c r="AY237" s="15" t="s">
        <v>140</v>
      </c>
      <c r="BE237" s="146">
        <f>IF(N237="základní",J237,0)</f>
        <v>0</v>
      </c>
      <c r="BF237" s="146">
        <f>IF(N237="snížená",J237,0)</f>
        <v>0</v>
      </c>
      <c r="BG237" s="146">
        <f>IF(N237="zákl. přenesená",J237,0)</f>
        <v>0</v>
      </c>
      <c r="BH237" s="146">
        <f>IF(N237="sníž. přenesená",J237,0)</f>
        <v>0</v>
      </c>
      <c r="BI237" s="146">
        <f>IF(N237="nulová",J237,0)</f>
        <v>0</v>
      </c>
      <c r="BJ237" s="15" t="s">
        <v>8</v>
      </c>
      <c r="BK237" s="146">
        <f>ROUND(I237*H237,0)</f>
        <v>0</v>
      </c>
      <c r="BL237" s="15" t="s">
        <v>201</v>
      </c>
      <c r="BM237" s="145" t="s">
        <v>793</v>
      </c>
    </row>
    <row r="238" spans="2:65" s="1" customFormat="1" ht="78">
      <c r="B238" s="30"/>
      <c r="D238" s="148" t="s">
        <v>203</v>
      </c>
      <c r="F238" s="162" t="s">
        <v>396</v>
      </c>
      <c r="I238" s="163"/>
      <c r="L238" s="30"/>
      <c r="M238" s="164"/>
      <c r="T238" s="54"/>
      <c r="AT238" s="15" t="s">
        <v>203</v>
      </c>
      <c r="AU238" s="15" t="s">
        <v>84</v>
      </c>
    </row>
    <row r="239" spans="2:65" s="12" customFormat="1" ht="11.25">
      <c r="B239" s="147"/>
      <c r="D239" s="148" t="s">
        <v>149</v>
      </c>
      <c r="E239" s="149" t="s">
        <v>1</v>
      </c>
      <c r="F239" s="150" t="s">
        <v>402</v>
      </c>
      <c r="H239" s="151">
        <v>1</v>
      </c>
      <c r="I239" s="152"/>
      <c r="L239" s="147"/>
      <c r="M239" s="153"/>
      <c r="T239" s="154"/>
      <c r="AT239" s="149" t="s">
        <v>149</v>
      </c>
      <c r="AU239" s="149" t="s">
        <v>84</v>
      </c>
      <c r="AV239" s="12" t="s">
        <v>84</v>
      </c>
      <c r="AW239" s="12" t="s">
        <v>31</v>
      </c>
      <c r="AX239" s="12" t="s">
        <v>8</v>
      </c>
      <c r="AY239" s="149" t="s">
        <v>140</v>
      </c>
    </row>
    <row r="240" spans="2:65" s="1" customFormat="1" ht="24.2" customHeight="1">
      <c r="B240" s="30"/>
      <c r="C240" s="134" t="s">
        <v>403</v>
      </c>
      <c r="D240" s="134" t="s">
        <v>142</v>
      </c>
      <c r="E240" s="135" t="s">
        <v>794</v>
      </c>
      <c r="F240" s="136" t="s">
        <v>795</v>
      </c>
      <c r="G240" s="137" t="s">
        <v>145</v>
      </c>
      <c r="H240" s="138">
        <v>0.36</v>
      </c>
      <c r="I240" s="139"/>
      <c r="J240" s="140">
        <f>ROUND(I240*H240,0)</f>
        <v>0</v>
      </c>
      <c r="K240" s="136" t="s">
        <v>146</v>
      </c>
      <c r="L240" s="30"/>
      <c r="M240" s="141" t="s">
        <v>1</v>
      </c>
      <c r="N240" s="142" t="s">
        <v>40</v>
      </c>
      <c r="P240" s="143">
        <f>O240*H240</f>
        <v>0</v>
      </c>
      <c r="Q240" s="143">
        <v>1.2999999999999999E-4</v>
      </c>
      <c r="R240" s="143">
        <f>Q240*H240</f>
        <v>4.6799999999999992E-5</v>
      </c>
      <c r="S240" s="143">
        <v>0</v>
      </c>
      <c r="T240" s="144">
        <f>S240*H240</f>
        <v>0</v>
      </c>
      <c r="AR240" s="145" t="s">
        <v>657</v>
      </c>
      <c r="AT240" s="145" t="s">
        <v>142</v>
      </c>
      <c r="AU240" s="145" t="s">
        <v>84</v>
      </c>
      <c r="AY240" s="15" t="s">
        <v>140</v>
      </c>
      <c r="BE240" s="146">
        <f>IF(N240="základní",J240,0)</f>
        <v>0</v>
      </c>
      <c r="BF240" s="146">
        <f>IF(N240="snížená",J240,0)</f>
        <v>0</v>
      </c>
      <c r="BG240" s="146">
        <f>IF(N240="zákl. přenesená",J240,0)</f>
        <v>0</v>
      </c>
      <c r="BH240" s="146">
        <f>IF(N240="sníž. přenesená",J240,0)</f>
        <v>0</v>
      </c>
      <c r="BI240" s="146">
        <f>IF(N240="nulová",J240,0)</f>
        <v>0</v>
      </c>
      <c r="BJ240" s="15" t="s">
        <v>8</v>
      </c>
      <c r="BK240" s="146">
        <f>ROUND(I240*H240,0)</f>
        <v>0</v>
      </c>
      <c r="BL240" s="15" t="s">
        <v>657</v>
      </c>
      <c r="BM240" s="145" t="s">
        <v>796</v>
      </c>
    </row>
    <row r="241" spans="2:65" s="1" customFormat="1" ht="24.2" customHeight="1">
      <c r="B241" s="30"/>
      <c r="C241" s="165" t="s">
        <v>409</v>
      </c>
      <c r="D241" s="165" t="s">
        <v>207</v>
      </c>
      <c r="E241" s="166" t="s">
        <v>797</v>
      </c>
      <c r="F241" s="167" t="s">
        <v>798</v>
      </c>
      <c r="G241" s="168" t="s">
        <v>200</v>
      </c>
      <c r="H241" s="169">
        <v>1</v>
      </c>
      <c r="I241" s="170"/>
      <c r="J241" s="171">
        <f>ROUND(I241*H241,0)</f>
        <v>0</v>
      </c>
      <c r="K241" s="167" t="s">
        <v>146</v>
      </c>
      <c r="L241" s="172"/>
      <c r="M241" s="173" t="s">
        <v>1</v>
      </c>
      <c r="N241" s="174" t="s">
        <v>40</v>
      </c>
      <c r="P241" s="143">
        <f>O241*H241</f>
        <v>0</v>
      </c>
      <c r="Q241" s="143">
        <v>3.5999999999999999E-3</v>
      </c>
      <c r="R241" s="143">
        <f>Q241*H241</f>
        <v>3.5999999999999999E-3</v>
      </c>
      <c r="S241" s="143">
        <v>0</v>
      </c>
      <c r="T241" s="144">
        <f>S241*H241</f>
        <v>0</v>
      </c>
      <c r="AR241" s="145" t="s">
        <v>662</v>
      </c>
      <c r="AT241" s="145" t="s">
        <v>207</v>
      </c>
      <c r="AU241" s="145" t="s">
        <v>84</v>
      </c>
      <c r="AY241" s="15" t="s">
        <v>140</v>
      </c>
      <c r="BE241" s="146">
        <f>IF(N241="základní",J241,0)</f>
        <v>0</v>
      </c>
      <c r="BF241" s="146">
        <f>IF(N241="snížená",J241,0)</f>
        <v>0</v>
      </c>
      <c r="BG241" s="146">
        <f>IF(N241="zákl. přenesená",J241,0)</f>
        <v>0</v>
      </c>
      <c r="BH241" s="146">
        <f>IF(N241="sníž. přenesená",J241,0)</f>
        <v>0</v>
      </c>
      <c r="BI241" s="146">
        <f>IF(N241="nulová",J241,0)</f>
        <v>0</v>
      </c>
      <c r="BJ241" s="15" t="s">
        <v>8</v>
      </c>
      <c r="BK241" s="146">
        <f>ROUND(I241*H241,0)</f>
        <v>0</v>
      </c>
      <c r="BL241" s="15" t="s">
        <v>662</v>
      </c>
      <c r="BM241" s="145" t="s">
        <v>799</v>
      </c>
    </row>
    <row r="242" spans="2:65" s="1" customFormat="1" ht="24.2" customHeight="1">
      <c r="B242" s="30"/>
      <c r="C242" s="134" t="s">
        <v>414</v>
      </c>
      <c r="D242" s="134" t="s">
        <v>142</v>
      </c>
      <c r="E242" s="135" t="s">
        <v>404</v>
      </c>
      <c r="F242" s="136" t="s">
        <v>405</v>
      </c>
      <c r="G242" s="137" t="s">
        <v>406</v>
      </c>
      <c r="H242" s="138">
        <v>74</v>
      </c>
      <c r="I242" s="139"/>
      <c r="J242" s="140">
        <f>ROUND(I242*H242,0)</f>
        <v>0</v>
      </c>
      <c r="K242" s="136" t="s">
        <v>146</v>
      </c>
      <c r="L242" s="30"/>
      <c r="M242" s="141" t="s">
        <v>1</v>
      </c>
      <c r="N242" s="142" t="s">
        <v>40</v>
      </c>
      <c r="P242" s="143">
        <f>O242*H242</f>
        <v>0</v>
      </c>
      <c r="Q242" s="143">
        <v>6.0000000000000002E-5</v>
      </c>
      <c r="R242" s="143">
        <f>Q242*H242</f>
        <v>4.4400000000000004E-3</v>
      </c>
      <c r="S242" s="143">
        <v>0</v>
      </c>
      <c r="T242" s="144">
        <f>S242*H242</f>
        <v>0</v>
      </c>
      <c r="AR242" s="145" t="s">
        <v>147</v>
      </c>
      <c r="AT242" s="145" t="s">
        <v>142</v>
      </c>
      <c r="AU242" s="145" t="s">
        <v>84</v>
      </c>
      <c r="AY242" s="15" t="s">
        <v>140</v>
      </c>
      <c r="BE242" s="146">
        <f>IF(N242="základní",J242,0)</f>
        <v>0</v>
      </c>
      <c r="BF242" s="146">
        <f>IF(N242="snížená",J242,0)</f>
        <v>0</v>
      </c>
      <c r="BG242" s="146">
        <f>IF(N242="zákl. přenesená",J242,0)</f>
        <v>0</v>
      </c>
      <c r="BH242" s="146">
        <f>IF(N242="sníž. přenesená",J242,0)</f>
        <v>0</v>
      </c>
      <c r="BI242" s="146">
        <f>IF(N242="nulová",J242,0)</f>
        <v>0</v>
      </c>
      <c r="BJ242" s="15" t="s">
        <v>8</v>
      </c>
      <c r="BK242" s="146">
        <f>ROUND(I242*H242,0)</f>
        <v>0</v>
      </c>
      <c r="BL242" s="15" t="s">
        <v>147</v>
      </c>
      <c r="BM242" s="145" t="s">
        <v>800</v>
      </c>
    </row>
    <row r="243" spans="2:65" s="12" customFormat="1" ht="11.25">
      <c r="B243" s="147"/>
      <c r="D243" s="148" t="s">
        <v>149</v>
      </c>
      <c r="E243" s="149" t="s">
        <v>1</v>
      </c>
      <c r="F243" s="150" t="s">
        <v>646</v>
      </c>
      <c r="H243" s="151">
        <v>74</v>
      </c>
      <c r="I243" s="152"/>
      <c r="L243" s="147"/>
      <c r="M243" s="153"/>
      <c r="T243" s="154"/>
      <c r="AT243" s="149" t="s">
        <v>149</v>
      </c>
      <c r="AU243" s="149" t="s">
        <v>84</v>
      </c>
      <c r="AV243" s="12" t="s">
        <v>84</v>
      </c>
      <c r="AW243" s="12" t="s">
        <v>31</v>
      </c>
      <c r="AX243" s="12" t="s">
        <v>8</v>
      </c>
      <c r="AY243" s="149" t="s">
        <v>140</v>
      </c>
    </row>
    <row r="244" spans="2:65" s="1" customFormat="1" ht="24.2" customHeight="1">
      <c r="B244" s="30"/>
      <c r="C244" s="165" t="s">
        <v>420</v>
      </c>
      <c r="D244" s="165" t="s">
        <v>207</v>
      </c>
      <c r="E244" s="166" t="s">
        <v>410</v>
      </c>
      <c r="F244" s="167" t="s">
        <v>411</v>
      </c>
      <c r="G244" s="168" t="s">
        <v>308</v>
      </c>
      <c r="H244" s="169">
        <v>7.3999999999999996E-2</v>
      </c>
      <c r="I244" s="170"/>
      <c r="J244" s="171">
        <f>ROUND(I244*H244,0)</f>
        <v>0</v>
      </c>
      <c r="K244" s="167" t="s">
        <v>146</v>
      </c>
      <c r="L244" s="172"/>
      <c r="M244" s="173" t="s">
        <v>1</v>
      </c>
      <c r="N244" s="174" t="s">
        <v>40</v>
      </c>
      <c r="P244" s="143">
        <f>O244*H244</f>
        <v>0</v>
      </c>
      <c r="Q244" s="143">
        <v>1</v>
      </c>
      <c r="R244" s="143">
        <f>Q244*H244</f>
        <v>7.3999999999999996E-2</v>
      </c>
      <c r="S244" s="143">
        <v>0</v>
      </c>
      <c r="T244" s="144">
        <f>S244*H244</f>
        <v>0</v>
      </c>
      <c r="AR244" s="145" t="s">
        <v>187</v>
      </c>
      <c r="AT244" s="145" t="s">
        <v>207</v>
      </c>
      <c r="AU244" s="145" t="s">
        <v>84</v>
      </c>
      <c r="AY244" s="15" t="s">
        <v>140</v>
      </c>
      <c r="BE244" s="146">
        <f>IF(N244="základní",J244,0)</f>
        <v>0</v>
      </c>
      <c r="BF244" s="146">
        <f>IF(N244="snížená",J244,0)</f>
        <v>0</v>
      </c>
      <c r="BG244" s="146">
        <f>IF(N244="zákl. přenesená",J244,0)</f>
        <v>0</v>
      </c>
      <c r="BH244" s="146">
        <f>IF(N244="sníž. přenesená",J244,0)</f>
        <v>0</v>
      </c>
      <c r="BI244" s="146">
        <f>IF(N244="nulová",J244,0)</f>
        <v>0</v>
      </c>
      <c r="BJ244" s="15" t="s">
        <v>8</v>
      </c>
      <c r="BK244" s="146">
        <f>ROUND(I244*H244,0)</f>
        <v>0</v>
      </c>
      <c r="BL244" s="15" t="s">
        <v>147</v>
      </c>
      <c r="BM244" s="145" t="s">
        <v>801</v>
      </c>
    </row>
    <row r="245" spans="2:65" s="12" customFormat="1" ht="11.25">
      <c r="B245" s="147"/>
      <c r="D245" s="148" t="s">
        <v>149</v>
      </c>
      <c r="F245" s="150" t="s">
        <v>648</v>
      </c>
      <c r="H245" s="151">
        <v>7.3999999999999996E-2</v>
      </c>
      <c r="I245" s="152"/>
      <c r="L245" s="147"/>
      <c r="M245" s="153"/>
      <c r="T245" s="154"/>
      <c r="AT245" s="149" t="s">
        <v>149</v>
      </c>
      <c r="AU245" s="149" t="s">
        <v>84</v>
      </c>
      <c r="AV245" s="12" t="s">
        <v>84</v>
      </c>
      <c r="AW245" s="12" t="s">
        <v>4</v>
      </c>
      <c r="AX245" s="12" t="s">
        <v>8</v>
      </c>
      <c r="AY245" s="149" t="s">
        <v>140</v>
      </c>
    </row>
    <row r="246" spans="2:65" s="1" customFormat="1" ht="24.2" customHeight="1">
      <c r="B246" s="30"/>
      <c r="C246" s="134" t="s">
        <v>426</v>
      </c>
      <c r="D246" s="134" t="s">
        <v>142</v>
      </c>
      <c r="E246" s="135" t="s">
        <v>415</v>
      </c>
      <c r="F246" s="136" t="s">
        <v>416</v>
      </c>
      <c r="G246" s="137" t="s">
        <v>308</v>
      </c>
      <c r="H246" s="138">
        <v>0.2</v>
      </c>
      <c r="I246" s="139"/>
      <c r="J246" s="140">
        <f>ROUND(I246*H246,0)</f>
        <v>0</v>
      </c>
      <c r="K246" s="136" t="s">
        <v>146</v>
      </c>
      <c r="L246" s="30"/>
      <c r="M246" s="141" t="s">
        <v>1</v>
      </c>
      <c r="N246" s="142" t="s">
        <v>40</v>
      </c>
      <c r="P246" s="143">
        <f>O246*H246</f>
        <v>0</v>
      </c>
      <c r="Q246" s="143">
        <v>0</v>
      </c>
      <c r="R246" s="143">
        <f>Q246*H246</f>
        <v>0</v>
      </c>
      <c r="S246" s="143">
        <v>0</v>
      </c>
      <c r="T246" s="144">
        <f>S246*H246</f>
        <v>0</v>
      </c>
      <c r="AR246" s="145" t="s">
        <v>201</v>
      </c>
      <c r="AT246" s="145" t="s">
        <v>142</v>
      </c>
      <c r="AU246" s="145" t="s">
        <v>84</v>
      </c>
      <c r="AY246" s="15" t="s">
        <v>140</v>
      </c>
      <c r="BE246" s="146">
        <f>IF(N246="základní",J246,0)</f>
        <v>0</v>
      </c>
      <c r="BF246" s="146">
        <f>IF(N246="snížená",J246,0)</f>
        <v>0</v>
      </c>
      <c r="BG246" s="146">
        <f>IF(N246="zákl. přenesená",J246,0)</f>
        <v>0</v>
      </c>
      <c r="BH246" s="146">
        <f>IF(N246="sníž. přenesená",J246,0)</f>
        <v>0</v>
      </c>
      <c r="BI246" s="146">
        <f>IF(N246="nulová",J246,0)</f>
        <v>0</v>
      </c>
      <c r="BJ246" s="15" t="s">
        <v>8</v>
      </c>
      <c r="BK246" s="146">
        <f>ROUND(I246*H246,0)</f>
        <v>0</v>
      </c>
      <c r="BL246" s="15" t="s">
        <v>201</v>
      </c>
      <c r="BM246" s="145" t="s">
        <v>802</v>
      </c>
    </row>
    <row r="247" spans="2:65" s="11" customFormat="1" ht="25.9" customHeight="1">
      <c r="B247" s="122"/>
      <c r="D247" s="123" t="s">
        <v>74</v>
      </c>
      <c r="E247" s="124" t="s">
        <v>207</v>
      </c>
      <c r="F247" s="124" t="s">
        <v>651</v>
      </c>
      <c r="I247" s="125"/>
      <c r="J247" s="126">
        <f>BK247</f>
        <v>0</v>
      </c>
      <c r="L247" s="122"/>
      <c r="M247" s="127"/>
      <c r="P247" s="128">
        <f>P248</f>
        <v>0</v>
      </c>
      <c r="R247" s="128">
        <f>R248</f>
        <v>0</v>
      </c>
      <c r="T247" s="129">
        <f>T248</f>
        <v>0</v>
      </c>
      <c r="AR247" s="123" t="s">
        <v>157</v>
      </c>
      <c r="AT247" s="130" t="s">
        <v>74</v>
      </c>
      <c r="AU247" s="130" t="s">
        <v>75</v>
      </c>
      <c r="AY247" s="123" t="s">
        <v>140</v>
      </c>
      <c r="BK247" s="131">
        <f>BK248</f>
        <v>0</v>
      </c>
    </row>
    <row r="248" spans="2:65" s="11" customFormat="1" ht="22.9" customHeight="1">
      <c r="B248" s="122"/>
      <c r="D248" s="123" t="s">
        <v>74</v>
      </c>
      <c r="E248" s="132" t="s">
        <v>677</v>
      </c>
      <c r="F248" s="132" t="s">
        <v>678</v>
      </c>
      <c r="I248" s="125"/>
      <c r="J248" s="133">
        <f>BK248</f>
        <v>0</v>
      </c>
      <c r="L248" s="122"/>
      <c r="M248" s="127"/>
      <c r="P248" s="128">
        <f>SUM(P249:P250)</f>
        <v>0</v>
      </c>
      <c r="R248" s="128">
        <f>SUM(R249:R250)</f>
        <v>0</v>
      </c>
      <c r="T248" s="129">
        <f>SUM(T249:T250)</f>
        <v>0</v>
      </c>
      <c r="AR248" s="123" t="s">
        <v>157</v>
      </c>
      <c r="AT248" s="130" t="s">
        <v>74</v>
      </c>
      <c r="AU248" s="130" t="s">
        <v>8</v>
      </c>
      <c r="AY248" s="123" t="s">
        <v>140</v>
      </c>
      <c r="BK248" s="131">
        <f>SUM(BK249:BK250)</f>
        <v>0</v>
      </c>
    </row>
    <row r="249" spans="2:65" s="1" customFormat="1" ht="16.5" customHeight="1">
      <c r="B249" s="30"/>
      <c r="C249" s="134" t="s">
        <v>430</v>
      </c>
      <c r="D249" s="134" t="s">
        <v>142</v>
      </c>
      <c r="E249" s="135" t="s">
        <v>680</v>
      </c>
      <c r="F249" s="136" t="s">
        <v>681</v>
      </c>
      <c r="G249" s="137" t="s">
        <v>276</v>
      </c>
      <c r="H249" s="138">
        <v>1</v>
      </c>
      <c r="I249" s="139"/>
      <c r="J249" s="140">
        <f>ROUND(I249*H249,0)</f>
        <v>0</v>
      </c>
      <c r="K249" s="136" t="s">
        <v>1</v>
      </c>
      <c r="L249" s="30"/>
      <c r="M249" s="141" t="s">
        <v>1</v>
      </c>
      <c r="N249" s="142" t="s">
        <v>40</v>
      </c>
      <c r="P249" s="143">
        <f>O249*H249</f>
        <v>0</v>
      </c>
      <c r="Q249" s="143">
        <v>0</v>
      </c>
      <c r="R249" s="143">
        <f>Q249*H249</f>
        <v>0</v>
      </c>
      <c r="S249" s="143">
        <v>0</v>
      </c>
      <c r="T249" s="144">
        <f>S249*H249</f>
        <v>0</v>
      </c>
      <c r="AR249" s="145" t="s">
        <v>657</v>
      </c>
      <c r="AT249" s="145" t="s">
        <v>142</v>
      </c>
      <c r="AU249" s="145" t="s">
        <v>84</v>
      </c>
      <c r="AY249" s="15" t="s">
        <v>140</v>
      </c>
      <c r="BE249" s="146">
        <f>IF(N249="základní",J249,0)</f>
        <v>0</v>
      </c>
      <c r="BF249" s="146">
        <f>IF(N249="snížená",J249,0)</f>
        <v>0</v>
      </c>
      <c r="BG249" s="146">
        <f>IF(N249="zákl. přenesená",J249,0)</f>
        <v>0</v>
      </c>
      <c r="BH249" s="146">
        <f>IF(N249="sníž. přenesená",J249,0)</f>
        <v>0</v>
      </c>
      <c r="BI249" s="146">
        <f>IF(N249="nulová",J249,0)</f>
        <v>0</v>
      </c>
      <c r="BJ249" s="15" t="s">
        <v>8</v>
      </c>
      <c r="BK249" s="146">
        <f>ROUND(I249*H249,0)</f>
        <v>0</v>
      </c>
      <c r="BL249" s="15" t="s">
        <v>657</v>
      </c>
      <c r="BM249" s="145" t="s">
        <v>803</v>
      </c>
    </row>
    <row r="250" spans="2:65" s="1" customFormat="1" ht="19.5">
      <c r="B250" s="30"/>
      <c r="D250" s="148" t="s">
        <v>203</v>
      </c>
      <c r="F250" s="162" t="s">
        <v>683</v>
      </c>
      <c r="I250" s="163"/>
      <c r="L250" s="30"/>
      <c r="M250" s="164"/>
      <c r="T250" s="54"/>
      <c r="AT250" s="15" t="s">
        <v>203</v>
      </c>
      <c r="AU250" s="15" t="s">
        <v>84</v>
      </c>
    </row>
    <row r="251" spans="2:65" s="11" customFormat="1" ht="25.9" customHeight="1">
      <c r="B251" s="122"/>
      <c r="D251" s="123" t="s">
        <v>74</v>
      </c>
      <c r="E251" s="124" t="s">
        <v>449</v>
      </c>
      <c r="F251" s="124" t="s">
        <v>450</v>
      </c>
      <c r="I251" s="125"/>
      <c r="J251" s="126">
        <f>BK251</f>
        <v>0</v>
      </c>
      <c r="L251" s="122"/>
      <c r="M251" s="127"/>
      <c r="P251" s="128">
        <f>P252+P256</f>
        <v>0</v>
      </c>
      <c r="R251" s="128">
        <f>R252+R256</f>
        <v>0</v>
      </c>
      <c r="T251" s="129">
        <f>T252+T256</f>
        <v>0</v>
      </c>
      <c r="AR251" s="123" t="s">
        <v>170</v>
      </c>
      <c r="AT251" s="130" t="s">
        <v>74</v>
      </c>
      <c r="AU251" s="130" t="s">
        <v>75</v>
      </c>
      <c r="AY251" s="123" t="s">
        <v>140</v>
      </c>
      <c r="BK251" s="131">
        <f>BK252+BK256</f>
        <v>0</v>
      </c>
    </row>
    <row r="252" spans="2:65" s="11" customFormat="1" ht="22.9" customHeight="1">
      <c r="B252" s="122"/>
      <c r="D252" s="123" t="s">
        <v>74</v>
      </c>
      <c r="E252" s="132" t="s">
        <v>451</v>
      </c>
      <c r="F252" s="132" t="s">
        <v>452</v>
      </c>
      <c r="I252" s="125"/>
      <c r="J252" s="133">
        <f>BK252</f>
        <v>0</v>
      </c>
      <c r="L252" s="122"/>
      <c r="M252" s="127"/>
      <c r="P252" s="128">
        <f>SUM(P253:P255)</f>
        <v>0</v>
      </c>
      <c r="R252" s="128">
        <f>SUM(R253:R255)</f>
        <v>0</v>
      </c>
      <c r="T252" s="129">
        <f>SUM(T253:T255)</f>
        <v>0</v>
      </c>
      <c r="AR252" s="123" t="s">
        <v>170</v>
      </c>
      <c r="AT252" s="130" t="s">
        <v>74</v>
      </c>
      <c r="AU252" s="130" t="s">
        <v>8</v>
      </c>
      <c r="AY252" s="123" t="s">
        <v>140</v>
      </c>
      <c r="BK252" s="131">
        <f>SUM(BK253:BK255)</f>
        <v>0</v>
      </c>
    </row>
    <row r="253" spans="2:65" s="1" customFormat="1" ht="21.75" customHeight="1">
      <c r="B253" s="30"/>
      <c r="C253" s="134" t="s">
        <v>436</v>
      </c>
      <c r="D253" s="134" t="s">
        <v>142</v>
      </c>
      <c r="E253" s="135" t="s">
        <v>454</v>
      </c>
      <c r="F253" s="136" t="s">
        <v>455</v>
      </c>
      <c r="G253" s="137" t="s">
        <v>276</v>
      </c>
      <c r="H253" s="138">
        <v>1</v>
      </c>
      <c r="I253" s="139"/>
      <c r="J253" s="140">
        <f>ROUND(I253*H253,0)</f>
        <v>0</v>
      </c>
      <c r="K253" s="136" t="s">
        <v>146</v>
      </c>
      <c r="L253" s="30"/>
      <c r="M253" s="141" t="s">
        <v>1</v>
      </c>
      <c r="N253" s="142" t="s">
        <v>40</v>
      </c>
      <c r="P253" s="143">
        <f>O253*H253</f>
        <v>0</v>
      </c>
      <c r="Q253" s="143">
        <v>0</v>
      </c>
      <c r="R253" s="143">
        <f>Q253*H253</f>
        <v>0</v>
      </c>
      <c r="S253" s="143">
        <v>0</v>
      </c>
      <c r="T253" s="144">
        <f>S253*H253</f>
        <v>0</v>
      </c>
      <c r="AR253" s="145" t="s">
        <v>456</v>
      </c>
      <c r="AT253" s="145" t="s">
        <v>142</v>
      </c>
      <c r="AU253" s="145" t="s">
        <v>84</v>
      </c>
      <c r="AY253" s="15" t="s">
        <v>140</v>
      </c>
      <c r="BE253" s="146">
        <f>IF(N253="základní",J253,0)</f>
        <v>0</v>
      </c>
      <c r="BF253" s="146">
        <f>IF(N253="snížená",J253,0)</f>
        <v>0</v>
      </c>
      <c r="BG253" s="146">
        <f>IF(N253="zákl. přenesená",J253,0)</f>
        <v>0</v>
      </c>
      <c r="BH253" s="146">
        <f>IF(N253="sníž. přenesená",J253,0)</f>
        <v>0</v>
      </c>
      <c r="BI253" s="146">
        <f>IF(N253="nulová",J253,0)</f>
        <v>0</v>
      </c>
      <c r="BJ253" s="15" t="s">
        <v>8</v>
      </c>
      <c r="BK253" s="146">
        <f>ROUND(I253*H253,0)</f>
        <v>0</v>
      </c>
      <c r="BL253" s="15" t="s">
        <v>456</v>
      </c>
      <c r="BM253" s="145" t="s">
        <v>804</v>
      </c>
    </row>
    <row r="254" spans="2:65" s="1" customFormat="1" ht="16.5" customHeight="1">
      <c r="B254" s="30"/>
      <c r="C254" s="134" t="s">
        <v>441</v>
      </c>
      <c r="D254" s="134" t="s">
        <v>142</v>
      </c>
      <c r="E254" s="135" t="s">
        <v>459</v>
      </c>
      <c r="F254" s="136" t="s">
        <v>460</v>
      </c>
      <c r="G254" s="137" t="s">
        <v>276</v>
      </c>
      <c r="H254" s="138">
        <v>1</v>
      </c>
      <c r="I254" s="139"/>
      <c r="J254" s="140">
        <f>ROUND(I254*H254,0)</f>
        <v>0</v>
      </c>
      <c r="K254" s="136" t="s">
        <v>146</v>
      </c>
      <c r="L254" s="30"/>
      <c r="M254" s="141" t="s">
        <v>1</v>
      </c>
      <c r="N254" s="142" t="s">
        <v>40</v>
      </c>
      <c r="P254" s="143">
        <f>O254*H254</f>
        <v>0</v>
      </c>
      <c r="Q254" s="143">
        <v>0</v>
      </c>
      <c r="R254" s="143">
        <f>Q254*H254</f>
        <v>0</v>
      </c>
      <c r="S254" s="143">
        <v>0</v>
      </c>
      <c r="T254" s="144">
        <f>S254*H254</f>
        <v>0</v>
      </c>
      <c r="AR254" s="145" t="s">
        <v>456</v>
      </c>
      <c r="AT254" s="145" t="s">
        <v>142</v>
      </c>
      <c r="AU254" s="145" t="s">
        <v>84</v>
      </c>
      <c r="AY254" s="15" t="s">
        <v>140</v>
      </c>
      <c r="BE254" s="146">
        <f>IF(N254="základní",J254,0)</f>
        <v>0</v>
      </c>
      <c r="BF254" s="146">
        <f>IF(N254="snížená",J254,0)</f>
        <v>0</v>
      </c>
      <c r="BG254" s="146">
        <f>IF(N254="zákl. přenesená",J254,0)</f>
        <v>0</v>
      </c>
      <c r="BH254" s="146">
        <f>IF(N254="sníž. přenesená",J254,0)</f>
        <v>0</v>
      </c>
      <c r="BI254" s="146">
        <f>IF(N254="nulová",J254,0)</f>
        <v>0</v>
      </c>
      <c r="BJ254" s="15" t="s">
        <v>8</v>
      </c>
      <c r="BK254" s="146">
        <f>ROUND(I254*H254,0)</f>
        <v>0</v>
      </c>
      <c r="BL254" s="15" t="s">
        <v>456</v>
      </c>
      <c r="BM254" s="145" t="s">
        <v>805</v>
      </c>
    </row>
    <row r="255" spans="2:65" s="1" customFormat="1" ht="16.5" customHeight="1">
      <c r="B255" s="30"/>
      <c r="C255" s="134" t="s">
        <v>445</v>
      </c>
      <c r="D255" s="134" t="s">
        <v>142</v>
      </c>
      <c r="E255" s="135" t="s">
        <v>463</v>
      </c>
      <c r="F255" s="136" t="s">
        <v>464</v>
      </c>
      <c r="G255" s="137" t="s">
        <v>276</v>
      </c>
      <c r="H255" s="138">
        <v>1</v>
      </c>
      <c r="I255" s="139"/>
      <c r="J255" s="140">
        <f>ROUND(I255*H255,0)</f>
        <v>0</v>
      </c>
      <c r="K255" s="136" t="s">
        <v>146</v>
      </c>
      <c r="L255" s="30"/>
      <c r="M255" s="141" t="s">
        <v>1</v>
      </c>
      <c r="N255" s="142" t="s">
        <v>40</v>
      </c>
      <c r="P255" s="143">
        <f>O255*H255</f>
        <v>0</v>
      </c>
      <c r="Q255" s="143">
        <v>0</v>
      </c>
      <c r="R255" s="143">
        <f>Q255*H255</f>
        <v>0</v>
      </c>
      <c r="S255" s="143">
        <v>0</v>
      </c>
      <c r="T255" s="144">
        <f>S255*H255</f>
        <v>0</v>
      </c>
      <c r="AR255" s="145" t="s">
        <v>456</v>
      </c>
      <c r="AT255" s="145" t="s">
        <v>142</v>
      </c>
      <c r="AU255" s="145" t="s">
        <v>84</v>
      </c>
      <c r="AY255" s="15" t="s">
        <v>140</v>
      </c>
      <c r="BE255" s="146">
        <f>IF(N255="základní",J255,0)</f>
        <v>0</v>
      </c>
      <c r="BF255" s="146">
        <f>IF(N255="snížená",J255,0)</f>
        <v>0</v>
      </c>
      <c r="BG255" s="146">
        <f>IF(N255="zákl. přenesená",J255,0)</f>
        <v>0</v>
      </c>
      <c r="BH255" s="146">
        <f>IF(N255="sníž. přenesená",J255,0)</f>
        <v>0</v>
      </c>
      <c r="BI255" s="146">
        <f>IF(N255="nulová",J255,0)</f>
        <v>0</v>
      </c>
      <c r="BJ255" s="15" t="s">
        <v>8</v>
      </c>
      <c r="BK255" s="146">
        <f>ROUND(I255*H255,0)</f>
        <v>0</v>
      </c>
      <c r="BL255" s="15" t="s">
        <v>456</v>
      </c>
      <c r="BM255" s="145" t="s">
        <v>806</v>
      </c>
    </row>
    <row r="256" spans="2:65" s="11" customFormat="1" ht="22.9" customHeight="1">
      <c r="B256" s="122"/>
      <c r="D256" s="123" t="s">
        <v>74</v>
      </c>
      <c r="E256" s="132" t="s">
        <v>466</v>
      </c>
      <c r="F256" s="132" t="s">
        <v>467</v>
      </c>
      <c r="I256" s="125"/>
      <c r="J256" s="133">
        <f>BK256</f>
        <v>0</v>
      </c>
      <c r="L256" s="122"/>
      <c r="M256" s="127"/>
      <c r="P256" s="128">
        <f>P257</f>
        <v>0</v>
      </c>
      <c r="R256" s="128">
        <f>R257</f>
        <v>0</v>
      </c>
      <c r="T256" s="129">
        <f>T257</f>
        <v>0</v>
      </c>
      <c r="AR256" s="123" t="s">
        <v>170</v>
      </c>
      <c r="AT256" s="130" t="s">
        <v>74</v>
      </c>
      <c r="AU256" s="130" t="s">
        <v>8</v>
      </c>
      <c r="AY256" s="123" t="s">
        <v>140</v>
      </c>
      <c r="BK256" s="131">
        <f>BK257</f>
        <v>0</v>
      </c>
    </row>
    <row r="257" spans="2:65" s="1" customFormat="1" ht="16.5" customHeight="1">
      <c r="B257" s="30"/>
      <c r="C257" s="134" t="s">
        <v>453</v>
      </c>
      <c r="D257" s="134" t="s">
        <v>142</v>
      </c>
      <c r="E257" s="135" t="s">
        <v>469</v>
      </c>
      <c r="F257" s="136" t="s">
        <v>470</v>
      </c>
      <c r="G257" s="137" t="s">
        <v>276</v>
      </c>
      <c r="H257" s="138">
        <v>1</v>
      </c>
      <c r="I257" s="139"/>
      <c r="J257" s="140">
        <f>ROUND(I257*H257,0)</f>
        <v>0</v>
      </c>
      <c r="K257" s="136" t="s">
        <v>146</v>
      </c>
      <c r="L257" s="30"/>
      <c r="M257" s="175" t="s">
        <v>1</v>
      </c>
      <c r="N257" s="176" t="s">
        <v>40</v>
      </c>
      <c r="O257" s="177"/>
      <c r="P257" s="178">
        <f>O257*H257</f>
        <v>0</v>
      </c>
      <c r="Q257" s="178">
        <v>0</v>
      </c>
      <c r="R257" s="178">
        <f>Q257*H257</f>
        <v>0</v>
      </c>
      <c r="S257" s="178">
        <v>0</v>
      </c>
      <c r="T257" s="179">
        <f>S257*H257</f>
        <v>0</v>
      </c>
      <c r="AR257" s="145" t="s">
        <v>456</v>
      </c>
      <c r="AT257" s="145" t="s">
        <v>142</v>
      </c>
      <c r="AU257" s="145" t="s">
        <v>84</v>
      </c>
      <c r="AY257" s="15" t="s">
        <v>140</v>
      </c>
      <c r="BE257" s="146">
        <f>IF(N257="základní",J257,0)</f>
        <v>0</v>
      </c>
      <c r="BF257" s="146">
        <f>IF(N257="snížená",J257,0)</f>
        <v>0</v>
      </c>
      <c r="BG257" s="146">
        <f>IF(N257="zákl. přenesená",J257,0)</f>
        <v>0</v>
      </c>
      <c r="BH257" s="146">
        <f>IF(N257="sníž. přenesená",J257,0)</f>
        <v>0</v>
      </c>
      <c r="BI257" s="146">
        <f>IF(N257="nulová",J257,0)</f>
        <v>0</v>
      </c>
      <c r="BJ257" s="15" t="s">
        <v>8</v>
      </c>
      <c r="BK257" s="146">
        <f>ROUND(I257*H257,0)</f>
        <v>0</v>
      </c>
      <c r="BL257" s="15" t="s">
        <v>456</v>
      </c>
      <c r="BM257" s="145" t="s">
        <v>807</v>
      </c>
    </row>
    <row r="258" spans="2:65" s="1" customFormat="1" ht="6.95" customHeight="1">
      <c r="B258" s="42"/>
      <c r="C258" s="43"/>
      <c r="D258" s="43"/>
      <c r="E258" s="43"/>
      <c r="F258" s="43"/>
      <c r="G258" s="43"/>
      <c r="H258" s="43"/>
      <c r="I258" s="43"/>
      <c r="J258" s="43"/>
      <c r="K258" s="43"/>
      <c r="L258" s="30"/>
    </row>
  </sheetData>
  <sheetProtection algorithmName="SHA-512" hashValue="D0sM/SzkOh9nnkG7lZqv25Nx0r2iIpEjCtKsL55ZTDTGLYLt975g+BYkSgabtQtsA4m7g8JdlXqyS0eZtrY5BA==" saltValue="BNncbY/GMOONKqaIE8WfOPcfTtE4GjreNSoSjkaRpm4lXX7r+F6SZXag02QQ8ohhZhaNHpf1LvN1Aox1hlDTnw==" spinCount="100000" sheet="1" objects="1" scenarios="1" formatColumns="0" formatRows="0" autoFilter="0"/>
  <autoFilter ref="C132:K257" xr:uid="{00000000-0009-0000-0000-000003000000}"/>
  <mergeCells count="9">
    <mergeCell ref="E87:H87"/>
    <mergeCell ref="E123:H123"/>
    <mergeCell ref="E125:H12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78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AT2" s="15" t="s">
        <v>97</v>
      </c>
    </row>
    <row r="3" spans="2:46" ht="6.95" hidden="1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84</v>
      </c>
    </row>
    <row r="4" spans="2:46" ht="24.95" hidden="1" customHeight="1">
      <c r="B4" s="18"/>
      <c r="D4" s="19" t="s">
        <v>101</v>
      </c>
      <c r="L4" s="18"/>
      <c r="M4" s="91" t="s">
        <v>11</v>
      </c>
      <c r="AT4" s="15" t="s">
        <v>4</v>
      </c>
    </row>
    <row r="5" spans="2:46" ht="6.95" hidden="1" customHeight="1">
      <c r="B5" s="18"/>
      <c r="L5" s="18"/>
    </row>
    <row r="6" spans="2:46" ht="12" hidden="1" customHeight="1">
      <c r="B6" s="18"/>
      <c r="D6" s="25" t="s">
        <v>17</v>
      </c>
      <c r="L6" s="18"/>
    </row>
    <row r="7" spans="2:46" ht="26.25" hidden="1" customHeight="1">
      <c r="B7" s="18"/>
      <c r="E7" s="222" t="str">
        <f>'Rekapitulace stavby'!K6</f>
        <v>Oprava oplocení, bran a branek u vybraných základních a mateřských škol</v>
      </c>
      <c r="F7" s="223"/>
      <c r="G7" s="223"/>
      <c r="H7" s="223"/>
      <c r="L7" s="18"/>
    </row>
    <row r="8" spans="2:46" ht="12" hidden="1" customHeight="1">
      <c r="B8" s="18"/>
      <c r="D8" s="25" t="s">
        <v>102</v>
      </c>
      <c r="L8" s="18"/>
    </row>
    <row r="9" spans="2:46" s="1" customFormat="1" ht="16.5" hidden="1" customHeight="1">
      <c r="B9" s="30"/>
      <c r="E9" s="222" t="s">
        <v>808</v>
      </c>
      <c r="F9" s="224"/>
      <c r="G9" s="224"/>
      <c r="H9" s="224"/>
      <c r="L9" s="30"/>
    </row>
    <row r="10" spans="2:46" s="1" customFormat="1" ht="12" hidden="1" customHeight="1">
      <c r="B10" s="30"/>
      <c r="D10" s="25" t="s">
        <v>809</v>
      </c>
      <c r="L10" s="30"/>
    </row>
    <row r="11" spans="2:46" s="1" customFormat="1" ht="30" hidden="1" customHeight="1">
      <c r="B11" s="30"/>
      <c r="E11" s="180" t="s">
        <v>810</v>
      </c>
      <c r="F11" s="224"/>
      <c r="G11" s="224"/>
      <c r="H11" s="224"/>
      <c r="L11" s="30"/>
    </row>
    <row r="12" spans="2:46" s="1" customFormat="1" ht="11.25" hidden="1">
      <c r="B12" s="30"/>
      <c r="L12" s="30"/>
    </row>
    <row r="13" spans="2:46" s="1" customFormat="1" ht="12" hidden="1" customHeight="1">
      <c r="B13" s="30"/>
      <c r="D13" s="25" t="s">
        <v>19</v>
      </c>
      <c r="F13" s="23" t="s">
        <v>1</v>
      </c>
      <c r="I13" s="25" t="s">
        <v>20</v>
      </c>
      <c r="J13" s="23" t="s">
        <v>1</v>
      </c>
      <c r="L13" s="30"/>
    </row>
    <row r="14" spans="2:46" s="1" customFormat="1" ht="12" hidden="1" customHeight="1">
      <c r="B14" s="30"/>
      <c r="D14" s="25" t="s">
        <v>21</v>
      </c>
      <c r="F14" s="23" t="s">
        <v>22</v>
      </c>
      <c r="I14" s="25" t="s">
        <v>23</v>
      </c>
      <c r="J14" s="50" t="str">
        <f>'Rekapitulace stavby'!AN8</f>
        <v>29. 1. 2024</v>
      </c>
      <c r="L14" s="30"/>
    </row>
    <row r="15" spans="2:46" s="1" customFormat="1" ht="10.9" hidden="1" customHeight="1">
      <c r="B15" s="30"/>
      <c r="L15" s="30"/>
    </row>
    <row r="16" spans="2:46" s="1" customFormat="1" ht="12" hidden="1" customHeight="1">
      <c r="B16" s="30"/>
      <c r="D16" s="25" t="s">
        <v>25</v>
      </c>
      <c r="I16" s="25" t="s">
        <v>26</v>
      </c>
      <c r="J16" s="23" t="str">
        <f>IF('Rekapitulace stavby'!AN10="","",'Rekapitulace stavby'!AN10)</f>
        <v/>
      </c>
      <c r="L16" s="30"/>
    </row>
    <row r="17" spans="2:12" s="1" customFormat="1" ht="18" hidden="1" customHeight="1">
      <c r="B17" s="30"/>
      <c r="E17" s="23" t="str">
        <f>IF('Rekapitulace stavby'!E11="","",'Rekapitulace stavby'!E11)</f>
        <v xml:space="preserve"> </v>
      </c>
      <c r="I17" s="25" t="s">
        <v>27</v>
      </c>
      <c r="J17" s="23" t="str">
        <f>IF('Rekapitulace stavby'!AN11="","",'Rekapitulace stavby'!AN11)</f>
        <v/>
      </c>
      <c r="L17" s="30"/>
    </row>
    <row r="18" spans="2:12" s="1" customFormat="1" ht="6.95" hidden="1" customHeight="1">
      <c r="B18" s="30"/>
      <c r="L18" s="30"/>
    </row>
    <row r="19" spans="2:12" s="1" customFormat="1" ht="12" hidden="1" customHeight="1">
      <c r="B19" s="30"/>
      <c r="D19" s="25" t="s">
        <v>28</v>
      </c>
      <c r="I19" s="25" t="s">
        <v>26</v>
      </c>
      <c r="J19" s="26" t="str">
        <f>'Rekapitulace stavby'!AN13</f>
        <v>Vyplň údaj</v>
      </c>
      <c r="L19" s="30"/>
    </row>
    <row r="20" spans="2:12" s="1" customFormat="1" ht="18" hidden="1" customHeight="1">
      <c r="B20" s="30"/>
      <c r="E20" s="225" t="str">
        <f>'Rekapitulace stavby'!E14</f>
        <v>Vyplň údaj</v>
      </c>
      <c r="F20" s="206"/>
      <c r="G20" s="206"/>
      <c r="H20" s="206"/>
      <c r="I20" s="25" t="s">
        <v>27</v>
      </c>
      <c r="J20" s="26" t="str">
        <f>'Rekapitulace stavby'!AN14</f>
        <v>Vyplň údaj</v>
      </c>
      <c r="L20" s="30"/>
    </row>
    <row r="21" spans="2:12" s="1" customFormat="1" ht="6.95" hidden="1" customHeight="1">
      <c r="B21" s="30"/>
      <c r="L21" s="30"/>
    </row>
    <row r="22" spans="2:12" s="1" customFormat="1" ht="12" hidden="1" customHeight="1">
      <c r="B22" s="30"/>
      <c r="D22" s="25" t="s">
        <v>30</v>
      </c>
      <c r="I22" s="25" t="s">
        <v>26</v>
      </c>
      <c r="J22" s="23" t="str">
        <f>IF('Rekapitulace stavby'!AN16="","",'Rekapitulace stavby'!AN16)</f>
        <v/>
      </c>
      <c r="L22" s="30"/>
    </row>
    <row r="23" spans="2:12" s="1" customFormat="1" ht="18" hidden="1" customHeight="1">
      <c r="B23" s="30"/>
      <c r="E23" s="23" t="str">
        <f>IF('Rekapitulace stavby'!E17="","",'Rekapitulace stavby'!E17)</f>
        <v xml:space="preserve"> </v>
      </c>
      <c r="I23" s="25" t="s">
        <v>27</v>
      </c>
      <c r="J23" s="23" t="str">
        <f>IF('Rekapitulace stavby'!AN17="","",'Rekapitulace stavby'!AN17)</f>
        <v/>
      </c>
      <c r="L23" s="30"/>
    </row>
    <row r="24" spans="2:12" s="1" customFormat="1" ht="6.95" hidden="1" customHeight="1">
      <c r="B24" s="30"/>
      <c r="L24" s="30"/>
    </row>
    <row r="25" spans="2:12" s="1" customFormat="1" ht="12" hidden="1" customHeight="1">
      <c r="B25" s="30"/>
      <c r="D25" s="25" t="s">
        <v>32</v>
      </c>
      <c r="I25" s="25" t="s">
        <v>26</v>
      </c>
      <c r="J25" s="23" t="s">
        <v>1</v>
      </c>
      <c r="L25" s="30"/>
    </row>
    <row r="26" spans="2:12" s="1" customFormat="1" ht="18" hidden="1" customHeight="1">
      <c r="B26" s="30"/>
      <c r="E26" s="23" t="s">
        <v>33</v>
      </c>
      <c r="I26" s="25" t="s">
        <v>27</v>
      </c>
      <c r="J26" s="23" t="s">
        <v>1</v>
      </c>
      <c r="L26" s="30"/>
    </row>
    <row r="27" spans="2:12" s="1" customFormat="1" ht="6.95" hidden="1" customHeight="1">
      <c r="B27" s="30"/>
      <c r="L27" s="30"/>
    </row>
    <row r="28" spans="2:12" s="1" customFormat="1" ht="12" hidden="1" customHeight="1">
      <c r="B28" s="30"/>
      <c r="D28" s="25" t="s">
        <v>34</v>
      </c>
      <c r="L28" s="30"/>
    </row>
    <row r="29" spans="2:12" s="7" customFormat="1" ht="16.5" hidden="1" customHeight="1">
      <c r="B29" s="92"/>
      <c r="E29" s="211" t="s">
        <v>1</v>
      </c>
      <c r="F29" s="211"/>
      <c r="G29" s="211"/>
      <c r="H29" s="211"/>
      <c r="L29" s="92"/>
    </row>
    <row r="30" spans="2:12" s="1" customFormat="1" ht="6.95" hidden="1" customHeight="1">
      <c r="B30" s="30"/>
      <c r="L30" s="30"/>
    </row>
    <row r="31" spans="2:12" s="1" customFormat="1" ht="6.95" hidden="1" customHeight="1">
      <c r="B31" s="30"/>
      <c r="D31" s="51"/>
      <c r="E31" s="51"/>
      <c r="F31" s="51"/>
      <c r="G31" s="51"/>
      <c r="H31" s="51"/>
      <c r="I31" s="51"/>
      <c r="J31" s="51"/>
      <c r="K31" s="51"/>
      <c r="L31" s="30"/>
    </row>
    <row r="32" spans="2:12" s="1" customFormat="1" ht="25.35" hidden="1" customHeight="1">
      <c r="B32" s="30"/>
      <c r="D32" s="93" t="s">
        <v>35</v>
      </c>
      <c r="J32" s="64">
        <f>ROUND(J129, 2)</f>
        <v>0</v>
      </c>
      <c r="L32" s="30"/>
    </row>
    <row r="33" spans="2:12" s="1" customFormat="1" ht="6.95" hidden="1" customHeight="1">
      <c r="B33" s="30"/>
      <c r="D33" s="51"/>
      <c r="E33" s="51"/>
      <c r="F33" s="51"/>
      <c r="G33" s="51"/>
      <c r="H33" s="51"/>
      <c r="I33" s="51"/>
      <c r="J33" s="51"/>
      <c r="K33" s="51"/>
      <c r="L33" s="30"/>
    </row>
    <row r="34" spans="2:12" s="1" customFormat="1" ht="14.45" hidden="1" customHeight="1">
      <c r="B34" s="30"/>
      <c r="F34" s="33" t="s">
        <v>37</v>
      </c>
      <c r="I34" s="33" t="s">
        <v>36</v>
      </c>
      <c r="J34" s="33" t="s">
        <v>38</v>
      </c>
      <c r="L34" s="30"/>
    </row>
    <row r="35" spans="2:12" s="1" customFormat="1" ht="14.45" hidden="1" customHeight="1">
      <c r="B35" s="30"/>
      <c r="D35" s="53" t="s">
        <v>39</v>
      </c>
      <c r="E35" s="25" t="s">
        <v>40</v>
      </c>
      <c r="F35" s="84">
        <f>ROUND((SUM(BE129:BE177)),  2)</f>
        <v>0</v>
      </c>
      <c r="I35" s="94">
        <v>0.21</v>
      </c>
      <c r="J35" s="84">
        <f>ROUND(((SUM(BE129:BE177))*I35),  2)</f>
        <v>0</v>
      </c>
      <c r="L35" s="30"/>
    </row>
    <row r="36" spans="2:12" s="1" customFormat="1" ht="14.45" hidden="1" customHeight="1">
      <c r="B36" s="30"/>
      <c r="E36" s="25" t="s">
        <v>41</v>
      </c>
      <c r="F36" s="84">
        <f>ROUND((SUM(BF129:BF177)),  2)</f>
        <v>0</v>
      </c>
      <c r="I36" s="94">
        <v>0.12</v>
      </c>
      <c r="J36" s="84">
        <f>ROUND(((SUM(BF129:BF177))*I36),  2)</f>
        <v>0</v>
      </c>
      <c r="L36" s="30"/>
    </row>
    <row r="37" spans="2:12" s="1" customFormat="1" ht="14.45" hidden="1" customHeight="1">
      <c r="B37" s="30"/>
      <c r="E37" s="25" t="s">
        <v>42</v>
      </c>
      <c r="F37" s="84">
        <f>ROUND((SUM(BG129:BG177)),  2)</f>
        <v>0</v>
      </c>
      <c r="I37" s="94">
        <v>0.21</v>
      </c>
      <c r="J37" s="84">
        <f>0</f>
        <v>0</v>
      </c>
      <c r="L37" s="30"/>
    </row>
    <row r="38" spans="2:12" s="1" customFormat="1" ht="14.45" hidden="1" customHeight="1">
      <c r="B38" s="30"/>
      <c r="E38" s="25" t="s">
        <v>43</v>
      </c>
      <c r="F38" s="84">
        <f>ROUND((SUM(BH129:BH177)),  2)</f>
        <v>0</v>
      </c>
      <c r="I38" s="94">
        <v>0.12</v>
      </c>
      <c r="J38" s="84">
        <f>0</f>
        <v>0</v>
      </c>
      <c r="L38" s="30"/>
    </row>
    <row r="39" spans="2:12" s="1" customFormat="1" ht="14.45" hidden="1" customHeight="1">
      <c r="B39" s="30"/>
      <c r="E39" s="25" t="s">
        <v>44</v>
      </c>
      <c r="F39" s="84">
        <f>ROUND((SUM(BI129:BI177)),  2)</f>
        <v>0</v>
      </c>
      <c r="I39" s="94">
        <v>0</v>
      </c>
      <c r="J39" s="84">
        <f>0</f>
        <v>0</v>
      </c>
      <c r="L39" s="30"/>
    </row>
    <row r="40" spans="2:12" s="1" customFormat="1" ht="6.95" hidden="1" customHeight="1">
      <c r="B40" s="30"/>
      <c r="L40" s="30"/>
    </row>
    <row r="41" spans="2:12" s="1" customFormat="1" ht="25.35" hidden="1" customHeight="1">
      <c r="B41" s="30"/>
      <c r="C41" s="95"/>
      <c r="D41" s="96" t="s">
        <v>45</v>
      </c>
      <c r="E41" s="55"/>
      <c r="F41" s="55"/>
      <c r="G41" s="97" t="s">
        <v>46</v>
      </c>
      <c r="H41" s="98" t="s">
        <v>47</v>
      </c>
      <c r="I41" s="55"/>
      <c r="J41" s="99">
        <f>SUM(J32:J39)</f>
        <v>0</v>
      </c>
      <c r="K41" s="100"/>
      <c r="L41" s="30"/>
    </row>
    <row r="42" spans="2:12" s="1" customFormat="1" ht="14.45" hidden="1" customHeight="1">
      <c r="B42" s="30"/>
      <c r="L42" s="30"/>
    </row>
    <row r="43" spans="2:12" ht="14.45" hidden="1" customHeight="1">
      <c r="B43" s="18"/>
      <c r="L43" s="18"/>
    </row>
    <row r="44" spans="2:12" ht="14.45" hidden="1" customHeight="1">
      <c r="B44" s="18"/>
      <c r="L44" s="18"/>
    </row>
    <row r="45" spans="2:12" ht="14.45" hidden="1" customHeight="1">
      <c r="B45" s="18"/>
      <c r="L45" s="18"/>
    </row>
    <row r="46" spans="2:12" ht="14.45" hidden="1" customHeight="1">
      <c r="B46" s="18"/>
      <c r="L46" s="18"/>
    </row>
    <row r="47" spans="2:12" ht="14.45" hidden="1" customHeight="1">
      <c r="B47" s="18"/>
      <c r="L47" s="18"/>
    </row>
    <row r="48" spans="2:12" ht="14.45" hidden="1" customHeight="1">
      <c r="B48" s="18"/>
      <c r="L48" s="18"/>
    </row>
    <row r="49" spans="2:12" ht="14.45" hidden="1" customHeight="1">
      <c r="B49" s="18"/>
      <c r="L49" s="18"/>
    </row>
    <row r="50" spans="2:12" s="1" customFormat="1" ht="14.45" hidden="1" customHeight="1">
      <c r="B50" s="30"/>
      <c r="D50" s="39" t="s">
        <v>48</v>
      </c>
      <c r="E50" s="40"/>
      <c r="F50" s="40"/>
      <c r="G50" s="39" t="s">
        <v>49</v>
      </c>
      <c r="H50" s="40"/>
      <c r="I50" s="40"/>
      <c r="J50" s="40"/>
      <c r="K50" s="40"/>
      <c r="L50" s="30"/>
    </row>
    <row r="51" spans="2:12" ht="11.25" hidden="1">
      <c r="B51" s="18"/>
      <c r="L51" s="18"/>
    </row>
    <row r="52" spans="2:12" ht="11.25" hidden="1">
      <c r="B52" s="18"/>
      <c r="L52" s="18"/>
    </row>
    <row r="53" spans="2:12" ht="11.25" hidden="1">
      <c r="B53" s="18"/>
      <c r="L53" s="18"/>
    </row>
    <row r="54" spans="2:12" ht="11.25" hidden="1">
      <c r="B54" s="18"/>
      <c r="L54" s="18"/>
    </row>
    <row r="55" spans="2:12" ht="11.25" hidden="1">
      <c r="B55" s="18"/>
      <c r="L55" s="18"/>
    </row>
    <row r="56" spans="2:12" ht="11.25" hidden="1">
      <c r="B56" s="18"/>
      <c r="L56" s="18"/>
    </row>
    <row r="57" spans="2:12" ht="11.25" hidden="1">
      <c r="B57" s="18"/>
      <c r="L57" s="18"/>
    </row>
    <row r="58" spans="2:12" ht="11.25" hidden="1">
      <c r="B58" s="18"/>
      <c r="L58" s="18"/>
    </row>
    <row r="59" spans="2:12" ht="11.25" hidden="1">
      <c r="B59" s="18"/>
      <c r="L59" s="18"/>
    </row>
    <row r="60" spans="2:12" ht="11.25" hidden="1">
      <c r="B60" s="18"/>
      <c r="L60" s="18"/>
    </row>
    <row r="61" spans="2:12" s="1" customFormat="1" ht="12.75" hidden="1">
      <c r="B61" s="30"/>
      <c r="D61" s="41" t="s">
        <v>50</v>
      </c>
      <c r="E61" s="32"/>
      <c r="F61" s="101" t="s">
        <v>51</v>
      </c>
      <c r="G61" s="41" t="s">
        <v>50</v>
      </c>
      <c r="H61" s="32"/>
      <c r="I61" s="32"/>
      <c r="J61" s="102" t="s">
        <v>51</v>
      </c>
      <c r="K61" s="32"/>
      <c r="L61" s="30"/>
    </row>
    <row r="62" spans="2:12" ht="11.25" hidden="1">
      <c r="B62" s="18"/>
      <c r="L62" s="18"/>
    </row>
    <row r="63" spans="2:12" ht="11.25" hidden="1">
      <c r="B63" s="18"/>
      <c r="L63" s="18"/>
    </row>
    <row r="64" spans="2:12" ht="11.25" hidden="1">
      <c r="B64" s="18"/>
      <c r="L64" s="18"/>
    </row>
    <row r="65" spans="2:12" s="1" customFormat="1" ht="12.75" hidden="1">
      <c r="B65" s="30"/>
      <c r="D65" s="39" t="s">
        <v>52</v>
      </c>
      <c r="E65" s="40"/>
      <c r="F65" s="40"/>
      <c r="G65" s="39" t="s">
        <v>53</v>
      </c>
      <c r="H65" s="40"/>
      <c r="I65" s="40"/>
      <c r="J65" s="40"/>
      <c r="K65" s="40"/>
      <c r="L65" s="30"/>
    </row>
    <row r="66" spans="2:12" ht="11.25" hidden="1">
      <c r="B66" s="18"/>
      <c r="L66" s="18"/>
    </row>
    <row r="67" spans="2:12" ht="11.25" hidden="1">
      <c r="B67" s="18"/>
      <c r="L67" s="18"/>
    </row>
    <row r="68" spans="2:12" ht="11.25" hidden="1">
      <c r="B68" s="18"/>
      <c r="L68" s="18"/>
    </row>
    <row r="69" spans="2:12" ht="11.25" hidden="1">
      <c r="B69" s="18"/>
      <c r="L69" s="18"/>
    </row>
    <row r="70" spans="2:12" ht="11.25" hidden="1">
      <c r="B70" s="18"/>
      <c r="L70" s="18"/>
    </row>
    <row r="71" spans="2:12" ht="11.25" hidden="1">
      <c r="B71" s="18"/>
      <c r="L71" s="18"/>
    </row>
    <row r="72" spans="2:12" ht="11.25" hidden="1">
      <c r="B72" s="18"/>
      <c r="L72" s="18"/>
    </row>
    <row r="73" spans="2:12" ht="11.25" hidden="1">
      <c r="B73" s="18"/>
      <c r="L73" s="18"/>
    </row>
    <row r="74" spans="2:12" ht="11.25" hidden="1">
      <c r="B74" s="18"/>
      <c r="L74" s="18"/>
    </row>
    <row r="75" spans="2:12" ht="11.25" hidden="1">
      <c r="B75" s="18"/>
      <c r="L75" s="18"/>
    </row>
    <row r="76" spans="2:12" s="1" customFormat="1" ht="12.75" hidden="1">
      <c r="B76" s="30"/>
      <c r="D76" s="41" t="s">
        <v>50</v>
      </c>
      <c r="E76" s="32"/>
      <c r="F76" s="101" t="s">
        <v>51</v>
      </c>
      <c r="G76" s="41" t="s">
        <v>50</v>
      </c>
      <c r="H76" s="32"/>
      <c r="I76" s="32"/>
      <c r="J76" s="102" t="s">
        <v>51</v>
      </c>
      <c r="K76" s="32"/>
      <c r="L76" s="30"/>
    </row>
    <row r="77" spans="2:12" s="1" customFormat="1" ht="14.45" hidden="1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0"/>
    </row>
    <row r="78" spans="2:12" ht="11.25" hidden="1"/>
    <row r="79" spans="2:12" ht="11.25" hidden="1"/>
    <row r="80" spans="2:12" ht="11.25" hidden="1"/>
    <row r="81" spans="2:12" s="1" customFormat="1" ht="6.95" hidden="1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0"/>
    </row>
    <row r="82" spans="2:12" s="1" customFormat="1" ht="24.95" hidden="1" customHeight="1">
      <c r="B82" s="30"/>
      <c r="C82" s="19" t="s">
        <v>104</v>
      </c>
      <c r="L82" s="30"/>
    </row>
    <row r="83" spans="2:12" s="1" customFormat="1" ht="6.95" hidden="1" customHeight="1">
      <c r="B83" s="30"/>
      <c r="L83" s="30"/>
    </row>
    <row r="84" spans="2:12" s="1" customFormat="1" ht="12" hidden="1" customHeight="1">
      <c r="B84" s="30"/>
      <c r="C84" s="25" t="s">
        <v>17</v>
      </c>
      <c r="L84" s="30"/>
    </row>
    <row r="85" spans="2:12" s="1" customFormat="1" ht="26.25" hidden="1" customHeight="1">
      <c r="B85" s="30"/>
      <c r="E85" s="222" t="str">
        <f>E7</f>
        <v>Oprava oplocení, bran a branek u vybraných základních a mateřských škol</v>
      </c>
      <c r="F85" s="223"/>
      <c r="G85" s="223"/>
      <c r="H85" s="223"/>
      <c r="L85" s="30"/>
    </row>
    <row r="86" spans="2:12" ht="12" hidden="1" customHeight="1">
      <c r="B86" s="18"/>
      <c r="C86" s="25" t="s">
        <v>102</v>
      </c>
      <c r="L86" s="18"/>
    </row>
    <row r="87" spans="2:12" s="1" customFormat="1" ht="16.5" hidden="1" customHeight="1">
      <c r="B87" s="30"/>
      <c r="E87" s="222" t="s">
        <v>808</v>
      </c>
      <c r="F87" s="224"/>
      <c r="G87" s="224"/>
      <c r="H87" s="224"/>
      <c r="L87" s="30"/>
    </row>
    <row r="88" spans="2:12" s="1" customFormat="1" ht="12" hidden="1" customHeight="1">
      <c r="B88" s="30"/>
      <c r="C88" s="25" t="s">
        <v>809</v>
      </c>
      <c r="L88" s="30"/>
    </row>
    <row r="89" spans="2:12" s="1" customFormat="1" ht="30" hidden="1" customHeight="1">
      <c r="B89" s="30"/>
      <c r="E89" s="180" t="str">
        <f>E11</f>
        <v>SO04a - ZŠ Nový Hradec - Výměna části oplocení u školní jídelny ZŠ NHK</v>
      </c>
      <c r="F89" s="224"/>
      <c r="G89" s="224"/>
      <c r="H89" s="224"/>
      <c r="L89" s="30"/>
    </row>
    <row r="90" spans="2:12" s="1" customFormat="1" ht="6.95" hidden="1" customHeight="1">
      <c r="B90" s="30"/>
      <c r="L90" s="30"/>
    </row>
    <row r="91" spans="2:12" s="1" customFormat="1" ht="12" hidden="1" customHeight="1">
      <c r="B91" s="30"/>
      <c r="C91" s="25" t="s">
        <v>21</v>
      </c>
      <c r="F91" s="23" t="str">
        <f>F14</f>
        <v xml:space="preserve"> </v>
      </c>
      <c r="I91" s="25" t="s">
        <v>23</v>
      </c>
      <c r="J91" s="50" t="str">
        <f>IF(J14="","",J14)</f>
        <v>29. 1. 2024</v>
      </c>
      <c r="L91" s="30"/>
    </row>
    <row r="92" spans="2:12" s="1" customFormat="1" ht="6.95" hidden="1" customHeight="1">
      <c r="B92" s="30"/>
      <c r="L92" s="30"/>
    </row>
    <row r="93" spans="2:12" s="1" customFormat="1" ht="15.2" hidden="1" customHeight="1">
      <c r="B93" s="30"/>
      <c r="C93" s="25" t="s">
        <v>25</v>
      </c>
      <c r="F93" s="23" t="str">
        <f>E17</f>
        <v xml:space="preserve"> </v>
      </c>
      <c r="I93" s="25" t="s">
        <v>30</v>
      </c>
      <c r="J93" s="28" t="str">
        <f>E23</f>
        <v xml:space="preserve"> </v>
      </c>
      <c r="L93" s="30"/>
    </row>
    <row r="94" spans="2:12" s="1" customFormat="1" ht="15.2" hidden="1" customHeight="1">
      <c r="B94" s="30"/>
      <c r="C94" s="25" t="s">
        <v>28</v>
      </c>
      <c r="F94" s="23" t="str">
        <f>IF(E20="","",E20)</f>
        <v>Vyplň údaj</v>
      </c>
      <c r="I94" s="25" t="s">
        <v>32</v>
      </c>
      <c r="J94" s="28" t="str">
        <f>E26</f>
        <v>TSHK</v>
      </c>
      <c r="L94" s="30"/>
    </row>
    <row r="95" spans="2:12" s="1" customFormat="1" ht="10.35" hidden="1" customHeight="1">
      <c r="B95" s="30"/>
      <c r="L95" s="30"/>
    </row>
    <row r="96" spans="2:12" s="1" customFormat="1" ht="29.25" hidden="1" customHeight="1">
      <c r="B96" s="30"/>
      <c r="C96" s="103" t="s">
        <v>105</v>
      </c>
      <c r="D96" s="95"/>
      <c r="E96" s="95"/>
      <c r="F96" s="95"/>
      <c r="G96" s="95"/>
      <c r="H96" s="95"/>
      <c r="I96" s="95"/>
      <c r="J96" s="104" t="s">
        <v>106</v>
      </c>
      <c r="K96" s="95"/>
      <c r="L96" s="30"/>
    </row>
    <row r="97" spans="2:47" s="1" customFormat="1" ht="10.35" hidden="1" customHeight="1">
      <c r="B97" s="30"/>
      <c r="L97" s="30"/>
    </row>
    <row r="98" spans="2:47" s="1" customFormat="1" ht="22.9" hidden="1" customHeight="1">
      <c r="B98" s="30"/>
      <c r="C98" s="105" t="s">
        <v>107</v>
      </c>
      <c r="J98" s="64">
        <f>J129</f>
        <v>0</v>
      </c>
      <c r="L98" s="30"/>
      <c r="AU98" s="15" t="s">
        <v>108</v>
      </c>
    </row>
    <row r="99" spans="2:47" s="8" customFormat="1" ht="24.95" hidden="1" customHeight="1">
      <c r="B99" s="106"/>
      <c r="D99" s="107" t="s">
        <v>109</v>
      </c>
      <c r="E99" s="108"/>
      <c r="F99" s="108"/>
      <c r="G99" s="108"/>
      <c r="H99" s="108"/>
      <c r="I99" s="108"/>
      <c r="J99" s="109">
        <f>J130</f>
        <v>0</v>
      </c>
      <c r="L99" s="106"/>
    </row>
    <row r="100" spans="2:47" s="9" customFormat="1" ht="19.899999999999999" hidden="1" customHeight="1">
      <c r="B100" s="110"/>
      <c r="D100" s="111" t="s">
        <v>110</v>
      </c>
      <c r="E100" s="112"/>
      <c r="F100" s="112"/>
      <c r="G100" s="112"/>
      <c r="H100" s="112"/>
      <c r="I100" s="112"/>
      <c r="J100" s="113">
        <f>J131</f>
        <v>0</v>
      </c>
      <c r="L100" s="110"/>
    </row>
    <row r="101" spans="2:47" s="9" customFormat="1" ht="19.899999999999999" hidden="1" customHeight="1">
      <c r="B101" s="110"/>
      <c r="D101" s="111" t="s">
        <v>112</v>
      </c>
      <c r="E101" s="112"/>
      <c r="F101" s="112"/>
      <c r="G101" s="112"/>
      <c r="H101" s="112"/>
      <c r="I101" s="112"/>
      <c r="J101" s="113">
        <f>J147</f>
        <v>0</v>
      </c>
      <c r="L101" s="110"/>
    </row>
    <row r="102" spans="2:47" s="9" customFormat="1" ht="19.899999999999999" hidden="1" customHeight="1">
      <c r="B102" s="110"/>
      <c r="D102" s="111" t="s">
        <v>114</v>
      </c>
      <c r="E102" s="112"/>
      <c r="F102" s="112"/>
      <c r="G102" s="112"/>
      <c r="H102" s="112"/>
      <c r="I102" s="112"/>
      <c r="J102" s="113">
        <f>J158</f>
        <v>0</v>
      </c>
      <c r="L102" s="110"/>
    </row>
    <row r="103" spans="2:47" s="9" customFormat="1" ht="19.899999999999999" hidden="1" customHeight="1">
      <c r="B103" s="110"/>
      <c r="D103" s="111" t="s">
        <v>115</v>
      </c>
      <c r="E103" s="112"/>
      <c r="F103" s="112"/>
      <c r="G103" s="112"/>
      <c r="H103" s="112"/>
      <c r="I103" s="112"/>
      <c r="J103" s="113">
        <f>J163</f>
        <v>0</v>
      </c>
      <c r="L103" s="110"/>
    </row>
    <row r="104" spans="2:47" s="9" customFormat="1" ht="19.899999999999999" hidden="1" customHeight="1">
      <c r="B104" s="110"/>
      <c r="D104" s="111" t="s">
        <v>116</v>
      </c>
      <c r="E104" s="112"/>
      <c r="F104" s="112"/>
      <c r="G104" s="112"/>
      <c r="H104" s="112"/>
      <c r="I104" s="112"/>
      <c r="J104" s="113">
        <f>J169</f>
        <v>0</v>
      </c>
      <c r="L104" s="110"/>
    </row>
    <row r="105" spans="2:47" s="8" customFormat="1" ht="24.95" hidden="1" customHeight="1">
      <c r="B105" s="106"/>
      <c r="D105" s="107" t="s">
        <v>122</v>
      </c>
      <c r="E105" s="108"/>
      <c r="F105" s="108"/>
      <c r="G105" s="108"/>
      <c r="H105" s="108"/>
      <c r="I105" s="108"/>
      <c r="J105" s="109">
        <f>J171</f>
        <v>0</v>
      </c>
      <c r="L105" s="106"/>
    </row>
    <row r="106" spans="2:47" s="9" customFormat="1" ht="19.899999999999999" hidden="1" customHeight="1">
      <c r="B106" s="110"/>
      <c r="D106" s="111" t="s">
        <v>123</v>
      </c>
      <c r="E106" s="112"/>
      <c r="F106" s="112"/>
      <c r="G106" s="112"/>
      <c r="H106" s="112"/>
      <c r="I106" s="112"/>
      <c r="J106" s="113">
        <f>J172</f>
        <v>0</v>
      </c>
      <c r="L106" s="110"/>
    </row>
    <row r="107" spans="2:47" s="9" customFormat="1" ht="19.899999999999999" hidden="1" customHeight="1">
      <c r="B107" s="110"/>
      <c r="D107" s="111" t="s">
        <v>124</v>
      </c>
      <c r="E107" s="112"/>
      <c r="F107" s="112"/>
      <c r="G107" s="112"/>
      <c r="H107" s="112"/>
      <c r="I107" s="112"/>
      <c r="J107" s="113">
        <f>J176</f>
        <v>0</v>
      </c>
      <c r="L107" s="110"/>
    </row>
    <row r="108" spans="2:47" s="1" customFormat="1" ht="21.75" hidden="1" customHeight="1">
      <c r="B108" s="30"/>
      <c r="L108" s="30"/>
    </row>
    <row r="109" spans="2:47" s="1" customFormat="1" ht="6.95" hidden="1" customHeight="1">
      <c r="B109" s="42"/>
      <c r="C109" s="43"/>
      <c r="D109" s="43"/>
      <c r="E109" s="43"/>
      <c r="F109" s="43"/>
      <c r="G109" s="43"/>
      <c r="H109" s="43"/>
      <c r="I109" s="43"/>
      <c r="J109" s="43"/>
      <c r="K109" s="43"/>
      <c r="L109" s="30"/>
    </row>
    <row r="110" spans="2:47" ht="11.25" hidden="1"/>
    <row r="111" spans="2:47" ht="11.25" hidden="1"/>
    <row r="112" spans="2:47" ht="11.25" hidden="1"/>
    <row r="113" spans="2:20" s="1" customFormat="1" ht="6.95" customHeight="1">
      <c r="B113" s="44"/>
      <c r="C113" s="45"/>
      <c r="D113" s="45"/>
      <c r="E113" s="45"/>
      <c r="F113" s="45"/>
      <c r="G113" s="45"/>
      <c r="H113" s="45"/>
      <c r="I113" s="45"/>
      <c r="J113" s="45"/>
      <c r="K113" s="45"/>
      <c r="L113" s="30"/>
    </row>
    <row r="114" spans="2:20" s="1" customFormat="1" ht="24.95" customHeight="1">
      <c r="B114" s="30"/>
      <c r="C114" s="19" t="s">
        <v>125</v>
      </c>
      <c r="L114" s="30"/>
    </row>
    <row r="115" spans="2:20" s="1" customFormat="1" ht="6.95" customHeight="1">
      <c r="B115" s="30"/>
      <c r="L115" s="30"/>
    </row>
    <row r="116" spans="2:20" s="1" customFormat="1" ht="12" customHeight="1">
      <c r="B116" s="30"/>
      <c r="C116" s="25" t="s">
        <v>17</v>
      </c>
      <c r="L116" s="30"/>
    </row>
    <row r="117" spans="2:20" s="1" customFormat="1" ht="26.25" customHeight="1">
      <c r="B117" s="30"/>
      <c r="E117" s="222" t="str">
        <f>E7</f>
        <v>Oprava oplocení, bran a branek u vybraných základních a mateřských škol</v>
      </c>
      <c r="F117" s="223"/>
      <c r="G117" s="223"/>
      <c r="H117" s="223"/>
      <c r="L117" s="30"/>
    </row>
    <row r="118" spans="2:20" ht="12" customHeight="1">
      <c r="B118" s="18"/>
      <c r="C118" s="25" t="s">
        <v>102</v>
      </c>
      <c r="L118" s="18"/>
    </row>
    <row r="119" spans="2:20" s="1" customFormat="1" ht="16.5" customHeight="1">
      <c r="B119" s="30"/>
      <c r="E119" s="222" t="s">
        <v>808</v>
      </c>
      <c r="F119" s="224"/>
      <c r="G119" s="224"/>
      <c r="H119" s="224"/>
      <c r="L119" s="30"/>
    </row>
    <row r="120" spans="2:20" s="1" customFormat="1" ht="12" customHeight="1">
      <c r="B120" s="30"/>
      <c r="C120" s="25" t="s">
        <v>809</v>
      </c>
      <c r="L120" s="30"/>
    </row>
    <row r="121" spans="2:20" s="1" customFormat="1" ht="30" customHeight="1">
      <c r="B121" s="30"/>
      <c r="E121" s="180" t="str">
        <f>E11</f>
        <v>SO04a - ZŠ Nový Hradec - Výměna části oplocení u školní jídelny ZŠ NHK</v>
      </c>
      <c r="F121" s="224"/>
      <c r="G121" s="224"/>
      <c r="H121" s="224"/>
      <c r="L121" s="30"/>
    </row>
    <row r="122" spans="2:20" s="1" customFormat="1" ht="6.95" customHeight="1">
      <c r="B122" s="30"/>
      <c r="L122" s="30"/>
    </row>
    <row r="123" spans="2:20" s="1" customFormat="1" ht="12" customHeight="1">
      <c r="B123" s="30"/>
      <c r="C123" s="25" t="s">
        <v>21</v>
      </c>
      <c r="F123" s="23" t="str">
        <f>F14</f>
        <v xml:space="preserve"> </v>
      </c>
      <c r="I123" s="25" t="s">
        <v>23</v>
      </c>
      <c r="J123" s="50" t="str">
        <f>IF(J14="","",J14)</f>
        <v>29. 1. 2024</v>
      </c>
      <c r="L123" s="30"/>
    </row>
    <row r="124" spans="2:20" s="1" customFormat="1" ht="6.95" customHeight="1">
      <c r="B124" s="30"/>
      <c r="L124" s="30"/>
    </row>
    <row r="125" spans="2:20" s="1" customFormat="1" ht="15.2" customHeight="1">
      <c r="B125" s="30"/>
      <c r="C125" s="25" t="s">
        <v>25</v>
      </c>
      <c r="F125" s="23" t="str">
        <f>E17</f>
        <v xml:space="preserve"> </v>
      </c>
      <c r="I125" s="25" t="s">
        <v>30</v>
      </c>
      <c r="J125" s="28" t="str">
        <f>E23</f>
        <v xml:space="preserve"> </v>
      </c>
      <c r="L125" s="30"/>
    </row>
    <row r="126" spans="2:20" s="1" customFormat="1" ht="15.2" customHeight="1">
      <c r="B126" s="30"/>
      <c r="C126" s="25" t="s">
        <v>28</v>
      </c>
      <c r="F126" s="23" t="str">
        <f>IF(E20="","",E20)</f>
        <v>Vyplň údaj</v>
      </c>
      <c r="I126" s="25" t="s">
        <v>32</v>
      </c>
      <c r="J126" s="28" t="str">
        <f>E26</f>
        <v>TSHK</v>
      </c>
      <c r="L126" s="30"/>
    </row>
    <row r="127" spans="2:20" s="1" customFormat="1" ht="10.35" customHeight="1">
      <c r="B127" s="30"/>
      <c r="L127" s="30"/>
    </row>
    <row r="128" spans="2:20" s="10" customFormat="1" ht="29.25" customHeight="1">
      <c r="B128" s="114"/>
      <c r="C128" s="115" t="s">
        <v>126</v>
      </c>
      <c r="D128" s="116" t="s">
        <v>60</v>
      </c>
      <c r="E128" s="116" t="s">
        <v>56</v>
      </c>
      <c r="F128" s="116" t="s">
        <v>57</v>
      </c>
      <c r="G128" s="116" t="s">
        <v>127</v>
      </c>
      <c r="H128" s="116" t="s">
        <v>128</v>
      </c>
      <c r="I128" s="116" t="s">
        <v>129</v>
      </c>
      <c r="J128" s="116" t="s">
        <v>106</v>
      </c>
      <c r="K128" s="117" t="s">
        <v>130</v>
      </c>
      <c r="L128" s="114"/>
      <c r="M128" s="57" t="s">
        <v>1</v>
      </c>
      <c r="N128" s="58" t="s">
        <v>39</v>
      </c>
      <c r="O128" s="58" t="s">
        <v>131</v>
      </c>
      <c r="P128" s="58" t="s">
        <v>132</v>
      </c>
      <c r="Q128" s="58" t="s">
        <v>133</v>
      </c>
      <c r="R128" s="58" t="s">
        <v>134</v>
      </c>
      <c r="S128" s="58" t="s">
        <v>135</v>
      </c>
      <c r="T128" s="59" t="s">
        <v>136</v>
      </c>
    </row>
    <row r="129" spans="2:65" s="1" customFormat="1" ht="22.9" customHeight="1">
      <c r="B129" s="30"/>
      <c r="C129" s="62" t="s">
        <v>137</v>
      </c>
      <c r="J129" s="118">
        <f>BK129</f>
        <v>0</v>
      </c>
      <c r="L129" s="30"/>
      <c r="M129" s="60"/>
      <c r="N129" s="51"/>
      <c r="O129" s="51"/>
      <c r="P129" s="119">
        <f>P130+P171</f>
        <v>0</v>
      </c>
      <c r="Q129" s="51"/>
      <c r="R129" s="119">
        <f>R130+R171</f>
        <v>13.966069999999998</v>
      </c>
      <c r="S129" s="51"/>
      <c r="T129" s="120">
        <f>T130+T171</f>
        <v>3.1926399999999999</v>
      </c>
      <c r="AT129" s="15" t="s">
        <v>74</v>
      </c>
      <c r="AU129" s="15" t="s">
        <v>108</v>
      </c>
      <c r="BK129" s="121">
        <f>BK130+BK171</f>
        <v>0</v>
      </c>
    </row>
    <row r="130" spans="2:65" s="11" customFormat="1" ht="25.9" customHeight="1">
      <c r="B130" s="122"/>
      <c r="D130" s="123" t="s">
        <v>74</v>
      </c>
      <c r="E130" s="124" t="s">
        <v>138</v>
      </c>
      <c r="F130" s="124" t="s">
        <v>139</v>
      </c>
      <c r="I130" s="125"/>
      <c r="J130" s="126">
        <f>BK130</f>
        <v>0</v>
      </c>
      <c r="L130" s="122"/>
      <c r="M130" s="127"/>
      <c r="P130" s="128">
        <f>P131+P147+P158+P163+P169</f>
        <v>0</v>
      </c>
      <c r="R130" s="128">
        <f>R131+R147+R158+R163+R169</f>
        <v>13.966069999999998</v>
      </c>
      <c r="T130" s="129">
        <f>T131+T147+T158+T163+T169</f>
        <v>3.1926399999999999</v>
      </c>
      <c r="AR130" s="123" t="s">
        <v>8</v>
      </c>
      <c r="AT130" s="130" t="s">
        <v>74</v>
      </c>
      <c r="AU130" s="130" t="s">
        <v>75</v>
      </c>
      <c r="AY130" s="123" t="s">
        <v>140</v>
      </c>
      <c r="BK130" s="131">
        <f>BK131+BK147+BK158+BK163+BK169</f>
        <v>0</v>
      </c>
    </row>
    <row r="131" spans="2:65" s="11" customFormat="1" ht="22.9" customHeight="1">
      <c r="B131" s="122"/>
      <c r="D131" s="123" t="s">
        <v>74</v>
      </c>
      <c r="E131" s="132" t="s">
        <v>8</v>
      </c>
      <c r="F131" s="132" t="s">
        <v>141</v>
      </c>
      <c r="I131" s="125"/>
      <c r="J131" s="133">
        <f>BK131</f>
        <v>0</v>
      </c>
      <c r="L131" s="122"/>
      <c r="M131" s="127"/>
      <c r="P131" s="128">
        <f>SUM(P132:P146)</f>
        <v>0</v>
      </c>
      <c r="R131" s="128">
        <f>SUM(R132:R146)</f>
        <v>4.5939999999999994</v>
      </c>
      <c r="T131" s="129">
        <f>SUM(T132:T146)</f>
        <v>0</v>
      </c>
      <c r="AR131" s="123" t="s">
        <v>8</v>
      </c>
      <c r="AT131" s="130" t="s">
        <v>74</v>
      </c>
      <c r="AU131" s="130" t="s">
        <v>8</v>
      </c>
      <c r="AY131" s="123" t="s">
        <v>140</v>
      </c>
      <c r="BK131" s="131">
        <f>SUM(BK132:BK146)</f>
        <v>0</v>
      </c>
    </row>
    <row r="132" spans="2:65" s="1" customFormat="1" ht="33" customHeight="1">
      <c r="B132" s="30"/>
      <c r="C132" s="134" t="s">
        <v>8</v>
      </c>
      <c r="D132" s="134" t="s">
        <v>142</v>
      </c>
      <c r="E132" s="135" t="s">
        <v>811</v>
      </c>
      <c r="F132" s="136" t="s">
        <v>812</v>
      </c>
      <c r="G132" s="137" t="s">
        <v>145</v>
      </c>
      <c r="H132" s="138">
        <v>68</v>
      </c>
      <c r="I132" s="139"/>
      <c r="J132" s="140">
        <f>ROUND(I132*H132,0)</f>
        <v>0</v>
      </c>
      <c r="K132" s="136" t="s">
        <v>146</v>
      </c>
      <c r="L132" s="30"/>
      <c r="M132" s="141" t="s">
        <v>1</v>
      </c>
      <c r="N132" s="142" t="s">
        <v>40</v>
      </c>
      <c r="P132" s="143">
        <f>O132*H132</f>
        <v>0</v>
      </c>
      <c r="Q132" s="143">
        <v>0</v>
      </c>
      <c r="R132" s="143">
        <f>Q132*H132</f>
        <v>0</v>
      </c>
      <c r="S132" s="143">
        <v>0</v>
      </c>
      <c r="T132" s="144">
        <f>S132*H132</f>
        <v>0</v>
      </c>
      <c r="AR132" s="145" t="s">
        <v>147</v>
      </c>
      <c r="AT132" s="145" t="s">
        <v>142</v>
      </c>
      <c r="AU132" s="145" t="s">
        <v>84</v>
      </c>
      <c r="AY132" s="15" t="s">
        <v>140</v>
      </c>
      <c r="BE132" s="146">
        <f>IF(N132="základní",J132,0)</f>
        <v>0</v>
      </c>
      <c r="BF132" s="146">
        <f>IF(N132="snížená",J132,0)</f>
        <v>0</v>
      </c>
      <c r="BG132" s="146">
        <f>IF(N132="zákl. přenesená",J132,0)</f>
        <v>0</v>
      </c>
      <c r="BH132" s="146">
        <f>IF(N132="sníž. přenesená",J132,0)</f>
        <v>0</v>
      </c>
      <c r="BI132" s="146">
        <f>IF(N132="nulová",J132,0)</f>
        <v>0</v>
      </c>
      <c r="BJ132" s="15" t="s">
        <v>8</v>
      </c>
      <c r="BK132" s="146">
        <f>ROUND(I132*H132,0)</f>
        <v>0</v>
      </c>
      <c r="BL132" s="15" t="s">
        <v>147</v>
      </c>
      <c r="BM132" s="145" t="s">
        <v>813</v>
      </c>
    </row>
    <row r="133" spans="2:65" s="12" customFormat="1" ht="11.25">
      <c r="B133" s="147"/>
      <c r="D133" s="148" t="s">
        <v>149</v>
      </c>
      <c r="E133" s="149" t="s">
        <v>1</v>
      </c>
      <c r="F133" s="150" t="s">
        <v>814</v>
      </c>
      <c r="H133" s="151">
        <v>68</v>
      </c>
      <c r="I133" s="152"/>
      <c r="L133" s="147"/>
      <c r="M133" s="153"/>
      <c r="T133" s="154"/>
      <c r="AT133" s="149" t="s">
        <v>149</v>
      </c>
      <c r="AU133" s="149" t="s">
        <v>84</v>
      </c>
      <c r="AV133" s="12" t="s">
        <v>84</v>
      </c>
      <c r="AW133" s="12" t="s">
        <v>31</v>
      </c>
      <c r="AX133" s="12" t="s">
        <v>8</v>
      </c>
      <c r="AY133" s="149" t="s">
        <v>140</v>
      </c>
    </row>
    <row r="134" spans="2:65" s="1" customFormat="1" ht="24.2" customHeight="1">
      <c r="B134" s="30"/>
      <c r="C134" s="134" t="s">
        <v>84</v>
      </c>
      <c r="D134" s="134" t="s">
        <v>142</v>
      </c>
      <c r="E134" s="135" t="s">
        <v>701</v>
      </c>
      <c r="F134" s="136" t="s">
        <v>702</v>
      </c>
      <c r="G134" s="137" t="s">
        <v>160</v>
      </c>
      <c r="H134" s="138">
        <v>21.76</v>
      </c>
      <c r="I134" s="139"/>
      <c r="J134" s="140">
        <f>ROUND(I134*H134,0)</f>
        <v>0</v>
      </c>
      <c r="K134" s="136" t="s">
        <v>146</v>
      </c>
      <c r="L134" s="30"/>
      <c r="M134" s="141" t="s">
        <v>1</v>
      </c>
      <c r="N134" s="142" t="s">
        <v>40</v>
      </c>
      <c r="P134" s="143">
        <f>O134*H134</f>
        <v>0</v>
      </c>
      <c r="Q134" s="143">
        <v>0</v>
      </c>
      <c r="R134" s="143">
        <f>Q134*H134</f>
        <v>0</v>
      </c>
      <c r="S134" s="143">
        <v>0</v>
      </c>
      <c r="T134" s="144">
        <f>S134*H134</f>
        <v>0</v>
      </c>
      <c r="AR134" s="145" t="s">
        <v>147</v>
      </c>
      <c r="AT134" s="145" t="s">
        <v>142</v>
      </c>
      <c r="AU134" s="145" t="s">
        <v>84</v>
      </c>
      <c r="AY134" s="15" t="s">
        <v>140</v>
      </c>
      <c r="BE134" s="146">
        <f>IF(N134="základní",J134,0)</f>
        <v>0</v>
      </c>
      <c r="BF134" s="146">
        <f>IF(N134="snížená",J134,0)</f>
        <v>0</v>
      </c>
      <c r="BG134" s="146">
        <f>IF(N134="zákl. přenesená",J134,0)</f>
        <v>0</v>
      </c>
      <c r="BH134" s="146">
        <f>IF(N134="sníž. přenesená",J134,0)</f>
        <v>0</v>
      </c>
      <c r="BI134" s="146">
        <f>IF(N134="nulová",J134,0)</f>
        <v>0</v>
      </c>
      <c r="BJ134" s="15" t="s">
        <v>8</v>
      </c>
      <c r="BK134" s="146">
        <f>ROUND(I134*H134,0)</f>
        <v>0</v>
      </c>
      <c r="BL134" s="15" t="s">
        <v>147</v>
      </c>
      <c r="BM134" s="145" t="s">
        <v>815</v>
      </c>
    </row>
    <row r="135" spans="2:65" s="12" customFormat="1" ht="11.25">
      <c r="B135" s="147"/>
      <c r="D135" s="148" t="s">
        <v>149</v>
      </c>
      <c r="E135" s="149" t="s">
        <v>1</v>
      </c>
      <c r="F135" s="150" t="s">
        <v>816</v>
      </c>
      <c r="H135" s="151">
        <v>21.76</v>
      </c>
      <c r="I135" s="152"/>
      <c r="L135" s="147"/>
      <c r="M135" s="153"/>
      <c r="T135" s="154"/>
      <c r="AT135" s="149" t="s">
        <v>149</v>
      </c>
      <c r="AU135" s="149" t="s">
        <v>84</v>
      </c>
      <c r="AV135" s="12" t="s">
        <v>84</v>
      </c>
      <c r="AW135" s="12" t="s">
        <v>31</v>
      </c>
      <c r="AX135" s="12" t="s">
        <v>8</v>
      </c>
      <c r="AY135" s="149" t="s">
        <v>140</v>
      </c>
    </row>
    <row r="136" spans="2:65" s="1" customFormat="1" ht="37.9" customHeight="1">
      <c r="B136" s="30"/>
      <c r="C136" s="134" t="s">
        <v>157</v>
      </c>
      <c r="D136" s="134" t="s">
        <v>142</v>
      </c>
      <c r="E136" s="135" t="s">
        <v>705</v>
      </c>
      <c r="F136" s="136" t="s">
        <v>706</v>
      </c>
      <c r="G136" s="137" t="s">
        <v>166</v>
      </c>
      <c r="H136" s="138">
        <v>3.4</v>
      </c>
      <c r="I136" s="139"/>
      <c r="J136" s="140">
        <f>ROUND(I136*H136,0)</f>
        <v>0</v>
      </c>
      <c r="K136" s="136" t="s">
        <v>146</v>
      </c>
      <c r="L136" s="30"/>
      <c r="M136" s="141" t="s">
        <v>1</v>
      </c>
      <c r="N136" s="142" t="s">
        <v>40</v>
      </c>
      <c r="P136" s="143">
        <f>O136*H136</f>
        <v>0</v>
      </c>
      <c r="Q136" s="143">
        <v>0</v>
      </c>
      <c r="R136" s="143">
        <f>Q136*H136</f>
        <v>0</v>
      </c>
      <c r="S136" s="143">
        <v>0</v>
      </c>
      <c r="T136" s="144">
        <f>S136*H136</f>
        <v>0</v>
      </c>
      <c r="AR136" s="145" t="s">
        <v>147</v>
      </c>
      <c r="AT136" s="145" t="s">
        <v>142</v>
      </c>
      <c r="AU136" s="145" t="s">
        <v>84</v>
      </c>
      <c r="AY136" s="15" t="s">
        <v>140</v>
      </c>
      <c r="BE136" s="146">
        <f>IF(N136="základní",J136,0)</f>
        <v>0</v>
      </c>
      <c r="BF136" s="146">
        <f>IF(N136="snížená",J136,0)</f>
        <v>0</v>
      </c>
      <c r="BG136" s="146">
        <f>IF(N136="zákl. přenesená",J136,0)</f>
        <v>0</v>
      </c>
      <c r="BH136" s="146">
        <f>IF(N136="sníž. přenesená",J136,0)</f>
        <v>0</v>
      </c>
      <c r="BI136" s="146">
        <f>IF(N136="nulová",J136,0)</f>
        <v>0</v>
      </c>
      <c r="BJ136" s="15" t="s">
        <v>8</v>
      </c>
      <c r="BK136" s="146">
        <f>ROUND(I136*H136,0)</f>
        <v>0</v>
      </c>
      <c r="BL136" s="15" t="s">
        <v>147</v>
      </c>
      <c r="BM136" s="145" t="s">
        <v>817</v>
      </c>
    </row>
    <row r="137" spans="2:65" s="12" customFormat="1" ht="11.25">
      <c r="B137" s="147"/>
      <c r="D137" s="148" t="s">
        <v>149</v>
      </c>
      <c r="E137" s="149" t="s">
        <v>1</v>
      </c>
      <c r="F137" s="150" t="s">
        <v>818</v>
      </c>
      <c r="H137" s="151">
        <v>3.4</v>
      </c>
      <c r="I137" s="152"/>
      <c r="L137" s="147"/>
      <c r="M137" s="153"/>
      <c r="T137" s="154"/>
      <c r="AT137" s="149" t="s">
        <v>149</v>
      </c>
      <c r="AU137" s="149" t="s">
        <v>84</v>
      </c>
      <c r="AV137" s="12" t="s">
        <v>84</v>
      </c>
      <c r="AW137" s="12" t="s">
        <v>31</v>
      </c>
      <c r="AX137" s="12" t="s">
        <v>8</v>
      </c>
      <c r="AY137" s="149" t="s">
        <v>140</v>
      </c>
    </row>
    <row r="138" spans="2:65" s="1" customFormat="1" ht="24.2" customHeight="1">
      <c r="B138" s="30"/>
      <c r="C138" s="134" t="s">
        <v>147</v>
      </c>
      <c r="D138" s="134" t="s">
        <v>142</v>
      </c>
      <c r="E138" s="135" t="s">
        <v>709</v>
      </c>
      <c r="F138" s="136" t="s">
        <v>710</v>
      </c>
      <c r="G138" s="137" t="s">
        <v>166</v>
      </c>
      <c r="H138" s="138">
        <v>3.4</v>
      </c>
      <c r="I138" s="139"/>
      <c r="J138" s="140">
        <f>ROUND(I138*H138,0)</f>
        <v>0</v>
      </c>
      <c r="K138" s="136" t="s">
        <v>146</v>
      </c>
      <c r="L138" s="30"/>
      <c r="M138" s="141" t="s">
        <v>1</v>
      </c>
      <c r="N138" s="142" t="s">
        <v>40</v>
      </c>
      <c r="P138" s="143">
        <f>O138*H138</f>
        <v>0</v>
      </c>
      <c r="Q138" s="143">
        <v>0</v>
      </c>
      <c r="R138" s="143">
        <f>Q138*H138</f>
        <v>0</v>
      </c>
      <c r="S138" s="143">
        <v>0</v>
      </c>
      <c r="T138" s="144">
        <f>S138*H138</f>
        <v>0</v>
      </c>
      <c r="AR138" s="145" t="s">
        <v>147</v>
      </c>
      <c r="AT138" s="145" t="s">
        <v>142</v>
      </c>
      <c r="AU138" s="145" t="s">
        <v>84</v>
      </c>
      <c r="AY138" s="15" t="s">
        <v>140</v>
      </c>
      <c r="BE138" s="146">
        <f>IF(N138="základní",J138,0)</f>
        <v>0</v>
      </c>
      <c r="BF138" s="146">
        <f>IF(N138="snížená",J138,0)</f>
        <v>0</v>
      </c>
      <c r="BG138" s="146">
        <f>IF(N138="zákl. přenesená",J138,0)</f>
        <v>0</v>
      </c>
      <c r="BH138" s="146">
        <f>IF(N138="sníž. přenesená",J138,0)</f>
        <v>0</v>
      </c>
      <c r="BI138" s="146">
        <f>IF(N138="nulová",J138,0)</f>
        <v>0</v>
      </c>
      <c r="BJ138" s="15" t="s">
        <v>8</v>
      </c>
      <c r="BK138" s="146">
        <f>ROUND(I138*H138,0)</f>
        <v>0</v>
      </c>
      <c r="BL138" s="15" t="s">
        <v>147</v>
      </c>
      <c r="BM138" s="145" t="s">
        <v>819</v>
      </c>
    </row>
    <row r="139" spans="2:65" s="1" customFormat="1" ht="16.5" customHeight="1">
      <c r="B139" s="30"/>
      <c r="C139" s="165" t="s">
        <v>170</v>
      </c>
      <c r="D139" s="165" t="s">
        <v>207</v>
      </c>
      <c r="E139" s="166" t="s">
        <v>712</v>
      </c>
      <c r="F139" s="167" t="s">
        <v>713</v>
      </c>
      <c r="G139" s="168" t="s">
        <v>308</v>
      </c>
      <c r="H139" s="169">
        <v>4.59</v>
      </c>
      <c r="I139" s="170"/>
      <c r="J139" s="171">
        <f>ROUND(I139*H139,0)</f>
        <v>0</v>
      </c>
      <c r="K139" s="167" t="s">
        <v>146</v>
      </c>
      <c r="L139" s="172"/>
      <c r="M139" s="173" t="s">
        <v>1</v>
      </c>
      <c r="N139" s="174" t="s">
        <v>40</v>
      </c>
      <c r="P139" s="143">
        <f>O139*H139</f>
        <v>0</v>
      </c>
      <c r="Q139" s="143">
        <v>1</v>
      </c>
      <c r="R139" s="143">
        <f>Q139*H139</f>
        <v>4.59</v>
      </c>
      <c r="S139" s="143">
        <v>0</v>
      </c>
      <c r="T139" s="144">
        <f>S139*H139</f>
        <v>0</v>
      </c>
      <c r="AR139" s="145" t="s">
        <v>187</v>
      </c>
      <c r="AT139" s="145" t="s">
        <v>207</v>
      </c>
      <c r="AU139" s="145" t="s">
        <v>84</v>
      </c>
      <c r="AY139" s="15" t="s">
        <v>140</v>
      </c>
      <c r="BE139" s="146">
        <f>IF(N139="základní",J139,0)</f>
        <v>0</v>
      </c>
      <c r="BF139" s="146">
        <f>IF(N139="snížená",J139,0)</f>
        <v>0</v>
      </c>
      <c r="BG139" s="146">
        <f>IF(N139="zákl. přenesená",J139,0)</f>
        <v>0</v>
      </c>
      <c r="BH139" s="146">
        <f>IF(N139="sníž. přenesená",J139,0)</f>
        <v>0</v>
      </c>
      <c r="BI139" s="146">
        <f>IF(N139="nulová",J139,0)</f>
        <v>0</v>
      </c>
      <c r="BJ139" s="15" t="s">
        <v>8</v>
      </c>
      <c r="BK139" s="146">
        <f>ROUND(I139*H139,0)</f>
        <v>0</v>
      </c>
      <c r="BL139" s="15" t="s">
        <v>147</v>
      </c>
      <c r="BM139" s="145" t="s">
        <v>820</v>
      </c>
    </row>
    <row r="140" spans="2:65" s="12" customFormat="1" ht="11.25">
      <c r="B140" s="147"/>
      <c r="D140" s="148" t="s">
        <v>149</v>
      </c>
      <c r="F140" s="150" t="s">
        <v>821</v>
      </c>
      <c r="H140" s="151">
        <v>4.59</v>
      </c>
      <c r="I140" s="152"/>
      <c r="L140" s="147"/>
      <c r="M140" s="153"/>
      <c r="T140" s="154"/>
      <c r="AT140" s="149" t="s">
        <v>149</v>
      </c>
      <c r="AU140" s="149" t="s">
        <v>84</v>
      </c>
      <c r="AV140" s="12" t="s">
        <v>84</v>
      </c>
      <c r="AW140" s="12" t="s">
        <v>4</v>
      </c>
      <c r="AX140" s="12" t="s">
        <v>8</v>
      </c>
      <c r="AY140" s="149" t="s">
        <v>140</v>
      </c>
    </row>
    <row r="141" spans="2:65" s="1" customFormat="1" ht="24.2" customHeight="1">
      <c r="B141" s="30"/>
      <c r="C141" s="134" t="s">
        <v>175</v>
      </c>
      <c r="D141" s="134" t="s">
        <v>142</v>
      </c>
      <c r="E141" s="135" t="s">
        <v>715</v>
      </c>
      <c r="F141" s="136" t="s">
        <v>716</v>
      </c>
      <c r="G141" s="137" t="s">
        <v>145</v>
      </c>
      <c r="H141" s="138">
        <v>68</v>
      </c>
      <c r="I141" s="139"/>
      <c r="J141" s="140">
        <f>ROUND(I141*H141,0)</f>
        <v>0</v>
      </c>
      <c r="K141" s="136" t="s">
        <v>146</v>
      </c>
      <c r="L141" s="30"/>
      <c r="M141" s="141" t="s">
        <v>1</v>
      </c>
      <c r="N141" s="142" t="s">
        <v>40</v>
      </c>
      <c r="P141" s="143">
        <f>O141*H141</f>
        <v>0</v>
      </c>
      <c r="Q141" s="143">
        <v>0</v>
      </c>
      <c r="R141" s="143">
        <f>Q141*H141</f>
        <v>0</v>
      </c>
      <c r="S141" s="143">
        <v>0</v>
      </c>
      <c r="T141" s="144">
        <f>S141*H141</f>
        <v>0</v>
      </c>
      <c r="AR141" s="145" t="s">
        <v>147</v>
      </c>
      <c r="AT141" s="145" t="s">
        <v>142</v>
      </c>
      <c r="AU141" s="145" t="s">
        <v>84</v>
      </c>
      <c r="AY141" s="15" t="s">
        <v>140</v>
      </c>
      <c r="BE141" s="146">
        <f>IF(N141="základní",J141,0)</f>
        <v>0</v>
      </c>
      <c r="BF141" s="146">
        <f>IF(N141="snížená",J141,0)</f>
        <v>0</v>
      </c>
      <c r="BG141" s="146">
        <f>IF(N141="zákl. přenesená",J141,0)</f>
        <v>0</v>
      </c>
      <c r="BH141" s="146">
        <f>IF(N141="sníž. přenesená",J141,0)</f>
        <v>0</v>
      </c>
      <c r="BI141" s="146">
        <f>IF(N141="nulová",J141,0)</f>
        <v>0</v>
      </c>
      <c r="BJ141" s="15" t="s">
        <v>8</v>
      </c>
      <c r="BK141" s="146">
        <f>ROUND(I141*H141,0)</f>
        <v>0</v>
      </c>
      <c r="BL141" s="15" t="s">
        <v>147</v>
      </c>
      <c r="BM141" s="145" t="s">
        <v>822</v>
      </c>
    </row>
    <row r="142" spans="2:65" s="12" customFormat="1" ht="11.25">
      <c r="B142" s="147"/>
      <c r="D142" s="148" t="s">
        <v>149</v>
      </c>
      <c r="E142" s="149" t="s">
        <v>1</v>
      </c>
      <c r="F142" s="150" t="s">
        <v>823</v>
      </c>
      <c r="H142" s="151">
        <v>68</v>
      </c>
      <c r="I142" s="152"/>
      <c r="L142" s="147"/>
      <c r="M142" s="153"/>
      <c r="T142" s="154"/>
      <c r="AT142" s="149" t="s">
        <v>149</v>
      </c>
      <c r="AU142" s="149" t="s">
        <v>84</v>
      </c>
      <c r="AV142" s="12" t="s">
        <v>84</v>
      </c>
      <c r="AW142" s="12" t="s">
        <v>31</v>
      </c>
      <c r="AX142" s="12" t="s">
        <v>8</v>
      </c>
      <c r="AY142" s="149" t="s">
        <v>140</v>
      </c>
    </row>
    <row r="143" spans="2:65" s="1" customFormat="1" ht="24.2" customHeight="1">
      <c r="B143" s="30"/>
      <c r="C143" s="134" t="s">
        <v>182</v>
      </c>
      <c r="D143" s="134" t="s">
        <v>142</v>
      </c>
      <c r="E143" s="135" t="s">
        <v>497</v>
      </c>
      <c r="F143" s="136" t="s">
        <v>498</v>
      </c>
      <c r="G143" s="137" t="s">
        <v>145</v>
      </c>
      <c r="H143" s="138">
        <v>68</v>
      </c>
      <c r="I143" s="139"/>
      <c r="J143" s="140">
        <f>ROUND(I143*H143,0)</f>
        <v>0</v>
      </c>
      <c r="K143" s="136" t="s">
        <v>146</v>
      </c>
      <c r="L143" s="30"/>
      <c r="M143" s="141" t="s">
        <v>1</v>
      </c>
      <c r="N143" s="142" t="s">
        <v>40</v>
      </c>
      <c r="P143" s="143">
        <f>O143*H143</f>
        <v>0</v>
      </c>
      <c r="Q143" s="143">
        <v>0</v>
      </c>
      <c r="R143" s="143">
        <f>Q143*H143</f>
        <v>0</v>
      </c>
      <c r="S143" s="143">
        <v>0</v>
      </c>
      <c r="T143" s="144">
        <f>S143*H143</f>
        <v>0</v>
      </c>
      <c r="AR143" s="145" t="s">
        <v>147</v>
      </c>
      <c r="AT143" s="145" t="s">
        <v>142</v>
      </c>
      <c r="AU143" s="145" t="s">
        <v>84</v>
      </c>
      <c r="AY143" s="15" t="s">
        <v>140</v>
      </c>
      <c r="BE143" s="146">
        <f>IF(N143="základní",J143,0)</f>
        <v>0</v>
      </c>
      <c r="BF143" s="146">
        <f>IF(N143="snížená",J143,0)</f>
        <v>0</v>
      </c>
      <c r="BG143" s="146">
        <f>IF(N143="zákl. přenesená",J143,0)</f>
        <v>0</v>
      </c>
      <c r="BH143" s="146">
        <f>IF(N143="sníž. přenesená",J143,0)</f>
        <v>0</v>
      </c>
      <c r="BI143" s="146">
        <f>IF(N143="nulová",J143,0)</f>
        <v>0</v>
      </c>
      <c r="BJ143" s="15" t="s">
        <v>8</v>
      </c>
      <c r="BK143" s="146">
        <f>ROUND(I143*H143,0)</f>
        <v>0</v>
      </c>
      <c r="BL143" s="15" t="s">
        <v>147</v>
      </c>
      <c r="BM143" s="145" t="s">
        <v>824</v>
      </c>
    </row>
    <row r="144" spans="2:65" s="12" customFormat="1" ht="11.25">
      <c r="B144" s="147"/>
      <c r="D144" s="148" t="s">
        <v>149</v>
      </c>
      <c r="E144" s="149" t="s">
        <v>1</v>
      </c>
      <c r="F144" s="150" t="s">
        <v>825</v>
      </c>
      <c r="H144" s="151">
        <v>68</v>
      </c>
      <c r="I144" s="152"/>
      <c r="L144" s="147"/>
      <c r="M144" s="153"/>
      <c r="T144" s="154"/>
      <c r="AT144" s="149" t="s">
        <v>149</v>
      </c>
      <c r="AU144" s="149" t="s">
        <v>84</v>
      </c>
      <c r="AV144" s="12" t="s">
        <v>84</v>
      </c>
      <c r="AW144" s="12" t="s">
        <v>31</v>
      </c>
      <c r="AX144" s="12" t="s">
        <v>8</v>
      </c>
      <c r="AY144" s="149" t="s">
        <v>140</v>
      </c>
    </row>
    <row r="145" spans="2:65" s="1" customFormat="1" ht="16.5" customHeight="1">
      <c r="B145" s="30"/>
      <c r="C145" s="165" t="s">
        <v>187</v>
      </c>
      <c r="D145" s="165" t="s">
        <v>207</v>
      </c>
      <c r="E145" s="166" t="s">
        <v>502</v>
      </c>
      <c r="F145" s="167" t="s">
        <v>503</v>
      </c>
      <c r="G145" s="168" t="s">
        <v>406</v>
      </c>
      <c r="H145" s="169">
        <v>4</v>
      </c>
      <c r="I145" s="170"/>
      <c r="J145" s="171">
        <f>ROUND(I145*H145,0)</f>
        <v>0</v>
      </c>
      <c r="K145" s="167" t="s">
        <v>146</v>
      </c>
      <c r="L145" s="172"/>
      <c r="M145" s="173" t="s">
        <v>1</v>
      </c>
      <c r="N145" s="174" t="s">
        <v>40</v>
      </c>
      <c r="P145" s="143">
        <f>O145*H145</f>
        <v>0</v>
      </c>
      <c r="Q145" s="143">
        <v>1E-3</v>
      </c>
      <c r="R145" s="143">
        <f>Q145*H145</f>
        <v>4.0000000000000001E-3</v>
      </c>
      <c r="S145" s="143">
        <v>0</v>
      </c>
      <c r="T145" s="144">
        <f>S145*H145</f>
        <v>0</v>
      </c>
      <c r="AR145" s="145" t="s">
        <v>187</v>
      </c>
      <c r="AT145" s="145" t="s">
        <v>207</v>
      </c>
      <c r="AU145" s="145" t="s">
        <v>84</v>
      </c>
      <c r="AY145" s="15" t="s">
        <v>140</v>
      </c>
      <c r="BE145" s="146">
        <f>IF(N145="základní",J145,0)</f>
        <v>0</v>
      </c>
      <c r="BF145" s="146">
        <f>IF(N145="snížená",J145,0)</f>
        <v>0</v>
      </c>
      <c r="BG145" s="146">
        <f>IF(N145="zákl. přenesená",J145,0)</f>
        <v>0</v>
      </c>
      <c r="BH145" s="146">
        <f>IF(N145="sníž. přenesená",J145,0)</f>
        <v>0</v>
      </c>
      <c r="BI145" s="146">
        <f>IF(N145="nulová",J145,0)</f>
        <v>0</v>
      </c>
      <c r="BJ145" s="15" t="s">
        <v>8</v>
      </c>
      <c r="BK145" s="146">
        <f>ROUND(I145*H145,0)</f>
        <v>0</v>
      </c>
      <c r="BL145" s="15" t="s">
        <v>147</v>
      </c>
      <c r="BM145" s="145" t="s">
        <v>826</v>
      </c>
    </row>
    <row r="146" spans="2:65" s="12" customFormat="1" ht="11.25">
      <c r="B146" s="147"/>
      <c r="D146" s="148" t="s">
        <v>149</v>
      </c>
      <c r="F146" s="150" t="s">
        <v>505</v>
      </c>
      <c r="H146" s="151">
        <v>4</v>
      </c>
      <c r="I146" s="152"/>
      <c r="L146" s="147"/>
      <c r="M146" s="153"/>
      <c r="T146" s="154"/>
      <c r="AT146" s="149" t="s">
        <v>149</v>
      </c>
      <c r="AU146" s="149" t="s">
        <v>84</v>
      </c>
      <c r="AV146" s="12" t="s">
        <v>84</v>
      </c>
      <c r="AW146" s="12" t="s">
        <v>4</v>
      </c>
      <c r="AX146" s="12" t="s">
        <v>8</v>
      </c>
      <c r="AY146" s="149" t="s">
        <v>140</v>
      </c>
    </row>
    <row r="147" spans="2:65" s="11" customFormat="1" ht="22.9" customHeight="1">
      <c r="B147" s="122"/>
      <c r="D147" s="123" t="s">
        <v>74</v>
      </c>
      <c r="E147" s="132" t="s">
        <v>157</v>
      </c>
      <c r="F147" s="132" t="s">
        <v>196</v>
      </c>
      <c r="I147" s="125"/>
      <c r="J147" s="133">
        <f>BK147</f>
        <v>0</v>
      </c>
      <c r="L147" s="122"/>
      <c r="M147" s="127"/>
      <c r="P147" s="128">
        <f>SUM(P148:P157)</f>
        <v>0</v>
      </c>
      <c r="R147" s="128">
        <f>SUM(R148:R157)</f>
        <v>9.372069999999999</v>
      </c>
      <c r="T147" s="129">
        <f>SUM(T148:T157)</f>
        <v>0</v>
      </c>
      <c r="AR147" s="123" t="s">
        <v>8</v>
      </c>
      <c r="AT147" s="130" t="s">
        <v>74</v>
      </c>
      <c r="AU147" s="130" t="s">
        <v>8</v>
      </c>
      <c r="AY147" s="123" t="s">
        <v>140</v>
      </c>
      <c r="BK147" s="131">
        <f>SUM(BK148:BK157)</f>
        <v>0</v>
      </c>
    </row>
    <row r="148" spans="2:65" s="1" customFormat="1" ht="24.2" customHeight="1">
      <c r="B148" s="30"/>
      <c r="C148" s="134" t="s">
        <v>192</v>
      </c>
      <c r="D148" s="134" t="s">
        <v>142</v>
      </c>
      <c r="E148" s="135" t="s">
        <v>511</v>
      </c>
      <c r="F148" s="136" t="s">
        <v>512</v>
      </c>
      <c r="G148" s="137" t="s">
        <v>200</v>
      </c>
      <c r="H148" s="138">
        <v>33</v>
      </c>
      <c r="I148" s="139"/>
      <c r="J148" s="140">
        <f>ROUND(I148*H148,0)</f>
        <v>0</v>
      </c>
      <c r="K148" s="136" t="s">
        <v>513</v>
      </c>
      <c r="L148" s="30"/>
      <c r="M148" s="141" t="s">
        <v>1</v>
      </c>
      <c r="N148" s="142" t="s">
        <v>40</v>
      </c>
      <c r="P148" s="143">
        <f>O148*H148</f>
        <v>0</v>
      </c>
      <c r="Q148" s="143">
        <v>0.17488999999999999</v>
      </c>
      <c r="R148" s="143">
        <f>Q148*H148</f>
        <v>5.7713699999999992</v>
      </c>
      <c r="S148" s="143">
        <v>0</v>
      </c>
      <c r="T148" s="144">
        <f>S148*H148</f>
        <v>0</v>
      </c>
      <c r="AR148" s="145" t="s">
        <v>147</v>
      </c>
      <c r="AT148" s="145" t="s">
        <v>142</v>
      </c>
      <c r="AU148" s="145" t="s">
        <v>84</v>
      </c>
      <c r="AY148" s="15" t="s">
        <v>140</v>
      </c>
      <c r="BE148" s="146">
        <f>IF(N148="základní",J148,0)</f>
        <v>0</v>
      </c>
      <c r="BF148" s="146">
        <f>IF(N148="snížená",J148,0)</f>
        <v>0</v>
      </c>
      <c r="BG148" s="146">
        <f>IF(N148="zákl. přenesená",J148,0)</f>
        <v>0</v>
      </c>
      <c r="BH148" s="146">
        <f>IF(N148="sníž. přenesená",J148,0)</f>
        <v>0</v>
      </c>
      <c r="BI148" s="146">
        <f>IF(N148="nulová",J148,0)</f>
        <v>0</v>
      </c>
      <c r="BJ148" s="15" t="s">
        <v>8</v>
      </c>
      <c r="BK148" s="146">
        <f>ROUND(I148*H148,0)</f>
        <v>0</v>
      </c>
      <c r="BL148" s="15" t="s">
        <v>147</v>
      </c>
      <c r="BM148" s="145" t="s">
        <v>827</v>
      </c>
    </row>
    <row r="149" spans="2:65" s="12" customFormat="1" ht="11.25">
      <c r="B149" s="147"/>
      <c r="D149" s="148" t="s">
        <v>149</v>
      </c>
      <c r="E149" s="149" t="s">
        <v>1</v>
      </c>
      <c r="F149" s="150" t="s">
        <v>828</v>
      </c>
      <c r="H149" s="151">
        <v>33</v>
      </c>
      <c r="I149" s="152"/>
      <c r="L149" s="147"/>
      <c r="M149" s="153"/>
      <c r="T149" s="154"/>
      <c r="AT149" s="149" t="s">
        <v>149</v>
      </c>
      <c r="AU149" s="149" t="s">
        <v>84</v>
      </c>
      <c r="AV149" s="12" t="s">
        <v>84</v>
      </c>
      <c r="AW149" s="12" t="s">
        <v>31</v>
      </c>
      <c r="AX149" s="12" t="s">
        <v>8</v>
      </c>
      <c r="AY149" s="149" t="s">
        <v>140</v>
      </c>
    </row>
    <row r="150" spans="2:65" s="1" customFormat="1" ht="37.9" customHeight="1">
      <c r="B150" s="30"/>
      <c r="C150" s="165" t="s">
        <v>197</v>
      </c>
      <c r="D150" s="165" t="s">
        <v>207</v>
      </c>
      <c r="E150" s="166" t="s">
        <v>517</v>
      </c>
      <c r="F150" s="167" t="s">
        <v>518</v>
      </c>
      <c r="G150" s="168" t="s">
        <v>200</v>
      </c>
      <c r="H150" s="169">
        <v>33</v>
      </c>
      <c r="I150" s="170"/>
      <c r="J150" s="171">
        <f>ROUND(I150*H150,0)</f>
        <v>0</v>
      </c>
      <c r="K150" s="167" t="s">
        <v>1</v>
      </c>
      <c r="L150" s="172"/>
      <c r="M150" s="173" t="s">
        <v>1</v>
      </c>
      <c r="N150" s="174" t="s">
        <v>40</v>
      </c>
      <c r="P150" s="143">
        <f>O150*H150</f>
        <v>0</v>
      </c>
      <c r="Q150" s="143">
        <v>7.1000000000000004E-3</v>
      </c>
      <c r="R150" s="143">
        <f>Q150*H150</f>
        <v>0.23430000000000001</v>
      </c>
      <c r="S150" s="143">
        <v>0</v>
      </c>
      <c r="T150" s="144">
        <f>S150*H150</f>
        <v>0</v>
      </c>
      <c r="AR150" s="145" t="s">
        <v>187</v>
      </c>
      <c r="AT150" s="145" t="s">
        <v>207</v>
      </c>
      <c r="AU150" s="145" t="s">
        <v>84</v>
      </c>
      <c r="AY150" s="15" t="s">
        <v>140</v>
      </c>
      <c r="BE150" s="146">
        <f>IF(N150="základní",J150,0)</f>
        <v>0</v>
      </c>
      <c r="BF150" s="146">
        <f>IF(N150="snížená",J150,0)</f>
        <v>0</v>
      </c>
      <c r="BG150" s="146">
        <f>IF(N150="zákl. přenesená",J150,0)</f>
        <v>0</v>
      </c>
      <c r="BH150" s="146">
        <f>IF(N150="sníž. přenesená",J150,0)</f>
        <v>0</v>
      </c>
      <c r="BI150" s="146">
        <f>IF(N150="nulová",J150,0)</f>
        <v>0</v>
      </c>
      <c r="BJ150" s="15" t="s">
        <v>8</v>
      </c>
      <c r="BK150" s="146">
        <f>ROUND(I150*H150,0)</f>
        <v>0</v>
      </c>
      <c r="BL150" s="15" t="s">
        <v>147</v>
      </c>
      <c r="BM150" s="145" t="s">
        <v>829</v>
      </c>
    </row>
    <row r="151" spans="2:65" s="1" customFormat="1" ht="24.2" customHeight="1">
      <c r="B151" s="30"/>
      <c r="C151" s="134" t="s">
        <v>206</v>
      </c>
      <c r="D151" s="134" t="s">
        <v>142</v>
      </c>
      <c r="E151" s="135" t="s">
        <v>520</v>
      </c>
      <c r="F151" s="136" t="s">
        <v>521</v>
      </c>
      <c r="G151" s="137" t="s">
        <v>200</v>
      </c>
      <c r="H151" s="138">
        <v>32</v>
      </c>
      <c r="I151" s="139"/>
      <c r="J151" s="140">
        <f>ROUND(I151*H151,0)</f>
        <v>0</v>
      </c>
      <c r="K151" s="136" t="s">
        <v>513</v>
      </c>
      <c r="L151" s="30"/>
      <c r="M151" s="141" t="s">
        <v>1</v>
      </c>
      <c r="N151" s="142" t="s">
        <v>40</v>
      </c>
      <c r="P151" s="143">
        <f>O151*H151</f>
        <v>0</v>
      </c>
      <c r="Q151" s="143">
        <v>4.0000000000000002E-4</v>
      </c>
      <c r="R151" s="143">
        <f>Q151*H151</f>
        <v>1.2800000000000001E-2</v>
      </c>
      <c r="S151" s="143">
        <v>0</v>
      </c>
      <c r="T151" s="144">
        <f>S151*H151</f>
        <v>0</v>
      </c>
      <c r="AR151" s="145" t="s">
        <v>147</v>
      </c>
      <c r="AT151" s="145" t="s">
        <v>142</v>
      </c>
      <c r="AU151" s="145" t="s">
        <v>84</v>
      </c>
      <c r="AY151" s="15" t="s">
        <v>140</v>
      </c>
      <c r="BE151" s="146">
        <f>IF(N151="základní",J151,0)</f>
        <v>0</v>
      </c>
      <c r="BF151" s="146">
        <f>IF(N151="snížená",J151,0)</f>
        <v>0</v>
      </c>
      <c r="BG151" s="146">
        <f>IF(N151="zákl. přenesená",J151,0)</f>
        <v>0</v>
      </c>
      <c r="BH151" s="146">
        <f>IF(N151="sníž. přenesená",J151,0)</f>
        <v>0</v>
      </c>
      <c r="BI151" s="146">
        <f>IF(N151="nulová",J151,0)</f>
        <v>0</v>
      </c>
      <c r="BJ151" s="15" t="s">
        <v>8</v>
      </c>
      <c r="BK151" s="146">
        <f>ROUND(I151*H151,0)</f>
        <v>0</v>
      </c>
      <c r="BL151" s="15" t="s">
        <v>147</v>
      </c>
      <c r="BM151" s="145" t="s">
        <v>830</v>
      </c>
    </row>
    <row r="152" spans="2:65" s="1" customFormat="1" ht="21.75" customHeight="1">
      <c r="B152" s="30"/>
      <c r="C152" s="165" t="s">
        <v>9</v>
      </c>
      <c r="D152" s="165" t="s">
        <v>207</v>
      </c>
      <c r="E152" s="166" t="s">
        <v>523</v>
      </c>
      <c r="F152" s="167" t="s">
        <v>524</v>
      </c>
      <c r="G152" s="168" t="s">
        <v>200</v>
      </c>
      <c r="H152" s="169">
        <v>32</v>
      </c>
      <c r="I152" s="170"/>
      <c r="J152" s="171">
        <f>ROUND(I152*H152,0)</f>
        <v>0</v>
      </c>
      <c r="K152" s="167" t="s">
        <v>1</v>
      </c>
      <c r="L152" s="172"/>
      <c r="M152" s="173" t="s">
        <v>1</v>
      </c>
      <c r="N152" s="174" t="s">
        <v>40</v>
      </c>
      <c r="P152" s="143">
        <f>O152*H152</f>
        <v>0</v>
      </c>
      <c r="Q152" s="143">
        <v>9.6000000000000002E-2</v>
      </c>
      <c r="R152" s="143">
        <f>Q152*H152</f>
        <v>3.0720000000000001</v>
      </c>
      <c r="S152" s="143">
        <v>0</v>
      </c>
      <c r="T152" s="144">
        <f>S152*H152</f>
        <v>0</v>
      </c>
      <c r="AR152" s="145" t="s">
        <v>187</v>
      </c>
      <c r="AT152" s="145" t="s">
        <v>207</v>
      </c>
      <c r="AU152" s="145" t="s">
        <v>84</v>
      </c>
      <c r="AY152" s="15" t="s">
        <v>140</v>
      </c>
      <c r="BE152" s="146">
        <f>IF(N152="základní",J152,0)</f>
        <v>0</v>
      </c>
      <c r="BF152" s="146">
        <f>IF(N152="snížená",J152,0)</f>
        <v>0</v>
      </c>
      <c r="BG152" s="146">
        <f>IF(N152="zákl. přenesená",J152,0)</f>
        <v>0</v>
      </c>
      <c r="BH152" s="146">
        <f>IF(N152="sníž. přenesená",J152,0)</f>
        <v>0</v>
      </c>
      <c r="BI152" s="146">
        <f>IF(N152="nulová",J152,0)</f>
        <v>0</v>
      </c>
      <c r="BJ152" s="15" t="s">
        <v>8</v>
      </c>
      <c r="BK152" s="146">
        <f>ROUND(I152*H152,0)</f>
        <v>0</v>
      </c>
      <c r="BL152" s="15" t="s">
        <v>147</v>
      </c>
      <c r="BM152" s="145" t="s">
        <v>831</v>
      </c>
    </row>
    <row r="153" spans="2:65" s="1" customFormat="1" ht="24.2" customHeight="1">
      <c r="B153" s="30"/>
      <c r="C153" s="134" t="s">
        <v>215</v>
      </c>
      <c r="D153" s="134" t="s">
        <v>142</v>
      </c>
      <c r="E153" s="135" t="s">
        <v>526</v>
      </c>
      <c r="F153" s="136" t="s">
        <v>527</v>
      </c>
      <c r="G153" s="137" t="s">
        <v>160</v>
      </c>
      <c r="H153" s="138">
        <v>68</v>
      </c>
      <c r="I153" s="139"/>
      <c r="J153" s="140">
        <f>ROUND(I153*H153,0)</f>
        <v>0</v>
      </c>
      <c r="K153" s="136" t="s">
        <v>513</v>
      </c>
      <c r="L153" s="30"/>
      <c r="M153" s="141" t="s">
        <v>1</v>
      </c>
      <c r="N153" s="142" t="s">
        <v>40</v>
      </c>
      <c r="P153" s="143">
        <f>O153*H153</f>
        <v>0</v>
      </c>
      <c r="Q153" s="143">
        <v>0</v>
      </c>
      <c r="R153" s="143">
        <f>Q153*H153</f>
        <v>0</v>
      </c>
      <c r="S153" s="143">
        <v>0</v>
      </c>
      <c r="T153" s="144">
        <f>S153*H153</f>
        <v>0</v>
      </c>
      <c r="AR153" s="145" t="s">
        <v>147</v>
      </c>
      <c r="AT153" s="145" t="s">
        <v>142</v>
      </c>
      <c r="AU153" s="145" t="s">
        <v>84</v>
      </c>
      <c r="AY153" s="15" t="s">
        <v>140</v>
      </c>
      <c r="BE153" s="146">
        <f>IF(N153="základní",J153,0)</f>
        <v>0</v>
      </c>
      <c r="BF153" s="146">
        <f>IF(N153="snížená",J153,0)</f>
        <v>0</v>
      </c>
      <c r="BG153" s="146">
        <f>IF(N153="zákl. přenesená",J153,0)</f>
        <v>0</v>
      </c>
      <c r="BH153" s="146">
        <f>IF(N153="sníž. přenesená",J153,0)</f>
        <v>0</v>
      </c>
      <c r="BI153" s="146">
        <f>IF(N153="nulová",J153,0)</f>
        <v>0</v>
      </c>
      <c r="BJ153" s="15" t="s">
        <v>8</v>
      </c>
      <c r="BK153" s="146">
        <f>ROUND(I153*H153,0)</f>
        <v>0</v>
      </c>
      <c r="BL153" s="15" t="s">
        <v>147</v>
      </c>
      <c r="BM153" s="145" t="s">
        <v>832</v>
      </c>
    </row>
    <row r="154" spans="2:65" s="1" customFormat="1" ht="39">
      <c r="B154" s="30"/>
      <c r="D154" s="148" t="s">
        <v>203</v>
      </c>
      <c r="F154" s="162" t="s">
        <v>529</v>
      </c>
      <c r="I154" s="163"/>
      <c r="L154" s="30"/>
      <c r="M154" s="164"/>
      <c r="T154" s="54"/>
      <c r="AT154" s="15" t="s">
        <v>203</v>
      </c>
      <c r="AU154" s="15" t="s">
        <v>84</v>
      </c>
    </row>
    <row r="155" spans="2:65" s="12" customFormat="1" ht="11.25">
      <c r="B155" s="147"/>
      <c r="D155" s="148" t="s">
        <v>149</v>
      </c>
      <c r="E155" s="149" t="s">
        <v>1</v>
      </c>
      <c r="F155" s="150" t="s">
        <v>833</v>
      </c>
      <c r="H155" s="151">
        <v>68</v>
      </c>
      <c r="I155" s="152"/>
      <c r="L155" s="147"/>
      <c r="M155" s="153"/>
      <c r="T155" s="154"/>
      <c r="AT155" s="149" t="s">
        <v>149</v>
      </c>
      <c r="AU155" s="149" t="s">
        <v>84</v>
      </c>
      <c r="AV155" s="12" t="s">
        <v>84</v>
      </c>
      <c r="AW155" s="12" t="s">
        <v>31</v>
      </c>
      <c r="AX155" s="12" t="s">
        <v>8</v>
      </c>
      <c r="AY155" s="149" t="s">
        <v>140</v>
      </c>
    </row>
    <row r="156" spans="2:65" s="1" customFormat="1" ht="37.9" customHeight="1">
      <c r="B156" s="30"/>
      <c r="C156" s="165" t="s">
        <v>221</v>
      </c>
      <c r="D156" s="165" t="s">
        <v>207</v>
      </c>
      <c r="E156" s="166" t="s">
        <v>834</v>
      </c>
      <c r="F156" s="167" t="s">
        <v>835</v>
      </c>
      <c r="G156" s="168" t="s">
        <v>200</v>
      </c>
      <c r="H156" s="169">
        <v>32</v>
      </c>
      <c r="I156" s="170"/>
      <c r="J156" s="171">
        <f>ROUND(I156*H156,0)</f>
        <v>0</v>
      </c>
      <c r="K156" s="167" t="s">
        <v>1</v>
      </c>
      <c r="L156" s="172"/>
      <c r="M156" s="173" t="s">
        <v>1</v>
      </c>
      <c r="N156" s="174" t="s">
        <v>40</v>
      </c>
      <c r="P156" s="143">
        <f>O156*H156</f>
        <v>0</v>
      </c>
      <c r="Q156" s="143">
        <v>8.8000000000000005E-3</v>
      </c>
      <c r="R156" s="143">
        <f>Q156*H156</f>
        <v>0.28160000000000002</v>
      </c>
      <c r="S156" s="143">
        <v>0</v>
      </c>
      <c r="T156" s="144">
        <f>S156*H156</f>
        <v>0</v>
      </c>
      <c r="AR156" s="145" t="s">
        <v>187</v>
      </c>
      <c r="AT156" s="145" t="s">
        <v>207</v>
      </c>
      <c r="AU156" s="145" t="s">
        <v>84</v>
      </c>
      <c r="AY156" s="15" t="s">
        <v>140</v>
      </c>
      <c r="BE156" s="146">
        <f>IF(N156="základní",J156,0)</f>
        <v>0</v>
      </c>
      <c r="BF156" s="146">
        <f>IF(N156="snížená",J156,0)</f>
        <v>0</v>
      </c>
      <c r="BG156" s="146">
        <f>IF(N156="zákl. přenesená",J156,0)</f>
        <v>0</v>
      </c>
      <c r="BH156" s="146">
        <f>IF(N156="sníž. přenesená",J156,0)</f>
        <v>0</v>
      </c>
      <c r="BI156" s="146">
        <f>IF(N156="nulová",J156,0)</f>
        <v>0</v>
      </c>
      <c r="BJ156" s="15" t="s">
        <v>8</v>
      </c>
      <c r="BK156" s="146">
        <f>ROUND(I156*H156,0)</f>
        <v>0</v>
      </c>
      <c r="BL156" s="15" t="s">
        <v>147</v>
      </c>
      <c r="BM156" s="145" t="s">
        <v>836</v>
      </c>
    </row>
    <row r="157" spans="2:65" s="1" customFormat="1" ht="29.25">
      <c r="B157" s="30"/>
      <c r="D157" s="148" t="s">
        <v>203</v>
      </c>
      <c r="F157" s="162" t="s">
        <v>837</v>
      </c>
      <c r="I157" s="163"/>
      <c r="L157" s="30"/>
      <c r="M157" s="164"/>
      <c r="T157" s="54"/>
      <c r="AT157" s="15" t="s">
        <v>203</v>
      </c>
      <c r="AU157" s="15" t="s">
        <v>84</v>
      </c>
    </row>
    <row r="158" spans="2:65" s="11" customFormat="1" ht="22.9" customHeight="1">
      <c r="B158" s="122"/>
      <c r="D158" s="123" t="s">
        <v>74</v>
      </c>
      <c r="E158" s="132" t="s">
        <v>192</v>
      </c>
      <c r="F158" s="132" t="s">
        <v>253</v>
      </c>
      <c r="I158" s="125"/>
      <c r="J158" s="133">
        <f>BK158</f>
        <v>0</v>
      </c>
      <c r="L158" s="122"/>
      <c r="M158" s="127"/>
      <c r="P158" s="128">
        <f>SUM(P159:P162)</f>
        <v>0</v>
      </c>
      <c r="R158" s="128">
        <f>SUM(R159:R162)</f>
        <v>0</v>
      </c>
      <c r="T158" s="129">
        <f>SUM(T159:T162)</f>
        <v>3.1926399999999999</v>
      </c>
      <c r="AR158" s="123" t="s">
        <v>8</v>
      </c>
      <c r="AT158" s="130" t="s">
        <v>74</v>
      </c>
      <c r="AU158" s="130" t="s">
        <v>8</v>
      </c>
      <c r="AY158" s="123" t="s">
        <v>140</v>
      </c>
      <c r="BK158" s="131">
        <f>SUM(BK159:BK162)</f>
        <v>0</v>
      </c>
    </row>
    <row r="159" spans="2:65" s="1" customFormat="1" ht="24.2" customHeight="1">
      <c r="B159" s="30"/>
      <c r="C159" s="134" t="s">
        <v>228</v>
      </c>
      <c r="D159" s="134" t="s">
        <v>142</v>
      </c>
      <c r="E159" s="135" t="s">
        <v>838</v>
      </c>
      <c r="F159" s="136" t="s">
        <v>839</v>
      </c>
      <c r="G159" s="137" t="s">
        <v>200</v>
      </c>
      <c r="H159" s="138">
        <v>18</v>
      </c>
      <c r="I159" s="139"/>
      <c r="J159" s="140">
        <f>ROUND(I159*H159,0)</f>
        <v>0</v>
      </c>
      <c r="K159" s="136" t="s">
        <v>146</v>
      </c>
      <c r="L159" s="30"/>
      <c r="M159" s="141" t="s">
        <v>1</v>
      </c>
      <c r="N159" s="142" t="s">
        <v>40</v>
      </c>
      <c r="P159" s="143">
        <f>O159*H159</f>
        <v>0</v>
      </c>
      <c r="Q159" s="143">
        <v>0</v>
      </c>
      <c r="R159" s="143">
        <f>Q159*H159</f>
        <v>0</v>
      </c>
      <c r="S159" s="143">
        <v>0.16800000000000001</v>
      </c>
      <c r="T159" s="144">
        <f>S159*H159</f>
        <v>3.024</v>
      </c>
      <c r="AR159" s="145" t="s">
        <v>147</v>
      </c>
      <c r="AT159" s="145" t="s">
        <v>142</v>
      </c>
      <c r="AU159" s="145" t="s">
        <v>84</v>
      </c>
      <c r="AY159" s="15" t="s">
        <v>140</v>
      </c>
      <c r="BE159" s="146">
        <f>IF(N159="základní",J159,0)</f>
        <v>0</v>
      </c>
      <c r="BF159" s="146">
        <f>IF(N159="snížená",J159,0)</f>
        <v>0</v>
      </c>
      <c r="BG159" s="146">
        <f>IF(N159="zákl. přenesená",J159,0)</f>
        <v>0</v>
      </c>
      <c r="BH159" s="146">
        <f>IF(N159="sníž. přenesená",J159,0)</f>
        <v>0</v>
      </c>
      <c r="BI159" s="146">
        <f>IF(N159="nulová",J159,0)</f>
        <v>0</v>
      </c>
      <c r="BJ159" s="15" t="s">
        <v>8</v>
      </c>
      <c r="BK159" s="146">
        <f>ROUND(I159*H159,0)</f>
        <v>0</v>
      </c>
      <c r="BL159" s="15" t="s">
        <v>147</v>
      </c>
      <c r="BM159" s="145" t="s">
        <v>840</v>
      </c>
    </row>
    <row r="160" spans="2:65" s="12" customFormat="1" ht="11.25">
      <c r="B160" s="147"/>
      <c r="D160" s="148" t="s">
        <v>149</v>
      </c>
      <c r="E160" s="149" t="s">
        <v>1</v>
      </c>
      <c r="F160" s="150" t="s">
        <v>841</v>
      </c>
      <c r="H160" s="151">
        <v>18</v>
      </c>
      <c r="I160" s="152"/>
      <c r="L160" s="147"/>
      <c r="M160" s="153"/>
      <c r="T160" s="154"/>
      <c r="AT160" s="149" t="s">
        <v>149</v>
      </c>
      <c r="AU160" s="149" t="s">
        <v>84</v>
      </c>
      <c r="AV160" s="12" t="s">
        <v>84</v>
      </c>
      <c r="AW160" s="12" t="s">
        <v>31</v>
      </c>
      <c r="AX160" s="12" t="s">
        <v>8</v>
      </c>
      <c r="AY160" s="149" t="s">
        <v>140</v>
      </c>
    </row>
    <row r="161" spans="2:65" s="1" customFormat="1" ht="24.2" customHeight="1">
      <c r="B161" s="30"/>
      <c r="C161" s="134" t="s">
        <v>201</v>
      </c>
      <c r="D161" s="134" t="s">
        <v>142</v>
      </c>
      <c r="E161" s="135" t="s">
        <v>842</v>
      </c>
      <c r="F161" s="136" t="s">
        <v>843</v>
      </c>
      <c r="G161" s="137" t="s">
        <v>160</v>
      </c>
      <c r="H161" s="138">
        <v>68</v>
      </c>
      <c r="I161" s="139"/>
      <c r="J161" s="140">
        <f>ROUND(I161*H161,0)</f>
        <v>0</v>
      </c>
      <c r="K161" s="136" t="s">
        <v>146</v>
      </c>
      <c r="L161" s="30"/>
      <c r="M161" s="141" t="s">
        <v>1</v>
      </c>
      <c r="N161" s="142" t="s">
        <v>40</v>
      </c>
      <c r="P161" s="143">
        <f>O161*H161</f>
        <v>0</v>
      </c>
      <c r="Q161" s="143">
        <v>0</v>
      </c>
      <c r="R161" s="143">
        <f>Q161*H161</f>
        <v>0</v>
      </c>
      <c r="S161" s="143">
        <v>2.48E-3</v>
      </c>
      <c r="T161" s="144">
        <f>S161*H161</f>
        <v>0.16864000000000001</v>
      </c>
      <c r="AR161" s="145" t="s">
        <v>147</v>
      </c>
      <c r="AT161" s="145" t="s">
        <v>142</v>
      </c>
      <c r="AU161" s="145" t="s">
        <v>84</v>
      </c>
      <c r="AY161" s="15" t="s">
        <v>140</v>
      </c>
      <c r="BE161" s="146">
        <f>IF(N161="základní",J161,0)</f>
        <v>0</v>
      </c>
      <c r="BF161" s="146">
        <f>IF(N161="snížená",J161,0)</f>
        <v>0</v>
      </c>
      <c r="BG161" s="146">
        <f>IF(N161="zákl. přenesená",J161,0)</f>
        <v>0</v>
      </c>
      <c r="BH161" s="146">
        <f>IF(N161="sníž. přenesená",J161,0)</f>
        <v>0</v>
      </c>
      <c r="BI161" s="146">
        <f>IF(N161="nulová",J161,0)</f>
        <v>0</v>
      </c>
      <c r="BJ161" s="15" t="s">
        <v>8</v>
      </c>
      <c r="BK161" s="146">
        <f>ROUND(I161*H161,0)</f>
        <v>0</v>
      </c>
      <c r="BL161" s="15" t="s">
        <v>147</v>
      </c>
      <c r="BM161" s="145" t="s">
        <v>844</v>
      </c>
    </row>
    <row r="162" spans="2:65" s="12" customFormat="1" ht="11.25">
      <c r="B162" s="147"/>
      <c r="D162" s="148" t="s">
        <v>149</v>
      </c>
      <c r="E162" s="149" t="s">
        <v>1</v>
      </c>
      <c r="F162" s="150" t="s">
        <v>814</v>
      </c>
      <c r="H162" s="151">
        <v>68</v>
      </c>
      <c r="I162" s="152"/>
      <c r="L162" s="147"/>
      <c r="M162" s="153"/>
      <c r="T162" s="154"/>
      <c r="AT162" s="149" t="s">
        <v>149</v>
      </c>
      <c r="AU162" s="149" t="s">
        <v>84</v>
      </c>
      <c r="AV162" s="12" t="s">
        <v>84</v>
      </c>
      <c r="AW162" s="12" t="s">
        <v>31</v>
      </c>
      <c r="AX162" s="12" t="s">
        <v>8</v>
      </c>
      <c r="AY162" s="149" t="s">
        <v>140</v>
      </c>
    </row>
    <row r="163" spans="2:65" s="11" customFormat="1" ht="22.9" customHeight="1">
      <c r="B163" s="122"/>
      <c r="D163" s="123" t="s">
        <v>74</v>
      </c>
      <c r="E163" s="132" t="s">
        <v>303</v>
      </c>
      <c r="F163" s="132" t="s">
        <v>304</v>
      </c>
      <c r="I163" s="125"/>
      <c r="J163" s="133">
        <f>BK163</f>
        <v>0</v>
      </c>
      <c r="L163" s="122"/>
      <c r="M163" s="127"/>
      <c r="P163" s="128">
        <f>SUM(P164:P168)</f>
        <v>0</v>
      </c>
      <c r="R163" s="128">
        <f>SUM(R164:R168)</f>
        <v>0</v>
      </c>
      <c r="T163" s="129">
        <f>SUM(T164:T168)</f>
        <v>0</v>
      </c>
      <c r="AR163" s="123" t="s">
        <v>8</v>
      </c>
      <c r="AT163" s="130" t="s">
        <v>74</v>
      </c>
      <c r="AU163" s="130" t="s">
        <v>8</v>
      </c>
      <c r="AY163" s="123" t="s">
        <v>140</v>
      </c>
      <c r="BK163" s="131">
        <f>SUM(BK164:BK168)</f>
        <v>0</v>
      </c>
    </row>
    <row r="164" spans="2:65" s="1" customFormat="1" ht="24.2" customHeight="1">
      <c r="B164" s="30"/>
      <c r="C164" s="134" t="s">
        <v>236</v>
      </c>
      <c r="D164" s="134" t="s">
        <v>142</v>
      </c>
      <c r="E164" s="135" t="s">
        <v>306</v>
      </c>
      <c r="F164" s="136" t="s">
        <v>307</v>
      </c>
      <c r="G164" s="137" t="s">
        <v>308</v>
      </c>
      <c r="H164" s="138">
        <v>3.1930000000000001</v>
      </c>
      <c r="I164" s="139"/>
      <c r="J164" s="140">
        <f>ROUND(I164*H164,0)</f>
        <v>0</v>
      </c>
      <c r="K164" s="136" t="s">
        <v>146</v>
      </c>
      <c r="L164" s="30"/>
      <c r="M164" s="141" t="s">
        <v>1</v>
      </c>
      <c r="N164" s="142" t="s">
        <v>40</v>
      </c>
      <c r="P164" s="143">
        <f>O164*H164</f>
        <v>0</v>
      </c>
      <c r="Q164" s="143">
        <v>0</v>
      </c>
      <c r="R164" s="143">
        <f>Q164*H164</f>
        <v>0</v>
      </c>
      <c r="S164" s="143">
        <v>0</v>
      </c>
      <c r="T164" s="144">
        <f>S164*H164</f>
        <v>0</v>
      </c>
      <c r="AR164" s="145" t="s">
        <v>147</v>
      </c>
      <c r="AT164" s="145" t="s">
        <v>142</v>
      </c>
      <c r="AU164" s="145" t="s">
        <v>84</v>
      </c>
      <c r="AY164" s="15" t="s">
        <v>140</v>
      </c>
      <c r="BE164" s="146">
        <f>IF(N164="základní",J164,0)</f>
        <v>0</v>
      </c>
      <c r="BF164" s="146">
        <f>IF(N164="snížená",J164,0)</f>
        <v>0</v>
      </c>
      <c r="BG164" s="146">
        <f>IF(N164="zákl. přenesená",J164,0)</f>
        <v>0</v>
      </c>
      <c r="BH164" s="146">
        <f>IF(N164="sníž. přenesená",J164,0)</f>
        <v>0</v>
      </c>
      <c r="BI164" s="146">
        <f>IF(N164="nulová",J164,0)</f>
        <v>0</v>
      </c>
      <c r="BJ164" s="15" t="s">
        <v>8</v>
      </c>
      <c r="BK164" s="146">
        <f>ROUND(I164*H164,0)</f>
        <v>0</v>
      </c>
      <c r="BL164" s="15" t="s">
        <v>147</v>
      </c>
      <c r="BM164" s="145" t="s">
        <v>845</v>
      </c>
    </row>
    <row r="165" spans="2:65" s="1" customFormat="1" ht="24.2" customHeight="1">
      <c r="B165" s="30"/>
      <c r="C165" s="134" t="s">
        <v>240</v>
      </c>
      <c r="D165" s="134" t="s">
        <v>142</v>
      </c>
      <c r="E165" s="135" t="s">
        <v>311</v>
      </c>
      <c r="F165" s="136" t="s">
        <v>312</v>
      </c>
      <c r="G165" s="137" t="s">
        <v>308</v>
      </c>
      <c r="H165" s="138">
        <v>3.1930000000000001</v>
      </c>
      <c r="I165" s="139"/>
      <c r="J165" s="140">
        <f>ROUND(I165*H165,0)</f>
        <v>0</v>
      </c>
      <c r="K165" s="136" t="s">
        <v>146</v>
      </c>
      <c r="L165" s="30"/>
      <c r="M165" s="141" t="s">
        <v>1</v>
      </c>
      <c r="N165" s="142" t="s">
        <v>40</v>
      </c>
      <c r="P165" s="143">
        <f>O165*H165</f>
        <v>0</v>
      </c>
      <c r="Q165" s="143">
        <v>0</v>
      </c>
      <c r="R165" s="143">
        <f>Q165*H165</f>
        <v>0</v>
      </c>
      <c r="S165" s="143">
        <v>0</v>
      </c>
      <c r="T165" s="144">
        <f>S165*H165</f>
        <v>0</v>
      </c>
      <c r="AR165" s="145" t="s">
        <v>147</v>
      </c>
      <c r="AT165" s="145" t="s">
        <v>142</v>
      </c>
      <c r="AU165" s="145" t="s">
        <v>84</v>
      </c>
      <c r="AY165" s="15" t="s">
        <v>140</v>
      </c>
      <c r="BE165" s="146">
        <f>IF(N165="základní",J165,0)</f>
        <v>0</v>
      </c>
      <c r="BF165" s="146">
        <f>IF(N165="snížená",J165,0)</f>
        <v>0</v>
      </c>
      <c r="BG165" s="146">
        <f>IF(N165="zákl. přenesená",J165,0)</f>
        <v>0</v>
      </c>
      <c r="BH165" s="146">
        <f>IF(N165="sníž. přenesená",J165,0)</f>
        <v>0</v>
      </c>
      <c r="BI165" s="146">
        <f>IF(N165="nulová",J165,0)</f>
        <v>0</v>
      </c>
      <c r="BJ165" s="15" t="s">
        <v>8</v>
      </c>
      <c r="BK165" s="146">
        <f>ROUND(I165*H165,0)</f>
        <v>0</v>
      </c>
      <c r="BL165" s="15" t="s">
        <v>147</v>
      </c>
      <c r="BM165" s="145" t="s">
        <v>846</v>
      </c>
    </row>
    <row r="166" spans="2:65" s="1" customFormat="1" ht="24.2" customHeight="1">
      <c r="B166" s="30"/>
      <c r="C166" s="134" t="s">
        <v>244</v>
      </c>
      <c r="D166" s="134" t="s">
        <v>142</v>
      </c>
      <c r="E166" s="135" t="s">
        <v>314</v>
      </c>
      <c r="F166" s="136" t="s">
        <v>315</v>
      </c>
      <c r="G166" s="137" t="s">
        <v>308</v>
      </c>
      <c r="H166" s="138">
        <v>31.93</v>
      </c>
      <c r="I166" s="139"/>
      <c r="J166" s="140">
        <f>ROUND(I166*H166,0)</f>
        <v>0</v>
      </c>
      <c r="K166" s="136" t="s">
        <v>146</v>
      </c>
      <c r="L166" s="30"/>
      <c r="M166" s="141" t="s">
        <v>1</v>
      </c>
      <c r="N166" s="142" t="s">
        <v>40</v>
      </c>
      <c r="P166" s="143">
        <f>O166*H166</f>
        <v>0</v>
      </c>
      <c r="Q166" s="143">
        <v>0</v>
      </c>
      <c r="R166" s="143">
        <f>Q166*H166</f>
        <v>0</v>
      </c>
      <c r="S166" s="143">
        <v>0</v>
      </c>
      <c r="T166" s="144">
        <f>S166*H166</f>
        <v>0</v>
      </c>
      <c r="AR166" s="145" t="s">
        <v>147</v>
      </c>
      <c r="AT166" s="145" t="s">
        <v>142</v>
      </c>
      <c r="AU166" s="145" t="s">
        <v>84</v>
      </c>
      <c r="AY166" s="15" t="s">
        <v>140</v>
      </c>
      <c r="BE166" s="146">
        <f>IF(N166="základní",J166,0)</f>
        <v>0</v>
      </c>
      <c r="BF166" s="146">
        <f>IF(N166="snížená",J166,0)</f>
        <v>0</v>
      </c>
      <c r="BG166" s="146">
        <f>IF(N166="zákl. přenesená",J166,0)</f>
        <v>0</v>
      </c>
      <c r="BH166" s="146">
        <f>IF(N166="sníž. přenesená",J166,0)</f>
        <v>0</v>
      </c>
      <c r="BI166" s="146">
        <f>IF(N166="nulová",J166,0)</f>
        <v>0</v>
      </c>
      <c r="BJ166" s="15" t="s">
        <v>8</v>
      </c>
      <c r="BK166" s="146">
        <f>ROUND(I166*H166,0)</f>
        <v>0</v>
      </c>
      <c r="BL166" s="15" t="s">
        <v>147</v>
      </c>
      <c r="BM166" s="145" t="s">
        <v>847</v>
      </c>
    </row>
    <row r="167" spans="2:65" s="12" customFormat="1" ht="11.25">
      <c r="B167" s="147"/>
      <c r="D167" s="148" t="s">
        <v>149</v>
      </c>
      <c r="F167" s="150" t="s">
        <v>848</v>
      </c>
      <c r="H167" s="151">
        <v>31.93</v>
      </c>
      <c r="I167" s="152"/>
      <c r="L167" s="147"/>
      <c r="M167" s="153"/>
      <c r="T167" s="154"/>
      <c r="AT167" s="149" t="s">
        <v>149</v>
      </c>
      <c r="AU167" s="149" t="s">
        <v>84</v>
      </c>
      <c r="AV167" s="12" t="s">
        <v>84</v>
      </c>
      <c r="AW167" s="12" t="s">
        <v>4</v>
      </c>
      <c r="AX167" s="12" t="s">
        <v>8</v>
      </c>
      <c r="AY167" s="149" t="s">
        <v>140</v>
      </c>
    </row>
    <row r="168" spans="2:65" s="1" customFormat="1" ht="33" customHeight="1">
      <c r="B168" s="30"/>
      <c r="C168" s="134" t="s">
        <v>248</v>
      </c>
      <c r="D168" s="134" t="s">
        <v>142</v>
      </c>
      <c r="E168" s="135" t="s">
        <v>319</v>
      </c>
      <c r="F168" s="136" t="s">
        <v>320</v>
      </c>
      <c r="G168" s="137" t="s">
        <v>308</v>
      </c>
      <c r="H168" s="138">
        <v>3.1930000000000001</v>
      </c>
      <c r="I168" s="139"/>
      <c r="J168" s="140">
        <f>ROUND(I168*H168,0)</f>
        <v>0</v>
      </c>
      <c r="K168" s="136" t="s">
        <v>146</v>
      </c>
      <c r="L168" s="30"/>
      <c r="M168" s="141" t="s">
        <v>1</v>
      </c>
      <c r="N168" s="142" t="s">
        <v>40</v>
      </c>
      <c r="P168" s="143">
        <f>O168*H168</f>
        <v>0</v>
      </c>
      <c r="Q168" s="143">
        <v>0</v>
      </c>
      <c r="R168" s="143">
        <f>Q168*H168</f>
        <v>0</v>
      </c>
      <c r="S168" s="143">
        <v>0</v>
      </c>
      <c r="T168" s="144">
        <f>S168*H168</f>
        <v>0</v>
      </c>
      <c r="AR168" s="145" t="s">
        <v>147</v>
      </c>
      <c r="AT168" s="145" t="s">
        <v>142</v>
      </c>
      <c r="AU168" s="145" t="s">
        <v>84</v>
      </c>
      <c r="AY168" s="15" t="s">
        <v>140</v>
      </c>
      <c r="BE168" s="146">
        <f>IF(N168="základní",J168,0)</f>
        <v>0</v>
      </c>
      <c r="BF168" s="146">
        <f>IF(N168="snížená",J168,0)</f>
        <v>0</v>
      </c>
      <c r="BG168" s="146">
        <f>IF(N168="zákl. přenesená",J168,0)</f>
        <v>0</v>
      </c>
      <c r="BH168" s="146">
        <f>IF(N168="sníž. přenesená",J168,0)</f>
        <v>0</v>
      </c>
      <c r="BI168" s="146">
        <f>IF(N168="nulová",J168,0)</f>
        <v>0</v>
      </c>
      <c r="BJ168" s="15" t="s">
        <v>8</v>
      </c>
      <c r="BK168" s="146">
        <f>ROUND(I168*H168,0)</f>
        <v>0</v>
      </c>
      <c r="BL168" s="15" t="s">
        <v>147</v>
      </c>
      <c r="BM168" s="145" t="s">
        <v>849</v>
      </c>
    </row>
    <row r="169" spans="2:65" s="11" customFormat="1" ht="22.9" customHeight="1">
      <c r="B169" s="122"/>
      <c r="D169" s="123" t="s">
        <v>74</v>
      </c>
      <c r="E169" s="132" t="s">
        <v>322</v>
      </c>
      <c r="F169" s="132" t="s">
        <v>323</v>
      </c>
      <c r="I169" s="125"/>
      <c r="J169" s="133">
        <f>BK169</f>
        <v>0</v>
      </c>
      <c r="L169" s="122"/>
      <c r="M169" s="127"/>
      <c r="P169" s="128">
        <f>P170</f>
        <v>0</v>
      </c>
      <c r="R169" s="128">
        <f>R170</f>
        <v>0</v>
      </c>
      <c r="T169" s="129">
        <f>T170</f>
        <v>0</v>
      </c>
      <c r="AR169" s="123" t="s">
        <v>8</v>
      </c>
      <c r="AT169" s="130" t="s">
        <v>74</v>
      </c>
      <c r="AU169" s="130" t="s">
        <v>8</v>
      </c>
      <c r="AY169" s="123" t="s">
        <v>140</v>
      </c>
      <c r="BK169" s="131">
        <f>BK170</f>
        <v>0</v>
      </c>
    </row>
    <row r="170" spans="2:65" s="1" customFormat="1" ht="16.5" customHeight="1">
      <c r="B170" s="30"/>
      <c r="C170" s="134" t="s">
        <v>7</v>
      </c>
      <c r="D170" s="134" t="s">
        <v>142</v>
      </c>
      <c r="E170" s="135" t="s">
        <v>769</v>
      </c>
      <c r="F170" s="136" t="s">
        <v>770</v>
      </c>
      <c r="G170" s="137" t="s">
        <v>308</v>
      </c>
      <c r="H170" s="138">
        <v>13.965999999999999</v>
      </c>
      <c r="I170" s="139"/>
      <c r="J170" s="140">
        <f>ROUND(I170*H170,0)</f>
        <v>0</v>
      </c>
      <c r="K170" s="136" t="s">
        <v>146</v>
      </c>
      <c r="L170" s="30"/>
      <c r="M170" s="141" t="s">
        <v>1</v>
      </c>
      <c r="N170" s="142" t="s">
        <v>40</v>
      </c>
      <c r="P170" s="143">
        <f>O170*H170</f>
        <v>0</v>
      </c>
      <c r="Q170" s="143">
        <v>0</v>
      </c>
      <c r="R170" s="143">
        <f>Q170*H170</f>
        <v>0</v>
      </c>
      <c r="S170" s="143">
        <v>0</v>
      </c>
      <c r="T170" s="144">
        <f>S170*H170</f>
        <v>0</v>
      </c>
      <c r="AR170" s="145" t="s">
        <v>147</v>
      </c>
      <c r="AT170" s="145" t="s">
        <v>142</v>
      </c>
      <c r="AU170" s="145" t="s">
        <v>84</v>
      </c>
      <c r="AY170" s="15" t="s">
        <v>140</v>
      </c>
      <c r="BE170" s="146">
        <f>IF(N170="základní",J170,0)</f>
        <v>0</v>
      </c>
      <c r="BF170" s="146">
        <f>IF(N170="snížená",J170,0)</f>
        <v>0</v>
      </c>
      <c r="BG170" s="146">
        <f>IF(N170="zákl. přenesená",J170,0)</f>
        <v>0</v>
      </c>
      <c r="BH170" s="146">
        <f>IF(N170="sníž. přenesená",J170,0)</f>
        <v>0</v>
      </c>
      <c r="BI170" s="146">
        <f>IF(N170="nulová",J170,0)</f>
        <v>0</v>
      </c>
      <c r="BJ170" s="15" t="s">
        <v>8</v>
      </c>
      <c r="BK170" s="146">
        <f>ROUND(I170*H170,0)</f>
        <v>0</v>
      </c>
      <c r="BL170" s="15" t="s">
        <v>147</v>
      </c>
      <c r="BM170" s="145" t="s">
        <v>850</v>
      </c>
    </row>
    <row r="171" spans="2:65" s="11" customFormat="1" ht="25.9" customHeight="1">
      <c r="B171" s="122"/>
      <c r="D171" s="123" t="s">
        <v>74</v>
      </c>
      <c r="E171" s="124" t="s">
        <v>449</v>
      </c>
      <c r="F171" s="124" t="s">
        <v>450</v>
      </c>
      <c r="I171" s="125"/>
      <c r="J171" s="126">
        <f>BK171</f>
        <v>0</v>
      </c>
      <c r="L171" s="122"/>
      <c r="M171" s="127"/>
      <c r="P171" s="128">
        <f>P172+P176</f>
        <v>0</v>
      </c>
      <c r="R171" s="128">
        <f>R172+R176</f>
        <v>0</v>
      </c>
      <c r="T171" s="129">
        <f>T172+T176</f>
        <v>0</v>
      </c>
      <c r="AR171" s="123" t="s">
        <v>170</v>
      </c>
      <c r="AT171" s="130" t="s">
        <v>74</v>
      </c>
      <c r="AU171" s="130" t="s">
        <v>75</v>
      </c>
      <c r="AY171" s="123" t="s">
        <v>140</v>
      </c>
      <c r="BK171" s="131">
        <f>BK172+BK176</f>
        <v>0</v>
      </c>
    </row>
    <row r="172" spans="2:65" s="11" customFormat="1" ht="22.9" customHeight="1">
      <c r="B172" s="122"/>
      <c r="D172" s="123" t="s">
        <v>74</v>
      </c>
      <c r="E172" s="132" t="s">
        <v>451</v>
      </c>
      <c r="F172" s="132" t="s">
        <v>452</v>
      </c>
      <c r="I172" s="125"/>
      <c r="J172" s="133">
        <f>BK172</f>
        <v>0</v>
      </c>
      <c r="L172" s="122"/>
      <c r="M172" s="127"/>
      <c r="P172" s="128">
        <f>SUM(P173:P175)</f>
        <v>0</v>
      </c>
      <c r="R172" s="128">
        <f>SUM(R173:R175)</f>
        <v>0</v>
      </c>
      <c r="T172" s="129">
        <f>SUM(T173:T175)</f>
        <v>0</v>
      </c>
      <c r="AR172" s="123" t="s">
        <v>170</v>
      </c>
      <c r="AT172" s="130" t="s">
        <v>74</v>
      </c>
      <c r="AU172" s="130" t="s">
        <v>8</v>
      </c>
      <c r="AY172" s="123" t="s">
        <v>140</v>
      </c>
      <c r="BK172" s="131">
        <f>SUM(BK173:BK175)</f>
        <v>0</v>
      </c>
    </row>
    <row r="173" spans="2:65" s="1" customFormat="1" ht="21.75" customHeight="1">
      <c r="B173" s="30"/>
      <c r="C173" s="134" t="s">
        <v>258</v>
      </c>
      <c r="D173" s="134" t="s">
        <v>142</v>
      </c>
      <c r="E173" s="135" t="s">
        <v>454</v>
      </c>
      <c r="F173" s="136" t="s">
        <v>455</v>
      </c>
      <c r="G173" s="137" t="s">
        <v>276</v>
      </c>
      <c r="H173" s="138">
        <v>1</v>
      </c>
      <c r="I173" s="139"/>
      <c r="J173" s="140">
        <f>ROUND(I173*H173,0)</f>
        <v>0</v>
      </c>
      <c r="K173" s="136" t="s">
        <v>146</v>
      </c>
      <c r="L173" s="30"/>
      <c r="M173" s="141" t="s">
        <v>1</v>
      </c>
      <c r="N173" s="142" t="s">
        <v>40</v>
      </c>
      <c r="P173" s="143">
        <f>O173*H173</f>
        <v>0</v>
      </c>
      <c r="Q173" s="143">
        <v>0</v>
      </c>
      <c r="R173" s="143">
        <f>Q173*H173</f>
        <v>0</v>
      </c>
      <c r="S173" s="143">
        <v>0</v>
      </c>
      <c r="T173" s="144">
        <f>S173*H173</f>
        <v>0</v>
      </c>
      <c r="AR173" s="145" t="s">
        <v>456</v>
      </c>
      <c r="AT173" s="145" t="s">
        <v>142</v>
      </c>
      <c r="AU173" s="145" t="s">
        <v>84</v>
      </c>
      <c r="AY173" s="15" t="s">
        <v>140</v>
      </c>
      <c r="BE173" s="146">
        <f>IF(N173="základní",J173,0)</f>
        <v>0</v>
      </c>
      <c r="BF173" s="146">
        <f>IF(N173="snížená",J173,0)</f>
        <v>0</v>
      </c>
      <c r="BG173" s="146">
        <f>IF(N173="zákl. přenesená",J173,0)</f>
        <v>0</v>
      </c>
      <c r="BH173" s="146">
        <f>IF(N173="sníž. přenesená",J173,0)</f>
        <v>0</v>
      </c>
      <c r="BI173" s="146">
        <f>IF(N173="nulová",J173,0)</f>
        <v>0</v>
      </c>
      <c r="BJ173" s="15" t="s">
        <v>8</v>
      </c>
      <c r="BK173" s="146">
        <f>ROUND(I173*H173,0)</f>
        <v>0</v>
      </c>
      <c r="BL173" s="15" t="s">
        <v>456</v>
      </c>
      <c r="BM173" s="145" t="s">
        <v>851</v>
      </c>
    </row>
    <row r="174" spans="2:65" s="1" customFormat="1" ht="16.5" customHeight="1">
      <c r="B174" s="30"/>
      <c r="C174" s="134" t="s">
        <v>263</v>
      </c>
      <c r="D174" s="134" t="s">
        <v>142</v>
      </c>
      <c r="E174" s="135" t="s">
        <v>459</v>
      </c>
      <c r="F174" s="136" t="s">
        <v>460</v>
      </c>
      <c r="G174" s="137" t="s">
        <v>276</v>
      </c>
      <c r="H174" s="138">
        <v>1</v>
      </c>
      <c r="I174" s="139"/>
      <c r="J174" s="140">
        <f>ROUND(I174*H174,0)</f>
        <v>0</v>
      </c>
      <c r="K174" s="136" t="s">
        <v>146</v>
      </c>
      <c r="L174" s="30"/>
      <c r="M174" s="141" t="s">
        <v>1</v>
      </c>
      <c r="N174" s="142" t="s">
        <v>40</v>
      </c>
      <c r="P174" s="143">
        <f>O174*H174</f>
        <v>0</v>
      </c>
      <c r="Q174" s="143">
        <v>0</v>
      </c>
      <c r="R174" s="143">
        <f>Q174*H174</f>
        <v>0</v>
      </c>
      <c r="S174" s="143">
        <v>0</v>
      </c>
      <c r="T174" s="144">
        <f>S174*H174</f>
        <v>0</v>
      </c>
      <c r="AR174" s="145" t="s">
        <v>456</v>
      </c>
      <c r="AT174" s="145" t="s">
        <v>142</v>
      </c>
      <c r="AU174" s="145" t="s">
        <v>84</v>
      </c>
      <c r="AY174" s="15" t="s">
        <v>140</v>
      </c>
      <c r="BE174" s="146">
        <f>IF(N174="základní",J174,0)</f>
        <v>0</v>
      </c>
      <c r="BF174" s="146">
        <f>IF(N174="snížená",J174,0)</f>
        <v>0</v>
      </c>
      <c r="BG174" s="146">
        <f>IF(N174="zákl. přenesená",J174,0)</f>
        <v>0</v>
      </c>
      <c r="BH174" s="146">
        <f>IF(N174="sníž. přenesená",J174,0)</f>
        <v>0</v>
      </c>
      <c r="BI174" s="146">
        <f>IF(N174="nulová",J174,0)</f>
        <v>0</v>
      </c>
      <c r="BJ174" s="15" t="s">
        <v>8</v>
      </c>
      <c r="BK174" s="146">
        <f>ROUND(I174*H174,0)</f>
        <v>0</v>
      </c>
      <c r="BL174" s="15" t="s">
        <v>456</v>
      </c>
      <c r="BM174" s="145" t="s">
        <v>852</v>
      </c>
    </row>
    <row r="175" spans="2:65" s="1" customFormat="1" ht="16.5" customHeight="1">
      <c r="B175" s="30"/>
      <c r="C175" s="134" t="s">
        <v>268</v>
      </c>
      <c r="D175" s="134" t="s">
        <v>142</v>
      </c>
      <c r="E175" s="135" t="s">
        <v>463</v>
      </c>
      <c r="F175" s="136" t="s">
        <v>464</v>
      </c>
      <c r="G175" s="137" t="s">
        <v>276</v>
      </c>
      <c r="H175" s="138">
        <v>1</v>
      </c>
      <c r="I175" s="139"/>
      <c r="J175" s="140">
        <f>ROUND(I175*H175,0)</f>
        <v>0</v>
      </c>
      <c r="K175" s="136" t="s">
        <v>146</v>
      </c>
      <c r="L175" s="30"/>
      <c r="M175" s="141" t="s">
        <v>1</v>
      </c>
      <c r="N175" s="142" t="s">
        <v>40</v>
      </c>
      <c r="P175" s="143">
        <f>O175*H175</f>
        <v>0</v>
      </c>
      <c r="Q175" s="143">
        <v>0</v>
      </c>
      <c r="R175" s="143">
        <f>Q175*H175</f>
        <v>0</v>
      </c>
      <c r="S175" s="143">
        <v>0</v>
      </c>
      <c r="T175" s="144">
        <f>S175*H175</f>
        <v>0</v>
      </c>
      <c r="AR175" s="145" t="s">
        <v>456</v>
      </c>
      <c r="AT175" s="145" t="s">
        <v>142</v>
      </c>
      <c r="AU175" s="145" t="s">
        <v>84</v>
      </c>
      <c r="AY175" s="15" t="s">
        <v>140</v>
      </c>
      <c r="BE175" s="146">
        <f>IF(N175="základní",J175,0)</f>
        <v>0</v>
      </c>
      <c r="BF175" s="146">
        <f>IF(N175="snížená",J175,0)</f>
        <v>0</v>
      </c>
      <c r="BG175" s="146">
        <f>IF(N175="zákl. přenesená",J175,0)</f>
        <v>0</v>
      </c>
      <c r="BH175" s="146">
        <f>IF(N175="sníž. přenesená",J175,0)</f>
        <v>0</v>
      </c>
      <c r="BI175" s="146">
        <f>IF(N175="nulová",J175,0)</f>
        <v>0</v>
      </c>
      <c r="BJ175" s="15" t="s">
        <v>8</v>
      </c>
      <c r="BK175" s="146">
        <f>ROUND(I175*H175,0)</f>
        <v>0</v>
      </c>
      <c r="BL175" s="15" t="s">
        <v>456</v>
      </c>
      <c r="BM175" s="145" t="s">
        <v>853</v>
      </c>
    </row>
    <row r="176" spans="2:65" s="11" customFormat="1" ht="22.9" customHeight="1">
      <c r="B176" s="122"/>
      <c r="D176" s="123" t="s">
        <v>74</v>
      </c>
      <c r="E176" s="132" t="s">
        <v>466</v>
      </c>
      <c r="F176" s="132" t="s">
        <v>467</v>
      </c>
      <c r="I176" s="125"/>
      <c r="J176" s="133">
        <f>BK176</f>
        <v>0</v>
      </c>
      <c r="L176" s="122"/>
      <c r="M176" s="127"/>
      <c r="P176" s="128">
        <f>P177</f>
        <v>0</v>
      </c>
      <c r="R176" s="128">
        <f>R177</f>
        <v>0</v>
      </c>
      <c r="T176" s="129">
        <f>T177</f>
        <v>0</v>
      </c>
      <c r="AR176" s="123" t="s">
        <v>170</v>
      </c>
      <c r="AT176" s="130" t="s">
        <v>74</v>
      </c>
      <c r="AU176" s="130" t="s">
        <v>8</v>
      </c>
      <c r="AY176" s="123" t="s">
        <v>140</v>
      </c>
      <c r="BK176" s="131">
        <f>BK177</f>
        <v>0</v>
      </c>
    </row>
    <row r="177" spans="2:65" s="1" customFormat="1" ht="16.5" customHeight="1">
      <c r="B177" s="30"/>
      <c r="C177" s="134" t="s">
        <v>273</v>
      </c>
      <c r="D177" s="134" t="s">
        <v>142</v>
      </c>
      <c r="E177" s="135" t="s">
        <v>469</v>
      </c>
      <c r="F177" s="136" t="s">
        <v>470</v>
      </c>
      <c r="G177" s="137" t="s">
        <v>276</v>
      </c>
      <c r="H177" s="138">
        <v>1</v>
      </c>
      <c r="I177" s="139"/>
      <c r="J177" s="140">
        <f>ROUND(I177*H177,0)</f>
        <v>0</v>
      </c>
      <c r="K177" s="136" t="s">
        <v>146</v>
      </c>
      <c r="L177" s="30"/>
      <c r="M177" s="175" t="s">
        <v>1</v>
      </c>
      <c r="N177" s="176" t="s">
        <v>40</v>
      </c>
      <c r="O177" s="177"/>
      <c r="P177" s="178">
        <f>O177*H177</f>
        <v>0</v>
      </c>
      <c r="Q177" s="178">
        <v>0</v>
      </c>
      <c r="R177" s="178">
        <f>Q177*H177</f>
        <v>0</v>
      </c>
      <c r="S177" s="178">
        <v>0</v>
      </c>
      <c r="T177" s="179">
        <f>S177*H177</f>
        <v>0</v>
      </c>
      <c r="AR177" s="145" t="s">
        <v>456</v>
      </c>
      <c r="AT177" s="145" t="s">
        <v>142</v>
      </c>
      <c r="AU177" s="145" t="s">
        <v>84</v>
      </c>
      <c r="AY177" s="15" t="s">
        <v>140</v>
      </c>
      <c r="BE177" s="146">
        <f>IF(N177="základní",J177,0)</f>
        <v>0</v>
      </c>
      <c r="BF177" s="146">
        <f>IF(N177="snížená",J177,0)</f>
        <v>0</v>
      </c>
      <c r="BG177" s="146">
        <f>IF(N177="zákl. přenesená",J177,0)</f>
        <v>0</v>
      </c>
      <c r="BH177" s="146">
        <f>IF(N177="sníž. přenesená",J177,0)</f>
        <v>0</v>
      </c>
      <c r="BI177" s="146">
        <f>IF(N177="nulová",J177,0)</f>
        <v>0</v>
      </c>
      <c r="BJ177" s="15" t="s">
        <v>8</v>
      </c>
      <c r="BK177" s="146">
        <f>ROUND(I177*H177,0)</f>
        <v>0</v>
      </c>
      <c r="BL177" s="15" t="s">
        <v>456</v>
      </c>
      <c r="BM177" s="145" t="s">
        <v>854</v>
      </c>
    </row>
    <row r="178" spans="2:65" s="1" customFormat="1" ht="6.95" customHeight="1">
      <c r="B178" s="42"/>
      <c r="C178" s="43"/>
      <c r="D178" s="43"/>
      <c r="E178" s="43"/>
      <c r="F178" s="43"/>
      <c r="G178" s="43"/>
      <c r="H178" s="43"/>
      <c r="I178" s="43"/>
      <c r="J178" s="43"/>
      <c r="K178" s="43"/>
      <c r="L178" s="30"/>
    </row>
  </sheetData>
  <sheetProtection algorithmName="SHA-512" hashValue="mb5wi7qSACICIrTVrutIanl9Z4uYsN4o2i9tGnSHACX/HbI+bnRgRKvezqM2qsrMUCsT9ubigGhEHDH0TiPOAA==" saltValue="T8Z1MUG7SH8S4VmeIgjetFMj2eX7g3NBvmweiSF6vAKnroB2vLEihY3C5H5CuUibmpQNq7t2D9ELWu+BXX1S1A==" spinCount="100000" sheet="1" objects="1" scenarios="1" formatColumns="0" formatRows="0" autoFilter="0"/>
  <autoFilter ref="C128:K177" xr:uid="{00000000-0009-0000-0000-000004000000}"/>
  <mergeCells count="12">
    <mergeCell ref="E121:H121"/>
    <mergeCell ref="L2:V2"/>
    <mergeCell ref="E85:H85"/>
    <mergeCell ref="E87:H87"/>
    <mergeCell ref="E89:H89"/>
    <mergeCell ref="E117:H117"/>
    <mergeCell ref="E119:H11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76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AT2" s="15" t="s">
        <v>100</v>
      </c>
    </row>
    <row r="3" spans="2:46" ht="6.95" hidden="1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84</v>
      </c>
    </row>
    <row r="4" spans="2:46" ht="24.95" hidden="1" customHeight="1">
      <c r="B4" s="18"/>
      <c r="D4" s="19" t="s">
        <v>101</v>
      </c>
      <c r="L4" s="18"/>
      <c r="M4" s="91" t="s">
        <v>11</v>
      </c>
      <c r="AT4" s="15" t="s">
        <v>4</v>
      </c>
    </row>
    <row r="5" spans="2:46" ht="6.95" hidden="1" customHeight="1">
      <c r="B5" s="18"/>
      <c r="L5" s="18"/>
    </row>
    <row r="6" spans="2:46" ht="12" hidden="1" customHeight="1">
      <c r="B6" s="18"/>
      <c r="D6" s="25" t="s">
        <v>17</v>
      </c>
      <c r="L6" s="18"/>
    </row>
    <row r="7" spans="2:46" ht="26.25" hidden="1" customHeight="1">
      <c r="B7" s="18"/>
      <c r="E7" s="222" t="str">
        <f>'Rekapitulace stavby'!K6</f>
        <v>Oprava oplocení, bran a branek u vybraných základních a mateřských škol</v>
      </c>
      <c r="F7" s="223"/>
      <c r="G7" s="223"/>
      <c r="H7" s="223"/>
      <c r="L7" s="18"/>
    </row>
    <row r="8" spans="2:46" ht="12" hidden="1" customHeight="1">
      <c r="B8" s="18"/>
      <c r="D8" s="25" t="s">
        <v>102</v>
      </c>
      <c r="L8" s="18"/>
    </row>
    <row r="9" spans="2:46" s="1" customFormat="1" ht="16.5" hidden="1" customHeight="1">
      <c r="B9" s="30"/>
      <c r="E9" s="222" t="s">
        <v>808</v>
      </c>
      <c r="F9" s="224"/>
      <c r="G9" s="224"/>
      <c r="H9" s="224"/>
      <c r="L9" s="30"/>
    </row>
    <row r="10" spans="2:46" s="1" customFormat="1" ht="12" hidden="1" customHeight="1">
      <c r="B10" s="30"/>
      <c r="D10" s="25" t="s">
        <v>809</v>
      </c>
      <c r="L10" s="30"/>
    </row>
    <row r="11" spans="2:46" s="1" customFormat="1" ht="16.5" hidden="1" customHeight="1">
      <c r="B11" s="30"/>
      <c r="E11" s="180" t="s">
        <v>855</v>
      </c>
      <c r="F11" s="224"/>
      <c r="G11" s="224"/>
      <c r="H11" s="224"/>
      <c r="L11" s="30"/>
    </row>
    <row r="12" spans="2:46" s="1" customFormat="1" ht="11.25" hidden="1">
      <c r="B12" s="30"/>
      <c r="L12" s="30"/>
    </row>
    <row r="13" spans="2:46" s="1" customFormat="1" ht="12" hidden="1" customHeight="1">
      <c r="B13" s="30"/>
      <c r="D13" s="25" t="s">
        <v>19</v>
      </c>
      <c r="F13" s="23" t="s">
        <v>1</v>
      </c>
      <c r="I13" s="25" t="s">
        <v>20</v>
      </c>
      <c r="J13" s="23" t="s">
        <v>1</v>
      </c>
      <c r="L13" s="30"/>
    </row>
    <row r="14" spans="2:46" s="1" customFormat="1" ht="12" hidden="1" customHeight="1">
      <c r="B14" s="30"/>
      <c r="D14" s="25" t="s">
        <v>21</v>
      </c>
      <c r="F14" s="23" t="s">
        <v>22</v>
      </c>
      <c r="I14" s="25" t="s">
        <v>23</v>
      </c>
      <c r="J14" s="50" t="str">
        <f>'Rekapitulace stavby'!AN8</f>
        <v>29. 1. 2024</v>
      </c>
      <c r="L14" s="30"/>
    </row>
    <row r="15" spans="2:46" s="1" customFormat="1" ht="10.9" hidden="1" customHeight="1">
      <c r="B15" s="30"/>
      <c r="L15" s="30"/>
    </row>
    <row r="16" spans="2:46" s="1" customFormat="1" ht="12" hidden="1" customHeight="1">
      <c r="B16" s="30"/>
      <c r="D16" s="25" t="s">
        <v>25</v>
      </c>
      <c r="I16" s="25" t="s">
        <v>26</v>
      </c>
      <c r="J16" s="23" t="str">
        <f>IF('Rekapitulace stavby'!AN10="","",'Rekapitulace stavby'!AN10)</f>
        <v/>
      </c>
      <c r="L16" s="30"/>
    </row>
    <row r="17" spans="2:12" s="1" customFormat="1" ht="18" hidden="1" customHeight="1">
      <c r="B17" s="30"/>
      <c r="E17" s="23" t="str">
        <f>IF('Rekapitulace stavby'!E11="","",'Rekapitulace stavby'!E11)</f>
        <v xml:space="preserve"> </v>
      </c>
      <c r="I17" s="25" t="s">
        <v>27</v>
      </c>
      <c r="J17" s="23" t="str">
        <f>IF('Rekapitulace stavby'!AN11="","",'Rekapitulace stavby'!AN11)</f>
        <v/>
      </c>
      <c r="L17" s="30"/>
    </row>
    <row r="18" spans="2:12" s="1" customFormat="1" ht="6.95" hidden="1" customHeight="1">
      <c r="B18" s="30"/>
      <c r="L18" s="30"/>
    </row>
    <row r="19" spans="2:12" s="1" customFormat="1" ht="12" hidden="1" customHeight="1">
      <c r="B19" s="30"/>
      <c r="D19" s="25" t="s">
        <v>28</v>
      </c>
      <c r="I19" s="25" t="s">
        <v>26</v>
      </c>
      <c r="J19" s="26" t="str">
        <f>'Rekapitulace stavby'!AN13</f>
        <v>Vyplň údaj</v>
      </c>
      <c r="L19" s="30"/>
    </row>
    <row r="20" spans="2:12" s="1" customFormat="1" ht="18" hidden="1" customHeight="1">
      <c r="B20" s="30"/>
      <c r="E20" s="225" t="str">
        <f>'Rekapitulace stavby'!E14</f>
        <v>Vyplň údaj</v>
      </c>
      <c r="F20" s="206"/>
      <c r="G20" s="206"/>
      <c r="H20" s="206"/>
      <c r="I20" s="25" t="s">
        <v>27</v>
      </c>
      <c r="J20" s="26" t="str">
        <f>'Rekapitulace stavby'!AN14</f>
        <v>Vyplň údaj</v>
      </c>
      <c r="L20" s="30"/>
    </row>
    <row r="21" spans="2:12" s="1" customFormat="1" ht="6.95" hidden="1" customHeight="1">
      <c r="B21" s="30"/>
      <c r="L21" s="30"/>
    </row>
    <row r="22" spans="2:12" s="1" customFormat="1" ht="12" hidden="1" customHeight="1">
      <c r="B22" s="30"/>
      <c r="D22" s="25" t="s">
        <v>30</v>
      </c>
      <c r="I22" s="25" t="s">
        <v>26</v>
      </c>
      <c r="J22" s="23" t="str">
        <f>IF('Rekapitulace stavby'!AN16="","",'Rekapitulace stavby'!AN16)</f>
        <v/>
      </c>
      <c r="L22" s="30"/>
    </row>
    <row r="23" spans="2:12" s="1" customFormat="1" ht="18" hidden="1" customHeight="1">
      <c r="B23" s="30"/>
      <c r="E23" s="23" t="str">
        <f>IF('Rekapitulace stavby'!E17="","",'Rekapitulace stavby'!E17)</f>
        <v xml:space="preserve"> </v>
      </c>
      <c r="I23" s="25" t="s">
        <v>27</v>
      </c>
      <c r="J23" s="23" t="str">
        <f>IF('Rekapitulace stavby'!AN17="","",'Rekapitulace stavby'!AN17)</f>
        <v/>
      </c>
      <c r="L23" s="30"/>
    </row>
    <row r="24" spans="2:12" s="1" customFormat="1" ht="6.95" hidden="1" customHeight="1">
      <c r="B24" s="30"/>
      <c r="L24" s="30"/>
    </row>
    <row r="25" spans="2:12" s="1" customFormat="1" ht="12" hidden="1" customHeight="1">
      <c r="B25" s="30"/>
      <c r="D25" s="25" t="s">
        <v>32</v>
      </c>
      <c r="I25" s="25" t="s">
        <v>26</v>
      </c>
      <c r="J25" s="23" t="s">
        <v>1</v>
      </c>
      <c r="L25" s="30"/>
    </row>
    <row r="26" spans="2:12" s="1" customFormat="1" ht="18" hidden="1" customHeight="1">
      <c r="B26" s="30"/>
      <c r="E26" s="23" t="s">
        <v>33</v>
      </c>
      <c r="I26" s="25" t="s">
        <v>27</v>
      </c>
      <c r="J26" s="23" t="s">
        <v>1</v>
      </c>
      <c r="L26" s="30"/>
    </row>
    <row r="27" spans="2:12" s="1" customFormat="1" ht="6.95" hidden="1" customHeight="1">
      <c r="B27" s="30"/>
      <c r="L27" s="30"/>
    </row>
    <row r="28" spans="2:12" s="1" customFormat="1" ht="12" hidden="1" customHeight="1">
      <c r="B28" s="30"/>
      <c r="D28" s="25" t="s">
        <v>34</v>
      </c>
      <c r="L28" s="30"/>
    </row>
    <row r="29" spans="2:12" s="7" customFormat="1" ht="16.5" hidden="1" customHeight="1">
      <c r="B29" s="92"/>
      <c r="E29" s="211" t="s">
        <v>1</v>
      </c>
      <c r="F29" s="211"/>
      <c r="G29" s="211"/>
      <c r="H29" s="211"/>
      <c r="L29" s="92"/>
    </row>
    <row r="30" spans="2:12" s="1" customFormat="1" ht="6.95" hidden="1" customHeight="1">
      <c r="B30" s="30"/>
      <c r="L30" s="30"/>
    </row>
    <row r="31" spans="2:12" s="1" customFormat="1" ht="6.95" hidden="1" customHeight="1">
      <c r="B31" s="30"/>
      <c r="D31" s="51"/>
      <c r="E31" s="51"/>
      <c r="F31" s="51"/>
      <c r="G31" s="51"/>
      <c r="H31" s="51"/>
      <c r="I31" s="51"/>
      <c r="J31" s="51"/>
      <c r="K31" s="51"/>
      <c r="L31" s="30"/>
    </row>
    <row r="32" spans="2:12" s="1" customFormat="1" ht="25.35" hidden="1" customHeight="1">
      <c r="B32" s="30"/>
      <c r="D32" s="93" t="s">
        <v>35</v>
      </c>
      <c r="J32" s="64">
        <f>ROUND(J129, 2)</f>
        <v>0</v>
      </c>
      <c r="L32" s="30"/>
    </row>
    <row r="33" spans="2:12" s="1" customFormat="1" ht="6.95" hidden="1" customHeight="1">
      <c r="B33" s="30"/>
      <c r="D33" s="51"/>
      <c r="E33" s="51"/>
      <c r="F33" s="51"/>
      <c r="G33" s="51"/>
      <c r="H33" s="51"/>
      <c r="I33" s="51"/>
      <c r="J33" s="51"/>
      <c r="K33" s="51"/>
      <c r="L33" s="30"/>
    </row>
    <row r="34" spans="2:12" s="1" customFormat="1" ht="14.45" hidden="1" customHeight="1">
      <c r="B34" s="30"/>
      <c r="F34" s="33" t="s">
        <v>37</v>
      </c>
      <c r="I34" s="33" t="s">
        <v>36</v>
      </c>
      <c r="J34" s="33" t="s">
        <v>38</v>
      </c>
      <c r="L34" s="30"/>
    </row>
    <row r="35" spans="2:12" s="1" customFormat="1" ht="14.45" hidden="1" customHeight="1">
      <c r="B35" s="30"/>
      <c r="D35" s="53" t="s">
        <v>39</v>
      </c>
      <c r="E35" s="25" t="s">
        <v>40</v>
      </c>
      <c r="F35" s="84">
        <f>ROUND((SUM(BE129:BE175)),  2)</f>
        <v>0</v>
      </c>
      <c r="I35" s="94">
        <v>0.21</v>
      </c>
      <c r="J35" s="84">
        <f>ROUND(((SUM(BE129:BE175))*I35),  2)</f>
        <v>0</v>
      </c>
      <c r="L35" s="30"/>
    </row>
    <row r="36" spans="2:12" s="1" customFormat="1" ht="14.45" hidden="1" customHeight="1">
      <c r="B36" s="30"/>
      <c r="E36" s="25" t="s">
        <v>41</v>
      </c>
      <c r="F36" s="84">
        <f>ROUND((SUM(BF129:BF175)),  2)</f>
        <v>0</v>
      </c>
      <c r="I36" s="94">
        <v>0.12</v>
      </c>
      <c r="J36" s="84">
        <f>ROUND(((SUM(BF129:BF175))*I36),  2)</f>
        <v>0</v>
      </c>
      <c r="L36" s="30"/>
    </row>
    <row r="37" spans="2:12" s="1" customFormat="1" ht="14.45" hidden="1" customHeight="1">
      <c r="B37" s="30"/>
      <c r="E37" s="25" t="s">
        <v>42</v>
      </c>
      <c r="F37" s="84">
        <f>ROUND((SUM(BG129:BG175)),  2)</f>
        <v>0</v>
      </c>
      <c r="I37" s="94">
        <v>0.21</v>
      </c>
      <c r="J37" s="84">
        <f>0</f>
        <v>0</v>
      </c>
      <c r="L37" s="30"/>
    </row>
    <row r="38" spans="2:12" s="1" customFormat="1" ht="14.45" hidden="1" customHeight="1">
      <c r="B38" s="30"/>
      <c r="E38" s="25" t="s">
        <v>43</v>
      </c>
      <c r="F38" s="84">
        <f>ROUND((SUM(BH129:BH175)),  2)</f>
        <v>0</v>
      </c>
      <c r="I38" s="94">
        <v>0.12</v>
      </c>
      <c r="J38" s="84">
        <f>0</f>
        <v>0</v>
      </c>
      <c r="L38" s="30"/>
    </row>
    <row r="39" spans="2:12" s="1" customFormat="1" ht="14.45" hidden="1" customHeight="1">
      <c r="B39" s="30"/>
      <c r="E39" s="25" t="s">
        <v>44</v>
      </c>
      <c r="F39" s="84">
        <f>ROUND((SUM(BI129:BI175)),  2)</f>
        <v>0</v>
      </c>
      <c r="I39" s="94">
        <v>0</v>
      </c>
      <c r="J39" s="84">
        <f>0</f>
        <v>0</v>
      </c>
      <c r="L39" s="30"/>
    </row>
    <row r="40" spans="2:12" s="1" customFormat="1" ht="6.95" hidden="1" customHeight="1">
      <c r="B40" s="30"/>
      <c r="L40" s="30"/>
    </row>
    <row r="41" spans="2:12" s="1" customFormat="1" ht="25.35" hidden="1" customHeight="1">
      <c r="B41" s="30"/>
      <c r="C41" s="95"/>
      <c r="D41" s="96" t="s">
        <v>45</v>
      </c>
      <c r="E41" s="55"/>
      <c r="F41" s="55"/>
      <c r="G41" s="97" t="s">
        <v>46</v>
      </c>
      <c r="H41" s="98" t="s">
        <v>47</v>
      </c>
      <c r="I41" s="55"/>
      <c r="J41" s="99">
        <f>SUM(J32:J39)</f>
        <v>0</v>
      </c>
      <c r="K41" s="100"/>
      <c r="L41" s="30"/>
    </row>
    <row r="42" spans="2:12" s="1" customFormat="1" ht="14.45" hidden="1" customHeight="1">
      <c r="B42" s="30"/>
      <c r="L42" s="30"/>
    </row>
    <row r="43" spans="2:12" ht="14.45" hidden="1" customHeight="1">
      <c r="B43" s="18"/>
      <c r="L43" s="18"/>
    </row>
    <row r="44" spans="2:12" ht="14.45" hidden="1" customHeight="1">
      <c r="B44" s="18"/>
      <c r="L44" s="18"/>
    </row>
    <row r="45" spans="2:12" ht="14.45" hidden="1" customHeight="1">
      <c r="B45" s="18"/>
      <c r="L45" s="18"/>
    </row>
    <row r="46" spans="2:12" ht="14.45" hidden="1" customHeight="1">
      <c r="B46" s="18"/>
      <c r="L46" s="18"/>
    </row>
    <row r="47" spans="2:12" ht="14.45" hidden="1" customHeight="1">
      <c r="B47" s="18"/>
      <c r="L47" s="18"/>
    </row>
    <row r="48" spans="2:12" ht="14.45" hidden="1" customHeight="1">
      <c r="B48" s="18"/>
      <c r="L48" s="18"/>
    </row>
    <row r="49" spans="2:12" ht="14.45" hidden="1" customHeight="1">
      <c r="B49" s="18"/>
      <c r="L49" s="18"/>
    </row>
    <row r="50" spans="2:12" s="1" customFormat="1" ht="14.45" hidden="1" customHeight="1">
      <c r="B50" s="30"/>
      <c r="D50" s="39" t="s">
        <v>48</v>
      </c>
      <c r="E50" s="40"/>
      <c r="F50" s="40"/>
      <c r="G50" s="39" t="s">
        <v>49</v>
      </c>
      <c r="H50" s="40"/>
      <c r="I50" s="40"/>
      <c r="J50" s="40"/>
      <c r="K50" s="40"/>
      <c r="L50" s="30"/>
    </row>
    <row r="51" spans="2:12" ht="11.25" hidden="1">
      <c r="B51" s="18"/>
      <c r="L51" s="18"/>
    </row>
    <row r="52" spans="2:12" ht="11.25" hidden="1">
      <c r="B52" s="18"/>
      <c r="L52" s="18"/>
    </row>
    <row r="53" spans="2:12" ht="11.25" hidden="1">
      <c r="B53" s="18"/>
      <c r="L53" s="18"/>
    </row>
    <row r="54" spans="2:12" ht="11.25" hidden="1">
      <c r="B54" s="18"/>
      <c r="L54" s="18"/>
    </row>
    <row r="55" spans="2:12" ht="11.25" hidden="1">
      <c r="B55" s="18"/>
      <c r="L55" s="18"/>
    </row>
    <row r="56" spans="2:12" ht="11.25" hidden="1">
      <c r="B56" s="18"/>
      <c r="L56" s="18"/>
    </row>
    <row r="57" spans="2:12" ht="11.25" hidden="1">
      <c r="B57" s="18"/>
      <c r="L57" s="18"/>
    </row>
    <row r="58" spans="2:12" ht="11.25" hidden="1">
      <c r="B58" s="18"/>
      <c r="L58" s="18"/>
    </row>
    <row r="59" spans="2:12" ht="11.25" hidden="1">
      <c r="B59" s="18"/>
      <c r="L59" s="18"/>
    </row>
    <row r="60" spans="2:12" ht="11.25" hidden="1">
      <c r="B60" s="18"/>
      <c r="L60" s="18"/>
    </row>
    <row r="61" spans="2:12" s="1" customFormat="1" ht="12.75" hidden="1">
      <c r="B61" s="30"/>
      <c r="D61" s="41" t="s">
        <v>50</v>
      </c>
      <c r="E61" s="32"/>
      <c r="F61" s="101" t="s">
        <v>51</v>
      </c>
      <c r="G61" s="41" t="s">
        <v>50</v>
      </c>
      <c r="H61" s="32"/>
      <c r="I61" s="32"/>
      <c r="J61" s="102" t="s">
        <v>51</v>
      </c>
      <c r="K61" s="32"/>
      <c r="L61" s="30"/>
    </row>
    <row r="62" spans="2:12" ht="11.25" hidden="1">
      <c r="B62" s="18"/>
      <c r="L62" s="18"/>
    </row>
    <row r="63" spans="2:12" ht="11.25" hidden="1">
      <c r="B63" s="18"/>
      <c r="L63" s="18"/>
    </row>
    <row r="64" spans="2:12" ht="11.25" hidden="1">
      <c r="B64" s="18"/>
      <c r="L64" s="18"/>
    </row>
    <row r="65" spans="2:12" s="1" customFormat="1" ht="12.75" hidden="1">
      <c r="B65" s="30"/>
      <c r="D65" s="39" t="s">
        <v>52</v>
      </c>
      <c r="E65" s="40"/>
      <c r="F65" s="40"/>
      <c r="G65" s="39" t="s">
        <v>53</v>
      </c>
      <c r="H65" s="40"/>
      <c r="I65" s="40"/>
      <c r="J65" s="40"/>
      <c r="K65" s="40"/>
      <c r="L65" s="30"/>
    </row>
    <row r="66" spans="2:12" ht="11.25" hidden="1">
      <c r="B66" s="18"/>
      <c r="L66" s="18"/>
    </row>
    <row r="67" spans="2:12" ht="11.25" hidden="1">
      <c r="B67" s="18"/>
      <c r="L67" s="18"/>
    </row>
    <row r="68" spans="2:12" ht="11.25" hidden="1">
      <c r="B68" s="18"/>
      <c r="L68" s="18"/>
    </row>
    <row r="69" spans="2:12" ht="11.25" hidden="1">
      <c r="B69" s="18"/>
      <c r="L69" s="18"/>
    </row>
    <row r="70" spans="2:12" ht="11.25" hidden="1">
      <c r="B70" s="18"/>
      <c r="L70" s="18"/>
    </row>
    <row r="71" spans="2:12" ht="11.25" hidden="1">
      <c r="B71" s="18"/>
      <c r="L71" s="18"/>
    </row>
    <row r="72" spans="2:12" ht="11.25" hidden="1">
      <c r="B72" s="18"/>
      <c r="L72" s="18"/>
    </row>
    <row r="73" spans="2:12" ht="11.25" hidden="1">
      <c r="B73" s="18"/>
      <c r="L73" s="18"/>
    </row>
    <row r="74" spans="2:12" ht="11.25" hidden="1">
      <c r="B74" s="18"/>
      <c r="L74" s="18"/>
    </row>
    <row r="75" spans="2:12" ht="11.25" hidden="1">
      <c r="B75" s="18"/>
      <c r="L75" s="18"/>
    </row>
    <row r="76" spans="2:12" s="1" customFormat="1" ht="12.75" hidden="1">
      <c r="B76" s="30"/>
      <c r="D76" s="41" t="s">
        <v>50</v>
      </c>
      <c r="E76" s="32"/>
      <c r="F76" s="101" t="s">
        <v>51</v>
      </c>
      <c r="G76" s="41" t="s">
        <v>50</v>
      </c>
      <c r="H76" s="32"/>
      <c r="I76" s="32"/>
      <c r="J76" s="102" t="s">
        <v>51</v>
      </c>
      <c r="K76" s="32"/>
      <c r="L76" s="30"/>
    </row>
    <row r="77" spans="2:12" s="1" customFormat="1" ht="14.45" hidden="1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0"/>
    </row>
    <row r="78" spans="2:12" ht="11.25" hidden="1"/>
    <row r="79" spans="2:12" ht="11.25" hidden="1"/>
    <row r="80" spans="2:12" ht="11.25" hidden="1"/>
    <row r="81" spans="2:12" s="1" customFormat="1" ht="6.95" hidden="1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0"/>
    </row>
    <row r="82" spans="2:12" s="1" customFormat="1" ht="24.95" hidden="1" customHeight="1">
      <c r="B82" s="30"/>
      <c r="C82" s="19" t="s">
        <v>104</v>
      </c>
      <c r="L82" s="30"/>
    </row>
    <row r="83" spans="2:12" s="1" customFormat="1" ht="6.95" hidden="1" customHeight="1">
      <c r="B83" s="30"/>
      <c r="L83" s="30"/>
    </row>
    <row r="84" spans="2:12" s="1" customFormat="1" ht="12" hidden="1" customHeight="1">
      <c r="B84" s="30"/>
      <c r="C84" s="25" t="s">
        <v>17</v>
      </c>
      <c r="L84" s="30"/>
    </row>
    <row r="85" spans="2:12" s="1" customFormat="1" ht="26.25" hidden="1" customHeight="1">
      <c r="B85" s="30"/>
      <c r="E85" s="222" t="str">
        <f>E7</f>
        <v>Oprava oplocení, bran a branek u vybraných základních a mateřských škol</v>
      </c>
      <c r="F85" s="223"/>
      <c r="G85" s="223"/>
      <c r="H85" s="223"/>
      <c r="L85" s="30"/>
    </row>
    <row r="86" spans="2:12" ht="12" hidden="1" customHeight="1">
      <c r="B86" s="18"/>
      <c r="C86" s="25" t="s">
        <v>102</v>
      </c>
      <c r="L86" s="18"/>
    </row>
    <row r="87" spans="2:12" s="1" customFormat="1" ht="16.5" hidden="1" customHeight="1">
      <c r="B87" s="30"/>
      <c r="E87" s="222" t="s">
        <v>808</v>
      </c>
      <c r="F87" s="224"/>
      <c r="G87" s="224"/>
      <c r="H87" s="224"/>
      <c r="L87" s="30"/>
    </row>
    <row r="88" spans="2:12" s="1" customFormat="1" ht="12" hidden="1" customHeight="1">
      <c r="B88" s="30"/>
      <c r="C88" s="25" t="s">
        <v>809</v>
      </c>
      <c r="L88" s="30"/>
    </row>
    <row r="89" spans="2:12" s="1" customFormat="1" ht="16.5" hidden="1" customHeight="1">
      <c r="B89" s="30"/>
      <c r="E89" s="180" t="str">
        <f>E11</f>
        <v>SO04b - Výměna části oplocení u školní družiny NHK</v>
      </c>
      <c r="F89" s="224"/>
      <c r="G89" s="224"/>
      <c r="H89" s="224"/>
      <c r="L89" s="30"/>
    </row>
    <row r="90" spans="2:12" s="1" customFormat="1" ht="6.95" hidden="1" customHeight="1">
      <c r="B90" s="30"/>
      <c r="L90" s="30"/>
    </row>
    <row r="91" spans="2:12" s="1" customFormat="1" ht="12" hidden="1" customHeight="1">
      <c r="B91" s="30"/>
      <c r="C91" s="25" t="s">
        <v>21</v>
      </c>
      <c r="F91" s="23" t="str">
        <f>F14</f>
        <v xml:space="preserve"> </v>
      </c>
      <c r="I91" s="25" t="s">
        <v>23</v>
      </c>
      <c r="J91" s="50" t="str">
        <f>IF(J14="","",J14)</f>
        <v>29. 1. 2024</v>
      </c>
      <c r="L91" s="30"/>
    </row>
    <row r="92" spans="2:12" s="1" customFormat="1" ht="6.95" hidden="1" customHeight="1">
      <c r="B92" s="30"/>
      <c r="L92" s="30"/>
    </row>
    <row r="93" spans="2:12" s="1" customFormat="1" ht="15.2" hidden="1" customHeight="1">
      <c r="B93" s="30"/>
      <c r="C93" s="25" t="s">
        <v>25</v>
      </c>
      <c r="F93" s="23" t="str">
        <f>E17</f>
        <v xml:space="preserve"> </v>
      </c>
      <c r="I93" s="25" t="s">
        <v>30</v>
      </c>
      <c r="J93" s="28" t="str">
        <f>E23</f>
        <v xml:space="preserve"> </v>
      </c>
      <c r="L93" s="30"/>
    </row>
    <row r="94" spans="2:12" s="1" customFormat="1" ht="15.2" hidden="1" customHeight="1">
      <c r="B94" s="30"/>
      <c r="C94" s="25" t="s">
        <v>28</v>
      </c>
      <c r="F94" s="23" t="str">
        <f>IF(E20="","",E20)</f>
        <v>Vyplň údaj</v>
      </c>
      <c r="I94" s="25" t="s">
        <v>32</v>
      </c>
      <c r="J94" s="28" t="str">
        <f>E26</f>
        <v>TSHK</v>
      </c>
      <c r="L94" s="30"/>
    </row>
    <row r="95" spans="2:12" s="1" customFormat="1" ht="10.35" hidden="1" customHeight="1">
      <c r="B95" s="30"/>
      <c r="L95" s="30"/>
    </row>
    <row r="96" spans="2:12" s="1" customFormat="1" ht="29.25" hidden="1" customHeight="1">
      <c r="B96" s="30"/>
      <c r="C96" s="103" t="s">
        <v>105</v>
      </c>
      <c r="D96" s="95"/>
      <c r="E96" s="95"/>
      <c r="F96" s="95"/>
      <c r="G96" s="95"/>
      <c r="H96" s="95"/>
      <c r="I96" s="95"/>
      <c r="J96" s="104" t="s">
        <v>106</v>
      </c>
      <c r="K96" s="95"/>
      <c r="L96" s="30"/>
    </row>
    <row r="97" spans="2:47" s="1" customFormat="1" ht="10.35" hidden="1" customHeight="1">
      <c r="B97" s="30"/>
      <c r="L97" s="30"/>
    </row>
    <row r="98" spans="2:47" s="1" customFormat="1" ht="22.9" hidden="1" customHeight="1">
      <c r="B98" s="30"/>
      <c r="C98" s="105" t="s">
        <v>107</v>
      </c>
      <c r="J98" s="64">
        <f>J129</f>
        <v>0</v>
      </c>
      <c r="L98" s="30"/>
      <c r="AU98" s="15" t="s">
        <v>108</v>
      </c>
    </row>
    <row r="99" spans="2:47" s="8" customFormat="1" ht="24.95" hidden="1" customHeight="1">
      <c r="B99" s="106"/>
      <c r="D99" s="107" t="s">
        <v>109</v>
      </c>
      <c r="E99" s="108"/>
      <c r="F99" s="108"/>
      <c r="G99" s="108"/>
      <c r="H99" s="108"/>
      <c r="I99" s="108"/>
      <c r="J99" s="109">
        <f>J130</f>
        <v>0</v>
      </c>
      <c r="L99" s="106"/>
    </row>
    <row r="100" spans="2:47" s="9" customFormat="1" ht="19.899999999999999" hidden="1" customHeight="1">
      <c r="B100" s="110"/>
      <c r="D100" s="111" t="s">
        <v>110</v>
      </c>
      <c r="E100" s="112"/>
      <c r="F100" s="112"/>
      <c r="G100" s="112"/>
      <c r="H100" s="112"/>
      <c r="I100" s="112"/>
      <c r="J100" s="113">
        <f>J131</f>
        <v>0</v>
      </c>
      <c r="L100" s="110"/>
    </row>
    <row r="101" spans="2:47" s="9" customFormat="1" ht="19.899999999999999" hidden="1" customHeight="1">
      <c r="B101" s="110"/>
      <c r="D101" s="111" t="s">
        <v>112</v>
      </c>
      <c r="E101" s="112"/>
      <c r="F101" s="112"/>
      <c r="G101" s="112"/>
      <c r="H101" s="112"/>
      <c r="I101" s="112"/>
      <c r="J101" s="113">
        <f>J145</f>
        <v>0</v>
      </c>
      <c r="L101" s="110"/>
    </row>
    <row r="102" spans="2:47" s="9" customFormat="1" ht="19.899999999999999" hidden="1" customHeight="1">
      <c r="B102" s="110"/>
      <c r="D102" s="111" t="s">
        <v>114</v>
      </c>
      <c r="E102" s="112"/>
      <c r="F102" s="112"/>
      <c r="G102" s="112"/>
      <c r="H102" s="112"/>
      <c r="I102" s="112"/>
      <c r="J102" s="113">
        <f>J156</f>
        <v>0</v>
      </c>
      <c r="L102" s="110"/>
    </row>
    <row r="103" spans="2:47" s="9" customFormat="1" ht="19.899999999999999" hidden="1" customHeight="1">
      <c r="B103" s="110"/>
      <c r="D103" s="111" t="s">
        <v>115</v>
      </c>
      <c r="E103" s="112"/>
      <c r="F103" s="112"/>
      <c r="G103" s="112"/>
      <c r="H103" s="112"/>
      <c r="I103" s="112"/>
      <c r="J103" s="113">
        <f>J161</f>
        <v>0</v>
      </c>
      <c r="L103" s="110"/>
    </row>
    <row r="104" spans="2:47" s="9" customFormat="1" ht="19.899999999999999" hidden="1" customHeight="1">
      <c r="B104" s="110"/>
      <c r="D104" s="111" t="s">
        <v>116</v>
      </c>
      <c r="E104" s="112"/>
      <c r="F104" s="112"/>
      <c r="G104" s="112"/>
      <c r="H104" s="112"/>
      <c r="I104" s="112"/>
      <c r="J104" s="113">
        <f>J167</f>
        <v>0</v>
      </c>
      <c r="L104" s="110"/>
    </row>
    <row r="105" spans="2:47" s="8" customFormat="1" ht="24.95" hidden="1" customHeight="1">
      <c r="B105" s="106"/>
      <c r="D105" s="107" t="s">
        <v>122</v>
      </c>
      <c r="E105" s="108"/>
      <c r="F105" s="108"/>
      <c r="G105" s="108"/>
      <c r="H105" s="108"/>
      <c r="I105" s="108"/>
      <c r="J105" s="109">
        <f>J169</f>
        <v>0</v>
      </c>
      <c r="L105" s="106"/>
    </row>
    <row r="106" spans="2:47" s="9" customFormat="1" ht="19.899999999999999" hidden="1" customHeight="1">
      <c r="B106" s="110"/>
      <c r="D106" s="111" t="s">
        <v>123</v>
      </c>
      <c r="E106" s="112"/>
      <c r="F106" s="112"/>
      <c r="G106" s="112"/>
      <c r="H106" s="112"/>
      <c r="I106" s="112"/>
      <c r="J106" s="113">
        <f>J170</f>
        <v>0</v>
      </c>
      <c r="L106" s="110"/>
    </row>
    <row r="107" spans="2:47" s="9" customFormat="1" ht="19.899999999999999" hidden="1" customHeight="1">
      <c r="B107" s="110"/>
      <c r="D107" s="111" t="s">
        <v>124</v>
      </c>
      <c r="E107" s="112"/>
      <c r="F107" s="112"/>
      <c r="G107" s="112"/>
      <c r="H107" s="112"/>
      <c r="I107" s="112"/>
      <c r="J107" s="113">
        <f>J174</f>
        <v>0</v>
      </c>
      <c r="L107" s="110"/>
    </row>
    <row r="108" spans="2:47" s="1" customFormat="1" ht="21.75" hidden="1" customHeight="1">
      <c r="B108" s="30"/>
      <c r="L108" s="30"/>
    </row>
    <row r="109" spans="2:47" s="1" customFormat="1" ht="6.95" hidden="1" customHeight="1">
      <c r="B109" s="42"/>
      <c r="C109" s="43"/>
      <c r="D109" s="43"/>
      <c r="E109" s="43"/>
      <c r="F109" s="43"/>
      <c r="G109" s="43"/>
      <c r="H109" s="43"/>
      <c r="I109" s="43"/>
      <c r="J109" s="43"/>
      <c r="K109" s="43"/>
      <c r="L109" s="30"/>
    </row>
    <row r="110" spans="2:47" ht="11.25" hidden="1"/>
    <row r="111" spans="2:47" ht="11.25" hidden="1"/>
    <row r="112" spans="2:47" ht="11.25" hidden="1"/>
    <row r="113" spans="2:20" s="1" customFormat="1" ht="6.95" customHeight="1">
      <c r="B113" s="44"/>
      <c r="C113" s="45"/>
      <c r="D113" s="45"/>
      <c r="E113" s="45"/>
      <c r="F113" s="45"/>
      <c r="G113" s="45"/>
      <c r="H113" s="45"/>
      <c r="I113" s="45"/>
      <c r="J113" s="45"/>
      <c r="K113" s="45"/>
      <c r="L113" s="30"/>
    </row>
    <row r="114" spans="2:20" s="1" customFormat="1" ht="24.95" customHeight="1">
      <c r="B114" s="30"/>
      <c r="C114" s="19" t="s">
        <v>125</v>
      </c>
      <c r="L114" s="30"/>
    </row>
    <row r="115" spans="2:20" s="1" customFormat="1" ht="6.95" customHeight="1">
      <c r="B115" s="30"/>
      <c r="L115" s="30"/>
    </row>
    <row r="116" spans="2:20" s="1" customFormat="1" ht="12" customHeight="1">
      <c r="B116" s="30"/>
      <c r="C116" s="25" t="s">
        <v>17</v>
      </c>
      <c r="L116" s="30"/>
    </row>
    <row r="117" spans="2:20" s="1" customFormat="1" ht="26.25" customHeight="1">
      <c r="B117" s="30"/>
      <c r="E117" s="222" t="str">
        <f>E7</f>
        <v>Oprava oplocení, bran a branek u vybraných základních a mateřských škol</v>
      </c>
      <c r="F117" s="223"/>
      <c r="G117" s="223"/>
      <c r="H117" s="223"/>
      <c r="L117" s="30"/>
    </row>
    <row r="118" spans="2:20" ht="12" customHeight="1">
      <c r="B118" s="18"/>
      <c r="C118" s="25" t="s">
        <v>102</v>
      </c>
      <c r="L118" s="18"/>
    </row>
    <row r="119" spans="2:20" s="1" customFormat="1" ht="16.5" customHeight="1">
      <c r="B119" s="30"/>
      <c r="E119" s="222" t="s">
        <v>808</v>
      </c>
      <c r="F119" s="224"/>
      <c r="G119" s="224"/>
      <c r="H119" s="224"/>
      <c r="L119" s="30"/>
    </row>
    <row r="120" spans="2:20" s="1" customFormat="1" ht="12" customHeight="1">
      <c r="B120" s="30"/>
      <c r="C120" s="25" t="s">
        <v>809</v>
      </c>
      <c r="L120" s="30"/>
    </row>
    <row r="121" spans="2:20" s="1" customFormat="1" ht="16.5" customHeight="1">
      <c r="B121" s="30"/>
      <c r="E121" s="180" t="str">
        <f>E11</f>
        <v>SO04b - Výměna části oplocení u školní družiny NHK</v>
      </c>
      <c r="F121" s="224"/>
      <c r="G121" s="224"/>
      <c r="H121" s="224"/>
      <c r="L121" s="30"/>
    </row>
    <row r="122" spans="2:20" s="1" customFormat="1" ht="6.95" customHeight="1">
      <c r="B122" s="30"/>
      <c r="L122" s="30"/>
    </row>
    <row r="123" spans="2:20" s="1" customFormat="1" ht="12" customHeight="1">
      <c r="B123" s="30"/>
      <c r="C123" s="25" t="s">
        <v>21</v>
      </c>
      <c r="F123" s="23" t="str">
        <f>F14</f>
        <v xml:space="preserve"> </v>
      </c>
      <c r="I123" s="25" t="s">
        <v>23</v>
      </c>
      <c r="J123" s="50" t="str">
        <f>IF(J14="","",J14)</f>
        <v>29. 1. 2024</v>
      </c>
      <c r="L123" s="30"/>
    </row>
    <row r="124" spans="2:20" s="1" customFormat="1" ht="6.95" customHeight="1">
      <c r="B124" s="30"/>
      <c r="L124" s="30"/>
    </row>
    <row r="125" spans="2:20" s="1" customFormat="1" ht="15.2" customHeight="1">
      <c r="B125" s="30"/>
      <c r="C125" s="25" t="s">
        <v>25</v>
      </c>
      <c r="F125" s="23" t="str">
        <f>E17</f>
        <v xml:space="preserve"> </v>
      </c>
      <c r="I125" s="25" t="s">
        <v>30</v>
      </c>
      <c r="J125" s="28" t="str">
        <f>E23</f>
        <v xml:space="preserve"> </v>
      </c>
      <c r="L125" s="30"/>
    </row>
    <row r="126" spans="2:20" s="1" customFormat="1" ht="15.2" customHeight="1">
      <c r="B126" s="30"/>
      <c r="C126" s="25" t="s">
        <v>28</v>
      </c>
      <c r="F126" s="23" t="str">
        <f>IF(E20="","",E20)</f>
        <v>Vyplň údaj</v>
      </c>
      <c r="I126" s="25" t="s">
        <v>32</v>
      </c>
      <c r="J126" s="28" t="str">
        <f>E26</f>
        <v>TSHK</v>
      </c>
      <c r="L126" s="30"/>
    </row>
    <row r="127" spans="2:20" s="1" customFormat="1" ht="10.35" customHeight="1">
      <c r="B127" s="30"/>
      <c r="L127" s="30"/>
    </row>
    <row r="128" spans="2:20" s="10" customFormat="1" ht="29.25" customHeight="1">
      <c r="B128" s="114"/>
      <c r="C128" s="115" t="s">
        <v>126</v>
      </c>
      <c r="D128" s="116" t="s">
        <v>60</v>
      </c>
      <c r="E128" s="116" t="s">
        <v>56</v>
      </c>
      <c r="F128" s="116" t="s">
        <v>57</v>
      </c>
      <c r="G128" s="116" t="s">
        <v>127</v>
      </c>
      <c r="H128" s="116" t="s">
        <v>128</v>
      </c>
      <c r="I128" s="116" t="s">
        <v>129</v>
      </c>
      <c r="J128" s="116" t="s">
        <v>106</v>
      </c>
      <c r="K128" s="117" t="s">
        <v>130</v>
      </c>
      <c r="L128" s="114"/>
      <c r="M128" s="57" t="s">
        <v>1</v>
      </c>
      <c r="N128" s="58" t="s">
        <v>39</v>
      </c>
      <c r="O128" s="58" t="s">
        <v>131</v>
      </c>
      <c r="P128" s="58" t="s">
        <v>132</v>
      </c>
      <c r="Q128" s="58" t="s">
        <v>133</v>
      </c>
      <c r="R128" s="58" t="s">
        <v>134</v>
      </c>
      <c r="S128" s="58" t="s">
        <v>135</v>
      </c>
      <c r="T128" s="59" t="s">
        <v>136</v>
      </c>
    </row>
    <row r="129" spans="2:65" s="1" customFormat="1" ht="22.9" customHeight="1">
      <c r="B129" s="30"/>
      <c r="C129" s="62" t="s">
        <v>137</v>
      </c>
      <c r="J129" s="118">
        <f>BK129</f>
        <v>0</v>
      </c>
      <c r="L129" s="30"/>
      <c r="M129" s="60"/>
      <c r="N129" s="51"/>
      <c r="O129" s="51"/>
      <c r="P129" s="119">
        <f>P130+P169</f>
        <v>0</v>
      </c>
      <c r="Q129" s="51"/>
      <c r="R129" s="119">
        <f>R130+R169</f>
        <v>5.7598200000000004</v>
      </c>
      <c r="S129" s="51"/>
      <c r="T129" s="120">
        <f>T130+T169</f>
        <v>4.2006399999999999</v>
      </c>
      <c r="AT129" s="15" t="s">
        <v>74</v>
      </c>
      <c r="AU129" s="15" t="s">
        <v>108</v>
      </c>
      <c r="BK129" s="121">
        <f>BK130+BK169</f>
        <v>0</v>
      </c>
    </row>
    <row r="130" spans="2:65" s="11" customFormat="1" ht="25.9" customHeight="1">
      <c r="B130" s="122"/>
      <c r="D130" s="123" t="s">
        <v>74</v>
      </c>
      <c r="E130" s="124" t="s">
        <v>138</v>
      </c>
      <c r="F130" s="124" t="s">
        <v>139</v>
      </c>
      <c r="I130" s="125"/>
      <c r="J130" s="126">
        <f>BK130</f>
        <v>0</v>
      </c>
      <c r="L130" s="122"/>
      <c r="M130" s="127"/>
      <c r="P130" s="128">
        <f>P131+P145+P156+P161+P167</f>
        <v>0</v>
      </c>
      <c r="R130" s="128">
        <f>R131+R145+R156+R161+R167</f>
        <v>5.7598200000000004</v>
      </c>
      <c r="T130" s="129">
        <f>T131+T145+T156+T161+T167</f>
        <v>4.2006399999999999</v>
      </c>
      <c r="AR130" s="123" t="s">
        <v>8</v>
      </c>
      <c r="AT130" s="130" t="s">
        <v>74</v>
      </c>
      <c r="AU130" s="130" t="s">
        <v>75</v>
      </c>
      <c r="AY130" s="123" t="s">
        <v>140</v>
      </c>
      <c r="BK130" s="131">
        <f>BK131+BK145+BK156+BK161+BK167</f>
        <v>0</v>
      </c>
    </row>
    <row r="131" spans="2:65" s="11" customFormat="1" ht="22.9" customHeight="1">
      <c r="B131" s="122"/>
      <c r="D131" s="123" t="s">
        <v>74</v>
      </c>
      <c r="E131" s="132" t="s">
        <v>8</v>
      </c>
      <c r="F131" s="132" t="s">
        <v>141</v>
      </c>
      <c r="I131" s="125"/>
      <c r="J131" s="133">
        <f>BK131</f>
        <v>0</v>
      </c>
      <c r="L131" s="122"/>
      <c r="M131" s="127"/>
      <c r="P131" s="128">
        <f>SUM(P132:P144)</f>
        <v>0</v>
      </c>
      <c r="R131" s="128">
        <f>SUM(R132:R144)</f>
        <v>0.67800000000000005</v>
      </c>
      <c r="T131" s="129">
        <f>SUM(T132:T144)</f>
        <v>0</v>
      </c>
      <c r="AR131" s="123" t="s">
        <v>8</v>
      </c>
      <c r="AT131" s="130" t="s">
        <v>74</v>
      </c>
      <c r="AU131" s="130" t="s">
        <v>8</v>
      </c>
      <c r="AY131" s="123" t="s">
        <v>140</v>
      </c>
      <c r="BK131" s="131">
        <f>SUM(BK132:BK144)</f>
        <v>0</v>
      </c>
    </row>
    <row r="132" spans="2:65" s="1" customFormat="1" ht="24.2" customHeight="1">
      <c r="B132" s="30"/>
      <c r="C132" s="134" t="s">
        <v>8</v>
      </c>
      <c r="D132" s="134" t="s">
        <v>142</v>
      </c>
      <c r="E132" s="135" t="s">
        <v>701</v>
      </c>
      <c r="F132" s="136" t="s">
        <v>702</v>
      </c>
      <c r="G132" s="137" t="s">
        <v>160</v>
      </c>
      <c r="H132" s="138">
        <v>26</v>
      </c>
      <c r="I132" s="139"/>
      <c r="J132" s="140">
        <f>ROUND(I132*H132,0)</f>
        <v>0</v>
      </c>
      <c r="K132" s="136" t="s">
        <v>146</v>
      </c>
      <c r="L132" s="30"/>
      <c r="M132" s="141" t="s">
        <v>1</v>
      </c>
      <c r="N132" s="142" t="s">
        <v>40</v>
      </c>
      <c r="P132" s="143">
        <f>O132*H132</f>
        <v>0</v>
      </c>
      <c r="Q132" s="143">
        <v>0</v>
      </c>
      <c r="R132" s="143">
        <f>Q132*H132</f>
        <v>0</v>
      </c>
      <c r="S132" s="143">
        <v>0</v>
      </c>
      <c r="T132" s="144">
        <f>S132*H132</f>
        <v>0</v>
      </c>
      <c r="AR132" s="145" t="s">
        <v>147</v>
      </c>
      <c r="AT132" s="145" t="s">
        <v>142</v>
      </c>
      <c r="AU132" s="145" t="s">
        <v>84</v>
      </c>
      <c r="AY132" s="15" t="s">
        <v>140</v>
      </c>
      <c r="BE132" s="146">
        <f>IF(N132="základní",J132,0)</f>
        <v>0</v>
      </c>
      <c r="BF132" s="146">
        <f>IF(N132="snížená",J132,0)</f>
        <v>0</v>
      </c>
      <c r="BG132" s="146">
        <f>IF(N132="zákl. přenesená",J132,0)</f>
        <v>0</v>
      </c>
      <c r="BH132" s="146">
        <f>IF(N132="sníž. přenesená",J132,0)</f>
        <v>0</v>
      </c>
      <c r="BI132" s="146">
        <f>IF(N132="nulová",J132,0)</f>
        <v>0</v>
      </c>
      <c r="BJ132" s="15" t="s">
        <v>8</v>
      </c>
      <c r="BK132" s="146">
        <f>ROUND(I132*H132,0)</f>
        <v>0</v>
      </c>
      <c r="BL132" s="15" t="s">
        <v>147</v>
      </c>
      <c r="BM132" s="145" t="s">
        <v>856</v>
      </c>
    </row>
    <row r="133" spans="2:65" s="12" customFormat="1" ht="11.25">
      <c r="B133" s="147"/>
      <c r="D133" s="148" t="s">
        <v>149</v>
      </c>
      <c r="E133" s="149" t="s">
        <v>1</v>
      </c>
      <c r="F133" s="150" t="s">
        <v>857</v>
      </c>
      <c r="H133" s="151">
        <v>26</v>
      </c>
      <c r="I133" s="152"/>
      <c r="L133" s="147"/>
      <c r="M133" s="153"/>
      <c r="T133" s="154"/>
      <c r="AT133" s="149" t="s">
        <v>149</v>
      </c>
      <c r="AU133" s="149" t="s">
        <v>84</v>
      </c>
      <c r="AV133" s="12" t="s">
        <v>84</v>
      </c>
      <c r="AW133" s="12" t="s">
        <v>31</v>
      </c>
      <c r="AX133" s="12" t="s">
        <v>8</v>
      </c>
      <c r="AY133" s="149" t="s">
        <v>140</v>
      </c>
    </row>
    <row r="134" spans="2:65" s="1" customFormat="1" ht="37.9" customHeight="1">
      <c r="B134" s="30"/>
      <c r="C134" s="134" t="s">
        <v>84</v>
      </c>
      <c r="D134" s="134" t="s">
        <v>142</v>
      </c>
      <c r="E134" s="135" t="s">
        <v>705</v>
      </c>
      <c r="F134" s="136" t="s">
        <v>706</v>
      </c>
      <c r="G134" s="137" t="s">
        <v>166</v>
      </c>
      <c r="H134" s="138">
        <v>0.5</v>
      </c>
      <c r="I134" s="139"/>
      <c r="J134" s="140">
        <f>ROUND(I134*H134,0)</f>
        <v>0</v>
      </c>
      <c r="K134" s="136" t="s">
        <v>146</v>
      </c>
      <c r="L134" s="30"/>
      <c r="M134" s="141" t="s">
        <v>1</v>
      </c>
      <c r="N134" s="142" t="s">
        <v>40</v>
      </c>
      <c r="P134" s="143">
        <f>O134*H134</f>
        <v>0</v>
      </c>
      <c r="Q134" s="143">
        <v>0</v>
      </c>
      <c r="R134" s="143">
        <f>Q134*H134</f>
        <v>0</v>
      </c>
      <c r="S134" s="143">
        <v>0</v>
      </c>
      <c r="T134" s="144">
        <f>S134*H134</f>
        <v>0</v>
      </c>
      <c r="AR134" s="145" t="s">
        <v>147</v>
      </c>
      <c r="AT134" s="145" t="s">
        <v>142</v>
      </c>
      <c r="AU134" s="145" t="s">
        <v>84</v>
      </c>
      <c r="AY134" s="15" t="s">
        <v>140</v>
      </c>
      <c r="BE134" s="146">
        <f>IF(N134="základní",J134,0)</f>
        <v>0</v>
      </c>
      <c r="BF134" s="146">
        <f>IF(N134="snížená",J134,0)</f>
        <v>0</v>
      </c>
      <c r="BG134" s="146">
        <f>IF(N134="zákl. přenesená",J134,0)</f>
        <v>0</v>
      </c>
      <c r="BH134" s="146">
        <f>IF(N134="sníž. přenesená",J134,0)</f>
        <v>0</v>
      </c>
      <c r="BI134" s="146">
        <f>IF(N134="nulová",J134,0)</f>
        <v>0</v>
      </c>
      <c r="BJ134" s="15" t="s">
        <v>8</v>
      </c>
      <c r="BK134" s="146">
        <f>ROUND(I134*H134,0)</f>
        <v>0</v>
      </c>
      <c r="BL134" s="15" t="s">
        <v>147</v>
      </c>
      <c r="BM134" s="145" t="s">
        <v>858</v>
      </c>
    </row>
    <row r="135" spans="2:65" s="12" customFormat="1" ht="11.25">
      <c r="B135" s="147"/>
      <c r="D135" s="148" t="s">
        <v>149</v>
      </c>
      <c r="E135" s="149" t="s">
        <v>1</v>
      </c>
      <c r="F135" s="150" t="s">
        <v>859</v>
      </c>
      <c r="H135" s="151">
        <v>0.5</v>
      </c>
      <c r="I135" s="152"/>
      <c r="L135" s="147"/>
      <c r="M135" s="153"/>
      <c r="T135" s="154"/>
      <c r="AT135" s="149" t="s">
        <v>149</v>
      </c>
      <c r="AU135" s="149" t="s">
        <v>84</v>
      </c>
      <c r="AV135" s="12" t="s">
        <v>84</v>
      </c>
      <c r="AW135" s="12" t="s">
        <v>31</v>
      </c>
      <c r="AX135" s="12" t="s">
        <v>8</v>
      </c>
      <c r="AY135" s="149" t="s">
        <v>140</v>
      </c>
    </row>
    <row r="136" spans="2:65" s="1" customFormat="1" ht="24.2" customHeight="1">
      <c r="B136" s="30"/>
      <c r="C136" s="134" t="s">
        <v>157</v>
      </c>
      <c r="D136" s="134" t="s">
        <v>142</v>
      </c>
      <c r="E136" s="135" t="s">
        <v>709</v>
      </c>
      <c r="F136" s="136" t="s">
        <v>710</v>
      </c>
      <c r="G136" s="137" t="s">
        <v>166</v>
      </c>
      <c r="H136" s="138">
        <v>0.5</v>
      </c>
      <c r="I136" s="139"/>
      <c r="J136" s="140">
        <f>ROUND(I136*H136,0)</f>
        <v>0</v>
      </c>
      <c r="K136" s="136" t="s">
        <v>146</v>
      </c>
      <c r="L136" s="30"/>
      <c r="M136" s="141" t="s">
        <v>1</v>
      </c>
      <c r="N136" s="142" t="s">
        <v>40</v>
      </c>
      <c r="P136" s="143">
        <f>O136*H136</f>
        <v>0</v>
      </c>
      <c r="Q136" s="143">
        <v>0</v>
      </c>
      <c r="R136" s="143">
        <f>Q136*H136</f>
        <v>0</v>
      </c>
      <c r="S136" s="143">
        <v>0</v>
      </c>
      <c r="T136" s="144">
        <f>S136*H136</f>
        <v>0</v>
      </c>
      <c r="AR136" s="145" t="s">
        <v>147</v>
      </c>
      <c r="AT136" s="145" t="s">
        <v>142</v>
      </c>
      <c r="AU136" s="145" t="s">
        <v>84</v>
      </c>
      <c r="AY136" s="15" t="s">
        <v>140</v>
      </c>
      <c r="BE136" s="146">
        <f>IF(N136="základní",J136,0)</f>
        <v>0</v>
      </c>
      <c r="BF136" s="146">
        <f>IF(N136="snížená",J136,0)</f>
        <v>0</v>
      </c>
      <c r="BG136" s="146">
        <f>IF(N136="zákl. přenesená",J136,0)</f>
        <v>0</v>
      </c>
      <c r="BH136" s="146">
        <f>IF(N136="sníž. přenesená",J136,0)</f>
        <v>0</v>
      </c>
      <c r="BI136" s="146">
        <f>IF(N136="nulová",J136,0)</f>
        <v>0</v>
      </c>
      <c r="BJ136" s="15" t="s">
        <v>8</v>
      </c>
      <c r="BK136" s="146">
        <f>ROUND(I136*H136,0)</f>
        <v>0</v>
      </c>
      <c r="BL136" s="15" t="s">
        <v>147</v>
      </c>
      <c r="BM136" s="145" t="s">
        <v>860</v>
      </c>
    </row>
    <row r="137" spans="2:65" s="1" customFormat="1" ht="16.5" customHeight="1">
      <c r="B137" s="30"/>
      <c r="C137" s="165" t="s">
        <v>147</v>
      </c>
      <c r="D137" s="165" t="s">
        <v>207</v>
      </c>
      <c r="E137" s="166" t="s">
        <v>712</v>
      </c>
      <c r="F137" s="167" t="s">
        <v>713</v>
      </c>
      <c r="G137" s="168" t="s">
        <v>308</v>
      </c>
      <c r="H137" s="169">
        <v>0.67500000000000004</v>
      </c>
      <c r="I137" s="170"/>
      <c r="J137" s="171">
        <f>ROUND(I137*H137,0)</f>
        <v>0</v>
      </c>
      <c r="K137" s="167" t="s">
        <v>146</v>
      </c>
      <c r="L137" s="172"/>
      <c r="M137" s="173" t="s">
        <v>1</v>
      </c>
      <c r="N137" s="174" t="s">
        <v>40</v>
      </c>
      <c r="P137" s="143">
        <f>O137*H137</f>
        <v>0</v>
      </c>
      <c r="Q137" s="143">
        <v>1</v>
      </c>
      <c r="R137" s="143">
        <f>Q137*H137</f>
        <v>0.67500000000000004</v>
      </c>
      <c r="S137" s="143">
        <v>0</v>
      </c>
      <c r="T137" s="144">
        <f>S137*H137</f>
        <v>0</v>
      </c>
      <c r="AR137" s="145" t="s">
        <v>187</v>
      </c>
      <c r="AT137" s="145" t="s">
        <v>207</v>
      </c>
      <c r="AU137" s="145" t="s">
        <v>84</v>
      </c>
      <c r="AY137" s="15" t="s">
        <v>140</v>
      </c>
      <c r="BE137" s="146">
        <f>IF(N137="základní",J137,0)</f>
        <v>0</v>
      </c>
      <c r="BF137" s="146">
        <f>IF(N137="snížená",J137,0)</f>
        <v>0</v>
      </c>
      <c r="BG137" s="146">
        <f>IF(N137="zákl. přenesená",J137,0)</f>
        <v>0</v>
      </c>
      <c r="BH137" s="146">
        <f>IF(N137="sníž. přenesená",J137,0)</f>
        <v>0</v>
      </c>
      <c r="BI137" s="146">
        <f>IF(N137="nulová",J137,0)</f>
        <v>0</v>
      </c>
      <c r="BJ137" s="15" t="s">
        <v>8</v>
      </c>
      <c r="BK137" s="146">
        <f>ROUND(I137*H137,0)</f>
        <v>0</v>
      </c>
      <c r="BL137" s="15" t="s">
        <v>147</v>
      </c>
      <c r="BM137" s="145" t="s">
        <v>861</v>
      </c>
    </row>
    <row r="138" spans="2:65" s="12" customFormat="1" ht="11.25">
      <c r="B138" s="147"/>
      <c r="D138" s="148" t="s">
        <v>149</v>
      </c>
      <c r="F138" s="150" t="s">
        <v>862</v>
      </c>
      <c r="H138" s="151">
        <v>0.67500000000000004</v>
      </c>
      <c r="I138" s="152"/>
      <c r="L138" s="147"/>
      <c r="M138" s="153"/>
      <c r="T138" s="154"/>
      <c r="AT138" s="149" t="s">
        <v>149</v>
      </c>
      <c r="AU138" s="149" t="s">
        <v>84</v>
      </c>
      <c r="AV138" s="12" t="s">
        <v>84</v>
      </c>
      <c r="AW138" s="12" t="s">
        <v>4</v>
      </c>
      <c r="AX138" s="12" t="s">
        <v>8</v>
      </c>
      <c r="AY138" s="149" t="s">
        <v>140</v>
      </c>
    </row>
    <row r="139" spans="2:65" s="1" customFormat="1" ht="24.2" customHeight="1">
      <c r="B139" s="30"/>
      <c r="C139" s="134" t="s">
        <v>170</v>
      </c>
      <c r="D139" s="134" t="s">
        <v>142</v>
      </c>
      <c r="E139" s="135" t="s">
        <v>715</v>
      </c>
      <c r="F139" s="136" t="s">
        <v>716</v>
      </c>
      <c r="G139" s="137" t="s">
        <v>145</v>
      </c>
      <c r="H139" s="138">
        <v>40</v>
      </c>
      <c r="I139" s="139"/>
      <c r="J139" s="140">
        <f>ROUND(I139*H139,0)</f>
        <v>0</v>
      </c>
      <c r="K139" s="136" t="s">
        <v>146</v>
      </c>
      <c r="L139" s="30"/>
      <c r="M139" s="141" t="s">
        <v>1</v>
      </c>
      <c r="N139" s="142" t="s">
        <v>40</v>
      </c>
      <c r="P139" s="143">
        <f>O139*H139</f>
        <v>0</v>
      </c>
      <c r="Q139" s="143">
        <v>0</v>
      </c>
      <c r="R139" s="143">
        <f>Q139*H139</f>
        <v>0</v>
      </c>
      <c r="S139" s="143">
        <v>0</v>
      </c>
      <c r="T139" s="144">
        <f>S139*H139</f>
        <v>0</v>
      </c>
      <c r="AR139" s="145" t="s">
        <v>147</v>
      </c>
      <c r="AT139" s="145" t="s">
        <v>142</v>
      </c>
      <c r="AU139" s="145" t="s">
        <v>84</v>
      </c>
      <c r="AY139" s="15" t="s">
        <v>140</v>
      </c>
      <c r="BE139" s="146">
        <f>IF(N139="základní",J139,0)</f>
        <v>0</v>
      </c>
      <c r="BF139" s="146">
        <f>IF(N139="snížená",J139,0)</f>
        <v>0</v>
      </c>
      <c r="BG139" s="146">
        <f>IF(N139="zákl. přenesená",J139,0)</f>
        <v>0</v>
      </c>
      <c r="BH139" s="146">
        <f>IF(N139="sníž. přenesená",J139,0)</f>
        <v>0</v>
      </c>
      <c r="BI139" s="146">
        <f>IF(N139="nulová",J139,0)</f>
        <v>0</v>
      </c>
      <c r="BJ139" s="15" t="s">
        <v>8</v>
      </c>
      <c r="BK139" s="146">
        <f>ROUND(I139*H139,0)</f>
        <v>0</v>
      </c>
      <c r="BL139" s="15" t="s">
        <v>147</v>
      </c>
      <c r="BM139" s="145" t="s">
        <v>863</v>
      </c>
    </row>
    <row r="140" spans="2:65" s="12" customFormat="1" ht="11.25">
      <c r="B140" s="147"/>
      <c r="D140" s="148" t="s">
        <v>149</v>
      </c>
      <c r="E140" s="149" t="s">
        <v>1</v>
      </c>
      <c r="F140" s="150" t="s">
        <v>864</v>
      </c>
      <c r="H140" s="151">
        <v>40</v>
      </c>
      <c r="I140" s="152"/>
      <c r="L140" s="147"/>
      <c r="M140" s="153"/>
      <c r="T140" s="154"/>
      <c r="AT140" s="149" t="s">
        <v>149</v>
      </c>
      <c r="AU140" s="149" t="s">
        <v>84</v>
      </c>
      <c r="AV140" s="12" t="s">
        <v>84</v>
      </c>
      <c r="AW140" s="12" t="s">
        <v>31</v>
      </c>
      <c r="AX140" s="12" t="s">
        <v>8</v>
      </c>
      <c r="AY140" s="149" t="s">
        <v>140</v>
      </c>
    </row>
    <row r="141" spans="2:65" s="1" customFormat="1" ht="24.2" customHeight="1">
      <c r="B141" s="30"/>
      <c r="C141" s="134" t="s">
        <v>175</v>
      </c>
      <c r="D141" s="134" t="s">
        <v>142</v>
      </c>
      <c r="E141" s="135" t="s">
        <v>497</v>
      </c>
      <c r="F141" s="136" t="s">
        <v>498</v>
      </c>
      <c r="G141" s="137" t="s">
        <v>145</v>
      </c>
      <c r="H141" s="138">
        <v>40</v>
      </c>
      <c r="I141" s="139"/>
      <c r="J141" s="140">
        <f>ROUND(I141*H141,0)</f>
        <v>0</v>
      </c>
      <c r="K141" s="136" t="s">
        <v>146</v>
      </c>
      <c r="L141" s="30"/>
      <c r="M141" s="141" t="s">
        <v>1</v>
      </c>
      <c r="N141" s="142" t="s">
        <v>40</v>
      </c>
      <c r="P141" s="143">
        <f>O141*H141</f>
        <v>0</v>
      </c>
      <c r="Q141" s="143">
        <v>0</v>
      </c>
      <c r="R141" s="143">
        <f>Q141*H141</f>
        <v>0</v>
      </c>
      <c r="S141" s="143">
        <v>0</v>
      </c>
      <c r="T141" s="144">
        <f>S141*H141</f>
        <v>0</v>
      </c>
      <c r="AR141" s="145" t="s">
        <v>147</v>
      </c>
      <c r="AT141" s="145" t="s">
        <v>142</v>
      </c>
      <c r="AU141" s="145" t="s">
        <v>84</v>
      </c>
      <c r="AY141" s="15" t="s">
        <v>140</v>
      </c>
      <c r="BE141" s="146">
        <f>IF(N141="základní",J141,0)</f>
        <v>0</v>
      </c>
      <c r="BF141" s="146">
        <f>IF(N141="snížená",J141,0)</f>
        <v>0</v>
      </c>
      <c r="BG141" s="146">
        <f>IF(N141="zákl. přenesená",J141,0)</f>
        <v>0</v>
      </c>
      <c r="BH141" s="146">
        <f>IF(N141="sníž. přenesená",J141,0)</f>
        <v>0</v>
      </c>
      <c r="BI141" s="146">
        <f>IF(N141="nulová",J141,0)</f>
        <v>0</v>
      </c>
      <c r="BJ141" s="15" t="s">
        <v>8</v>
      </c>
      <c r="BK141" s="146">
        <f>ROUND(I141*H141,0)</f>
        <v>0</v>
      </c>
      <c r="BL141" s="15" t="s">
        <v>147</v>
      </c>
      <c r="BM141" s="145" t="s">
        <v>865</v>
      </c>
    </row>
    <row r="142" spans="2:65" s="12" customFormat="1" ht="11.25">
      <c r="B142" s="147"/>
      <c r="D142" s="148" t="s">
        <v>149</v>
      </c>
      <c r="E142" s="149" t="s">
        <v>1</v>
      </c>
      <c r="F142" s="150" t="s">
        <v>866</v>
      </c>
      <c r="H142" s="151">
        <v>40</v>
      </c>
      <c r="I142" s="152"/>
      <c r="L142" s="147"/>
      <c r="M142" s="153"/>
      <c r="T142" s="154"/>
      <c r="AT142" s="149" t="s">
        <v>149</v>
      </c>
      <c r="AU142" s="149" t="s">
        <v>84</v>
      </c>
      <c r="AV142" s="12" t="s">
        <v>84</v>
      </c>
      <c r="AW142" s="12" t="s">
        <v>31</v>
      </c>
      <c r="AX142" s="12" t="s">
        <v>8</v>
      </c>
      <c r="AY142" s="149" t="s">
        <v>140</v>
      </c>
    </row>
    <row r="143" spans="2:65" s="1" customFormat="1" ht="16.5" customHeight="1">
      <c r="B143" s="30"/>
      <c r="C143" s="165" t="s">
        <v>182</v>
      </c>
      <c r="D143" s="165" t="s">
        <v>207</v>
      </c>
      <c r="E143" s="166" t="s">
        <v>502</v>
      </c>
      <c r="F143" s="167" t="s">
        <v>503</v>
      </c>
      <c r="G143" s="168" t="s">
        <v>406</v>
      </c>
      <c r="H143" s="169">
        <v>3</v>
      </c>
      <c r="I143" s="170"/>
      <c r="J143" s="171">
        <f>ROUND(I143*H143,0)</f>
        <v>0</v>
      </c>
      <c r="K143" s="167" t="s">
        <v>146</v>
      </c>
      <c r="L143" s="172"/>
      <c r="M143" s="173" t="s">
        <v>1</v>
      </c>
      <c r="N143" s="174" t="s">
        <v>40</v>
      </c>
      <c r="P143" s="143">
        <f>O143*H143</f>
        <v>0</v>
      </c>
      <c r="Q143" s="143">
        <v>1E-3</v>
      </c>
      <c r="R143" s="143">
        <f>Q143*H143</f>
        <v>3.0000000000000001E-3</v>
      </c>
      <c r="S143" s="143">
        <v>0</v>
      </c>
      <c r="T143" s="144">
        <f>S143*H143</f>
        <v>0</v>
      </c>
      <c r="AR143" s="145" t="s">
        <v>187</v>
      </c>
      <c r="AT143" s="145" t="s">
        <v>207</v>
      </c>
      <c r="AU143" s="145" t="s">
        <v>84</v>
      </c>
      <c r="AY143" s="15" t="s">
        <v>140</v>
      </c>
      <c r="BE143" s="146">
        <f>IF(N143="základní",J143,0)</f>
        <v>0</v>
      </c>
      <c r="BF143" s="146">
        <f>IF(N143="snížená",J143,0)</f>
        <v>0</v>
      </c>
      <c r="BG143" s="146">
        <f>IF(N143="zákl. přenesená",J143,0)</f>
        <v>0</v>
      </c>
      <c r="BH143" s="146">
        <f>IF(N143="sníž. přenesená",J143,0)</f>
        <v>0</v>
      </c>
      <c r="BI143" s="146">
        <f>IF(N143="nulová",J143,0)</f>
        <v>0</v>
      </c>
      <c r="BJ143" s="15" t="s">
        <v>8</v>
      </c>
      <c r="BK143" s="146">
        <f>ROUND(I143*H143,0)</f>
        <v>0</v>
      </c>
      <c r="BL143" s="15" t="s">
        <v>147</v>
      </c>
      <c r="BM143" s="145" t="s">
        <v>867</v>
      </c>
    </row>
    <row r="144" spans="2:65" s="12" customFormat="1" ht="11.25">
      <c r="B144" s="147"/>
      <c r="D144" s="148" t="s">
        <v>149</v>
      </c>
      <c r="F144" s="150" t="s">
        <v>868</v>
      </c>
      <c r="H144" s="151">
        <v>3</v>
      </c>
      <c r="I144" s="152"/>
      <c r="L144" s="147"/>
      <c r="M144" s="153"/>
      <c r="T144" s="154"/>
      <c r="AT144" s="149" t="s">
        <v>149</v>
      </c>
      <c r="AU144" s="149" t="s">
        <v>84</v>
      </c>
      <c r="AV144" s="12" t="s">
        <v>84</v>
      </c>
      <c r="AW144" s="12" t="s">
        <v>4</v>
      </c>
      <c r="AX144" s="12" t="s">
        <v>8</v>
      </c>
      <c r="AY144" s="149" t="s">
        <v>140</v>
      </c>
    </row>
    <row r="145" spans="2:65" s="11" customFormat="1" ht="22.9" customHeight="1">
      <c r="B145" s="122"/>
      <c r="D145" s="123" t="s">
        <v>74</v>
      </c>
      <c r="E145" s="132" t="s">
        <v>157</v>
      </c>
      <c r="F145" s="132" t="s">
        <v>196</v>
      </c>
      <c r="I145" s="125"/>
      <c r="J145" s="133">
        <f>BK145</f>
        <v>0</v>
      </c>
      <c r="L145" s="122"/>
      <c r="M145" s="127"/>
      <c r="P145" s="128">
        <f>SUM(P146:P155)</f>
        <v>0</v>
      </c>
      <c r="R145" s="128">
        <f>SUM(R146:R155)</f>
        <v>5.0818200000000004</v>
      </c>
      <c r="T145" s="129">
        <f>SUM(T146:T155)</f>
        <v>0</v>
      </c>
      <c r="AR145" s="123" t="s">
        <v>8</v>
      </c>
      <c r="AT145" s="130" t="s">
        <v>74</v>
      </c>
      <c r="AU145" s="130" t="s">
        <v>8</v>
      </c>
      <c r="AY145" s="123" t="s">
        <v>140</v>
      </c>
      <c r="BK145" s="131">
        <f>SUM(BK146:BK155)</f>
        <v>0</v>
      </c>
    </row>
    <row r="146" spans="2:65" s="1" customFormat="1" ht="24.2" customHeight="1">
      <c r="B146" s="30"/>
      <c r="C146" s="134" t="s">
        <v>187</v>
      </c>
      <c r="D146" s="134" t="s">
        <v>142</v>
      </c>
      <c r="E146" s="135" t="s">
        <v>511</v>
      </c>
      <c r="F146" s="136" t="s">
        <v>512</v>
      </c>
      <c r="G146" s="137" t="s">
        <v>200</v>
      </c>
      <c r="H146" s="138">
        <v>18</v>
      </c>
      <c r="I146" s="139"/>
      <c r="J146" s="140">
        <f>ROUND(I146*H146,0)</f>
        <v>0</v>
      </c>
      <c r="K146" s="136" t="s">
        <v>513</v>
      </c>
      <c r="L146" s="30"/>
      <c r="M146" s="141" t="s">
        <v>1</v>
      </c>
      <c r="N146" s="142" t="s">
        <v>40</v>
      </c>
      <c r="P146" s="143">
        <f>O146*H146</f>
        <v>0</v>
      </c>
      <c r="Q146" s="143">
        <v>0.17488999999999999</v>
      </c>
      <c r="R146" s="143">
        <f>Q146*H146</f>
        <v>3.1480199999999998</v>
      </c>
      <c r="S146" s="143">
        <v>0</v>
      </c>
      <c r="T146" s="144">
        <f>S146*H146</f>
        <v>0</v>
      </c>
      <c r="AR146" s="145" t="s">
        <v>147</v>
      </c>
      <c r="AT146" s="145" t="s">
        <v>142</v>
      </c>
      <c r="AU146" s="145" t="s">
        <v>84</v>
      </c>
      <c r="AY146" s="15" t="s">
        <v>140</v>
      </c>
      <c r="BE146" s="146">
        <f>IF(N146="základní",J146,0)</f>
        <v>0</v>
      </c>
      <c r="BF146" s="146">
        <f>IF(N146="snížená",J146,0)</f>
        <v>0</v>
      </c>
      <c r="BG146" s="146">
        <f>IF(N146="zákl. přenesená",J146,0)</f>
        <v>0</v>
      </c>
      <c r="BH146" s="146">
        <f>IF(N146="sníž. přenesená",J146,0)</f>
        <v>0</v>
      </c>
      <c r="BI146" s="146">
        <f>IF(N146="nulová",J146,0)</f>
        <v>0</v>
      </c>
      <c r="BJ146" s="15" t="s">
        <v>8</v>
      </c>
      <c r="BK146" s="146">
        <f>ROUND(I146*H146,0)</f>
        <v>0</v>
      </c>
      <c r="BL146" s="15" t="s">
        <v>147</v>
      </c>
      <c r="BM146" s="145" t="s">
        <v>869</v>
      </c>
    </row>
    <row r="147" spans="2:65" s="12" customFormat="1" ht="11.25">
      <c r="B147" s="147"/>
      <c r="D147" s="148" t="s">
        <v>149</v>
      </c>
      <c r="E147" s="149" t="s">
        <v>1</v>
      </c>
      <c r="F147" s="150" t="s">
        <v>870</v>
      </c>
      <c r="H147" s="151">
        <v>18</v>
      </c>
      <c r="I147" s="152"/>
      <c r="L147" s="147"/>
      <c r="M147" s="153"/>
      <c r="T147" s="154"/>
      <c r="AT147" s="149" t="s">
        <v>149</v>
      </c>
      <c r="AU147" s="149" t="s">
        <v>84</v>
      </c>
      <c r="AV147" s="12" t="s">
        <v>84</v>
      </c>
      <c r="AW147" s="12" t="s">
        <v>31</v>
      </c>
      <c r="AX147" s="12" t="s">
        <v>8</v>
      </c>
      <c r="AY147" s="149" t="s">
        <v>140</v>
      </c>
    </row>
    <row r="148" spans="2:65" s="1" customFormat="1" ht="37.9" customHeight="1">
      <c r="B148" s="30"/>
      <c r="C148" s="165" t="s">
        <v>192</v>
      </c>
      <c r="D148" s="165" t="s">
        <v>207</v>
      </c>
      <c r="E148" s="166" t="s">
        <v>517</v>
      </c>
      <c r="F148" s="167" t="s">
        <v>518</v>
      </c>
      <c r="G148" s="168" t="s">
        <v>200</v>
      </c>
      <c r="H148" s="169">
        <v>18</v>
      </c>
      <c r="I148" s="170"/>
      <c r="J148" s="171">
        <f>ROUND(I148*H148,0)</f>
        <v>0</v>
      </c>
      <c r="K148" s="167" t="s">
        <v>1</v>
      </c>
      <c r="L148" s="172"/>
      <c r="M148" s="173" t="s">
        <v>1</v>
      </c>
      <c r="N148" s="174" t="s">
        <v>40</v>
      </c>
      <c r="P148" s="143">
        <f>O148*H148</f>
        <v>0</v>
      </c>
      <c r="Q148" s="143">
        <v>7.1000000000000004E-3</v>
      </c>
      <c r="R148" s="143">
        <f>Q148*H148</f>
        <v>0.1278</v>
      </c>
      <c r="S148" s="143">
        <v>0</v>
      </c>
      <c r="T148" s="144">
        <f>S148*H148</f>
        <v>0</v>
      </c>
      <c r="AR148" s="145" t="s">
        <v>187</v>
      </c>
      <c r="AT148" s="145" t="s">
        <v>207</v>
      </c>
      <c r="AU148" s="145" t="s">
        <v>84</v>
      </c>
      <c r="AY148" s="15" t="s">
        <v>140</v>
      </c>
      <c r="BE148" s="146">
        <f>IF(N148="základní",J148,0)</f>
        <v>0</v>
      </c>
      <c r="BF148" s="146">
        <f>IF(N148="snížená",J148,0)</f>
        <v>0</v>
      </c>
      <c r="BG148" s="146">
        <f>IF(N148="zákl. přenesená",J148,0)</f>
        <v>0</v>
      </c>
      <c r="BH148" s="146">
        <f>IF(N148="sníž. přenesená",J148,0)</f>
        <v>0</v>
      </c>
      <c r="BI148" s="146">
        <f>IF(N148="nulová",J148,0)</f>
        <v>0</v>
      </c>
      <c r="BJ148" s="15" t="s">
        <v>8</v>
      </c>
      <c r="BK148" s="146">
        <f>ROUND(I148*H148,0)</f>
        <v>0</v>
      </c>
      <c r="BL148" s="15" t="s">
        <v>147</v>
      </c>
      <c r="BM148" s="145" t="s">
        <v>871</v>
      </c>
    </row>
    <row r="149" spans="2:65" s="1" customFormat="1" ht="24.2" customHeight="1">
      <c r="B149" s="30"/>
      <c r="C149" s="134" t="s">
        <v>197</v>
      </c>
      <c r="D149" s="134" t="s">
        <v>142</v>
      </c>
      <c r="E149" s="135" t="s">
        <v>520</v>
      </c>
      <c r="F149" s="136" t="s">
        <v>521</v>
      </c>
      <c r="G149" s="137" t="s">
        <v>200</v>
      </c>
      <c r="H149" s="138">
        <v>17</v>
      </c>
      <c r="I149" s="139"/>
      <c r="J149" s="140">
        <f>ROUND(I149*H149,0)</f>
        <v>0</v>
      </c>
      <c r="K149" s="136" t="s">
        <v>513</v>
      </c>
      <c r="L149" s="30"/>
      <c r="M149" s="141" t="s">
        <v>1</v>
      </c>
      <c r="N149" s="142" t="s">
        <v>40</v>
      </c>
      <c r="P149" s="143">
        <f>O149*H149</f>
        <v>0</v>
      </c>
      <c r="Q149" s="143">
        <v>4.0000000000000002E-4</v>
      </c>
      <c r="R149" s="143">
        <f>Q149*H149</f>
        <v>6.8000000000000005E-3</v>
      </c>
      <c r="S149" s="143">
        <v>0</v>
      </c>
      <c r="T149" s="144">
        <f>S149*H149</f>
        <v>0</v>
      </c>
      <c r="AR149" s="145" t="s">
        <v>147</v>
      </c>
      <c r="AT149" s="145" t="s">
        <v>142</v>
      </c>
      <c r="AU149" s="145" t="s">
        <v>84</v>
      </c>
      <c r="AY149" s="15" t="s">
        <v>140</v>
      </c>
      <c r="BE149" s="146">
        <f>IF(N149="základní",J149,0)</f>
        <v>0</v>
      </c>
      <c r="BF149" s="146">
        <f>IF(N149="snížená",J149,0)</f>
        <v>0</v>
      </c>
      <c r="BG149" s="146">
        <f>IF(N149="zákl. přenesená",J149,0)</f>
        <v>0</v>
      </c>
      <c r="BH149" s="146">
        <f>IF(N149="sníž. přenesená",J149,0)</f>
        <v>0</v>
      </c>
      <c r="BI149" s="146">
        <f>IF(N149="nulová",J149,0)</f>
        <v>0</v>
      </c>
      <c r="BJ149" s="15" t="s">
        <v>8</v>
      </c>
      <c r="BK149" s="146">
        <f>ROUND(I149*H149,0)</f>
        <v>0</v>
      </c>
      <c r="BL149" s="15" t="s">
        <v>147</v>
      </c>
      <c r="BM149" s="145" t="s">
        <v>872</v>
      </c>
    </row>
    <row r="150" spans="2:65" s="1" customFormat="1" ht="21.75" customHeight="1">
      <c r="B150" s="30"/>
      <c r="C150" s="165" t="s">
        <v>206</v>
      </c>
      <c r="D150" s="165" t="s">
        <v>207</v>
      </c>
      <c r="E150" s="166" t="s">
        <v>523</v>
      </c>
      <c r="F150" s="167" t="s">
        <v>524</v>
      </c>
      <c r="G150" s="168" t="s">
        <v>200</v>
      </c>
      <c r="H150" s="169">
        <v>17</v>
      </c>
      <c r="I150" s="170"/>
      <c r="J150" s="171">
        <f>ROUND(I150*H150,0)</f>
        <v>0</v>
      </c>
      <c r="K150" s="167" t="s">
        <v>1</v>
      </c>
      <c r="L150" s="172"/>
      <c r="M150" s="173" t="s">
        <v>1</v>
      </c>
      <c r="N150" s="174" t="s">
        <v>40</v>
      </c>
      <c r="P150" s="143">
        <f>O150*H150</f>
        <v>0</v>
      </c>
      <c r="Q150" s="143">
        <v>9.6000000000000002E-2</v>
      </c>
      <c r="R150" s="143">
        <f>Q150*H150</f>
        <v>1.6320000000000001</v>
      </c>
      <c r="S150" s="143">
        <v>0</v>
      </c>
      <c r="T150" s="144">
        <f>S150*H150</f>
        <v>0</v>
      </c>
      <c r="AR150" s="145" t="s">
        <v>187</v>
      </c>
      <c r="AT150" s="145" t="s">
        <v>207</v>
      </c>
      <c r="AU150" s="145" t="s">
        <v>84</v>
      </c>
      <c r="AY150" s="15" t="s">
        <v>140</v>
      </c>
      <c r="BE150" s="146">
        <f>IF(N150="základní",J150,0)</f>
        <v>0</v>
      </c>
      <c r="BF150" s="146">
        <f>IF(N150="snížená",J150,0)</f>
        <v>0</v>
      </c>
      <c r="BG150" s="146">
        <f>IF(N150="zákl. přenesená",J150,0)</f>
        <v>0</v>
      </c>
      <c r="BH150" s="146">
        <f>IF(N150="sníž. přenesená",J150,0)</f>
        <v>0</v>
      </c>
      <c r="BI150" s="146">
        <f>IF(N150="nulová",J150,0)</f>
        <v>0</v>
      </c>
      <c r="BJ150" s="15" t="s">
        <v>8</v>
      </c>
      <c r="BK150" s="146">
        <f>ROUND(I150*H150,0)</f>
        <v>0</v>
      </c>
      <c r="BL150" s="15" t="s">
        <v>147</v>
      </c>
      <c r="BM150" s="145" t="s">
        <v>873</v>
      </c>
    </row>
    <row r="151" spans="2:65" s="1" customFormat="1" ht="24.2" customHeight="1">
      <c r="B151" s="30"/>
      <c r="C151" s="134" t="s">
        <v>9</v>
      </c>
      <c r="D151" s="134" t="s">
        <v>142</v>
      </c>
      <c r="E151" s="135" t="s">
        <v>526</v>
      </c>
      <c r="F151" s="136" t="s">
        <v>527</v>
      </c>
      <c r="G151" s="137" t="s">
        <v>160</v>
      </c>
      <c r="H151" s="138">
        <v>40</v>
      </c>
      <c r="I151" s="139"/>
      <c r="J151" s="140">
        <f>ROUND(I151*H151,0)</f>
        <v>0</v>
      </c>
      <c r="K151" s="136" t="s">
        <v>513</v>
      </c>
      <c r="L151" s="30"/>
      <c r="M151" s="141" t="s">
        <v>1</v>
      </c>
      <c r="N151" s="142" t="s">
        <v>40</v>
      </c>
      <c r="P151" s="143">
        <f>O151*H151</f>
        <v>0</v>
      </c>
      <c r="Q151" s="143">
        <v>0</v>
      </c>
      <c r="R151" s="143">
        <f>Q151*H151</f>
        <v>0</v>
      </c>
      <c r="S151" s="143">
        <v>0</v>
      </c>
      <c r="T151" s="144">
        <f>S151*H151</f>
        <v>0</v>
      </c>
      <c r="AR151" s="145" t="s">
        <v>147</v>
      </c>
      <c r="AT151" s="145" t="s">
        <v>142</v>
      </c>
      <c r="AU151" s="145" t="s">
        <v>84</v>
      </c>
      <c r="AY151" s="15" t="s">
        <v>140</v>
      </c>
      <c r="BE151" s="146">
        <f>IF(N151="základní",J151,0)</f>
        <v>0</v>
      </c>
      <c r="BF151" s="146">
        <f>IF(N151="snížená",J151,0)</f>
        <v>0</v>
      </c>
      <c r="BG151" s="146">
        <f>IF(N151="zákl. přenesená",J151,0)</f>
        <v>0</v>
      </c>
      <c r="BH151" s="146">
        <f>IF(N151="sníž. přenesená",J151,0)</f>
        <v>0</v>
      </c>
      <c r="BI151" s="146">
        <f>IF(N151="nulová",J151,0)</f>
        <v>0</v>
      </c>
      <c r="BJ151" s="15" t="s">
        <v>8</v>
      </c>
      <c r="BK151" s="146">
        <f>ROUND(I151*H151,0)</f>
        <v>0</v>
      </c>
      <c r="BL151" s="15" t="s">
        <v>147</v>
      </c>
      <c r="BM151" s="145" t="s">
        <v>874</v>
      </c>
    </row>
    <row r="152" spans="2:65" s="1" customFormat="1" ht="39">
      <c r="B152" s="30"/>
      <c r="D152" s="148" t="s">
        <v>203</v>
      </c>
      <c r="F152" s="162" t="s">
        <v>529</v>
      </c>
      <c r="I152" s="163"/>
      <c r="L152" s="30"/>
      <c r="M152" s="164"/>
      <c r="T152" s="54"/>
      <c r="AT152" s="15" t="s">
        <v>203</v>
      </c>
      <c r="AU152" s="15" t="s">
        <v>84</v>
      </c>
    </row>
    <row r="153" spans="2:65" s="12" customFormat="1" ht="11.25">
      <c r="B153" s="147"/>
      <c r="D153" s="148" t="s">
        <v>149</v>
      </c>
      <c r="E153" s="149" t="s">
        <v>1</v>
      </c>
      <c r="F153" s="150" t="s">
        <v>875</v>
      </c>
      <c r="H153" s="151">
        <v>40</v>
      </c>
      <c r="I153" s="152"/>
      <c r="L153" s="147"/>
      <c r="M153" s="153"/>
      <c r="T153" s="154"/>
      <c r="AT153" s="149" t="s">
        <v>149</v>
      </c>
      <c r="AU153" s="149" t="s">
        <v>84</v>
      </c>
      <c r="AV153" s="12" t="s">
        <v>84</v>
      </c>
      <c r="AW153" s="12" t="s">
        <v>31</v>
      </c>
      <c r="AX153" s="12" t="s">
        <v>8</v>
      </c>
      <c r="AY153" s="149" t="s">
        <v>140</v>
      </c>
    </row>
    <row r="154" spans="2:65" s="1" customFormat="1" ht="37.9" customHeight="1">
      <c r="B154" s="30"/>
      <c r="C154" s="165" t="s">
        <v>215</v>
      </c>
      <c r="D154" s="165" t="s">
        <v>207</v>
      </c>
      <c r="E154" s="166" t="s">
        <v>834</v>
      </c>
      <c r="F154" s="167" t="s">
        <v>876</v>
      </c>
      <c r="G154" s="168" t="s">
        <v>200</v>
      </c>
      <c r="H154" s="169">
        <v>19</v>
      </c>
      <c r="I154" s="170"/>
      <c r="J154" s="171">
        <f>ROUND(I154*H154,0)</f>
        <v>0</v>
      </c>
      <c r="K154" s="167" t="s">
        <v>1</v>
      </c>
      <c r="L154" s="172"/>
      <c r="M154" s="173" t="s">
        <v>1</v>
      </c>
      <c r="N154" s="174" t="s">
        <v>40</v>
      </c>
      <c r="P154" s="143">
        <f>O154*H154</f>
        <v>0</v>
      </c>
      <c r="Q154" s="143">
        <v>8.8000000000000005E-3</v>
      </c>
      <c r="R154" s="143">
        <f>Q154*H154</f>
        <v>0.16720000000000002</v>
      </c>
      <c r="S154" s="143">
        <v>0</v>
      </c>
      <c r="T154" s="144">
        <f>S154*H154</f>
        <v>0</v>
      </c>
      <c r="AR154" s="145" t="s">
        <v>187</v>
      </c>
      <c r="AT154" s="145" t="s">
        <v>207</v>
      </c>
      <c r="AU154" s="145" t="s">
        <v>84</v>
      </c>
      <c r="AY154" s="15" t="s">
        <v>140</v>
      </c>
      <c r="BE154" s="146">
        <f>IF(N154="základní",J154,0)</f>
        <v>0</v>
      </c>
      <c r="BF154" s="146">
        <f>IF(N154="snížená",J154,0)</f>
        <v>0</v>
      </c>
      <c r="BG154" s="146">
        <f>IF(N154="zákl. přenesená",J154,0)</f>
        <v>0</v>
      </c>
      <c r="BH154" s="146">
        <f>IF(N154="sníž. přenesená",J154,0)</f>
        <v>0</v>
      </c>
      <c r="BI154" s="146">
        <f>IF(N154="nulová",J154,0)</f>
        <v>0</v>
      </c>
      <c r="BJ154" s="15" t="s">
        <v>8</v>
      </c>
      <c r="BK154" s="146">
        <f>ROUND(I154*H154,0)</f>
        <v>0</v>
      </c>
      <c r="BL154" s="15" t="s">
        <v>147</v>
      </c>
      <c r="BM154" s="145" t="s">
        <v>877</v>
      </c>
    </row>
    <row r="155" spans="2:65" s="1" customFormat="1" ht="29.25">
      <c r="B155" s="30"/>
      <c r="D155" s="148" t="s">
        <v>203</v>
      </c>
      <c r="F155" s="162" t="s">
        <v>534</v>
      </c>
      <c r="I155" s="163"/>
      <c r="L155" s="30"/>
      <c r="M155" s="164"/>
      <c r="T155" s="54"/>
      <c r="AT155" s="15" t="s">
        <v>203</v>
      </c>
      <c r="AU155" s="15" t="s">
        <v>84</v>
      </c>
    </row>
    <row r="156" spans="2:65" s="11" customFormat="1" ht="22.9" customHeight="1">
      <c r="B156" s="122"/>
      <c r="D156" s="123" t="s">
        <v>74</v>
      </c>
      <c r="E156" s="132" t="s">
        <v>192</v>
      </c>
      <c r="F156" s="132" t="s">
        <v>253</v>
      </c>
      <c r="I156" s="125"/>
      <c r="J156" s="133">
        <f>BK156</f>
        <v>0</v>
      </c>
      <c r="L156" s="122"/>
      <c r="M156" s="127"/>
      <c r="P156" s="128">
        <f>SUM(P157:P160)</f>
        <v>0</v>
      </c>
      <c r="R156" s="128">
        <f>SUM(R157:R160)</f>
        <v>0</v>
      </c>
      <c r="T156" s="129">
        <f>SUM(T157:T160)</f>
        <v>4.2006399999999999</v>
      </c>
      <c r="AR156" s="123" t="s">
        <v>8</v>
      </c>
      <c r="AT156" s="130" t="s">
        <v>74</v>
      </c>
      <c r="AU156" s="130" t="s">
        <v>8</v>
      </c>
      <c r="AY156" s="123" t="s">
        <v>140</v>
      </c>
      <c r="BK156" s="131">
        <f>SUM(BK157:BK160)</f>
        <v>0</v>
      </c>
    </row>
    <row r="157" spans="2:65" s="1" customFormat="1" ht="24.2" customHeight="1">
      <c r="B157" s="30"/>
      <c r="C157" s="134" t="s">
        <v>221</v>
      </c>
      <c r="D157" s="134" t="s">
        <v>142</v>
      </c>
      <c r="E157" s="135" t="s">
        <v>838</v>
      </c>
      <c r="F157" s="136" t="s">
        <v>839</v>
      </c>
      <c r="G157" s="137" t="s">
        <v>200</v>
      </c>
      <c r="H157" s="138">
        <v>24</v>
      </c>
      <c r="I157" s="139"/>
      <c r="J157" s="140">
        <f>ROUND(I157*H157,0)</f>
        <v>0</v>
      </c>
      <c r="K157" s="136" t="s">
        <v>146</v>
      </c>
      <c r="L157" s="30"/>
      <c r="M157" s="141" t="s">
        <v>1</v>
      </c>
      <c r="N157" s="142" t="s">
        <v>40</v>
      </c>
      <c r="P157" s="143">
        <f>O157*H157</f>
        <v>0</v>
      </c>
      <c r="Q157" s="143">
        <v>0</v>
      </c>
      <c r="R157" s="143">
        <f>Q157*H157</f>
        <v>0</v>
      </c>
      <c r="S157" s="143">
        <v>0.16800000000000001</v>
      </c>
      <c r="T157" s="144">
        <f>S157*H157</f>
        <v>4.032</v>
      </c>
      <c r="AR157" s="145" t="s">
        <v>147</v>
      </c>
      <c r="AT157" s="145" t="s">
        <v>142</v>
      </c>
      <c r="AU157" s="145" t="s">
        <v>84</v>
      </c>
      <c r="AY157" s="15" t="s">
        <v>140</v>
      </c>
      <c r="BE157" s="146">
        <f>IF(N157="základní",J157,0)</f>
        <v>0</v>
      </c>
      <c r="BF157" s="146">
        <f>IF(N157="snížená",J157,0)</f>
        <v>0</v>
      </c>
      <c r="BG157" s="146">
        <f>IF(N157="zákl. přenesená",J157,0)</f>
        <v>0</v>
      </c>
      <c r="BH157" s="146">
        <f>IF(N157="sníž. přenesená",J157,0)</f>
        <v>0</v>
      </c>
      <c r="BI157" s="146">
        <f>IF(N157="nulová",J157,0)</f>
        <v>0</v>
      </c>
      <c r="BJ157" s="15" t="s">
        <v>8</v>
      </c>
      <c r="BK157" s="146">
        <f>ROUND(I157*H157,0)</f>
        <v>0</v>
      </c>
      <c r="BL157" s="15" t="s">
        <v>147</v>
      </c>
      <c r="BM157" s="145" t="s">
        <v>878</v>
      </c>
    </row>
    <row r="158" spans="2:65" s="12" customFormat="1" ht="11.25">
      <c r="B158" s="147"/>
      <c r="D158" s="148" t="s">
        <v>149</v>
      </c>
      <c r="E158" s="149" t="s">
        <v>1</v>
      </c>
      <c r="F158" s="150" t="s">
        <v>879</v>
      </c>
      <c r="H158" s="151">
        <v>24</v>
      </c>
      <c r="I158" s="152"/>
      <c r="L158" s="147"/>
      <c r="M158" s="153"/>
      <c r="T158" s="154"/>
      <c r="AT158" s="149" t="s">
        <v>149</v>
      </c>
      <c r="AU158" s="149" t="s">
        <v>84</v>
      </c>
      <c r="AV158" s="12" t="s">
        <v>84</v>
      </c>
      <c r="AW158" s="12" t="s">
        <v>31</v>
      </c>
      <c r="AX158" s="12" t="s">
        <v>8</v>
      </c>
      <c r="AY158" s="149" t="s">
        <v>140</v>
      </c>
    </row>
    <row r="159" spans="2:65" s="1" customFormat="1" ht="24.2" customHeight="1">
      <c r="B159" s="30"/>
      <c r="C159" s="134" t="s">
        <v>228</v>
      </c>
      <c r="D159" s="134" t="s">
        <v>142</v>
      </c>
      <c r="E159" s="135" t="s">
        <v>842</v>
      </c>
      <c r="F159" s="136" t="s">
        <v>843</v>
      </c>
      <c r="G159" s="137" t="s">
        <v>160</v>
      </c>
      <c r="H159" s="138">
        <v>68</v>
      </c>
      <c r="I159" s="139"/>
      <c r="J159" s="140">
        <f>ROUND(I159*H159,0)</f>
        <v>0</v>
      </c>
      <c r="K159" s="136" t="s">
        <v>146</v>
      </c>
      <c r="L159" s="30"/>
      <c r="M159" s="141" t="s">
        <v>1</v>
      </c>
      <c r="N159" s="142" t="s">
        <v>40</v>
      </c>
      <c r="P159" s="143">
        <f>O159*H159</f>
        <v>0</v>
      </c>
      <c r="Q159" s="143">
        <v>0</v>
      </c>
      <c r="R159" s="143">
        <f>Q159*H159</f>
        <v>0</v>
      </c>
      <c r="S159" s="143">
        <v>2.48E-3</v>
      </c>
      <c r="T159" s="144">
        <f>S159*H159</f>
        <v>0.16864000000000001</v>
      </c>
      <c r="AR159" s="145" t="s">
        <v>147</v>
      </c>
      <c r="AT159" s="145" t="s">
        <v>142</v>
      </c>
      <c r="AU159" s="145" t="s">
        <v>84</v>
      </c>
      <c r="AY159" s="15" t="s">
        <v>140</v>
      </c>
      <c r="BE159" s="146">
        <f>IF(N159="základní",J159,0)</f>
        <v>0</v>
      </c>
      <c r="BF159" s="146">
        <f>IF(N159="snížená",J159,0)</f>
        <v>0</v>
      </c>
      <c r="BG159" s="146">
        <f>IF(N159="zákl. přenesená",J159,0)</f>
        <v>0</v>
      </c>
      <c r="BH159" s="146">
        <f>IF(N159="sníž. přenesená",J159,0)</f>
        <v>0</v>
      </c>
      <c r="BI159" s="146">
        <f>IF(N159="nulová",J159,0)</f>
        <v>0</v>
      </c>
      <c r="BJ159" s="15" t="s">
        <v>8</v>
      </c>
      <c r="BK159" s="146">
        <f>ROUND(I159*H159,0)</f>
        <v>0</v>
      </c>
      <c r="BL159" s="15" t="s">
        <v>147</v>
      </c>
      <c r="BM159" s="145" t="s">
        <v>880</v>
      </c>
    </row>
    <row r="160" spans="2:65" s="12" customFormat="1" ht="11.25">
      <c r="B160" s="147"/>
      <c r="D160" s="148" t="s">
        <v>149</v>
      </c>
      <c r="E160" s="149" t="s">
        <v>1</v>
      </c>
      <c r="F160" s="150" t="s">
        <v>814</v>
      </c>
      <c r="H160" s="151">
        <v>68</v>
      </c>
      <c r="I160" s="152"/>
      <c r="L160" s="147"/>
      <c r="M160" s="153"/>
      <c r="T160" s="154"/>
      <c r="AT160" s="149" t="s">
        <v>149</v>
      </c>
      <c r="AU160" s="149" t="s">
        <v>84</v>
      </c>
      <c r="AV160" s="12" t="s">
        <v>84</v>
      </c>
      <c r="AW160" s="12" t="s">
        <v>31</v>
      </c>
      <c r="AX160" s="12" t="s">
        <v>8</v>
      </c>
      <c r="AY160" s="149" t="s">
        <v>140</v>
      </c>
    </row>
    <row r="161" spans="2:65" s="11" customFormat="1" ht="22.9" customHeight="1">
      <c r="B161" s="122"/>
      <c r="D161" s="123" t="s">
        <v>74</v>
      </c>
      <c r="E161" s="132" t="s">
        <v>303</v>
      </c>
      <c r="F161" s="132" t="s">
        <v>304</v>
      </c>
      <c r="I161" s="125"/>
      <c r="J161" s="133">
        <f>BK161</f>
        <v>0</v>
      </c>
      <c r="L161" s="122"/>
      <c r="M161" s="127"/>
      <c r="P161" s="128">
        <f>SUM(P162:P166)</f>
        <v>0</v>
      </c>
      <c r="R161" s="128">
        <f>SUM(R162:R166)</f>
        <v>0</v>
      </c>
      <c r="T161" s="129">
        <f>SUM(T162:T166)</f>
        <v>0</v>
      </c>
      <c r="AR161" s="123" t="s">
        <v>8</v>
      </c>
      <c r="AT161" s="130" t="s">
        <v>74</v>
      </c>
      <c r="AU161" s="130" t="s">
        <v>8</v>
      </c>
      <c r="AY161" s="123" t="s">
        <v>140</v>
      </c>
      <c r="BK161" s="131">
        <f>SUM(BK162:BK166)</f>
        <v>0</v>
      </c>
    </row>
    <row r="162" spans="2:65" s="1" customFormat="1" ht="24.2" customHeight="1">
      <c r="B162" s="30"/>
      <c r="C162" s="134" t="s">
        <v>201</v>
      </c>
      <c r="D162" s="134" t="s">
        <v>142</v>
      </c>
      <c r="E162" s="135" t="s">
        <v>306</v>
      </c>
      <c r="F162" s="136" t="s">
        <v>307</v>
      </c>
      <c r="G162" s="137" t="s">
        <v>308</v>
      </c>
      <c r="H162" s="138">
        <v>4.2009999999999996</v>
      </c>
      <c r="I162" s="139"/>
      <c r="J162" s="140">
        <f>ROUND(I162*H162,0)</f>
        <v>0</v>
      </c>
      <c r="K162" s="136" t="s">
        <v>146</v>
      </c>
      <c r="L162" s="30"/>
      <c r="M162" s="141" t="s">
        <v>1</v>
      </c>
      <c r="N162" s="142" t="s">
        <v>40</v>
      </c>
      <c r="P162" s="143">
        <f>O162*H162</f>
        <v>0</v>
      </c>
      <c r="Q162" s="143">
        <v>0</v>
      </c>
      <c r="R162" s="143">
        <f>Q162*H162</f>
        <v>0</v>
      </c>
      <c r="S162" s="143">
        <v>0</v>
      </c>
      <c r="T162" s="144">
        <f>S162*H162</f>
        <v>0</v>
      </c>
      <c r="AR162" s="145" t="s">
        <v>147</v>
      </c>
      <c r="AT162" s="145" t="s">
        <v>142</v>
      </c>
      <c r="AU162" s="145" t="s">
        <v>84</v>
      </c>
      <c r="AY162" s="15" t="s">
        <v>140</v>
      </c>
      <c r="BE162" s="146">
        <f>IF(N162="základní",J162,0)</f>
        <v>0</v>
      </c>
      <c r="BF162" s="146">
        <f>IF(N162="snížená",J162,0)</f>
        <v>0</v>
      </c>
      <c r="BG162" s="146">
        <f>IF(N162="zákl. přenesená",J162,0)</f>
        <v>0</v>
      </c>
      <c r="BH162" s="146">
        <f>IF(N162="sníž. přenesená",J162,0)</f>
        <v>0</v>
      </c>
      <c r="BI162" s="146">
        <f>IF(N162="nulová",J162,0)</f>
        <v>0</v>
      </c>
      <c r="BJ162" s="15" t="s">
        <v>8</v>
      </c>
      <c r="BK162" s="146">
        <f>ROUND(I162*H162,0)</f>
        <v>0</v>
      </c>
      <c r="BL162" s="15" t="s">
        <v>147</v>
      </c>
      <c r="BM162" s="145" t="s">
        <v>881</v>
      </c>
    </row>
    <row r="163" spans="2:65" s="1" customFormat="1" ht="24.2" customHeight="1">
      <c r="B163" s="30"/>
      <c r="C163" s="134" t="s">
        <v>236</v>
      </c>
      <c r="D163" s="134" t="s">
        <v>142</v>
      </c>
      <c r="E163" s="135" t="s">
        <v>311</v>
      </c>
      <c r="F163" s="136" t="s">
        <v>312</v>
      </c>
      <c r="G163" s="137" t="s">
        <v>308</v>
      </c>
      <c r="H163" s="138">
        <v>4.2009999999999996</v>
      </c>
      <c r="I163" s="139"/>
      <c r="J163" s="140">
        <f>ROUND(I163*H163,0)</f>
        <v>0</v>
      </c>
      <c r="K163" s="136" t="s">
        <v>146</v>
      </c>
      <c r="L163" s="30"/>
      <c r="M163" s="141" t="s">
        <v>1</v>
      </c>
      <c r="N163" s="142" t="s">
        <v>40</v>
      </c>
      <c r="P163" s="143">
        <f>O163*H163</f>
        <v>0</v>
      </c>
      <c r="Q163" s="143">
        <v>0</v>
      </c>
      <c r="R163" s="143">
        <f>Q163*H163</f>
        <v>0</v>
      </c>
      <c r="S163" s="143">
        <v>0</v>
      </c>
      <c r="T163" s="144">
        <f>S163*H163</f>
        <v>0</v>
      </c>
      <c r="AR163" s="145" t="s">
        <v>147</v>
      </c>
      <c r="AT163" s="145" t="s">
        <v>142</v>
      </c>
      <c r="AU163" s="145" t="s">
        <v>84</v>
      </c>
      <c r="AY163" s="15" t="s">
        <v>140</v>
      </c>
      <c r="BE163" s="146">
        <f>IF(N163="základní",J163,0)</f>
        <v>0</v>
      </c>
      <c r="BF163" s="146">
        <f>IF(N163="snížená",J163,0)</f>
        <v>0</v>
      </c>
      <c r="BG163" s="146">
        <f>IF(N163="zákl. přenesená",J163,0)</f>
        <v>0</v>
      </c>
      <c r="BH163" s="146">
        <f>IF(N163="sníž. přenesená",J163,0)</f>
        <v>0</v>
      </c>
      <c r="BI163" s="146">
        <f>IF(N163="nulová",J163,0)</f>
        <v>0</v>
      </c>
      <c r="BJ163" s="15" t="s">
        <v>8</v>
      </c>
      <c r="BK163" s="146">
        <f>ROUND(I163*H163,0)</f>
        <v>0</v>
      </c>
      <c r="BL163" s="15" t="s">
        <v>147</v>
      </c>
      <c r="BM163" s="145" t="s">
        <v>882</v>
      </c>
    </row>
    <row r="164" spans="2:65" s="1" customFormat="1" ht="24.2" customHeight="1">
      <c r="B164" s="30"/>
      <c r="C164" s="134" t="s">
        <v>240</v>
      </c>
      <c r="D164" s="134" t="s">
        <v>142</v>
      </c>
      <c r="E164" s="135" t="s">
        <v>314</v>
      </c>
      <c r="F164" s="136" t="s">
        <v>315</v>
      </c>
      <c r="G164" s="137" t="s">
        <v>308</v>
      </c>
      <c r="H164" s="138">
        <v>42.01</v>
      </c>
      <c r="I164" s="139"/>
      <c r="J164" s="140">
        <f>ROUND(I164*H164,0)</f>
        <v>0</v>
      </c>
      <c r="K164" s="136" t="s">
        <v>146</v>
      </c>
      <c r="L164" s="30"/>
      <c r="M164" s="141" t="s">
        <v>1</v>
      </c>
      <c r="N164" s="142" t="s">
        <v>40</v>
      </c>
      <c r="P164" s="143">
        <f>O164*H164</f>
        <v>0</v>
      </c>
      <c r="Q164" s="143">
        <v>0</v>
      </c>
      <c r="R164" s="143">
        <f>Q164*H164</f>
        <v>0</v>
      </c>
      <c r="S164" s="143">
        <v>0</v>
      </c>
      <c r="T164" s="144">
        <f>S164*H164</f>
        <v>0</v>
      </c>
      <c r="AR164" s="145" t="s">
        <v>147</v>
      </c>
      <c r="AT164" s="145" t="s">
        <v>142</v>
      </c>
      <c r="AU164" s="145" t="s">
        <v>84</v>
      </c>
      <c r="AY164" s="15" t="s">
        <v>140</v>
      </c>
      <c r="BE164" s="146">
        <f>IF(N164="základní",J164,0)</f>
        <v>0</v>
      </c>
      <c r="BF164" s="146">
        <f>IF(N164="snížená",J164,0)</f>
        <v>0</v>
      </c>
      <c r="BG164" s="146">
        <f>IF(N164="zákl. přenesená",J164,0)</f>
        <v>0</v>
      </c>
      <c r="BH164" s="146">
        <f>IF(N164="sníž. přenesená",J164,0)</f>
        <v>0</v>
      </c>
      <c r="BI164" s="146">
        <f>IF(N164="nulová",J164,0)</f>
        <v>0</v>
      </c>
      <c r="BJ164" s="15" t="s">
        <v>8</v>
      </c>
      <c r="BK164" s="146">
        <f>ROUND(I164*H164,0)</f>
        <v>0</v>
      </c>
      <c r="BL164" s="15" t="s">
        <v>147</v>
      </c>
      <c r="BM164" s="145" t="s">
        <v>883</v>
      </c>
    </row>
    <row r="165" spans="2:65" s="12" customFormat="1" ht="11.25">
      <c r="B165" s="147"/>
      <c r="D165" s="148" t="s">
        <v>149</v>
      </c>
      <c r="F165" s="150" t="s">
        <v>884</v>
      </c>
      <c r="H165" s="151">
        <v>42.01</v>
      </c>
      <c r="I165" s="152"/>
      <c r="L165" s="147"/>
      <c r="M165" s="153"/>
      <c r="T165" s="154"/>
      <c r="AT165" s="149" t="s">
        <v>149</v>
      </c>
      <c r="AU165" s="149" t="s">
        <v>84</v>
      </c>
      <c r="AV165" s="12" t="s">
        <v>84</v>
      </c>
      <c r="AW165" s="12" t="s">
        <v>4</v>
      </c>
      <c r="AX165" s="12" t="s">
        <v>8</v>
      </c>
      <c r="AY165" s="149" t="s">
        <v>140</v>
      </c>
    </row>
    <row r="166" spans="2:65" s="1" customFormat="1" ht="33" customHeight="1">
      <c r="B166" s="30"/>
      <c r="C166" s="134" t="s">
        <v>244</v>
      </c>
      <c r="D166" s="134" t="s">
        <v>142</v>
      </c>
      <c r="E166" s="135" t="s">
        <v>319</v>
      </c>
      <c r="F166" s="136" t="s">
        <v>320</v>
      </c>
      <c r="G166" s="137" t="s">
        <v>308</v>
      </c>
      <c r="H166" s="138">
        <v>4.2009999999999996</v>
      </c>
      <c r="I166" s="139"/>
      <c r="J166" s="140">
        <f>ROUND(I166*H166,0)</f>
        <v>0</v>
      </c>
      <c r="K166" s="136" t="s">
        <v>146</v>
      </c>
      <c r="L166" s="30"/>
      <c r="M166" s="141" t="s">
        <v>1</v>
      </c>
      <c r="N166" s="142" t="s">
        <v>40</v>
      </c>
      <c r="P166" s="143">
        <f>O166*H166</f>
        <v>0</v>
      </c>
      <c r="Q166" s="143">
        <v>0</v>
      </c>
      <c r="R166" s="143">
        <f>Q166*H166</f>
        <v>0</v>
      </c>
      <c r="S166" s="143">
        <v>0</v>
      </c>
      <c r="T166" s="144">
        <f>S166*H166</f>
        <v>0</v>
      </c>
      <c r="AR166" s="145" t="s">
        <v>147</v>
      </c>
      <c r="AT166" s="145" t="s">
        <v>142</v>
      </c>
      <c r="AU166" s="145" t="s">
        <v>84</v>
      </c>
      <c r="AY166" s="15" t="s">
        <v>140</v>
      </c>
      <c r="BE166" s="146">
        <f>IF(N166="základní",J166,0)</f>
        <v>0</v>
      </c>
      <c r="BF166" s="146">
        <f>IF(N166="snížená",J166,0)</f>
        <v>0</v>
      </c>
      <c r="BG166" s="146">
        <f>IF(N166="zákl. přenesená",J166,0)</f>
        <v>0</v>
      </c>
      <c r="BH166" s="146">
        <f>IF(N166="sníž. přenesená",J166,0)</f>
        <v>0</v>
      </c>
      <c r="BI166" s="146">
        <f>IF(N166="nulová",J166,0)</f>
        <v>0</v>
      </c>
      <c r="BJ166" s="15" t="s">
        <v>8</v>
      </c>
      <c r="BK166" s="146">
        <f>ROUND(I166*H166,0)</f>
        <v>0</v>
      </c>
      <c r="BL166" s="15" t="s">
        <v>147</v>
      </c>
      <c r="BM166" s="145" t="s">
        <v>885</v>
      </c>
    </row>
    <row r="167" spans="2:65" s="11" customFormat="1" ht="22.9" customHeight="1">
      <c r="B167" s="122"/>
      <c r="D167" s="123" t="s">
        <v>74</v>
      </c>
      <c r="E167" s="132" t="s">
        <v>322</v>
      </c>
      <c r="F167" s="132" t="s">
        <v>323</v>
      </c>
      <c r="I167" s="125"/>
      <c r="J167" s="133">
        <f>BK167</f>
        <v>0</v>
      </c>
      <c r="L167" s="122"/>
      <c r="M167" s="127"/>
      <c r="P167" s="128">
        <f>P168</f>
        <v>0</v>
      </c>
      <c r="R167" s="128">
        <f>R168</f>
        <v>0</v>
      </c>
      <c r="T167" s="129">
        <f>T168</f>
        <v>0</v>
      </c>
      <c r="AR167" s="123" t="s">
        <v>8</v>
      </c>
      <c r="AT167" s="130" t="s">
        <v>74</v>
      </c>
      <c r="AU167" s="130" t="s">
        <v>8</v>
      </c>
      <c r="AY167" s="123" t="s">
        <v>140</v>
      </c>
      <c r="BK167" s="131">
        <f>BK168</f>
        <v>0</v>
      </c>
    </row>
    <row r="168" spans="2:65" s="1" customFormat="1" ht="16.5" customHeight="1">
      <c r="B168" s="30"/>
      <c r="C168" s="134" t="s">
        <v>248</v>
      </c>
      <c r="D168" s="134" t="s">
        <v>142</v>
      </c>
      <c r="E168" s="135" t="s">
        <v>769</v>
      </c>
      <c r="F168" s="136" t="s">
        <v>770</v>
      </c>
      <c r="G168" s="137" t="s">
        <v>308</v>
      </c>
      <c r="H168" s="138">
        <v>5.76</v>
      </c>
      <c r="I168" s="139"/>
      <c r="J168" s="140">
        <f>ROUND(I168*H168,0)</f>
        <v>0</v>
      </c>
      <c r="K168" s="136" t="s">
        <v>146</v>
      </c>
      <c r="L168" s="30"/>
      <c r="M168" s="141" t="s">
        <v>1</v>
      </c>
      <c r="N168" s="142" t="s">
        <v>40</v>
      </c>
      <c r="P168" s="143">
        <f>O168*H168</f>
        <v>0</v>
      </c>
      <c r="Q168" s="143">
        <v>0</v>
      </c>
      <c r="R168" s="143">
        <f>Q168*H168</f>
        <v>0</v>
      </c>
      <c r="S168" s="143">
        <v>0</v>
      </c>
      <c r="T168" s="144">
        <f>S168*H168</f>
        <v>0</v>
      </c>
      <c r="AR168" s="145" t="s">
        <v>147</v>
      </c>
      <c r="AT168" s="145" t="s">
        <v>142</v>
      </c>
      <c r="AU168" s="145" t="s">
        <v>84</v>
      </c>
      <c r="AY168" s="15" t="s">
        <v>140</v>
      </c>
      <c r="BE168" s="146">
        <f>IF(N168="základní",J168,0)</f>
        <v>0</v>
      </c>
      <c r="BF168" s="146">
        <f>IF(N168="snížená",J168,0)</f>
        <v>0</v>
      </c>
      <c r="BG168" s="146">
        <f>IF(N168="zákl. přenesená",J168,0)</f>
        <v>0</v>
      </c>
      <c r="BH168" s="146">
        <f>IF(N168="sníž. přenesená",J168,0)</f>
        <v>0</v>
      </c>
      <c r="BI168" s="146">
        <f>IF(N168="nulová",J168,0)</f>
        <v>0</v>
      </c>
      <c r="BJ168" s="15" t="s">
        <v>8</v>
      </c>
      <c r="BK168" s="146">
        <f>ROUND(I168*H168,0)</f>
        <v>0</v>
      </c>
      <c r="BL168" s="15" t="s">
        <v>147</v>
      </c>
      <c r="BM168" s="145" t="s">
        <v>886</v>
      </c>
    </row>
    <row r="169" spans="2:65" s="11" customFormat="1" ht="25.9" customHeight="1">
      <c r="B169" s="122"/>
      <c r="D169" s="123" t="s">
        <v>74</v>
      </c>
      <c r="E169" s="124" t="s">
        <v>449</v>
      </c>
      <c r="F169" s="124" t="s">
        <v>450</v>
      </c>
      <c r="I169" s="125"/>
      <c r="J169" s="126">
        <f>BK169</f>
        <v>0</v>
      </c>
      <c r="L169" s="122"/>
      <c r="M169" s="127"/>
      <c r="P169" s="128">
        <f>P170+P174</f>
        <v>0</v>
      </c>
      <c r="R169" s="128">
        <f>R170+R174</f>
        <v>0</v>
      </c>
      <c r="T169" s="129">
        <f>T170+T174</f>
        <v>0</v>
      </c>
      <c r="AR169" s="123" t="s">
        <v>170</v>
      </c>
      <c r="AT169" s="130" t="s">
        <v>74</v>
      </c>
      <c r="AU169" s="130" t="s">
        <v>75</v>
      </c>
      <c r="AY169" s="123" t="s">
        <v>140</v>
      </c>
      <c r="BK169" s="131">
        <f>BK170+BK174</f>
        <v>0</v>
      </c>
    </row>
    <row r="170" spans="2:65" s="11" customFormat="1" ht="22.9" customHeight="1">
      <c r="B170" s="122"/>
      <c r="D170" s="123" t="s">
        <v>74</v>
      </c>
      <c r="E170" s="132" t="s">
        <v>451</v>
      </c>
      <c r="F170" s="132" t="s">
        <v>452</v>
      </c>
      <c r="I170" s="125"/>
      <c r="J170" s="133">
        <f>BK170</f>
        <v>0</v>
      </c>
      <c r="L170" s="122"/>
      <c r="M170" s="127"/>
      <c r="P170" s="128">
        <f>SUM(P171:P173)</f>
        <v>0</v>
      </c>
      <c r="R170" s="128">
        <f>SUM(R171:R173)</f>
        <v>0</v>
      </c>
      <c r="T170" s="129">
        <f>SUM(T171:T173)</f>
        <v>0</v>
      </c>
      <c r="AR170" s="123" t="s">
        <v>170</v>
      </c>
      <c r="AT170" s="130" t="s">
        <v>74</v>
      </c>
      <c r="AU170" s="130" t="s">
        <v>8</v>
      </c>
      <c r="AY170" s="123" t="s">
        <v>140</v>
      </c>
      <c r="BK170" s="131">
        <f>SUM(BK171:BK173)</f>
        <v>0</v>
      </c>
    </row>
    <row r="171" spans="2:65" s="1" customFormat="1" ht="21.75" customHeight="1">
      <c r="B171" s="30"/>
      <c r="C171" s="134" t="s">
        <v>7</v>
      </c>
      <c r="D171" s="134" t="s">
        <v>142</v>
      </c>
      <c r="E171" s="135" t="s">
        <v>454</v>
      </c>
      <c r="F171" s="136" t="s">
        <v>455</v>
      </c>
      <c r="G171" s="137" t="s">
        <v>276</v>
      </c>
      <c r="H171" s="138">
        <v>1</v>
      </c>
      <c r="I171" s="139"/>
      <c r="J171" s="140">
        <f>ROUND(I171*H171,0)</f>
        <v>0</v>
      </c>
      <c r="K171" s="136" t="s">
        <v>146</v>
      </c>
      <c r="L171" s="30"/>
      <c r="M171" s="141" t="s">
        <v>1</v>
      </c>
      <c r="N171" s="142" t="s">
        <v>40</v>
      </c>
      <c r="P171" s="143">
        <f>O171*H171</f>
        <v>0</v>
      </c>
      <c r="Q171" s="143">
        <v>0</v>
      </c>
      <c r="R171" s="143">
        <f>Q171*H171</f>
        <v>0</v>
      </c>
      <c r="S171" s="143">
        <v>0</v>
      </c>
      <c r="T171" s="144">
        <f>S171*H171</f>
        <v>0</v>
      </c>
      <c r="AR171" s="145" t="s">
        <v>456</v>
      </c>
      <c r="AT171" s="145" t="s">
        <v>142</v>
      </c>
      <c r="AU171" s="145" t="s">
        <v>84</v>
      </c>
      <c r="AY171" s="15" t="s">
        <v>140</v>
      </c>
      <c r="BE171" s="146">
        <f>IF(N171="základní",J171,0)</f>
        <v>0</v>
      </c>
      <c r="BF171" s="146">
        <f>IF(N171="snížená",J171,0)</f>
        <v>0</v>
      </c>
      <c r="BG171" s="146">
        <f>IF(N171="zákl. přenesená",J171,0)</f>
        <v>0</v>
      </c>
      <c r="BH171" s="146">
        <f>IF(N171="sníž. přenesená",J171,0)</f>
        <v>0</v>
      </c>
      <c r="BI171" s="146">
        <f>IF(N171="nulová",J171,0)</f>
        <v>0</v>
      </c>
      <c r="BJ171" s="15" t="s">
        <v>8</v>
      </c>
      <c r="BK171" s="146">
        <f>ROUND(I171*H171,0)</f>
        <v>0</v>
      </c>
      <c r="BL171" s="15" t="s">
        <v>456</v>
      </c>
      <c r="BM171" s="145" t="s">
        <v>887</v>
      </c>
    </row>
    <row r="172" spans="2:65" s="1" customFormat="1" ht="16.5" customHeight="1">
      <c r="B172" s="30"/>
      <c r="C172" s="134" t="s">
        <v>258</v>
      </c>
      <c r="D172" s="134" t="s">
        <v>142</v>
      </c>
      <c r="E172" s="135" t="s">
        <v>459</v>
      </c>
      <c r="F172" s="136" t="s">
        <v>460</v>
      </c>
      <c r="G172" s="137" t="s">
        <v>276</v>
      </c>
      <c r="H172" s="138">
        <v>1</v>
      </c>
      <c r="I172" s="139"/>
      <c r="J172" s="140">
        <f>ROUND(I172*H172,0)</f>
        <v>0</v>
      </c>
      <c r="K172" s="136" t="s">
        <v>146</v>
      </c>
      <c r="L172" s="30"/>
      <c r="M172" s="141" t="s">
        <v>1</v>
      </c>
      <c r="N172" s="142" t="s">
        <v>40</v>
      </c>
      <c r="P172" s="143">
        <f>O172*H172</f>
        <v>0</v>
      </c>
      <c r="Q172" s="143">
        <v>0</v>
      </c>
      <c r="R172" s="143">
        <f>Q172*H172</f>
        <v>0</v>
      </c>
      <c r="S172" s="143">
        <v>0</v>
      </c>
      <c r="T172" s="144">
        <f>S172*H172</f>
        <v>0</v>
      </c>
      <c r="AR172" s="145" t="s">
        <v>456</v>
      </c>
      <c r="AT172" s="145" t="s">
        <v>142</v>
      </c>
      <c r="AU172" s="145" t="s">
        <v>84</v>
      </c>
      <c r="AY172" s="15" t="s">
        <v>140</v>
      </c>
      <c r="BE172" s="146">
        <f>IF(N172="základní",J172,0)</f>
        <v>0</v>
      </c>
      <c r="BF172" s="146">
        <f>IF(N172="snížená",J172,0)</f>
        <v>0</v>
      </c>
      <c r="BG172" s="146">
        <f>IF(N172="zákl. přenesená",J172,0)</f>
        <v>0</v>
      </c>
      <c r="BH172" s="146">
        <f>IF(N172="sníž. přenesená",J172,0)</f>
        <v>0</v>
      </c>
      <c r="BI172" s="146">
        <f>IF(N172="nulová",J172,0)</f>
        <v>0</v>
      </c>
      <c r="BJ172" s="15" t="s">
        <v>8</v>
      </c>
      <c r="BK172" s="146">
        <f>ROUND(I172*H172,0)</f>
        <v>0</v>
      </c>
      <c r="BL172" s="15" t="s">
        <v>456</v>
      </c>
      <c r="BM172" s="145" t="s">
        <v>888</v>
      </c>
    </row>
    <row r="173" spans="2:65" s="1" customFormat="1" ht="16.5" customHeight="1">
      <c r="B173" s="30"/>
      <c r="C173" s="134" t="s">
        <v>263</v>
      </c>
      <c r="D173" s="134" t="s">
        <v>142</v>
      </c>
      <c r="E173" s="135" t="s">
        <v>463</v>
      </c>
      <c r="F173" s="136" t="s">
        <v>464</v>
      </c>
      <c r="G173" s="137" t="s">
        <v>276</v>
      </c>
      <c r="H173" s="138">
        <v>1</v>
      </c>
      <c r="I173" s="139"/>
      <c r="J173" s="140">
        <f>ROUND(I173*H173,0)</f>
        <v>0</v>
      </c>
      <c r="K173" s="136" t="s">
        <v>146</v>
      </c>
      <c r="L173" s="30"/>
      <c r="M173" s="141" t="s">
        <v>1</v>
      </c>
      <c r="N173" s="142" t="s">
        <v>40</v>
      </c>
      <c r="P173" s="143">
        <f>O173*H173</f>
        <v>0</v>
      </c>
      <c r="Q173" s="143">
        <v>0</v>
      </c>
      <c r="R173" s="143">
        <f>Q173*H173</f>
        <v>0</v>
      </c>
      <c r="S173" s="143">
        <v>0</v>
      </c>
      <c r="T173" s="144">
        <f>S173*H173</f>
        <v>0</v>
      </c>
      <c r="AR173" s="145" t="s">
        <v>456</v>
      </c>
      <c r="AT173" s="145" t="s">
        <v>142</v>
      </c>
      <c r="AU173" s="145" t="s">
        <v>84</v>
      </c>
      <c r="AY173" s="15" t="s">
        <v>140</v>
      </c>
      <c r="BE173" s="146">
        <f>IF(N173="základní",J173,0)</f>
        <v>0</v>
      </c>
      <c r="BF173" s="146">
        <f>IF(N173="snížená",J173,0)</f>
        <v>0</v>
      </c>
      <c r="BG173" s="146">
        <f>IF(N173="zákl. přenesená",J173,0)</f>
        <v>0</v>
      </c>
      <c r="BH173" s="146">
        <f>IF(N173="sníž. přenesená",J173,0)</f>
        <v>0</v>
      </c>
      <c r="BI173" s="146">
        <f>IF(N173="nulová",J173,0)</f>
        <v>0</v>
      </c>
      <c r="BJ173" s="15" t="s">
        <v>8</v>
      </c>
      <c r="BK173" s="146">
        <f>ROUND(I173*H173,0)</f>
        <v>0</v>
      </c>
      <c r="BL173" s="15" t="s">
        <v>456</v>
      </c>
      <c r="BM173" s="145" t="s">
        <v>889</v>
      </c>
    </row>
    <row r="174" spans="2:65" s="11" customFormat="1" ht="22.9" customHeight="1">
      <c r="B174" s="122"/>
      <c r="D174" s="123" t="s">
        <v>74</v>
      </c>
      <c r="E174" s="132" t="s">
        <v>466</v>
      </c>
      <c r="F174" s="132" t="s">
        <v>467</v>
      </c>
      <c r="I174" s="125"/>
      <c r="J174" s="133">
        <f>BK174</f>
        <v>0</v>
      </c>
      <c r="L174" s="122"/>
      <c r="M174" s="127"/>
      <c r="P174" s="128">
        <f>P175</f>
        <v>0</v>
      </c>
      <c r="R174" s="128">
        <f>R175</f>
        <v>0</v>
      </c>
      <c r="T174" s="129">
        <f>T175</f>
        <v>0</v>
      </c>
      <c r="AR174" s="123" t="s">
        <v>170</v>
      </c>
      <c r="AT174" s="130" t="s">
        <v>74</v>
      </c>
      <c r="AU174" s="130" t="s">
        <v>8</v>
      </c>
      <c r="AY174" s="123" t="s">
        <v>140</v>
      </c>
      <c r="BK174" s="131">
        <f>BK175</f>
        <v>0</v>
      </c>
    </row>
    <row r="175" spans="2:65" s="1" customFormat="1" ht="16.5" customHeight="1">
      <c r="B175" s="30"/>
      <c r="C175" s="134" t="s">
        <v>268</v>
      </c>
      <c r="D175" s="134" t="s">
        <v>142</v>
      </c>
      <c r="E175" s="135" t="s">
        <v>469</v>
      </c>
      <c r="F175" s="136" t="s">
        <v>470</v>
      </c>
      <c r="G175" s="137" t="s">
        <v>276</v>
      </c>
      <c r="H175" s="138">
        <v>1</v>
      </c>
      <c r="I175" s="139"/>
      <c r="J175" s="140">
        <f>ROUND(I175*H175,0)</f>
        <v>0</v>
      </c>
      <c r="K175" s="136" t="s">
        <v>146</v>
      </c>
      <c r="L175" s="30"/>
      <c r="M175" s="175" t="s">
        <v>1</v>
      </c>
      <c r="N175" s="176" t="s">
        <v>40</v>
      </c>
      <c r="O175" s="177"/>
      <c r="P175" s="178">
        <f>O175*H175</f>
        <v>0</v>
      </c>
      <c r="Q175" s="178">
        <v>0</v>
      </c>
      <c r="R175" s="178">
        <f>Q175*H175</f>
        <v>0</v>
      </c>
      <c r="S175" s="178">
        <v>0</v>
      </c>
      <c r="T175" s="179">
        <f>S175*H175</f>
        <v>0</v>
      </c>
      <c r="AR175" s="145" t="s">
        <v>456</v>
      </c>
      <c r="AT175" s="145" t="s">
        <v>142</v>
      </c>
      <c r="AU175" s="145" t="s">
        <v>84</v>
      </c>
      <c r="AY175" s="15" t="s">
        <v>140</v>
      </c>
      <c r="BE175" s="146">
        <f>IF(N175="základní",J175,0)</f>
        <v>0</v>
      </c>
      <c r="BF175" s="146">
        <f>IF(N175="snížená",J175,0)</f>
        <v>0</v>
      </c>
      <c r="BG175" s="146">
        <f>IF(N175="zákl. přenesená",J175,0)</f>
        <v>0</v>
      </c>
      <c r="BH175" s="146">
        <f>IF(N175="sníž. přenesená",J175,0)</f>
        <v>0</v>
      </c>
      <c r="BI175" s="146">
        <f>IF(N175="nulová",J175,0)</f>
        <v>0</v>
      </c>
      <c r="BJ175" s="15" t="s">
        <v>8</v>
      </c>
      <c r="BK175" s="146">
        <f>ROUND(I175*H175,0)</f>
        <v>0</v>
      </c>
      <c r="BL175" s="15" t="s">
        <v>456</v>
      </c>
      <c r="BM175" s="145" t="s">
        <v>890</v>
      </c>
    </row>
    <row r="176" spans="2:65" s="1" customFormat="1" ht="6.95" customHeight="1">
      <c r="B176" s="42"/>
      <c r="C176" s="43"/>
      <c r="D176" s="43"/>
      <c r="E176" s="43"/>
      <c r="F176" s="43"/>
      <c r="G176" s="43"/>
      <c r="H176" s="43"/>
      <c r="I176" s="43"/>
      <c r="J176" s="43"/>
      <c r="K176" s="43"/>
      <c r="L176" s="30"/>
    </row>
  </sheetData>
  <sheetProtection algorithmName="SHA-512" hashValue="U+1NpEoDSfmO0PtqdW+bG6nA6iSgXnswtEGr70mNOEqajiy9JQQXGz68b7ZygPvfvuRVY/sGp2y/j37n2o6ScQ==" saltValue="dZ8klv738fRRNyT525C951RNNAFPmRG86FTnFlfZnt9NtOeB1VmQ7vet8BGFY5rKouIXBfaL+bs4B32NBOo6ew==" spinCount="100000" sheet="1" objects="1" scenarios="1" formatColumns="0" formatRows="0" autoFilter="0"/>
  <autoFilter ref="C128:K175" xr:uid="{00000000-0009-0000-0000-000005000000}"/>
  <mergeCells count="12">
    <mergeCell ref="E121:H121"/>
    <mergeCell ref="L2:V2"/>
    <mergeCell ref="E85:H85"/>
    <mergeCell ref="E87:H87"/>
    <mergeCell ref="E89:H89"/>
    <mergeCell ref="E117:H117"/>
    <mergeCell ref="E119:H11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12</vt:i4>
      </vt:variant>
    </vt:vector>
  </HeadingPairs>
  <TitlesOfParts>
    <vt:vector size="18" baseType="lpstr">
      <vt:lpstr>Rekapitulace stavby</vt:lpstr>
      <vt:lpstr>SO01 - MŠ Hrubínova - Vým...</vt:lpstr>
      <vt:lpstr>SO02 - ZŠ Milady Horákové...</vt:lpstr>
      <vt:lpstr>SO03 - MŠ Plácky - Výměna...</vt:lpstr>
      <vt:lpstr>SO04a - ZŠ Nový Hradec - ...</vt:lpstr>
      <vt:lpstr>SO04b - Výměna části oplo...</vt:lpstr>
      <vt:lpstr>'Rekapitulace stavby'!Názvy_tisku</vt:lpstr>
      <vt:lpstr>'SO01 - MŠ Hrubínova - Vým...'!Názvy_tisku</vt:lpstr>
      <vt:lpstr>'SO02 - ZŠ Milady Horákové...'!Názvy_tisku</vt:lpstr>
      <vt:lpstr>'SO03 - MŠ Plácky - Výměna...'!Názvy_tisku</vt:lpstr>
      <vt:lpstr>'SO04a - ZŠ Nový Hradec - ...'!Názvy_tisku</vt:lpstr>
      <vt:lpstr>'SO04b - Výměna části oplo...'!Názvy_tisku</vt:lpstr>
      <vt:lpstr>'Rekapitulace stavby'!Oblast_tisku</vt:lpstr>
      <vt:lpstr>'SO01 - MŠ Hrubínova - Vým...'!Oblast_tisku</vt:lpstr>
      <vt:lpstr>'SO02 - ZŠ Milady Horákové...'!Oblast_tisku</vt:lpstr>
      <vt:lpstr>'SO03 - MŠ Plácky - Výměna...'!Oblast_tisku</vt:lpstr>
      <vt:lpstr>'SO04a - ZŠ Nový Hradec - ...'!Oblast_tisku</vt:lpstr>
      <vt:lpstr>'SO04b - Výměna části oplo...'!Oblast_tisku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Václav Lédl</dc:creator>
  <cp:lastModifiedBy>Radka Schejbalová</cp:lastModifiedBy>
  <dcterms:created xsi:type="dcterms:W3CDTF">2024-06-26T09:41:21Z</dcterms:created>
  <dcterms:modified xsi:type="dcterms:W3CDTF">2024-06-26T10:43:32Z</dcterms:modified>
</cp:coreProperties>
</file>