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10" yWindow="525" windowWidth="28455" windowHeight="14760"/>
  </bookViews>
  <sheets>
    <sheet name="Rekapitulace stavby" sheetId="1" r:id="rId1"/>
    <sheet name="1116-01.1 - SO 01 Budova ..." sheetId="2" r:id="rId2"/>
    <sheet name="1116-01.2 - SO 05 Kanaliz..." sheetId="3" r:id="rId3"/>
    <sheet name="1116-01.3 - SO 06 STL pří..." sheetId="4" r:id="rId4"/>
  </sheets>
  <definedNames>
    <definedName name="_xlnm.Print_Titles" localSheetId="1">'1116-01.1 - SO 01 Budova ...'!$126:$126</definedName>
    <definedName name="_xlnm.Print_Titles" localSheetId="2">'1116-01.2 - SO 05 Kanaliz...'!$122:$122</definedName>
    <definedName name="_xlnm.Print_Titles" localSheetId="3">'1116-01.3 - SO 06 STL pří...'!$124:$124</definedName>
    <definedName name="_xlnm.Print_Titles" localSheetId="0">'Rekapitulace stavby'!$85:$85</definedName>
    <definedName name="_xlnm.Print_Area" localSheetId="1">'1116-01.1 - SO 01 Budova ...'!$C$4:$Q$70,'1116-01.1 - SO 01 Budova ...'!$C$76:$Q$110,'1116-01.1 - SO 01 Budova ...'!$C$116:$Q$235</definedName>
    <definedName name="_xlnm.Print_Area" localSheetId="2">'1116-01.2 - SO 05 Kanaliz...'!$C$4:$Q$70,'1116-01.2 - SO 05 Kanaliz...'!$C$76:$Q$106,'1116-01.2 - SO 05 Kanaliz...'!$C$112:$Q$238</definedName>
    <definedName name="_xlnm.Print_Area" localSheetId="3">'1116-01.3 - SO 06 STL pří...'!$C$4:$Q$70,'1116-01.3 - SO 06 STL pří...'!$C$76:$Q$108,'1116-01.3 - SO 06 STL pří...'!$C$114:$Q$176</definedName>
    <definedName name="_xlnm.Print_Area" localSheetId="0">'Rekapitulace stavby'!$C$4:$AP$70,'Rekapitulace stavby'!$C$76:$AP$98</definedName>
  </definedNames>
  <calcPr calcId="145621"/>
</workbook>
</file>

<file path=xl/calcChain.xml><?xml version="1.0" encoding="utf-8"?>
<calcChain xmlns="http://schemas.openxmlformats.org/spreadsheetml/2006/main">
  <c r="AY90" i="1" l="1"/>
  <c r="AX90" i="1"/>
  <c r="BI176" i="4"/>
  <c r="BH176" i="4"/>
  <c r="BG176" i="4"/>
  <c r="BF176" i="4"/>
  <c r="BK176" i="4"/>
  <c r="N176" i="4" s="1"/>
  <c r="BE176" i="4" s="1"/>
  <c r="BI175" i="4"/>
  <c r="BH175" i="4"/>
  <c r="BG175" i="4"/>
  <c r="BF175" i="4"/>
  <c r="BK175" i="4"/>
  <c r="N175" i="4" s="1"/>
  <c r="BE175" i="4" s="1"/>
  <c r="BI174" i="4"/>
  <c r="BH174" i="4"/>
  <c r="BG174" i="4"/>
  <c r="BF174" i="4"/>
  <c r="BK174" i="4"/>
  <c r="N174" i="4" s="1"/>
  <c r="BE174" i="4" s="1"/>
  <c r="BI173" i="4"/>
  <c r="BH173" i="4"/>
  <c r="BG173" i="4"/>
  <c r="BF173" i="4"/>
  <c r="BK173" i="4"/>
  <c r="N173" i="4" s="1"/>
  <c r="BE173" i="4" s="1"/>
  <c r="BI172" i="4"/>
  <c r="BH172" i="4"/>
  <c r="BG172" i="4"/>
  <c r="BF172" i="4"/>
  <c r="BK172" i="4"/>
  <c r="BK171" i="4" s="1"/>
  <c r="N171" i="4" s="1"/>
  <c r="N98" i="4" s="1"/>
  <c r="BI170" i="4"/>
  <c r="BH170" i="4"/>
  <c r="BG170" i="4"/>
  <c r="BF170" i="4"/>
  <c r="AA170" i="4"/>
  <c r="Y170" i="4"/>
  <c r="W170" i="4"/>
  <c r="BK170" i="4"/>
  <c r="N170" i="4"/>
  <c r="BE170" i="4" s="1"/>
  <c r="BI169" i="4"/>
  <c r="BH169" i="4"/>
  <c r="BG169" i="4"/>
  <c r="BF169" i="4"/>
  <c r="AA169" i="4"/>
  <c r="AA168" i="4" s="1"/>
  <c r="Y169" i="4"/>
  <c r="Y168" i="4" s="1"/>
  <c r="W169" i="4"/>
  <c r="W168" i="4" s="1"/>
  <c r="BK169" i="4"/>
  <c r="BK168" i="4" s="1"/>
  <c r="N168" i="4" s="1"/>
  <c r="N97" i="4" s="1"/>
  <c r="N169" i="4"/>
  <c r="BE169" i="4" s="1"/>
  <c r="BI167" i="4"/>
  <c r="BH167" i="4"/>
  <c r="BG167" i="4"/>
  <c r="BF167" i="4"/>
  <c r="AA167" i="4"/>
  <c r="Y167" i="4"/>
  <c r="W167" i="4"/>
  <c r="BK167" i="4"/>
  <c r="N167" i="4"/>
  <c r="BE167" i="4" s="1"/>
  <c r="BI166" i="4"/>
  <c r="BH166" i="4"/>
  <c r="BG166" i="4"/>
  <c r="BF166" i="4"/>
  <c r="AA166" i="4"/>
  <c r="Y166" i="4"/>
  <c r="W166" i="4"/>
  <c r="BK166" i="4"/>
  <c r="N166" i="4"/>
  <c r="BE166" i="4" s="1"/>
  <c r="BI165" i="4"/>
  <c r="BH165" i="4"/>
  <c r="BG165" i="4"/>
  <c r="BF165" i="4"/>
  <c r="AA165" i="4"/>
  <c r="AA164" i="4" s="1"/>
  <c r="AA163" i="4" s="1"/>
  <c r="Y165" i="4"/>
  <c r="Y164" i="4" s="1"/>
  <c r="Y163" i="4" s="1"/>
  <c r="W165" i="4"/>
  <c r="W164" i="4" s="1"/>
  <c r="W163" i="4" s="1"/>
  <c r="BK165" i="4"/>
  <c r="BK164" i="4" s="1"/>
  <c r="N165" i="4"/>
  <c r="BE165" i="4" s="1"/>
  <c r="BI162" i="4"/>
  <c r="BH162" i="4"/>
  <c r="BG162" i="4"/>
  <c r="BF162" i="4"/>
  <c r="AA162" i="4"/>
  <c r="AA161" i="4" s="1"/>
  <c r="Y162" i="4"/>
  <c r="Y161" i="4" s="1"/>
  <c r="W162" i="4"/>
  <c r="W161" i="4" s="1"/>
  <c r="BK162" i="4"/>
  <c r="BK161" i="4" s="1"/>
  <c r="N161" i="4" s="1"/>
  <c r="N162" i="4"/>
  <c r="BE162" i="4" s="1"/>
  <c r="N94" i="4"/>
  <c r="BI160" i="4"/>
  <c r="BH160" i="4"/>
  <c r="BG160" i="4"/>
  <c r="BF160" i="4"/>
  <c r="AA160" i="4"/>
  <c r="Y160" i="4"/>
  <c r="W160" i="4"/>
  <c r="BK160" i="4"/>
  <c r="N160" i="4"/>
  <c r="BE160" i="4" s="1"/>
  <c r="BI159" i="4"/>
  <c r="BH159" i="4"/>
  <c r="BG159" i="4"/>
  <c r="BF159" i="4"/>
  <c r="AA159" i="4"/>
  <c r="Y159" i="4"/>
  <c r="W159" i="4"/>
  <c r="BK159" i="4"/>
  <c r="N159" i="4"/>
  <c r="BE159" i="4" s="1"/>
  <c r="BI158" i="4"/>
  <c r="BH158" i="4"/>
  <c r="BG158" i="4"/>
  <c r="BF158" i="4"/>
  <c r="AA158" i="4"/>
  <c r="Y158" i="4"/>
  <c r="W158" i="4"/>
  <c r="BK158" i="4"/>
  <c r="N158" i="4"/>
  <c r="BE158" i="4" s="1"/>
  <c r="BI157" i="4"/>
  <c r="BH157" i="4"/>
  <c r="BG157" i="4"/>
  <c r="BF157" i="4"/>
  <c r="AA157" i="4"/>
  <c r="AA156" i="4" s="1"/>
  <c r="Y157" i="4"/>
  <c r="Y156" i="4" s="1"/>
  <c r="W157" i="4"/>
  <c r="W156" i="4" s="1"/>
  <c r="BK157" i="4"/>
  <c r="BK156" i="4" s="1"/>
  <c r="N156" i="4" s="1"/>
  <c r="N157" i="4"/>
  <c r="BE157" i="4" s="1"/>
  <c r="N93" i="4"/>
  <c r="BI152" i="4"/>
  <c r="BH152" i="4"/>
  <c r="BG152" i="4"/>
  <c r="BF152" i="4"/>
  <c r="AA152" i="4"/>
  <c r="AA151" i="4" s="1"/>
  <c r="Y152" i="4"/>
  <c r="Y151" i="4" s="1"/>
  <c r="W152" i="4"/>
  <c r="W151" i="4" s="1"/>
  <c r="BK152" i="4"/>
  <c r="BK151" i="4" s="1"/>
  <c r="N151" i="4" s="1"/>
  <c r="N152" i="4"/>
  <c r="BE152" i="4" s="1"/>
  <c r="N92" i="4"/>
  <c r="BI148" i="4"/>
  <c r="BH148" i="4"/>
  <c r="BG148" i="4"/>
  <c r="BF148" i="4"/>
  <c r="AA148" i="4"/>
  <c r="AA147" i="4" s="1"/>
  <c r="Y148" i="4"/>
  <c r="Y147" i="4" s="1"/>
  <c r="W148" i="4"/>
  <c r="W147" i="4" s="1"/>
  <c r="BK148" i="4"/>
  <c r="BK147" i="4" s="1"/>
  <c r="N147" i="4" s="1"/>
  <c r="N148" i="4"/>
  <c r="BE148" i="4" s="1"/>
  <c r="N91" i="4"/>
  <c r="BI146" i="4"/>
  <c r="BH146" i="4"/>
  <c r="BG146" i="4"/>
  <c r="BF146" i="4"/>
  <c r="AA146" i="4"/>
  <c r="Y146" i="4"/>
  <c r="W146" i="4"/>
  <c r="BK146" i="4"/>
  <c r="N146" i="4"/>
  <c r="BE146" i="4" s="1"/>
  <c r="BI144" i="4"/>
  <c r="BH144" i="4"/>
  <c r="BG144" i="4"/>
  <c r="BF144" i="4"/>
  <c r="AA144" i="4"/>
  <c r="Y144" i="4"/>
  <c r="W144" i="4"/>
  <c r="BK144" i="4"/>
  <c r="N144" i="4"/>
  <c r="BE144" i="4" s="1"/>
  <c r="BI143" i="4"/>
  <c r="BH143" i="4"/>
  <c r="BG143" i="4"/>
  <c r="BF143" i="4"/>
  <c r="AA143" i="4"/>
  <c r="Y143" i="4"/>
  <c r="W143" i="4"/>
  <c r="BK143" i="4"/>
  <c r="N143" i="4"/>
  <c r="BE143" i="4" s="1"/>
  <c r="BI142" i="4"/>
  <c r="BH142" i="4"/>
  <c r="BG142" i="4"/>
  <c r="BF142" i="4"/>
  <c r="AA142" i="4"/>
  <c r="Y142" i="4"/>
  <c r="W142" i="4"/>
  <c r="BK142" i="4"/>
  <c r="N142" i="4"/>
  <c r="BE142" i="4" s="1"/>
  <c r="BI139" i="4"/>
  <c r="BH139" i="4"/>
  <c r="BG139" i="4"/>
  <c r="BF139" i="4"/>
  <c r="AA139" i="4"/>
  <c r="Y139" i="4"/>
  <c r="W139" i="4"/>
  <c r="BK139" i="4"/>
  <c r="N139" i="4"/>
  <c r="BE139" i="4" s="1"/>
  <c r="BI136" i="4"/>
  <c r="BH136" i="4"/>
  <c r="BG136" i="4"/>
  <c r="BF136" i="4"/>
  <c r="AA136" i="4"/>
  <c r="Y136" i="4"/>
  <c r="W136" i="4"/>
  <c r="BK136" i="4"/>
  <c r="N136" i="4"/>
  <c r="BE136" i="4" s="1"/>
  <c r="BI135" i="4"/>
  <c r="BH135" i="4"/>
  <c r="BG135" i="4"/>
  <c r="BF135" i="4"/>
  <c r="AA135" i="4"/>
  <c r="Y135" i="4"/>
  <c r="W135" i="4"/>
  <c r="BK135" i="4"/>
  <c r="N135" i="4"/>
  <c r="BE135" i="4" s="1"/>
  <c r="BI132" i="4"/>
  <c r="BH132" i="4"/>
  <c r="BG132" i="4"/>
  <c r="BF132" i="4"/>
  <c r="AA132" i="4"/>
  <c r="AA131" i="4" s="1"/>
  <c r="Y132" i="4"/>
  <c r="Y131" i="4" s="1"/>
  <c r="W132" i="4"/>
  <c r="W131" i="4" s="1"/>
  <c r="BK132" i="4"/>
  <c r="BK131" i="4" s="1"/>
  <c r="N131" i="4" s="1"/>
  <c r="N132" i="4"/>
  <c r="BE132" i="4" s="1"/>
  <c r="N90" i="4"/>
  <c r="BI127" i="4"/>
  <c r="BH127" i="4"/>
  <c r="BG127" i="4"/>
  <c r="BF127" i="4"/>
  <c r="AA127" i="4"/>
  <c r="AA126" i="4" s="1"/>
  <c r="AA125" i="4" s="1"/>
  <c r="Y127" i="4"/>
  <c r="Y126" i="4" s="1"/>
  <c r="Y125" i="4" s="1"/>
  <c r="W127" i="4"/>
  <c r="W126" i="4" s="1"/>
  <c r="W125" i="4" s="1"/>
  <c r="AU90" i="1" s="1"/>
  <c r="BK127" i="4"/>
  <c r="BK126" i="4" s="1"/>
  <c r="N127" i="4"/>
  <c r="BE127" i="4" s="1"/>
  <c r="M122" i="4"/>
  <c r="M121" i="4"/>
  <c r="F121" i="4"/>
  <c r="F119" i="4"/>
  <c r="F117" i="4"/>
  <c r="BI106" i="4"/>
  <c r="BH106" i="4"/>
  <c r="BG106" i="4"/>
  <c r="BF106" i="4"/>
  <c r="BI105" i="4"/>
  <c r="BH105" i="4"/>
  <c r="BG105" i="4"/>
  <c r="BF105" i="4"/>
  <c r="BI104" i="4"/>
  <c r="BH104" i="4"/>
  <c r="BG104" i="4"/>
  <c r="BF104" i="4"/>
  <c r="BI103" i="4"/>
  <c r="BH103" i="4"/>
  <c r="BG103" i="4"/>
  <c r="BF103" i="4"/>
  <c r="BI102" i="4"/>
  <c r="BH102" i="4"/>
  <c r="BG102" i="4"/>
  <c r="BF102" i="4"/>
  <c r="BI101" i="4"/>
  <c r="H36" i="4" s="1"/>
  <c r="BD90" i="1" s="1"/>
  <c r="BH101" i="4"/>
  <c r="H35" i="4" s="1"/>
  <c r="BC90" i="1" s="1"/>
  <c r="BG101" i="4"/>
  <c r="H34" i="4" s="1"/>
  <c r="BB90" i="1" s="1"/>
  <c r="BF101" i="4"/>
  <c r="M84" i="4"/>
  <c r="M83" i="4"/>
  <c r="F83" i="4"/>
  <c r="F81" i="4"/>
  <c r="F79" i="4"/>
  <c r="O15" i="4"/>
  <c r="E15" i="4"/>
  <c r="F122" i="4" s="1"/>
  <c r="O14" i="4"/>
  <c r="O9" i="4"/>
  <c r="M119" i="4" s="1"/>
  <c r="F6" i="4"/>
  <c r="F116" i="4" s="1"/>
  <c r="AY89" i="1"/>
  <c r="AX89" i="1"/>
  <c r="BI238" i="3"/>
  <c r="BH238" i="3"/>
  <c r="BG238" i="3"/>
  <c r="BF238" i="3"/>
  <c r="BK238" i="3"/>
  <c r="N238" i="3" s="1"/>
  <c r="BE238" i="3" s="1"/>
  <c r="BI237" i="3"/>
  <c r="BH237" i="3"/>
  <c r="BG237" i="3"/>
  <c r="BF237" i="3"/>
  <c r="BK237" i="3"/>
  <c r="N237" i="3" s="1"/>
  <c r="BE237" i="3" s="1"/>
  <c r="BI236" i="3"/>
  <c r="BH236" i="3"/>
  <c r="BG236" i="3"/>
  <c r="BF236" i="3"/>
  <c r="BK236" i="3"/>
  <c r="N236" i="3" s="1"/>
  <c r="BE236" i="3" s="1"/>
  <c r="BI235" i="3"/>
  <c r="BH235" i="3"/>
  <c r="BG235" i="3"/>
  <c r="BF235" i="3"/>
  <c r="BK235" i="3"/>
  <c r="N235" i="3" s="1"/>
  <c r="BE235" i="3" s="1"/>
  <c r="BI234" i="3"/>
  <c r="BH234" i="3"/>
  <c r="BG234" i="3"/>
  <c r="BF234" i="3"/>
  <c r="BK234" i="3"/>
  <c r="BK233" i="3" s="1"/>
  <c r="N233" i="3" s="1"/>
  <c r="N96" i="3" s="1"/>
  <c r="BI232" i="3"/>
  <c r="BH232" i="3"/>
  <c r="BG232" i="3"/>
  <c r="BF232" i="3"/>
  <c r="AA232" i="3"/>
  <c r="AA231" i="3" s="1"/>
  <c r="Y232" i="3"/>
  <c r="Y231" i="3" s="1"/>
  <c r="W232" i="3"/>
  <c r="W231" i="3" s="1"/>
  <c r="BK232" i="3"/>
  <c r="BK231" i="3" s="1"/>
  <c r="N231" i="3" s="1"/>
  <c r="N95" i="3" s="1"/>
  <c r="N232" i="3"/>
  <c r="BE232" i="3" s="1"/>
  <c r="BI230" i="3"/>
  <c r="BH230" i="3"/>
  <c r="BG230" i="3"/>
  <c r="BF230" i="3"/>
  <c r="AA230" i="3"/>
  <c r="Y230" i="3"/>
  <c r="W230" i="3"/>
  <c r="BK230" i="3"/>
  <c r="N230" i="3"/>
  <c r="BE230" i="3" s="1"/>
  <c r="BI229" i="3"/>
  <c r="BH229" i="3"/>
  <c r="BG229" i="3"/>
  <c r="BF229" i="3"/>
  <c r="AA229" i="3"/>
  <c r="Y229" i="3"/>
  <c r="W229" i="3"/>
  <c r="BK229" i="3"/>
  <c r="N229" i="3"/>
  <c r="BE229" i="3" s="1"/>
  <c r="BI228" i="3"/>
  <c r="BH228" i="3"/>
  <c r="BG228" i="3"/>
  <c r="BF228" i="3"/>
  <c r="AA228" i="3"/>
  <c r="Y228" i="3"/>
  <c r="W228" i="3"/>
  <c r="BK228" i="3"/>
  <c r="N228" i="3"/>
  <c r="BE228" i="3" s="1"/>
  <c r="BI227" i="3"/>
  <c r="BH227" i="3"/>
  <c r="BG227" i="3"/>
  <c r="BF227" i="3"/>
  <c r="AA227" i="3"/>
  <c r="Y227" i="3"/>
  <c r="W227" i="3"/>
  <c r="BK227" i="3"/>
  <c r="N227" i="3"/>
  <c r="BE227" i="3" s="1"/>
  <c r="BI226" i="3"/>
  <c r="BH226" i="3"/>
  <c r="BG226" i="3"/>
  <c r="BF226" i="3"/>
  <c r="AA226" i="3"/>
  <c r="Y226" i="3"/>
  <c r="W226" i="3"/>
  <c r="BK226" i="3"/>
  <c r="N226" i="3"/>
  <c r="BE226" i="3" s="1"/>
  <c r="BI220" i="3"/>
  <c r="BH220" i="3"/>
  <c r="BG220" i="3"/>
  <c r="BF220" i="3"/>
  <c r="AA220" i="3"/>
  <c r="Y220" i="3"/>
  <c r="W220" i="3"/>
  <c r="BK220" i="3"/>
  <c r="N220" i="3"/>
  <c r="BE220" i="3" s="1"/>
  <c r="BI218" i="3"/>
  <c r="BH218" i="3"/>
  <c r="BG218" i="3"/>
  <c r="BF218" i="3"/>
  <c r="AA218" i="3"/>
  <c r="Y218" i="3"/>
  <c r="W218" i="3"/>
  <c r="BK218" i="3"/>
  <c r="N218" i="3"/>
  <c r="BE218" i="3" s="1"/>
  <c r="BI217" i="3"/>
  <c r="BH217" i="3"/>
  <c r="BG217" i="3"/>
  <c r="BF217" i="3"/>
  <c r="AA217" i="3"/>
  <c r="Y217" i="3"/>
  <c r="W217" i="3"/>
  <c r="BK217" i="3"/>
  <c r="N217" i="3"/>
  <c r="BE217" i="3" s="1"/>
  <c r="BI216" i="3"/>
  <c r="BH216" i="3"/>
  <c r="BG216" i="3"/>
  <c r="BF216" i="3"/>
  <c r="AA216" i="3"/>
  <c r="Y216" i="3"/>
  <c r="W216" i="3"/>
  <c r="BK216" i="3"/>
  <c r="N216" i="3"/>
  <c r="BE216" i="3" s="1"/>
  <c r="BI215" i="3"/>
  <c r="BH215" i="3"/>
  <c r="BG215" i="3"/>
  <c r="BF215" i="3"/>
  <c r="AA215" i="3"/>
  <c r="Y215" i="3"/>
  <c r="W215" i="3"/>
  <c r="BK215" i="3"/>
  <c r="N215" i="3"/>
  <c r="BE215" i="3" s="1"/>
  <c r="BI213" i="3"/>
  <c r="BH213" i="3"/>
  <c r="BG213" i="3"/>
  <c r="BF213" i="3"/>
  <c r="AA213" i="3"/>
  <c r="Y213" i="3"/>
  <c r="W213" i="3"/>
  <c r="BK213" i="3"/>
  <c r="N213" i="3"/>
  <c r="BE213" i="3" s="1"/>
  <c r="BI212" i="3"/>
  <c r="BH212" i="3"/>
  <c r="BG212" i="3"/>
  <c r="BF212" i="3"/>
  <c r="AA212" i="3"/>
  <c r="Y212" i="3"/>
  <c r="W212" i="3"/>
  <c r="BK212" i="3"/>
  <c r="N212" i="3"/>
  <c r="BE212" i="3" s="1"/>
  <c r="BI211" i="3"/>
  <c r="BH211" i="3"/>
  <c r="BG211" i="3"/>
  <c r="BF211" i="3"/>
  <c r="AA211" i="3"/>
  <c r="Y211" i="3"/>
  <c r="W211" i="3"/>
  <c r="BK211" i="3"/>
  <c r="N211" i="3"/>
  <c r="BE211" i="3" s="1"/>
  <c r="BI210" i="3"/>
  <c r="BH210" i="3"/>
  <c r="BG210" i="3"/>
  <c r="BF210" i="3"/>
  <c r="AA210" i="3"/>
  <c r="Y210" i="3"/>
  <c r="W210" i="3"/>
  <c r="BK210" i="3"/>
  <c r="N210" i="3"/>
  <c r="BE210" i="3" s="1"/>
  <c r="BI209" i="3"/>
  <c r="BH209" i="3"/>
  <c r="BG209" i="3"/>
  <c r="BF209" i="3"/>
  <c r="AA209" i="3"/>
  <c r="Y209" i="3"/>
  <c r="W209" i="3"/>
  <c r="BK209" i="3"/>
  <c r="N209" i="3"/>
  <c r="BE209" i="3" s="1"/>
  <c r="BI208" i="3"/>
  <c r="BH208" i="3"/>
  <c r="BG208" i="3"/>
  <c r="BF208" i="3"/>
  <c r="AA208" i="3"/>
  <c r="Y208" i="3"/>
  <c r="W208" i="3"/>
  <c r="BK208" i="3"/>
  <c r="N208" i="3"/>
  <c r="BE208" i="3" s="1"/>
  <c r="BI207" i="3"/>
  <c r="BH207" i="3"/>
  <c r="BG207" i="3"/>
  <c r="BF207" i="3"/>
  <c r="AA207" i="3"/>
  <c r="Y207" i="3"/>
  <c r="W207" i="3"/>
  <c r="BK207" i="3"/>
  <c r="N207" i="3"/>
  <c r="BE207" i="3" s="1"/>
  <c r="BI206" i="3"/>
  <c r="BH206" i="3"/>
  <c r="BG206" i="3"/>
  <c r="BF206" i="3"/>
  <c r="AA206" i="3"/>
  <c r="Y206" i="3"/>
  <c r="W206" i="3"/>
  <c r="BK206" i="3"/>
  <c r="N206" i="3"/>
  <c r="BE206" i="3" s="1"/>
  <c r="BI205" i="3"/>
  <c r="BH205" i="3"/>
  <c r="BG205" i="3"/>
  <c r="BF205" i="3"/>
  <c r="AA205" i="3"/>
  <c r="Y205" i="3"/>
  <c r="W205" i="3"/>
  <c r="BK205" i="3"/>
  <c r="N205" i="3"/>
  <c r="BE205" i="3" s="1"/>
  <c r="BI204" i="3"/>
  <c r="BH204" i="3"/>
  <c r="BG204" i="3"/>
  <c r="BF204" i="3"/>
  <c r="AA204" i="3"/>
  <c r="Y204" i="3"/>
  <c r="W204" i="3"/>
  <c r="BK204" i="3"/>
  <c r="N204" i="3"/>
  <c r="BE204" i="3" s="1"/>
  <c r="BI203" i="3"/>
  <c r="BH203" i="3"/>
  <c r="BG203" i="3"/>
  <c r="BF203" i="3"/>
  <c r="AA203" i="3"/>
  <c r="Y203" i="3"/>
  <c r="W203" i="3"/>
  <c r="BK203" i="3"/>
  <c r="N203" i="3"/>
  <c r="BE203" i="3" s="1"/>
  <c r="BI202" i="3"/>
  <c r="BH202" i="3"/>
  <c r="BG202" i="3"/>
  <c r="BF202" i="3"/>
  <c r="AA202" i="3"/>
  <c r="Y202" i="3"/>
  <c r="W202" i="3"/>
  <c r="BK202" i="3"/>
  <c r="N202" i="3"/>
  <c r="BE202" i="3" s="1"/>
  <c r="BI201" i="3"/>
  <c r="BH201" i="3"/>
  <c r="BG201" i="3"/>
  <c r="BF201" i="3"/>
  <c r="AA201" i="3"/>
  <c r="Y201" i="3"/>
  <c r="W201" i="3"/>
  <c r="BK201" i="3"/>
  <c r="N201" i="3"/>
  <c r="BE201" i="3" s="1"/>
  <c r="BI200" i="3"/>
  <c r="BH200" i="3"/>
  <c r="BG200" i="3"/>
  <c r="BF200" i="3"/>
  <c r="AA200" i="3"/>
  <c r="Y200" i="3"/>
  <c r="W200" i="3"/>
  <c r="BK200" i="3"/>
  <c r="N200" i="3"/>
  <c r="BE200" i="3" s="1"/>
  <c r="BI199" i="3"/>
  <c r="BH199" i="3"/>
  <c r="BG199" i="3"/>
  <c r="BF199" i="3"/>
  <c r="AA199" i="3"/>
  <c r="Y199" i="3"/>
  <c r="W199" i="3"/>
  <c r="BK199" i="3"/>
  <c r="N199" i="3"/>
  <c r="BE199" i="3" s="1"/>
  <c r="BI198" i="3"/>
  <c r="BH198" i="3"/>
  <c r="BG198" i="3"/>
  <c r="BF198" i="3"/>
  <c r="AA198" i="3"/>
  <c r="Y198" i="3"/>
  <c r="W198" i="3"/>
  <c r="BK198" i="3"/>
  <c r="N198" i="3"/>
  <c r="BE198" i="3" s="1"/>
  <c r="BI197" i="3"/>
  <c r="BH197" i="3"/>
  <c r="BG197" i="3"/>
  <c r="BF197" i="3"/>
  <c r="AA197" i="3"/>
  <c r="AA196" i="3" s="1"/>
  <c r="Y197" i="3"/>
  <c r="Y196" i="3" s="1"/>
  <c r="W197" i="3"/>
  <c r="W196" i="3" s="1"/>
  <c r="BK197" i="3"/>
  <c r="BK196" i="3" s="1"/>
  <c r="N196" i="3" s="1"/>
  <c r="N94" i="3" s="1"/>
  <c r="N197" i="3"/>
  <c r="BE197" i="3" s="1"/>
  <c r="BI192" i="3"/>
  <c r="BH192" i="3"/>
  <c r="BG192" i="3"/>
  <c r="BF192" i="3"/>
  <c r="AA192" i="3"/>
  <c r="Y192" i="3"/>
  <c r="W192" i="3"/>
  <c r="BK192" i="3"/>
  <c r="N192" i="3"/>
  <c r="BE192" i="3" s="1"/>
  <c r="BI188" i="3"/>
  <c r="BH188" i="3"/>
  <c r="BG188" i="3"/>
  <c r="BF188" i="3"/>
  <c r="AA188" i="3"/>
  <c r="Y188" i="3"/>
  <c r="W188" i="3"/>
  <c r="BK188" i="3"/>
  <c r="N188" i="3"/>
  <c r="BE188" i="3" s="1"/>
  <c r="BI180" i="3"/>
  <c r="BH180" i="3"/>
  <c r="BG180" i="3"/>
  <c r="BF180" i="3"/>
  <c r="AA180" i="3"/>
  <c r="Y180" i="3"/>
  <c r="W180" i="3"/>
  <c r="BK180" i="3"/>
  <c r="N180" i="3"/>
  <c r="BE180" i="3" s="1"/>
  <c r="BI176" i="3"/>
  <c r="BH176" i="3"/>
  <c r="BG176" i="3"/>
  <c r="BF176" i="3"/>
  <c r="AA176" i="3"/>
  <c r="AA175" i="3" s="1"/>
  <c r="Y176" i="3"/>
  <c r="Y175" i="3" s="1"/>
  <c r="W176" i="3"/>
  <c r="W175" i="3" s="1"/>
  <c r="BK176" i="3"/>
  <c r="BK175" i="3" s="1"/>
  <c r="N175" i="3" s="1"/>
  <c r="N93" i="3" s="1"/>
  <c r="N176" i="3"/>
  <c r="BE176" i="3" s="1"/>
  <c r="BI174" i="3"/>
  <c r="BH174" i="3"/>
  <c r="BG174" i="3"/>
  <c r="BF174" i="3"/>
  <c r="AA174" i="3"/>
  <c r="AA173" i="3" s="1"/>
  <c r="Y174" i="3"/>
  <c r="Y173" i="3" s="1"/>
  <c r="W174" i="3"/>
  <c r="W173" i="3" s="1"/>
  <c r="BK174" i="3"/>
  <c r="BK173" i="3" s="1"/>
  <c r="N173" i="3" s="1"/>
  <c r="N92" i="3" s="1"/>
  <c r="N174" i="3"/>
  <c r="BE174" i="3" s="1"/>
  <c r="BI165" i="3"/>
  <c r="BH165" i="3"/>
  <c r="BG165" i="3"/>
  <c r="BF165" i="3"/>
  <c r="AA165" i="3"/>
  <c r="AA164" i="3" s="1"/>
  <c r="Y165" i="3"/>
  <c r="Y164" i="3" s="1"/>
  <c r="W165" i="3"/>
  <c r="W164" i="3" s="1"/>
  <c r="BK165" i="3"/>
  <c r="BK164" i="3" s="1"/>
  <c r="N164" i="3" s="1"/>
  <c r="N91" i="3" s="1"/>
  <c r="N165" i="3"/>
  <c r="BE165" i="3" s="1"/>
  <c r="BI163" i="3"/>
  <c r="BH163" i="3"/>
  <c r="BG163" i="3"/>
  <c r="BF163" i="3"/>
  <c r="AA163" i="3"/>
  <c r="Y163" i="3"/>
  <c r="W163" i="3"/>
  <c r="BK163" i="3"/>
  <c r="N163" i="3"/>
  <c r="BE163" i="3" s="1"/>
  <c r="BI161" i="3"/>
  <c r="BH161" i="3"/>
  <c r="BG161" i="3"/>
  <c r="BF161" i="3"/>
  <c r="AA161" i="3"/>
  <c r="Y161" i="3"/>
  <c r="W161" i="3"/>
  <c r="BK161" i="3"/>
  <c r="N161" i="3"/>
  <c r="BE161" i="3" s="1"/>
  <c r="BI160" i="3"/>
  <c r="BH160" i="3"/>
  <c r="BG160" i="3"/>
  <c r="BF160" i="3"/>
  <c r="AA160" i="3"/>
  <c r="Y160" i="3"/>
  <c r="W160" i="3"/>
  <c r="BK160" i="3"/>
  <c r="N160" i="3"/>
  <c r="BE160" i="3" s="1"/>
  <c r="BI159" i="3"/>
  <c r="BH159" i="3"/>
  <c r="BG159" i="3"/>
  <c r="BF159" i="3"/>
  <c r="AA159" i="3"/>
  <c r="Y159" i="3"/>
  <c r="W159" i="3"/>
  <c r="BK159" i="3"/>
  <c r="N159" i="3"/>
  <c r="BE159" i="3" s="1"/>
  <c r="BI156" i="3"/>
  <c r="BH156" i="3"/>
  <c r="BG156" i="3"/>
  <c r="BF156" i="3"/>
  <c r="AA156" i="3"/>
  <c r="Y156" i="3"/>
  <c r="W156" i="3"/>
  <c r="BK156" i="3"/>
  <c r="N156" i="3"/>
  <c r="BE156" i="3" s="1"/>
  <c r="BI148" i="3"/>
  <c r="BH148" i="3"/>
  <c r="BG148" i="3"/>
  <c r="BF148" i="3"/>
  <c r="AA148" i="3"/>
  <c r="Y148" i="3"/>
  <c r="W148" i="3"/>
  <c r="BK148" i="3"/>
  <c r="N148" i="3"/>
  <c r="BE148" i="3" s="1"/>
  <c r="BI147" i="3"/>
  <c r="BH147" i="3"/>
  <c r="BG147" i="3"/>
  <c r="BF147" i="3"/>
  <c r="AA147" i="3"/>
  <c r="Y147" i="3"/>
  <c r="W147" i="3"/>
  <c r="BK147" i="3"/>
  <c r="N147" i="3"/>
  <c r="BE147" i="3" s="1"/>
  <c r="BI146" i="3"/>
  <c r="BH146" i="3"/>
  <c r="BG146" i="3"/>
  <c r="BF146" i="3"/>
  <c r="AA146" i="3"/>
  <c r="Y146" i="3"/>
  <c r="W146" i="3"/>
  <c r="BK146" i="3"/>
  <c r="N146" i="3"/>
  <c r="BE146" i="3" s="1"/>
  <c r="BI143" i="3"/>
  <c r="BH143" i="3"/>
  <c r="BG143" i="3"/>
  <c r="BF143" i="3"/>
  <c r="AA143" i="3"/>
  <c r="Y143" i="3"/>
  <c r="W143" i="3"/>
  <c r="BK143" i="3"/>
  <c r="N143" i="3"/>
  <c r="BE143" i="3" s="1"/>
  <c r="BI142" i="3"/>
  <c r="BH142" i="3"/>
  <c r="BG142" i="3"/>
  <c r="BF142" i="3"/>
  <c r="AA142" i="3"/>
  <c r="Y142" i="3"/>
  <c r="W142" i="3"/>
  <c r="BK142" i="3"/>
  <c r="N142" i="3"/>
  <c r="BE142" i="3" s="1"/>
  <c r="BI135" i="3"/>
  <c r="BH135" i="3"/>
  <c r="BG135" i="3"/>
  <c r="BF135" i="3"/>
  <c r="AA135" i="3"/>
  <c r="Y135" i="3"/>
  <c r="W135" i="3"/>
  <c r="BK135" i="3"/>
  <c r="N135" i="3"/>
  <c r="BE135" i="3" s="1"/>
  <c r="BI134" i="3"/>
  <c r="BH134" i="3"/>
  <c r="BG134" i="3"/>
  <c r="BF134" i="3"/>
  <c r="AA134" i="3"/>
  <c r="Y134" i="3"/>
  <c r="W134" i="3"/>
  <c r="BK134" i="3"/>
  <c r="N134" i="3"/>
  <c r="BE134" i="3" s="1"/>
  <c r="BI130" i="3"/>
  <c r="BH130" i="3"/>
  <c r="BG130" i="3"/>
  <c r="BF130" i="3"/>
  <c r="AA130" i="3"/>
  <c r="AA129" i="3" s="1"/>
  <c r="Y130" i="3"/>
  <c r="Y129" i="3" s="1"/>
  <c r="W130" i="3"/>
  <c r="W129" i="3" s="1"/>
  <c r="BK130" i="3"/>
  <c r="BK129" i="3" s="1"/>
  <c r="N129" i="3" s="1"/>
  <c r="N90" i="3" s="1"/>
  <c r="N130" i="3"/>
  <c r="BE130" i="3" s="1"/>
  <c r="BI125" i="3"/>
  <c r="BH125" i="3"/>
  <c r="BG125" i="3"/>
  <c r="BF125" i="3"/>
  <c r="AA125" i="3"/>
  <c r="AA124" i="3" s="1"/>
  <c r="AA123" i="3" s="1"/>
  <c r="Y125" i="3"/>
  <c r="Y124" i="3" s="1"/>
  <c r="Y123" i="3" s="1"/>
  <c r="W125" i="3"/>
  <c r="W124" i="3" s="1"/>
  <c r="W123" i="3" s="1"/>
  <c r="AU89" i="1" s="1"/>
  <c r="BK125" i="3"/>
  <c r="BK124" i="3" s="1"/>
  <c r="N125" i="3"/>
  <c r="BE125" i="3" s="1"/>
  <c r="M120" i="3"/>
  <c r="M119" i="3"/>
  <c r="F119" i="3"/>
  <c r="F117" i="3"/>
  <c r="F115" i="3"/>
  <c r="BI104" i="3"/>
  <c r="BH104" i="3"/>
  <c r="BG104" i="3"/>
  <c r="BF104" i="3"/>
  <c r="BI103" i="3"/>
  <c r="BH103" i="3"/>
  <c r="BG103" i="3"/>
  <c r="BF103" i="3"/>
  <c r="BI102" i="3"/>
  <c r="BH102" i="3"/>
  <c r="BG102" i="3"/>
  <c r="BF102" i="3"/>
  <c r="BI101" i="3"/>
  <c r="BH101" i="3"/>
  <c r="BG101" i="3"/>
  <c r="BF101" i="3"/>
  <c r="BI100" i="3"/>
  <c r="BH100" i="3"/>
  <c r="BG100" i="3"/>
  <c r="BF100" i="3"/>
  <c r="BI99" i="3"/>
  <c r="H36" i="3" s="1"/>
  <c r="BD89" i="1" s="1"/>
  <c r="BH99" i="3"/>
  <c r="H35" i="3" s="1"/>
  <c r="BC89" i="1" s="1"/>
  <c r="BG99" i="3"/>
  <c r="H34" i="3" s="1"/>
  <c r="BB89" i="1" s="1"/>
  <c r="BF99" i="3"/>
  <c r="M84" i="3"/>
  <c r="M83" i="3"/>
  <c r="F83" i="3"/>
  <c r="F81" i="3"/>
  <c r="F79" i="3"/>
  <c r="O15" i="3"/>
  <c r="E15" i="3"/>
  <c r="F120" i="3" s="1"/>
  <c r="O14" i="3"/>
  <c r="O9" i="3"/>
  <c r="M117" i="3" s="1"/>
  <c r="F6" i="3"/>
  <c r="F114" i="3" s="1"/>
  <c r="AY88" i="1"/>
  <c r="AX88" i="1"/>
  <c r="BI235" i="2"/>
  <c r="BH235" i="2"/>
  <c r="BG235" i="2"/>
  <c r="BF235" i="2"/>
  <c r="BK235" i="2"/>
  <c r="N235" i="2" s="1"/>
  <c r="BE235" i="2" s="1"/>
  <c r="BI234" i="2"/>
  <c r="BH234" i="2"/>
  <c r="BG234" i="2"/>
  <c r="BF234" i="2"/>
  <c r="BK234" i="2"/>
  <c r="N234" i="2" s="1"/>
  <c r="BE234" i="2" s="1"/>
  <c r="BI233" i="2"/>
  <c r="BH233" i="2"/>
  <c r="BG233" i="2"/>
  <c r="BF233" i="2"/>
  <c r="BK233" i="2"/>
  <c r="N233" i="2" s="1"/>
  <c r="BE233" i="2" s="1"/>
  <c r="BI232" i="2"/>
  <c r="BH232" i="2"/>
  <c r="BG232" i="2"/>
  <c r="BF232" i="2"/>
  <c r="BK232" i="2"/>
  <c r="N232" i="2" s="1"/>
  <c r="BE232" i="2" s="1"/>
  <c r="BI231" i="2"/>
  <c r="BH231" i="2"/>
  <c r="BG231" i="2"/>
  <c r="BF231" i="2"/>
  <c r="BK231" i="2"/>
  <c r="BK230" i="2" s="1"/>
  <c r="N230" i="2" s="1"/>
  <c r="N100" i="2" s="1"/>
  <c r="BI229" i="2"/>
  <c r="BH229" i="2"/>
  <c r="BG229" i="2"/>
  <c r="BF229" i="2"/>
  <c r="AA229" i="2"/>
  <c r="Y229" i="2"/>
  <c r="W229" i="2"/>
  <c r="BK229" i="2"/>
  <c r="N229" i="2"/>
  <c r="BE229" i="2" s="1"/>
  <c r="BI228" i="2"/>
  <c r="BH228" i="2"/>
  <c r="BG228" i="2"/>
  <c r="BF228" i="2"/>
  <c r="AA228" i="2"/>
  <c r="AA227" i="2" s="1"/>
  <c r="Y228" i="2"/>
  <c r="Y227" i="2" s="1"/>
  <c r="W228" i="2"/>
  <c r="W227" i="2" s="1"/>
  <c r="BK228" i="2"/>
  <c r="BK227" i="2" s="1"/>
  <c r="N227" i="2" s="1"/>
  <c r="N99" i="2" s="1"/>
  <c r="N228" i="2"/>
  <c r="BE228" i="2" s="1"/>
  <c r="BI226" i="2"/>
  <c r="BH226" i="2"/>
  <c r="BG226" i="2"/>
  <c r="BF226" i="2"/>
  <c r="AA226" i="2"/>
  <c r="Y226" i="2"/>
  <c r="W226" i="2"/>
  <c r="BK226" i="2"/>
  <c r="N226" i="2"/>
  <c r="BE226" i="2" s="1"/>
  <c r="BI225" i="2"/>
  <c r="BH225" i="2"/>
  <c r="BG225" i="2"/>
  <c r="BF225" i="2"/>
  <c r="AA225" i="2"/>
  <c r="Y225" i="2"/>
  <c r="W225" i="2"/>
  <c r="BK225" i="2"/>
  <c r="N225" i="2"/>
  <c r="BE225" i="2" s="1"/>
  <c r="BI224" i="2"/>
  <c r="BH224" i="2"/>
  <c r="BG224" i="2"/>
  <c r="BF224" i="2"/>
  <c r="AA224" i="2"/>
  <c r="Y224" i="2"/>
  <c r="W224" i="2"/>
  <c r="BK224" i="2"/>
  <c r="N224" i="2"/>
  <c r="BE224" i="2" s="1"/>
  <c r="BI223" i="2"/>
  <c r="BH223" i="2"/>
  <c r="BG223" i="2"/>
  <c r="BF223" i="2"/>
  <c r="AA223" i="2"/>
  <c r="Y223" i="2"/>
  <c r="W223" i="2"/>
  <c r="BK223" i="2"/>
  <c r="N223" i="2"/>
  <c r="BE223" i="2" s="1"/>
  <c r="BI222" i="2"/>
  <c r="BH222" i="2"/>
  <c r="BG222" i="2"/>
  <c r="BF222" i="2"/>
  <c r="AA222" i="2"/>
  <c r="Y222" i="2"/>
  <c r="W222" i="2"/>
  <c r="BK222" i="2"/>
  <c r="N222" i="2"/>
  <c r="BE222" i="2" s="1"/>
  <c r="BI221" i="2"/>
  <c r="BH221" i="2"/>
  <c r="BG221" i="2"/>
  <c r="BF221" i="2"/>
  <c r="AA221" i="2"/>
  <c r="Y221" i="2"/>
  <c r="W221" i="2"/>
  <c r="BK221" i="2"/>
  <c r="N221" i="2"/>
  <c r="BE221" i="2" s="1"/>
  <c r="BI220" i="2"/>
  <c r="BH220" i="2"/>
  <c r="BG220" i="2"/>
  <c r="BF220" i="2"/>
  <c r="AA220" i="2"/>
  <c r="Y220" i="2"/>
  <c r="W220" i="2"/>
  <c r="BK220" i="2"/>
  <c r="N220" i="2"/>
  <c r="BE220" i="2" s="1"/>
  <c r="BI218" i="2"/>
  <c r="BH218" i="2"/>
  <c r="BG218" i="2"/>
  <c r="BF218" i="2"/>
  <c r="AA218" i="2"/>
  <c r="Y218" i="2"/>
  <c r="W218" i="2"/>
  <c r="BK218" i="2"/>
  <c r="N218" i="2"/>
  <c r="BE218" i="2" s="1"/>
  <c r="BI217" i="2"/>
  <c r="BH217" i="2"/>
  <c r="BG217" i="2"/>
  <c r="BF217" i="2"/>
  <c r="AA217" i="2"/>
  <c r="Y217" i="2"/>
  <c r="W217" i="2"/>
  <c r="BK217" i="2"/>
  <c r="N217" i="2"/>
  <c r="BE217" i="2" s="1"/>
  <c r="BI216" i="2"/>
  <c r="BH216" i="2"/>
  <c r="BG216" i="2"/>
  <c r="BF216" i="2"/>
  <c r="AA216" i="2"/>
  <c r="Y216" i="2"/>
  <c r="W216" i="2"/>
  <c r="BK216" i="2"/>
  <c r="N216" i="2"/>
  <c r="BE216" i="2" s="1"/>
  <c r="BI215" i="2"/>
  <c r="BH215" i="2"/>
  <c r="BG215" i="2"/>
  <c r="BF215" i="2"/>
  <c r="AA215" i="2"/>
  <c r="Y215" i="2"/>
  <c r="W215" i="2"/>
  <c r="BK215" i="2"/>
  <c r="N215" i="2"/>
  <c r="BE215" i="2" s="1"/>
  <c r="BI214" i="2"/>
  <c r="BH214" i="2"/>
  <c r="BG214" i="2"/>
  <c r="BF214" i="2"/>
  <c r="AA214" i="2"/>
  <c r="Y214" i="2"/>
  <c r="W214" i="2"/>
  <c r="BK214" i="2"/>
  <c r="N214" i="2"/>
  <c r="BE214" i="2" s="1"/>
  <c r="BI213" i="2"/>
  <c r="BH213" i="2"/>
  <c r="BG213" i="2"/>
  <c r="BF213" i="2"/>
  <c r="AA213" i="2"/>
  <c r="Y213" i="2"/>
  <c r="W213" i="2"/>
  <c r="BK213" i="2"/>
  <c r="N213" i="2"/>
  <c r="BE213" i="2" s="1"/>
  <c r="BI212" i="2"/>
  <c r="BH212" i="2"/>
  <c r="BG212" i="2"/>
  <c r="BF212" i="2"/>
  <c r="AA212" i="2"/>
  <c r="Y212" i="2"/>
  <c r="W212" i="2"/>
  <c r="BK212" i="2"/>
  <c r="N212" i="2"/>
  <c r="BE212" i="2" s="1"/>
  <c r="BI211" i="2"/>
  <c r="BH211" i="2"/>
  <c r="BG211" i="2"/>
  <c r="BF211" i="2"/>
  <c r="AA211" i="2"/>
  <c r="Y211" i="2"/>
  <c r="W211" i="2"/>
  <c r="BK211" i="2"/>
  <c r="N211" i="2"/>
  <c r="BE211" i="2" s="1"/>
  <c r="BI210" i="2"/>
  <c r="BH210" i="2"/>
  <c r="BG210" i="2"/>
  <c r="BF210" i="2"/>
  <c r="AA210" i="2"/>
  <c r="Y210" i="2"/>
  <c r="W210" i="2"/>
  <c r="BK210" i="2"/>
  <c r="N210" i="2"/>
  <c r="BE210" i="2" s="1"/>
  <c r="BI209" i="2"/>
  <c r="BH209" i="2"/>
  <c r="BG209" i="2"/>
  <c r="BF209" i="2"/>
  <c r="AA209" i="2"/>
  <c r="AA208" i="2" s="1"/>
  <c r="Y209" i="2"/>
  <c r="Y208" i="2" s="1"/>
  <c r="W209" i="2"/>
  <c r="W208" i="2" s="1"/>
  <c r="BK209" i="2"/>
  <c r="BK208" i="2" s="1"/>
  <c r="N208" i="2" s="1"/>
  <c r="N98" i="2" s="1"/>
  <c r="N209" i="2"/>
  <c r="BE209" i="2" s="1"/>
  <c r="BI207" i="2"/>
  <c r="BH207" i="2"/>
  <c r="BG207" i="2"/>
  <c r="BF207" i="2"/>
  <c r="AA207" i="2"/>
  <c r="Y207" i="2"/>
  <c r="W207" i="2"/>
  <c r="BK207" i="2"/>
  <c r="N207" i="2"/>
  <c r="BE207" i="2" s="1"/>
  <c r="BI206" i="2"/>
  <c r="BH206" i="2"/>
  <c r="BG206" i="2"/>
  <c r="BF206" i="2"/>
  <c r="AA206" i="2"/>
  <c r="Y206" i="2"/>
  <c r="W206" i="2"/>
  <c r="BK206" i="2"/>
  <c r="N206" i="2"/>
  <c r="BE206" i="2" s="1"/>
  <c r="BI205" i="2"/>
  <c r="BH205" i="2"/>
  <c r="BG205" i="2"/>
  <c r="BF205" i="2"/>
  <c r="AA205" i="2"/>
  <c r="Y205" i="2"/>
  <c r="W205" i="2"/>
  <c r="BK205" i="2"/>
  <c r="N205" i="2"/>
  <c r="BE205" i="2" s="1"/>
  <c r="BI204" i="2"/>
  <c r="BH204" i="2"/>
  <c r="BG204" i="2"/>
  <c r="BF204" i="2"/>
  <c r="AA204" i="2"/>
  <c r="Y204" i="2"/>
  <c r="W204" i="2"/>
  <c r="BK204" i="2"/>
  <c r="N204" i="2"/>
  <c r="BE204" i="2" s="1"/>
  <c r="BI203" i="2"/>
  <c r="BH203" i="2"/>
  <c r="BG203" i="2"/>
  <c r="BF203" i="2"/>
  <c r="AA203" i="2"/>
  <c r="Y203" i="2"/>
  <c r="W203" i="2"/>
  <c r="BK203" i="2"/>
  <c r="N203" i="2"/>
  <c r="BE203" i="2" s="1"/>
  <c r="BI202" i="2"/>
  <c r="BH202" i="2"/>
  <c r="BG202" i="2"/>
  <c r="BF202" i="2"/>
  <c r="AA202" i="2"/>
  <c r="Y202" i="2"/>
  <c r="W202" i="2"/>
  <c r="BK202" i="2"/>
  <c r="N202" i="2"/>
  <c r="BE202" i="2" s="1"/>
  <c r="BI201" i="2"/>
  <c r="BH201" i="2"/>
  <c r="BG201" i="2"/>
  <c r="BF201" i="2"/>
  <c r="AA201" i="2"/>
  <c r="Y201" i="2"/>
  <c r="W201" i="2"/>
  <c r="BK201" i="2"/>
  <c r="N201" i="2"/>
  <c r="BE201" i="2" s="1"/>
  <c r="BI200" i="2"/>
  <c r="BH200" i="2"/>
  <c r="BG200" i="2"/>
  <c r="BF200" i="2"/>
  <c r="AA200" i="2"/>
  <c r="Y200" i="2"/>
  <c r="W200" i="2"/>
  <c r="BK200" i="2"/>
  <c r="N200" i="2"/>
  <c r="BE200" i="2" s="1"/>
  <c r="BI199" i="2"/>
  <c r="BH199" i="2"/>
  <c r="BG199" i="2"/>
  <c r="BF199" i="2"/>
  <c r="AA199" i="2"/>
  <c r="Y199" i="2"/>
  <c r="W199" i="2"/>
  <c r="BK199" i="2"/>
  <c r="N199" i="2"/>
  <c r="BE199" i="2" s="1"/>
  <c r="BI198" i="2"/>
  <c r="BH198" i="2"/>
  <c r="BG198" i="2"/>
  <c r="BF198" i="2"/>
  <c r="AA198" i="2"/>
  <c r="AA197" i="2" s="1"/>
  <c r="Y198" i="2"/>
  <c r="Y197" i="2" s="1"/>
  <c r="W198" i="2"/>
  <c r="W197" i="2" s="1"/>
  <c r="BK198" i="2"/>
  <c r="BK197" i="2" s="1"/>
  <c r="N197" i="2" s="1"/>
  <c r="N97" i="2" s="1"/>
  <c r="N198" i="2"/>
  <c r="BE198" i="2" s="1"/>
  <c r="BI196" i="2"/>
  <c r="BH196" i="2"/>
  <c r="BG196" i="2"/>
  <c r="BF196" i="2"/>
  <c r="AA196" i="2"/>
  <c r="Y196" i="2"/>
  <c r="W196" i="2"/>
  <c r="BK196" i="2"/>
  <c r="N196" i="2"/>
  <c r="BE196" i="2" s="1"/>
  <c r="BI195" i="2"/>
  <c r="BH195" i="2"/>
  <c r="BG195" i="2"/>
  <c r="BF195" i="2"/>
  <c r="AA195" i="2"/>
  <c r="Y195" i="2"/>
  <c r="W195" i="2"/>
  <c r="BK195" i="2"/>
  <c r="N195" i="2"/>
  <c r="BE195" i="2" s="1"/>
  <c r="BI194" i="2"/>
  <c r="BH194" i="2"/>
  <c r="BG194" i="2"/>
  <c r="BF194" i="2"/>
  <c r="AA194" i="2"/>
  <c r="Y194" i="2"/>
  <c r="W194" i="2"/>
  <c r="BK194" i="2"/>
  <c r="N194" i="2"/>
  <c r="BE194" i="2" s="1"/>
  <c r="BI193" i="2"/>
  <c r="BH193" i="2"/>
  <c r="BG193" i="2"/>
  <c r="BF193" i="2"/>
  <c r="AA193" i="2"/>
  <c r="Y193" i="2"/>
  <c r="W193" i="2"/>
  <c r="BK193" i="2"/>
  <c r="N193" i="2"/>
  <c r="BE193" i="2" s="1"/>
  <c r="BI192" i="2"/>
  <c r="BH192" i="2"/>
  <c r="BG192" i="2"/>
  <c r="BF192" i="2"/>
  <c r="AA192" i="2"/>
  <c r="Y192" i="2"/>
  <c r="W192" i="2"/>
  <c r="BK192" i="2"/>
  <c r="N192" i="2"/>
  <c r="BE192" i="2" s="1"/>
  <c r="BI191" i="2"/>
  <c r="BH191" i="2"/>
  <c r="BG191" i="2"/>
  <c r="BF191" i="2"/>
  <c r="AA191" i="2"/>
  <c r="Y191" i="2"/>
  <c r="W191" i="2"/>
  <c r="BK191" i="2"/>
  <c r="N191" i="2"/>
  <c r="BE191" i="2" s="1"/>
  <c r="BI190" i="2"/>
  <c r="BH190" i="2"/>
  <c r="BG190" i="2"/>
  <c r="BF190" i="2"/>
  <c r="AA190" i="2"/>
  <c r="Y190" i="2"/>
  <c r="W190" i="2"/>
  <c r="BK190" i="2"/>
  <c r="N190" i="2"/>
  <c r="BE190" i="2" s="1"/>
  <c r="BI189" i="2"/>
  <c r="BH189" i="2"/>
  <c r="BG189" i="2"/>
  <c r="BF189" i="2"/>
  <c r="AA189" i="2"/>
  <c r="Y189" i="2"/>
  <c r="W189" i="2"/>
  <c r="BK189" i="2"/>
  <c r="N189" i="2"/>
  <c r="BE189" i="2" s="1"/>
  <c r="BI188" i="2"/>
  <c r="BH188" i="2"/>
  <c r="BG188" i="2"/>
  <c r="BF188" i="2"/>
  <c r="AA188" i="2"/>
  <c r="Y188" i="2"/>
  <c r="W188" i="2"/>
  <c r="BK188" i="2"/>
  <c r="N188" i="2"/>
  <c r="BE188" i="2" s="1"/>
  <c r="BI187" i="2"/>
  <c r="BH187" i="2"/>
  <c r="BG187" i="2"/>
  <c r="BF187" i="2"/>
  <c r="AA187" i="2"/>
  <c r="Y187" i="2"/>
  <c r="W187" i="2"/>
  <c r="BK187" i="2"/>
  <c r="N187" i="2"/>
  <c r="BE187" i="2" s="1"/>
  <c r="BI186" i="2"/>
  <c r="BH186" i="2"/>
  <c r="BG186" i="2"/>
  <c r="BF186" i="2"/>
  <c r="AA186" i="2"/>
  <c r="Y186" i="2"/>
  <c r="W186" i="2"/>
  <c r="BK186" i="2"/>
  <c r="N186" i="2"/>
  <c r="BE186" i="2" s="1"/>
  <c r="BI185" i="2"/>
  <c r="BH185" i="2"/>
  <c r="BG185" i="2"/>
  <c r="BF185" i="2"/>
  <c r="AA185" i="2"/>
  <c r="Y185" i="2"/>
  <c r="W185" i="2"/>
  <c r="BK185" i="2"/>
  <c r="N185" i="2"/>
  <c r="BE185" i="2" s="1"/>
  <c r="BI184" i="2"/>
  <c r="BH184" i="2"/>
  <c r="BG184" i="2"/>
  <c r="BF184" i="2"/>
  <c r="AA184" i="2"/>
  <c r="Y184" i="2"/>
  <c r="W184" i="2"/>
  <c r="BK184" i="2"/>
  <c r="N184" i="2"/>
  <c r="BE184" i="2" s="1"/>
  <c r="BI182" i="2"/>
  <c r="BH182" i="2"/>
  <c r="BG182" i="2"/>
  <c r="BF182" i="2"/>
  <c r="AA182" i="2"/>
  <c r="Y182" i="2"/>
  <c r="W182" i="2"/>
  <c r="BK182" i="2"/>
  <c r="N182" i="2"/>
  <c r="BE182" i="2" s="1"/>
  <c r="BI181" i="2"/>
  <c r="BH181" i="2"/>
  <c r="BG181" i="2"/>
  <c r="BF181" i="2"/>
  <c r="AA181" i="2"/>
  <c r="Y181" i="2"/>
  <c r="W181" i="2"/>
  <c r="BK181" i="2"/>
  <c r="N181" i="2"/>
  <c r="BE181" i="2" s="1"/>
  <c r="BI180" i="2"/>
  <c r="BH180" i="2"/>
  <c r="BG180" i="2"/>
  <c r="BF180" i="2"/>
  <c r="AA180" i="2"/>
  <c r="Y180" i="2"/>
  <c r="W180" i="2"/>
  <c r="BK180" i="2"/>
  <c r="N180" i="2"/>
  <c r="BE180" i="2" s="1"/>
  <c r="BI179" i="2"/>
  <c r="BH179" i="2"/>
  <c r="BG179" i="2"/>
  <c r="BF179" i="2"/>
  <c r="AA179" i="2"/>
  <c r="Y179" i="2"/>
  <c r="W179" i="2"/>
  <c r="BK179" i="2"/>
  <c r="N179" i="2"/>
  <c r="BE179" i="2" s="1"/>
  <c r="BI178" i="2"/>
  <c r="BH178" i="2"/>
  <c r="BG178" i="2"/>
  <c r="BF178" i="2"/>
  <c r="AA178" i="2"/>
  <c r="Y178" i="2"/>
  <c r="W178" i="2"/>
  <c r="BK178" i="2"/>
  <c r="N178" i="2"/>
  <c r="BE178" i="2" s="1"/>
  <c r="BI177" i="2"/>
  <c r="BH177" i="2"/>
  <c r="BG177" i="2"/>
  <c r="BF177" i="2"/>
  <c r="AA177" i="2"/>
  <c r="Y177" i="2"/>
  <c r="W177" i="2"/>
  <c r="BK177" i="2"/>
  <c r="N177" i="2"/>
  <c r="BE177" i="2" s="1"/>
  <c r="BI176" i="2"/>
  <c r="BH176" i="2"/>
  <c r="BG176" i="2"/>
  <c r="BF176" i="2"/>
  <c r="AA176" i="2"/>
  <c r="Y176" i="2"/>
  <c r="W176" i="2"/>
  <c r="BK176" i="2"/>
  <c r="N176" i="2"/>
  <c r="BE176" i="2" s="1"/>
  <c r="BI175" i="2"/>
  <c r="BH175" i="2"/>
  <c r="BG175" i="2"/>
  <c r="BF175" i="2"/>
  <c r="AA175" i="2"/>
  <c r="Y175" i="2"/>
  <c r="W175" i="2"/>
  <c r="BK175" i="2"/>
  <c r="N175" i="2"/>
  <c r="BE175" i="2" s="1"/>
  <c r="BI174" i="2"/>
  <c r="BH174" i="2"/>
  <c r="BG174" i="2"/>
  <c r="BF174" i="2"/>
  <c r="AA174" i="2"/>
  <c r="Y174" i="2"/>
  <c r="W174" i="2"/>
  <c r="BK174" i="2"/>
  <c r="N174" i="2"/>
  <c r="BE174" i="2" s="1"/>
  <c r="BI173" i="2"/>
  <c r="BH173" i="2"/>
  <c r="BG173" i="2"/>
  <c r="BF173" i="2"/>
  <c r="AA173" i="2"/>
  <c r="AA172" i="2" s="1"/>
  <c r="Y173" i="2"/>
  <c r="Y172" i="2" s="1"/>
  <c r="W173" i="2"/>
  <c r="W172" i="2" s="1"/>
  <c r="BK173" i="2"/>
  <c r="BK172" i="2" s="1"/>
  <c r="N172" i="2" s="1"/>
  <c r="N96" i="2" s="1"/>
  <c r="N173" i="2"/>
  <c r="BE173" i="2" s="1"/>
  <c r="BI171" i="2"/>
  <c r="BH171" i="2"/>
  <c r="BG171" i="2"/>
  <c r="BF171" i="2"/>
  <c r="AA171" i="2"/>
  <c r="Y171" i="2"/>
  <c r="W171" i="2"/>
  <c r="BK171" i="2"/>
  <c r="N171" i="2"/>
  <c r="BE171" i="2" s="1"/>
  <c r="BI170" i="2"/>
  <c r="BH170" i="2"/>
  <c r="BG170" i="2"/>
  <c r="BF170" i="2"/>
  <c r="AA170" i="2"/>
  <c r="Y170" i="2"/>
  <c r="W170" i="2"/>
  <c r="BK170" i="2"/>
  <c r="N170" i="2"/>
  <c r="BE170" i="2" s="1"/>
  <c r="BI169" i="2"/>
  <c r="BH169" i="2"/>
  <c r="BG169" i="2"/>
  <c r="BF169" i="2"/>
  <c r="AA169" i="2"/>
  <c r="Y169" i="2"/>
  <c r="W169" i="2"/>
  <c r="BK169" i="2"/>
  <c r="N169" i="2"/>
  <c r="BE169" i="2" s="1"/>
  <c r="BI168" i="2"/>
  <c r="BH168" i="2"/>
  <c r="BG168" i="2"/>
  <c r="BF168" i="2"/>
  <c r="AA168" i="2"/>
  <c r="Y168" i="2"/>
  <c r="W168" i="2"/>
  <c r="BK168" i="2"/>
  <c r="N168" i="2"/>
  <c r="BE168" i="2" s="1"/>
  <c r="BI167" i="2"/>
  <c r="BH167" i="2"/>
  <c r="BG167" i="2"/>
  <c r="BF167" i="2"/>
  <c r="AA167" i="2"/>
  <c r="Y167" i="2"/>
  <c r="W167" i="2"/>
  <c r="BK167" i="2"/>
  <c r="N167" i="2"/>
  <c r="BE167" i="2" s="1"/>
  <c r="BI166" i="2"/>
  <c r="BH166" i="2"/>
  <c r="BG166" i="2"/>
  <c r="BF166" i="2"/>
  <c r="AA166" i="2"/>
  <c r="Y166" i="2"/>
  <c r="W166" i="2"/>
  <c r="BK166" i="2"/>
  <c r="N166" i="2"/>
  <c r="BE166" i="2" s="1"/>
  <c r="BI165" i="2"/>
  <c r="BH165" i="2"/>
  <c r="BG165" i="2"/>
  <c r="BF165" i="2"/>
  <c r="AA165" i="2"/>
  <c r="Y165" i="2"/>
  <c r="W165" i="2"/>
  <c r="BK165" i="2"/>
  <c r="N165" i="2"/>
  <c r="BE165" i="2" s="1"/>
  <c r="BI164" i="2"/>
  <c r="BH164" i="2"/>
  <c r="BG164" i="2"/>
  <c r="BF164" i="2"/>
  <c r="AA164" i="2"/>
  <c r="Y164" i="2"/>
  <c r="W164" i="2"/>
  <c r="BK164" i="2"/>
  <c r="N164" i="2"/>
  <c r="BE164" i="2" s="1"/>
  <c r="BI163" i="2"/>
  <c r="BH163" i="2"/>
  <c r="BG163" i="2"/>
  <c r="BF163" i="2"/>
  <c r="AA163" i="2"/>
  <c r="Y163" i="2"/>
  <c r="W163" i="2"/>
  <c r="BK163" i="2"/>
  <c r="N163" i="2"/>
  <c r="BE163" i="2" s="1"/>
  <c r="BI162" i="2"/>
  <c r="BH162" i="2"/>
  <c r="BG162" i="2"/>
  <c r="BF162" i="2"/>
  <c r="AA162" i="2"/>
  <c r="Y162" i="2"/>
  <c r="W162" i="2"/>
  <c r="BK162" i="2"/>
  <c r="N162" i="2"/>
  <c r="BE162" i="2" s="1"/>
  <c r="BI161" i="2"/>
  <c r="BH161" i="2"/>
  <c r="BG161" i="2"/>
  <c r="BF161" i="2"/>
  <c r="AA161" i="2"/>
  <c r="Y161" i="2"/>
  <c r="W161" i="2"/>
  <c r="BK161" i="2"/>
  <c r="N161" i="2"/>
  <c r="BE161" i="2" s="1"/>
  <c r="BI160" i="2"/>
  <c r="BH160" i="2"/>
  <c r="BG160" i="2"/>
  <c r="BF160" i="2"/>
  <c r="AA160" i="2"/>
  <c r="Y160" i="2"/>
  <c r="W160" i="2"/>
  <c r="BK160" i="2"/>
  <c r="N160" i="2"/>
  <c r="BE160" i="2" s="1"/>
  <c r="BI159" i="2"/>
  <c r="BH159" i="2"/>
  <c r="BG159" i="2"/>
  <c r="BF159" i="2"/>
  <c r="AA159" i="2"/>
  <c r="Y159" i="2"/>
  <c r="W159" i="2"/>
  <c r="BK159" i="2"/>
  <c r="N159" i="2"/>
  <c r="BE159" i="2" s="1"/>
  <c r="BI158" i="2"/>
  <c r="BH158" i="2"/>
  <c r="BG158" i="2"/>
  <c r="BF158" i="2"/>
  <c r="AA158" i="2"/>
  <c r="Y158" i="2"/>
  <c r="W158" i="2"/>
  <c r="BK158" i="2"/>
  <c r="N158" i="2"/>
  <c r="BE158" i="2" s="1"/>
  <c r="BI157" i="2"/>
  <c r="BH157" i="2"/>
  <c r="BG157" i="2"/>
  <c r="BF157" i="2"/>
  <c r="AA157" i="2"/>
  <c r="Y157" i="2"/>
  <c r="W157" i="2"/>
  <c r="BK157" i="2"/>
  <c r="N157" i="2"/>
  <c r="BE157" i="2" s="1"/>
  <c r="BI156" i="2"/>
  <c r="BH156" i="2"/>
  <c r="BG156" i="2"/>
  <c r="BF156" i="2"/>
  <c r="AA156" i="2"/>
  <c r="Y156" i="2"/>
  <c r="W156" i="2"/>
  <c r="BK156" i="2"/>
  <c r="N156" i="2"/>
  <c r="BE156" i="2" s="1"/>
  <c r="BI155" i="2"/>
  <c r="BH155" i="2"/>
  <c r="BG155" i="2"/>
  <c r="BF155" i="2"/>
  <c r="AA155" i="2"/>
  <c r="AA154" i="2" s="1"/>
  <c r="AA153" i="2" s="1"/>
  <c r="Y155" i="2"/>
  <c r="Y154" i="2" s="1"/>
  <c r="Y153" i="2" s="1"/>
  <c r="W155" i="2"/>
  <c r="W154" i="2" s="1"/>
  <c r="W153" i="2" s="1"/>
  <c r="BK155" i="2"/>
  <c r="BK154" i="2" s="1"/>
  <c r="N155" i="2"/>
  <c r="BE155" i="2" s="1"/>
  <c r="BI152" i="2"/>
  <c r="BH152" i="2"/>
  <c r="BG152" i="2"/>
  <c r="BF152" i="2"/>
  <c r="AA152" i="2"/>
  <c r="AA151" i="2" s="1"/>
  <c r="Y152" i="2"/>
  <c r="Y151" i="2" s="1"/>
  <c r="W152" i="2"/>
  <c r="W151" i="2" s="1"/>
  <c r="BK152" i="2"/>
  <c r="BK151" i="2" s="1"/>
  <c r="N151" i="2" s="1"/>
  <c r="N93" i="2" s="1"/>
  <c r="N152" i="2"/>
  <c r="BE152" i="2" s="1"/>
  <c r="BI147" i="2"/>
  <c r="BH147" i="2"/>
  <c r="BG147" i="2"/>
  <c r="BF147" i="2"/>
  <c r="AA147" i="2"/>
  <c r="AA146" i="2" s="1"/>
  <c r="Y147" i="2"/>
  <c r="Y146" i="2" s="1"/>
  <c r="W147" i="2"/>
  <c r="W146" i="2" s="1"/>
  <c r="BK147" i="2"/>
  <c r="BK146" i="2" s="1"/>
  <c r="N146" i="2" s="1"/>
  <c r="N92" i="2" s="1"/>
  <c r="N147" i="2"/>
  <c r="BE147" i="2" s="1"/>
  <c r="BI143" i="2"/>
  <c r="BH143" i="2"/>
  <c r="BG143" i="2"/>
  <c r="BF143" i="2"/>
  <c r="AA143" i="2"/>
  <c r="AA142" i="2" s="1"/>
  <c r="Y143" i="2"/>
  <c r="Y142" i="2" s="1"/>
  <c r="W143" i="2"/>
  <c r="W142" i="2" s="1"/>
  <c r="BK143" i="2"/>
  <c r="BK142" i="2" s="1"/>
  <c r="N142" i="2" s="1"/>
  <c r="N91" i="2" s="1"/>
  <c r="N143" i="2"/>
  <c r="BE143" i="2" s="1"/>
  <c r="BI140" i="2"/>
  <c r="BH140" i="2"/>
  <c r="BG140" i="2"/>
  <c r="BF140" i="2"/>
  <c r="AA140" i="2"/>
  <c r="Y140" i="2"/>
  <c r="W140" i="2"/>
  <c r="BK140" i="2"/>
  <c r="N140" i="2"/>
  <c r="BE140" i="2" s="1"/>
  <c r="BI139" i="2"/>
  <c r="BH139" i="2"/>
  <c r="BG139" i="2"/>
  <c r="BF139" i="2"/>
  <c r="AA139" i="2"/>
  <c r="Y139" i="2"/>
  <c r="W139" i="2"/>
  <c r="BK139" i="2"/>
  <c r="N139" i="2"/>
  <c r="BE139" i="2" s="1"/>
  <c r="BI138" i="2"/>
  <c r="BH138" i="2"/>
  <c r="BG138" i="2"/>
  <c r="BF138" i="2"/>
  <c r="AA138" i="2"/>
  <c r="Y138" i="2"/>
  <c r="W138" i="2"/>
  <c r="BK138" i="2"/>
  <c r="N138" i="2"/>
  <c r="BE138" i="2" s="1"/>
  <c r="BI137" i="2"/>
  <c r="BH137" i="2"/>
  <c r="BG137" i="2"/>
  <c r="BF137" i="2"/>
  <c r="AA137" i="2"/>
  <c r="Y137" i="2"/>
  <c r="W137" i="2"/>
  <c r="BK137" i="2"/>
  <c r="N137" i="2"/>
  <c r="BE137" i="2" s="1"/>
  <c r="BI134" i="2"/>
  <c r="BH134" i="2"/>
  <c r="BG134" i="2"/>
  <c r="BF134" i="2"/>
  <c r="AA134" i="2"/>
  <c r="AA133" i="2" s="1"/>
  <c r="Y134" i="2"/>
  <c r="Y133" i="2" s="1"/>
  <c r="W134" i="2"/>
  <c r="W133" i="2" s="1"/>
  <c r="BK134" i="2"/>
  <c r="BK133" i="2" s="1"/>
  <c r="N133" i="2" s="1"/>
  <c r="N90" i="2" s="1"/>
  <c r="N134" i="2"/>
  <c r="BE134" i="2" s="1"/>
  <c r="BI129" i="2"/>
  <c r="BH129" i="2"/>
  <c r="BG129" i="2"/>
  <c r="BF129" i="2"/>
  <c r="AA129" i="2"/>
  <c r="AA128" i="2" s="1"/>
  <c r="AA127" i="2" s="1"/>
  <c r="Y129" i="2"/>
  <c r="Y128" i="2" s="1"/>
  <c r="Y127" i="2" s="1"/>
  <c r="W129" i="2"/>
  <c r="W128" i="2" s="1"/>
  <c r="W127" i="2" s="1"/>
  <c r="AU88" i="1" s="1"/>
  <c r="AU87" i="1" s="1"/>
  <c r="BK129" i="2"/>
  <c r="BK128" i="2" s="1"/>
  <c r="N129" i="2"/>
  <c r="BE129" i="2" s="1"/>
  <c r="M124" i="2"/>
  <c r="M123" i="2"/>
  <c r="F123" i="2"/>
  <c r="F121" i="2"/>
  <c r="F119" i="2"/>
  <c r="BI108" i="2"/>
  <c r="BH108" i="2"/>
  <c r="BG108" i="2"/>
  <c r="BF108" i="2"/>
  <c r="BI107" i="2"/>
  <c r="BH107" i="2"/>
  <c r="BG107" i="2"/>
  <c r="BF107" i="2"/>
  <c r="BI106" i="2"/>
  <c r="BH106" i="2"/>
  <c r="BG106" i="2"/>
  <c r="BF106" i="2"/>
  <c r="BI105" i="2"/>
  <c r="BH105" i="2"/>
  <c r="BG105" i="2"/>
  <c r="BF105" i="2"/>
  <c r="BI104" i="2"/>
  <c r="BH104" i="2"/>
  <c r="BG104" i="2"/>
  <c r="BF104" i="2"/>
  <c r="BI103" i="2"/>
  <c r="H36" i="2" s="1"/>
  <c r="BD88" i="1" s="1"/>
  <c r="BD87" i="1" s="1"/>
  <c r="W35" i="1" s="1"/>
  <c r="BH103" i="2"/>
  <c r="H35" i="2" s="1"/>
  <c r="BC88" i="1" s="1"/>
  <c r="BC87" i="1" s="1"/>
  <c r="BG103" i="2"/>
  <c r="H34" i="2" s="1"/>
  <c r="BB88" i="1" s="1"/>
  <c r="BB87" i="1" s="1"/>
  <c r="BF103" i="2"/>
  <c r="M33" i="2" s="1"/>
  <c r="AW88" i="1" s="1"/>
  <c r="M84" i="2"/>
  <c r="M83" i="2"/>
  <c r="F83" i="2"/>
  <c r="F81" i="2"/>
  <c r="F79" i="2"/>
  <c r="O15" i="2"/>
  <c r="E15" i="2"/>
  <c r="F124" i="2" s="1"/>
  <c r="O14" i="2"/>
  <c r="O9" i="2"/>
  <c r="M121" i="2" s="1"/>
  <c r="F6" i="2"/>
  <c r="F118" i="2" s="1"/>
  <c r="CK96" i="1"/>
  <c r="CJ96" i="1"/>
  <c r="CI96" i="1"/>
  <c r="CC96" i="1"/>
  <c r="CH96" i="1"/>
  <c r="CB96" i="1"/>
  <c r="CG96" i="1"/>
  <c r="CA96" i="1"/>
  <c r="CF96" i="1"/>
  <c r="BZ96" i="1"/>
  <c r="CE96" i="1"/>
  <c r="CK95" i="1"/>
  <c r="CJ95" i="1"/>
  <c r="CI95" i="1"/>
  <c r="CC95" i="1"/>
  <c r="CH95" i="1"/>
  <c r="CB95" i="1"/>
  <c r="CG95" i="1"/>
  <c r="CA95" i="1"/>
  <c r="CF95" i="1"/>
  <c r="BZ95" i="1"/>
  <c r="CE95" i="1"/>
  <c r="CK94" i="1"/>
  <c r="CJ94" i="1"/>
  <c r="CI94" i="1"/>
  <c r="CC94" i="1"/>
  <c r="CH94" i="1"/>
  <c r="CB94" i="1"/>
  <c r="CG94" i="1"/>
  <c r="CA94" i="1"/>
  <c r="CF94" i="1"/>
  <c r="BZ94" i="1"/>
  <c r="CE94" i="1"/>
  <c r="CK93" i="1"/>
  <c r="CJ93" i="1"/>
  <c r="CI93" i="1"/>
  <c r="CH93" i="1"/>
  <c r="CG93" i="1"/>
  <c r="CF93" i="1"/>
  <c r="BZ93" i="1"/>
  <c r="CE93" i="1"/>
  <c r="AM83" i="1"/>
  <c r="L83" i="1"/>
  <c r="AM82" i="1"/>
  <c r="L82" i="1"/>
  <c r="AM80" i="1"/>
  <c r="L80" i="1"/>
  <c r="L78" i="1"/>
  <c r="L77" i="1"/>
  <c r="W33" i="1" l="1"/>
  <c r="AX87" i="1"/>
  <c r="W34" i="1"/>
  <c r="AY87" i="1"/>
  <c r="N128" i="2"/>
  <c r="N89" i="2" s="1"/>
  <c r="N154" i="2"/>
  <c r="N95" i="2" s="1"/>
  <c r="BK153" i="2"/>
  <c r="N153" i="2" s="1"/>
  <c r="N94" i="2" s="1"/>
  <c r="F78" i="2"/>
  <c r="M81" i="2"/>
  <c r="F84" i="2"/>
  <c r="N231" i="2"/>
  <c r="BE231" i="2" s="1"/>
  <c r="H33" i="2"/>
  <c r="BA88" i="1" s="1"/>
  <c r="F78" i="3"/>
  <c r="M81" i="3"/>
  <c r="F84" i="3"/>
  <c r="M33" i="3"/>
  <c r="AW89" i="1" s="1"/>
  <c r="H33" i="3"/>
  <c r="BA89" i="1" s="1"/>
  <c r="N124" i="3"/>
  <c r="N89" i="3" s="1"/>
  <c r="BK123" i="3"/>
  <c r="N123" i="3" s="1"/>
  <c r="N88" i="3" s="1"/>
  <c r="N234" i="3"/>
  <c r="BE234" i="3" s="1"/>
  <c r="F78" i="4"/>
  <c r="M81" i="4"/>
  <c r="F84" i="4"/>
  <c r="M33" i="4"/>
  <c r="AW90" i="1" s="1"/>
  <c r="H33" i="4"/>
  <c r="BA90" i="1" s="1"/>
  <c r="N126" i="4"/>
  <c r="N89" i="4" s="1"/>
  <c r="N164" i="4"/>
  <c r="N96" i="4" s="1"/>
  <c r="BK163" i="4"/>
  <c r="N163" i="4" s="1"/>
  <c r="N95" i="4" s="1"/>
  <c r="N172" i="4"/>
  <c r="BE172" i="4" s="1"/>
  <c r="BK125" i="4" l="1"/>
  <c r="N125" i="4" s="1"/>
  <c r="N88" i="4" s="1"/>
  <c r="N104" i="3"/>
  <c r="BE104" i="3" s="1"/>
  <c r="N103" i="3"/>
  <c r="BE103" i="3" s="1"/>
  <c r="N102" i="3"/>
  <c r="BE102" i="3" s="1"/>
  <c r="N101" i="3"/>
  <c r="BE101" i="3" s="1"/>
  <c r="N100" i="3"/>
  <c r="BE100" i="3" s="1"/>
  <c r="N99" i="3"/>
  <c r="M27" i="3"/>
  <c r="BA87" i="1"/>
  <c r="BK127" i="2"/>
  <c r="N127" i="2" s="1"/>
  <c r="N88" i="2" s="1"/>
  <c r="N108" i="2" l="1"/>
  <c r="BE108" i="2" s="1"/>
  <c r="N107" i="2"/>
  <c r="BE107" i="2" s="1"/>
  <c r="N106" i="2"/>
  <c r="BE106" i="2" s="1"/>
  <c r="N105" i="2"/>
  <c r="BE105" i="2" s="1"/>
  <c r="N104" i="2"/>
  <c r="BE104" i="2" s="1"/>
  <c r="N103" i="2"/>
  <c r="M27" i="2"/>
  <c r="W32" i="1"/>
  <c r="AW87" i="1"/>
  <c r="AK32" i="1" s="1"/>
  <c r="N98" i="3"/>
  <c r="BE99" i="3"/>
  <c r="N106" i="4"/>
  <c r="BE106" i="4" s="1"/>
  <c r="N105" i="4"/>
  <c r="BE105" i="4" s="1"/>
  <c r="N104" i="4"/>
  <c r="BE104" i="4" s="1"/>
  <c r="N103" i="4"/>
  <c r="BE103" i="4" s="1"/>
  <c r="N102" i="4"/>
  <c r="BE102" i="4" s="1"/>
  <c r="N101" i="4"/>
  <c r="M27" i="4"/>
  <c r="N100" i="4" l="1"/>
  <c r="BE101" i="4"/>
  <c r="M32" i="3"/>
  <c r="AV89" i="1" s="1"/>
  <c r="AT89" i="1" s="1"/>
  <c r="H32" i="3"/>
  <c r="AZ89" i="1" s="1"/>
  <c r="M28" i="3"/>
  <c r="L106" i="3"/>
  <c r="N102" i="2"/>
  <c r="BE103" i="2"/>
  <c r="M32" i="2" l="1"/>
  <c r="AV88" i="1" s="1"/>
  <c r="AT88" i="1" s="1"/>
  <c r="H32" i="2"/>
  <c r="AZ88" i="1" s="1"/>
  <c r="M28" i="2"/>
  <c r="L110" i="2"/>
  <c r="AS89" i="1"/>
  <c r="M30" i="3"/>
  <c r="M32" i="4"/>
  <c r="AV90" i="1" s="1"/>
  <c r="AT90" i="1" s="1"/>
  <c r="H32" i="4"/>
  <c r="AZ90" i="1" s="1"/>
  <c r="M28" i="4"/>
  <c r="L108" i="4"/>
  <c r="AS90" i="1" l="1"/>
  <c r="M30" i="4"/>
  <c r="AG89" i="1"/>
  <c r="AN89" i="1" s="1"/>
  <c r="L38" i="3"/>
  <c r="AS88" i="1"/>
  <c r="AS87" i="1" s="1"/>
  <c r="M30" i="2"/>
  <c r="AZ87" i="1"/>
  <c r="AV87" i="1" l="1"/>
  <c r="AG88" i="1"/>
  <c r="L38" i="2"/>
  <c r="AG90" i="1"/>
  <c r="AN90" i="1" s="1"/>
  <c r="L38" i="4"/>
  <c r="AG87" i="1" l="1"/>
  <c r="AN88" i="1"/>
  <c r="AT87" i="1"/>
  <c r="AK26" i="1" l="1"/>
  <c r="AG96" i="1"/>
  <c r="AG95" i="1"/>
  <c r="AG94" i="1"/>
  <c r="AG93" i="1"/>
  <c r="AN87" i="1"/>
  <c r="AG92" i="1" l="1"/>
  <c r="CD93" i="1"/>
  <c r="AV93" i="1"/>
  <c r="BY93" i="1" s="1"/>
  <c r="AN93" i="1"/>
  <c r="CD94" i="1"/>
  <c r="AV94" i="1"/>
  <c r="BY94" i="1" s="1"/>
  <c r="AN94" i="1"/>
  <c r="CD95" i="1"/>
  <c r="AV95" i="1"/>
  <c r="BY95" i="1" s="1"/>
  <c r="AN95" i="1"/>
  <c r="CD96" i="1"/>
  <c r="AV96" i="1"/>
  <c r="BY96" i="1" s="1"/>
  <c r="AN96" i="1"/>
  <c r="AN92" i="1" l="1"/>
  <c r="AN98" i="1" s="1"/>
  <c r="AK31" i="1"/>
  <c r="W31" i="1"/>
  <c r="AK27" i="1"/>
  <c r="AK29" i="1" s="1"/>
  <c r="AK37" i="1" s="1"/>
  <c r="AG98" i="1"/>
</calcChain>
</file>

<file path=xl/sharedStrings.xml><?xml version="1.0" encoding="utf-8"?>
<sst xmlns="http://schemas.openxmlformats.org/spreadsheetml/2006/main" count="3682" uniqueCount="694">
  <si>
    <t>2012</t>
  </si>
  <si>
    <t>List obsahuje:</t>
  </si>
  <si>
    <t>2.0</t>
  </si>
  <si>
    <t/>
  </si>
  <si>
    <t>False</t>
  </si>
  <si>
    <t>optimalizováno pro tisk sestav ve formátu A4 - na výšku</t>
  </si>
  <si>
    <t>&gt;&gt;  skryté sloupce  &lt;&lt;</t>
  </si>
  <si>
    <t>0,01</t>
  </si>
  <si>
    <t>21</t>
  </si>
  <si>
    <t>15</t>
  </si>
  <si>
    <t>SOUHRNNÝ LIST STAVBY</t>
  </si>
  <si>
    <t>v ---  níže se nacházejí doplnkové a pomocné údaje k sestavám  --- v</t>
  </si>
  <si>
    <t>Návod na vyplnění</t>
  </si>
  <si>
    <t>0,001</t>
  </si>
  <si>
    <t>Kód:</t>
  </si>
  <si>
    <t>Měnit lze pouze buňky se žlutým podbarvením!_x000D_
_x000D_
1) na prvním listu Rekapitulace stavby vyplňte v sestavě_x000D_
_x000D_
    a) Souhrnný list_x000D_
       - údaje o Zhotoviteli_x000D_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Zhotoviteli, pokud se liší od údajů o Zhotoviteli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případe potřeby poznámku (ta je v skrytém sloupci)</t>
  </si>
  <si>
    <t>0,1</t>
  </si>
  <si>
    <t>Stavba:</t>
  </si>
  <si>
    <t>Rekonstrukce a doplnění sportovního areálu Čížová - porc. č. 147, 59/6</t>
  </si>
  <si>
    <t>JKSO:</t>
  </si>
  <si>
    <t>CC-CZ:</t>
  </si>
  <si>
    <t>Místo:</t>
  </si>
  <si>
    <t>Čížová</t>
  </si>
  <si>
    <t>Datum:</t>
  </si>
  <si>
    <t>3. 11. 2016</t>
  </si>
  <si>
    <t>Objednatel:</t>
  </si>
  <si>
    <t>IČ:</t>
  </si>
  <si>
    <t>Obec Čížová, Čížová 75, 398 31   Čížová</t>
  </si>
  <si>
    <t>DIČ:</t>
  </si>
  <si>
    <t>Zhotovitel:</t>
  </si>
  <si>
    <t>Vyplň údaj</t>
  </si>
  <si>
    <t>Projektant:</t>
  </si>
  <si>
    <t>26094541</t>
  </si>
  <si>
    <t>PROJEKTOSTAV s.r.o.</t>
  </si>
  <si>
    <t>CZ26094541</t>
  </si>
  <si>
    <t>True</t>
  </si>
  <si>
    <t>Zpracovatel:</t>
  </si>
  <si>
    <t>Jindřich  J u k l  tel.: 602558222</t>
  </si>
  <si>
    <t>Poznámka:</t>
  </si>
  <si>
    <t>Náklady z rozpočtů</t>
  </si>
  <si>
    <t>Ostatní náklady ze souhrnného listu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</si>
  <si>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</si>
  <si>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</si>
  <si>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</si>
  <si>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</si>
  <si>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</si>
  <si>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</si>
  <si>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</si>
  <si>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</si>
  <si>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</si>
  <si>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</si>
  <si>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</si>
  <si>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</si>
  <si>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</si>
  <si>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</si>
  <si>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</si>
  <si>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</si>
  <si>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</si>
  <si>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</t>
  </si>
  <si>
    <t>Informatívní údaje z listů zakázek</t>
  </si>
  <si>
    <t>Kód</t>
  </si>
  <si>
    <t>Objekt</t>
  </si>
  <si>
    <t>Cena bez DPH [CZK]</t>
  </si>
  <si>
    <t>Cena s DPH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</si>
  <si>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</si>
  <si>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</si>
  <si>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</si>
  <si>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</si>
  <si>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</si>
  <si>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</si>
  <si>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</si>
  <si>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</si>
  <si>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</si>
  <si>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</si>
  <si>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</si>
  <si>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</si>
  <si>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</si>
  <si>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</si>
  <si>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</si>
  <si>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</si>
  <si>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</si>
  <si>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{23cb0d4a-b8aa-4ab1-ab0c-85e604656575}</t>
  </si>
  <si>
    <t>{00000000-0000-0000-0000-000000000000}</t>
  </si>
  <si>
    <t>1116-01.1</t>
  </si>
  <si>
    <t xml:space="preserve">SO 01 Budova - zdravotechnika a vnitřní rozvod plynu </t>
  </si>
  <si>
    <t>1</t>
  </si>
  <si>
    <t>{020a8359-56de-4b59-863a-e9f67cf60ea4}</t>
  </si>
  <si>
    <t>1116-01.2</t>
  </si>
  <si>
    <t>SO 05 Kanalizace a ČOV</t>
  </si>
  <si>
    <t>{af8232da-eb29-4b05-bd62-c760d277616a}</t>
  </si>
  <si>
    <t>1116-01.3</t>
  </si>
  <si>
    <t>SO 06 STL přípojka plynu</t>
  </si>
  <si>
    <t>{f1b4d3be-6edf-42d0-8901-f536dbf89654}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</si>
  <si>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</si>
  <si>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</si>
  <si>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</si>
  <si>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</si>
  <si>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</si>
  <si>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</si>
  <si>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</si>
  <si>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</si>
  <si>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</si>
  <si>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Zpět na list:</t>
  </si>
  <si>
    <t>2</t>
  </si>
  <si>
    <t>KRYCÍ LIST ROZPOČTU</t>
  </si>
  <si>
    <t>Objekt:</t>
  </si>
  <si>
    <t xml:space="preserve">1116-01.1 - SO 01 Budova - zdravotechnika a vnitřní rozvod plynu </t>
  </si>
  <si>
    <t>Náklady z rozpočtu</t>
  </si>
  <si>
    <t>REKAPITULACE ROZPOČTU</t>
  </si>
  <si>
    <t>Kód - Popis</t>
  </si>
  <si>
    <t>Cena celkem [CZK]</t>
  </si>
  <si>
    <t>1) Náklady z rozpočtu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</si>
  <si>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</si>
  <si>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</si>
  <si>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</si>
  <si>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</si>
  <si>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</si>
  <si>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998 - Přesun hmot</t>
  </si>
  <si>
    <t>PSV - Práce a dodávky PSV</t>
  </si>
  <si>
    <t xml:space="preserve">    721 - Zdravotechnika - vnitřní kanalizace</t>
  </si>
  <si>
    <t xml:space="preserve">    722 - Zdravotechnika - vnitřní vodovod</t>
  </si>
  <si>
    <t xml:space="preserve">    723 - Zdravotechnika - vnitřní plynovod</t>
  </si>
  <si>
    <t xml:space="preserve">    725 - Zdravotechnika - zařizovací předměty</t>
  </si>
  <si>
    <t xml:space="preserve">    732 - Ústřední vytápění - strojovny</t>
  </si>
  <si>
    <t>VP -   Vícepráce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</si>
  <si>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</si>
  <si>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</si>
  <si>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</si>
  <si>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</si>
  <si>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</si>
  <si>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</si>
  <si>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</si>
  <si>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</si>
  <si>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</si>
  <si>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ROZPOČET</t>
  </si>
  <si>
    <t>PČ</t>
  </si>
  <si>
    <t>Typ</t>
  </si>
  <si>
    <t>Popis</t>
  </si>
  <si>
    <t>MJ</t>
  </si>
  <si>
    <t>Množství</t>
  </si>
  <si>
    <t>J.cena [CZK]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</si>
  <si>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</si>
  <si>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</si>
  <si>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</si>
  <si>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</si>
  <si>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</si>
  <si>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</si>
  <si>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</si>
  <si>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ROZPOCET</t>
  </si>
  <si>
    <t>K</t>
  </si>
  <si>
    <t>000000001</t>
  </si>
  <si>
    <t>Poznámky a upozornění</t>
  </si>
  <si>
    <t>4</t>
  </si>
  <si>
    <t>1778200401</t>
  </si>
  <si>
    <t>"- rozpočet je zpracován v cenové databázi ÚRS Praha 2016/2 - dle stupně PD - SP 02/2016-"</t>
  </si>
  <si>
    <t>VV</t>
  </si>
  <si>
    <t>Součet</t>
  </si>
  <si>
    <t>132212101</t>
  </si>
  <si>
    <t>Hloubení rýh š do 600 mm ručním nebo pneum nářadím v soudržných horninách tř. 3</t>
  </si>
  <si>
    <t>m3</t>
  </si>
  <si>
    <t>-1643540803</t>
  </si>
  <si>
    <t>58,00*0,30*0,30</t>
  </si>
  <si>
    <t>3</t>
  </si>
  <si>
    <t>162601102</t>
  </si>
  <si>
    <t>Vodorovné přemístění do 5000 m výkopku/sypaniny z horniny tř. 1 až 4</t>
  </si>
  <si>
    <t>1915314267</t>
  </si>
  <si>
    <t>167101101</t>
  </si>
  <si>
    <t>Nakládání výkopku z hornin tř. 1 až 4 do 100 m3</t>
  </si>
  <si>
    <t>1969269579</t>
  </si>
  <si>
    <t>5</t>
  </si>
  <si>
    <t>171201201</t>
  </si>
  <si>
    <t>Uložení sypaniny na skládky</t>
  </si>
  <si>
    <t>-741153603</t>
  </si>
  <si>
    <t>6</t>
  </si>
  <si>
    <t>171201211</t>
  </si>
  <si>
    <t>Poplatek za uložení odpadu ze sypaniny na skládce (skládkovné)</t>
  </si>
  <si>
    <t>t</t>
  </si>
  <si>
    <t>-1705530034</t>
  </si>
  <si>
    <t>5,22*1,865</t>
  </si>
  <si>
    <t>7</t>
  </si>
  <si>
    <t>215901101</t>
  </si>
  <si>
    <t>Zhutnění podloží z hornin soudržných do 92% PS nebo nesoudržných sypkých I(d) do 0,8</t>
  </si>
  <si>
    <t>m2</t>
  </si>
  <si>
    <t>1784316536</t>
  </si>
  <si>
    <t>58,00*0,30</t>
  </si>
  <si>
    <t>8</t>
  </si>
  <si>
    <t>451572111</t>
  </si>
  <si>
    <t>Lože pod potrubí otevřený výkop z kameniva drobného těženého</t>
  </si>
  <si>
    <t>1616049526</t>
  </si>
  <si>
    <t>58,00*0,30*0,10 "lože"</t>
  </si>
  <si>
    <t>58,00*0,30*0,30 "obsyp" - 0,65 "odbočet potrubí"</t>
  </si>
  <si>
    <t>9</t>
  </si>
  <si>
    <t>998276101</t>
  </si>
  <si>
    <t>Přesun hmot pro trubní vedení z trub z plastických hmot otevřený výkop</t>
  </si>
  <si>
    <t>2018954064</t>
  </si>
  <si>
    <t>10</t>
  </si>
  <si>
    <t>721141103</t>
  </si>
  <si>
    <t>Potrubí kanalizační litinové bezhrdlové odpadní spojované CV spojkami DN 100</t>
  </si>
  <si>
    <t>m</t>
  </si>
  <si>
    <t>16</t>
  </si>
  <si>
    <t>1751503938</t>
  </si>
  <si>
    <t>11</t>
  </si>
  <si>
    <t>721173404</t>
  </si>
  <si>
    <t>Potrubí kanalizační plastové svodné systém KG DN 200</t>
  </si>
  <si>
    <t>-811213899</t>
  </si>
  <si>
    <t>12</t>
  </si>
  <si>
    <t>721174024</t>
  </si>
  <si>
    <t>Potrubí kanalizační z PP odpadní systém HT DN 70</t>
  </si>
  <si>
    <t>817361730</t>
  </si>
  <si>
    <t>13</t>
  </si>
  <si>
    <t>721174025</t>
  </si>
  <si>
    <t>Potrubí kanalizační z PP odpadní systém HT DN 100</t>
  </si>
  <si>
    <t>-1357620208</t>
  </si>
  <si>
    <t>14</t>
  </si>
  <si>
    <t>721174026</t>
  </si>
  <si>
    <t>Potrubí kanalizační z PP odpadní systém HT DN 125</t>
  </si>
  <si>
    <t>2044100744</t>
  </si>
  <si>
    <t>721174027</t>
  </si>
  <si>
    <t>Potrubí kanalizační z PP odpadní systém HT DN 150</t>
  </si>
  <si>
    <t>987011133</t>
  </si>
  <si>
    <t>721174042</t>
  </si>
  <si>
    <t>Potrubí kanalizační z PP připojovací systém HT DN 40</t>
  </si>
  <si>
    <t>-165648570</t>
  </si>
  <si>
    <t>17</t>
  </si>
  <si>
    <t>721174043</t>
  </si>
  <si>
    <t>Potrubí kanalizační z PP připojovací systém HT DN 50</t>
  </si>
  <si>
    <t>1439352930</t>
  </si>
  <si>
    <t>18</t>
  </si>
  <si>
    <t>721194104</t>
  </si>
  <si>
    <t>Vyvedení a upevnění odpadních výpustek DN 40</t>
  </si>
  <si>
    <t>kus</t>
  </si>
  <si>
    <t>-260587788</t>
  </si>
  <si>
    <t>19</t>
  </si>
  <si>
    <t>721194105</t>
  </si>
  <si>
    <t>Vyvedení a upevnění odpadních výpustek DN 50</t>
  </si>
  <si>
    <t>510769057</t>
  </si>
  <si>
    <t>20</t>
  </si>
  <si>
    <t>721194109</t>
  </si>
  <si>
    <t>Vyvedení a upevnění odpadních výpustek DN 100</t>
  </si>
  <si>
    <t>-737296242</t>
  </si>
  <si>
    <t>721211421</t>
  </si>
  <si>
    <t>Vpusť podlahová se svislým odtokem DN 50/75/110 mřížka nerez 115x115</t>
  </si>
  <si>
    <t>-1865515959</t>
  </si>
  <si>
    <t>22</t>
  </si>
  <si>
    <t>721242115</t>
  </si>
  <si>
    <t>Lapač střešních splavenin z PP se zápachovou klapkou a lapacím košem DN 110</t>
  </si>
  <si>
    <t>-2097167025</t>
  </si>
  <si>
    <t>23</t>
  </si>
  <si>
    <t>721273153</t>
  </si>
  <si>
    <t>Hlavice ventilační polypropylen PP DN 110</t>
  </si>
  <si>
    <t>861677887</t>
  </si>
  <si>
    <t>24</t>
  </si>
  <si>
    <t>721290111</t>
  </si>
  <si>
    <t>Zkouška těsnosti potrubí kanalizace vodou do DN 125</t>
  </si>
  <si>
    <t>472239149</t>
  </si>
  <si>
    <t>25</t>
  </si>
  <si>
    <t>721290112</t>
  </si>
  <si>
    <t>Zkouška těsnosti potrubí kanalizace vodou do DN 200</t>
  </si>
  <si>
    <t>-1806417514</t>
  </si>
  <si>
    <t>26</t>
  </si>
  <si>
    <t>998721201</t>
  </si>
  <si>
    <t>Přesun hmot procentní pro vnitřní kanalizace v objektech v do 6 m</t>
  </si>
  <si>
    <t>%</t>
  </si>
  <si>
    <t>1234925162</t>
  </si>
  <si>
    <t>27</t>
  </si>
  <si>
    <t>722174002</t>
  </si>
  <si>
    <t>Potrubí vodovodní plastové PPR svar polyfuze PN 16 D 20 x 2,8 mm</t>
  </si>
  <si>
    <t>2045303613</t>
  </si>
  <si>
    <t>28</t>
  </si>
  <si>
    <t>722174003</t>
  </si>
  <si>
    <t>Potrubí vodovodní plastové PPR svar polyfuze PN 16 D 25 x 3,5 mm</t>
  </si>
  <si>
    <t>1412643268</t>
  </si>
  <si>
    <t>29</t>
  </si>
  <si>
    <t>722174004</t>
  </si>
  <si>
    <t>Potrubí vodovodní plastové PPR svar polyfuze PN 16 D 32 x 4,4 mm</t>
  </si>
  <si>
    <t>659802609</t>
  </si>
  <si>
    <t>30</t>
  </si>
  <si>
    <t>722174005</t>
  </si>
  <si>
    <t>Potrubí vodovodní plastové PPR svar polyfuze PN 16 D 40 x 5,5 mm</t>
  </si>
  <si>
    <t>-1675757027</t>
  </si>
  <si>
    <t>31</t>
  </si>
  <si>
    <t>722174006</t>
  </si>
  <si>
    <t>Potrubí vodovodní plastové PPR svar polyfuze PN 16 D 50 x 6,9 mm</t>
  </si>
  <si>
    <t>21680117</t>
  </si>
  <si>
    <t>32</t>
  </si>
  <si>
    <t>722181111</t>
  </si>
  <si>
    <t>Ochrana vodovodního potrubí plstěnými pásy do DN 20 mm</t>
  </si>
  <si>
    <t>1756494138</t>
  </si>
  <si>
    <t>33</t>
  </si>
  <si>
    <t>722181113</t>
  </si>
  <si>
    <t>Ochrana vodovodního potrubí plstěnými pásy do DN 25 mm</t>
  </si>
  <si>
    <t>107988741</t>
  </si>
  <si>
    <t>34</t>
  </si>
  <si>
    <t>722181114</t>
  </si>
  <si>
    <t>Ochrana vodovodního potrubí plstěnými pásy DN 32 a DN 40 mm</t>
  </si>
  <si>
    <t>-471889417</t>
  </si>
  <si>
    <t>35</t>
  </si>
  <si>
    <t>722181231</t>
  </si>
  <si>
    <t>Ochrana vodovodního potrubí přilepenými tepelně izolačními trubicemi z PE tl do 15 mm DN do 22 mm</t>
  </si>
  <si>
    <t>393805887</t>
  </si>
  <si>
    <t>36</t>
  </si>
  <si>
    <t>722181232</t>
  </si>
  <si>
    <t>Ochrana vodovodního potrubí přilepenými tepelně izolačními trubicemi z PE tl do 15 mm DN do 42 mm</t>
  </si>
  <si>
    <t>29267482</t>
  </si>
  <si>
    <t>55,00+35,00</t>
  </si>
  <si>
    <t>37</t>
  </si>
  <si>
    <t>722181242</t>
  </si>
  <si>
    <t>Ochrana vodovodního potrubí přilepenými tepelně izolačními trubicemi z PE tl do 20 mm DN do 42 mm</t>
  </si>
  <si>
    <t>-470502</t>
  </si>
  <si>
    <t>38</t>
  </si>
  <si>
    <t>722181243</t>
  </si>
  <si>
    <t>Ochrana vodovodního potrubí přilepenými tepelně izolačními trubicemi z PE tl do 20 mm DN do 62 mm</t>
  </si>
  <si>
    <t>-451579581</t>
  </si>
  <si>
    <t>39</t>
  </si>
  <si>
    <t>722220111</t>
  </si>
  <si>
    <t>Nástěnka pro výtokový ventil G 1/2 s jedním závitem</t>
  </si>
  <si>
    <t>1221498280</t>
  </si>
  <si>
    <t>40</t>
  </si>
  <si>
    <t>722220121</t>
  </si>
  <si>
    <t>Nástěnka pro baterii G 1/2 s jedním závitem</t>
  </si>
  <si>
    <t>pár</t>
  </si>
  <si>
    <t>1751187917</t>
  </si>
  <si>
    <t>41</t>
  </si>
  <si>
    <t>722221134</t>
  </si>
  <si>
    <t>Ventil výtokový G 1/2 s jedním závitem</t>
  </si>
  <si>
    <t>soubor</t>
  </si>
  <si>
    <t>1124444743</t>
  </si>
  <si>
    <t>42</t>
  </si>
  <si>
    <t>722231074</t>
  </si>
  <si>
    <t>Ventil zpětný G 1 PN 10 do 110°C se dvěma závity</t>
  </si>
  <si>
    <t>-859917841</t>
  </si>
  <si>
    <t>43</t>
  </si>
  <si>
    <t>722231142</t>
  </si>
  <si>
    <t>Ventil závitový pojistný rohový G 3/4</t>
  </si>
  <si>
    <t>1590943272</t>
  </si>
  <si>
    <t>44</t>
  </si>
  <si>
    <t>722232044</t>
  </si>
  <si>
    <t>Kohout kulový přímý G 3/4 PN 42 do 185°C vnitřní závit</t>
  </si>
  <si>
    <t>-485313426</t>
  </si>
  <si>
    <t>45</t>
  </si>
  <si>
    <t>722232045</t>
  </si>
  <si>
    <t>Kohout kulový přímý G 1 PN 42 do 185°C vnitřní závit</t>
  </si>
  <si>
    <t>1787381010</t>
  </si>
  <si>
    <t>46</t>
  </si>
  <si>
    <t>722232046</t>
  </si>
  <si>
    <t>Kohout kulový přímý G 5/4 PN 42 do 185°C vnitřní závit</t>
  </si>
  <si>
    <t>-221537851</t>
  </si>
  <si>
    <t>47</t>
  </si>
  <si>
    <t>722290226</t>
  </si>
  <si>
    <t>Zkouška těsnosti vodovodního potrubí závitového do DN 50</t>
  </si>
  <si>
    <t>-381136077</t>
  </si>
  <si>
    <t>48</t>
  </si>
  <si>
    <t>722290234</t>
  </si>
  <si>
    <t>Proplach a dezinfekce vodovodního potrubí do DN 80</t>
  </si>
  <si>
    <t>1638619630</t>
  </si>
  <si>
    <t>49</t>
  </si>
  <si>
    <t>998722201</t>
  </si>
  <si>
    <t>Přesun hmot procentní pro vnitřní vodovod v objektech v do 6 m</t>
  </si>
  <si>
    <t>1079709145</t>
  </si>
  <si>
    <t>50</t>
  </si>
  <si>
    <t>723111203</t>
  </si>
  <si>
    <t>Potrubí ocelové závitové černé bezešvé svařované běžné DN 20</t>
  </si>
  <si>
    <t>2068607255</t>
  </si>
  <si>
    <t>51</t>
  </si>
  <si>
    <t>723150365</t>
  </si>
  <si>
    <t>Chránička D 38x2,6 mm</t>
  </si>
  <si>
    <t>313337298</t>
  </si>
  <si>
    <t>52</t>
  </si>
  <si>
    <t>723160204</t>
  </si>
  <si>
    <t>Přípojka k plynoměru spojované na závit bez ochozu G 1</t>
  </si>
  <si>
    <t>-981252496</t>
  </si>
  <si>
    <t>53</t>
  </si>
  <si>
    <t>723160334</t>
  </si>
  <si>
    <t>Rozpěrka přípojek plynoměru G 1</t>
  </si>
  <si>
    <t>678098186</t>
  </si>
  <si>
    <t>54</t>
  </si>
  <si>
    <t>723211121X</t>
  </si>
  <si>
    <t xml:space="preserve">Plechová skříňka </t>
  </si>
  <si>
    <t>1003819220</t>
  </si>
  <si>
    <t>55</t>
  </si>
  <si>
    <t>723231163</t>
  </si>
  <si>
    <t>Kohout kulový přímý G 3/4 PN 42 do 185°C plnoprůtokový s koulí DADO vnitřní závit těžká řada</t>
  </si>
  <si>
    <t>2024696200</t>
  </si>
  <si>
    <t>56</t>
  </si>
  <si>
    <t>723231164</t>
  </si>
  <si>
    <t>Kohout kulový přímý G 1 PN 42 do 185°C plnoprůtokový s koulí DADO vnitřní závit těžká řada</t>
  </si>
  <si>
    <t>-1404956949</t>
  </si>
  <si>
    <t>57</t>
  </si>
  <si>
    <t>723234311</t>
  </si>
  <si>
    <t>Regulátor tlaku plynu středotlaký jednostupňový výkon do 6 m3/hod pro zemní plyn</t>
  </si>
  <si>
    <t>-70739261</t>
  </si>
  <si>
    <t>58</t>
  </si>
  <si>
    <t>998723101X</t>
  </si>
  <si>
    <t>Tlaková zkouška, revizní zpráva</t>
  </si>
  <si>
    <t>-858510252</t>
  </si>
  <si>
    <t>59</t>
  </si>
  <si>
    <t>998723201</t>
  </si>
  <si>
    <t>Přesun hmot procentní pro vnitřní plynovod v objektech v do 6 m</t>
  </si>
  <si>
    <t>599449648</t>
  </si>
  <si>
    <t>60</t>
  </si>
  <si>
    <t>725112022</t>
  </si>
  <si>
    <t>Klozet keramický závěsný na nosné stěny s hlubokým splachováním odpad vodorovný</t>
  </si>
  <si>
    <t>258598985</t>
  </si>
  <si>
    <t>61</t>
  </si>
  <si>
    <t>725121502</t>
  </si>
  <si>
    <t>Pisoárový záchodek keramický bez splachovací nádrže bez odsávání a s otvorem pro ventil</t>
  </si>
  <si>
    <t>500309807</t>
  </si>
  <si>
    <t>62</t>
  </si>
  <si>
    <t>725211623</t>
  </si>
  <si>
    <t>Umyvadlo keramické připevněné na stěnu šrouby bílé se sloupem na sifon 600 mm</t>
  </si>
  <si>
    <t>-174818551</t>
  </si>
  <si>
    <t>63</t>
  </si>
  <si>
    <t>725241142</t>
  </si>
  <si>
    <t>Vanička sprchová akrylátová čtvrtkruhová 900x900 mm</t>
  </si>
  <si>
    <t>1086562093</t>
  </si>
  <si>
    <t>64</t>
  </si>
  <si>
    <t>725245131</t>
  </si>
  <si>
    <t>Zástěna sprchová dvoukřídlá do výšky 2000 mm a šířky 900 mm pro vaničky čtvrtkruhové</t>
  </si>
  <si>
    <t>-1500740707</t>
  </si>
  <si>
    <t>65</t>
  </si>
  <si>
    <t>725311121</t>
  </si>
  <si>
    <t>Dřez jednoduchý nerezový se zápachovou uzávěrkou s odkapávací plochou 560x480 mm a miskou</t>
  </si>
  <si>
    <t>-916534428</t>
  </si>
  <si>
    <t>66</t>
  </si>
  <si>
    <t>725311131</t>
  </si>
  <si>
    <t>Dřez dvojitý nerezový se zápachovou uzávěrkou nástavný 900x600 mm</t>
  </si>
  <si>
    <t>-1413967605</t>
  </si>
  <si>
    <t>67</t>
  </si>
  <si>
    <t>725331111</t>
  </si>
  <si>
    <t>Výlevka bez výtokových armatur keramická se sklopnou plastovou mřížkou 425 mm</t>
  </si>
  <si>
    <t>-387026007</t>
  </si>
  <si>
    <t>68</t>
  </si>
  <si>
    <t>725811302</t>
  </si>
  <si>
    <t>Ventil tlačný samouzavírací s omezenou dobou výtoku 4 l/min G 1/2</t>
  </si>
  <si>
    <t>-618402619</t>
  </si>
  <si>
    <t>69</t>
  </si>
  <si>
    <t>725813111</t>
  </si>
  <si>
    <t>Ventil rohový bez připojovací trubičky nebo flexi hadičky G 1/2</t>
  </si>
  <si>
    <t>1560326433</t>
  </si>
  <si>
    <t>12*2</t>
  </si>
  <si>
    <t>70</t>
  </si>
  <si>
    <t>M</t>
  </si>
  <si>
    <t>551908250</t>
  </si>
  <si>
    <t>flexi ohebná k baterii D 8 x 12 mm F 3/8" x M 10, 50 cm</t>
  </si>
  <si>
    <t>-852002864</t>
  </si>
  <si>
    <t>71</t>
  </si>
  <si>
    <t>725821326</t>
  </si>
  <si>
    <t>Baterie dřezové stojánkové pákové s otáčivým kulatým ústím a délkou ramínka 265 mm</t>
  </si>
  <si>
    <t>926167910</t>
  </si>
  <si>
    <t>72</t>
  </si>
  <si>
    <t>725822612</t>
  </si>
  <si>
    <t>Baterie umyvadlové stojánkové pákové s výpustí</t>
  </si>
  <si>
    <t>164900321</t>
  </si>
  <si>
    <t>73</t>
  </si>
  <si>
    <t>725831311</t>
  </si>
  <si>
    <t>Baterie výlevková nástěnná páková bez příslušenství</t>
  </si>
  <si>
    <t>-1193487507</t>
  </si>
  <si>
    <t>74</t>
  </si>
  <si>
    <t>725841311</t>
  </si>
  <si>
    <t>Baterie sprchové nástěnné pákové</t>
  </si>
  <si>
    <t>-1461252261</t>
  </si>
  <si>
    <t>75</t>
  </si>
  <si>
    <t>1232185896</t>
  </si>
  <si>
    <t>76</t>
  </si>
  <si>
    <t>998725201</t>
  </si>
  <si>
    <t>Přesun hmot procentní pro zařizovací předměty v objektech v do 6 m</t>
  </si>
  <si>
    <t>399457276</t>
  </si>
  <si>
    <t>77</t>
  </si>
  <si>
    <t>732422103X</t>
  </si>
  <si>
    <t>Čerpadlo teplovodní mokroběžné přírubové cirkulační Grundfos UP 20-30N pro TUV</t>
  </si>
  <si>
    <t>1465243654</t>
  </si>
  <si>
    <t>78</t>
  </si>
  <si>
    <t>998732201</t>
  </si>
  <si>
    <t>Přesun hmot procentní pro strojovny v objektech v do 6 m</t>
  </si>
  <si>
    <t>689814398</t>
  </si>
  <si>
    <t>VP - Vícepráce</t>
  </si>
  <si>
    <t>PN</t>
  </si>
  <si>
    <t>1116-01.2 - SO 05 Kanalizace a ČOV</t>
  </si>
  <si>
    <t xml:space="preserve">    3 - Svislé a kompletní konstrukce</t>
  </si>
  <si>
    <t xml:space="preserve">    8 - Trubní vedení</t>
  </si>
  <si>
    <t>-1430786016</t>
  </si>
  <si>
    <t>131201201</t>
  </si>
  <si>
    <t>Hloubení jam zapažených v hornině tř. 3 objemu do 100 m3</t>
  </si>
  <si>
    <t>-851142441</t>
  </si>
  <si>
    <t>"ČOV"</t>
  </si>
  <si>
    <t>2,50*2,50*3,00</t>
  </si>
  <si>
    <t>131201209</t>
  </si>
  <si>
    <t>Příplatek za lepivost u hloubení jam zapažených v hornině tř. 3</t>
  </si>
  <si>
    <t>1421617894</t>
  </si>
  <si>
    <t>132201201</t>
  </si>
  <si>
    <t>Hloubení rýh š do 2000 mm v hornině tř. 3 objemu do 100 m3</t>
  </si>
  <si>
    <t>-118813007</t>
  </si>
  <si>
    <t>"hloubky jsou zprůměrovány"</t>
  </si>
  <si>
    <t>"kanalizace dešťová"</t>
  </si>
  <si>
    <t>(24,00+4,00+20,00+31,00+17,00)*0,80*1,00</t>
  </si>
  <si>
    <t>"kanalizace splašková"</t>
  </si>
  <si>
    <t>(9,00+2,50)*0,80*1,00</t>
  </si>
  <si>
    <t>132201209</t>
  </si>
  <si>
    <t>Příplatek za lepivost k hloubení rýh š do 2000 mm v hornině tř. 3</t>
  </si>
  <si>
    <t>934624607</t>
  </si>
  <si>
    <t>151101102</t>
  </si>
  <si>
    <t>Zřízení příložného pažení a rozepření stěn rýh hl do 4 m</t>
  </si>
  <si>
    <t>2130784587</t>
  </si>
  <si>
    <t>4*2,50*3,00</t>
  </si>
  <si>
    <t>151101112</t>
  </si>
  <si>
    <t>Odstranění příložného pažení a rozepření stěn rýh hl do 4 m</t>
  </si>
  <si>
    <t>-1000502213</t>
  </si>
  <si>
    <t>161101102</t>
  </si>
  <si>
    <t>Svislé přemístění výkopku z horniny tř. 1 až 4 hl výkopu do 4 m</t>
  </si>
  <si>
    <t>1621904728</t>
  </si>
  <si>
    <t>-1798443150</t>
  </si>
  <si>
    <t>2,00*2,16*2,83</t>
  </si>
  <si>
    <t>(24,00+4,00+20,00+31,00+17,00)*0,80*0,30</t>
  </si>
  <si>
    <t>(9,00+2,50)*0,80*0,30</t>
  </si>
  <si>
    <t>166101101</t>
  </si>
  <si>
    <t>Přehození neulehlého výkopku z horniny tř. 1 až 4</t>
  </si>
  <si>
    <t>1310477705</t>
  </si>
  <si>
    <t>(18,75+86,00)-38,026</t>
  </si>
  <si>
    <t>-264397167</t>
  </si>
  <si>
    <t>-1309595195</t>
  </si>
  <si>
    <t>-1070330400</t>
  </si>
  <si>
    <t>38,026*1,865</t>
  </si>
  <si>
    <t>174101101</t>
  </si>
  <si>
    <t>Zásyp jam, šachet rýh nebo kolem objektů sypaninou se zhutněním</t>
  </si>
  <si>
    <t>1505302107</t>
  </si>
  <si>
    <t>924349343</t>
  </si>
  <si>
    <t>2,50*2,50</t>
  </si>
  <si>
    <t>(24,00+4,00+20,00+31,00+17,00)*0,80</t>
  </si>
  <si>
    <t>(9,00+2,50)*0,80</t>
  </si>
  <si>
    <t>386411211</t>
  </si>
  <si>
    <t>Čistírna odpadních vod z polypropylenu komunální počet EO 20-35</t>
  </si>
  <si>
    <t>234164070</t>
  </si>
  <si>
    <t>451541111</t>
  </si>
  <si>
    <t>Lože pod potrubí otevřený výkop ze štěrkodrtě</t>
  </si>
  <si>
    <t>-1878701075</t>
  </si>
  <si>
    <t>2,50*2,50*0,10</t>
  </si>
  <si>
    <t>1724415915</t>
  </si>
  <si>
    <t>(24,00+4,0+20,00+31,00+17,00)*0,80*0,10 "lože"</t>
  </si>
  <si>
    <t>(24,00+4,0+20,00+31,00+17,00)*0,80*0,20 "obsyp"</t>
  </si>
  <si>
    <t>(9,00+2,50)*0,80*0,10</t>
  </si>
  <si>
    <t>(9,00+2,50)*0,80*0,20</t>
  </si>
  <si>
    <t>452321141</t>
  </si>
  <si>
    <t>Podkladní desky ze ŽB tř. C 16/20 otevřený výkop</t>
  </si>
  <si>
    <t>-427329766</t>
  </si>
  <si>
    <t>"deska pod ČOV"</t>
  </si>
  <si>
    <t>2,50*2,50*0,10*1,035</t>
  </si>
  <si>
    <t>452368211</t>
  </si>
  <si>
    <t>Výztuž podkladních desek nebo bloků nebo pražců otevřený výkop ze svařovaných sítí Kari</t>
  </si>
  <si>
    <t>-1836231503</t>
  </si>
  <si>
    <t>2,50*2,50*2*0,004553*1,10</t>
  </si>
  <si>
    <t>871275211</t>
  </si>
  <si>
    <t>Kanalizační potrubí z tvrdého PVC-systém KG tuhost třídy SN4 DN125</t>
  </si>
  <si>
    <t>-262279737</t>
  </si>
  <si>
    <t>871315211</t>
  </si>
  <si>
    <t>Kanalizační potrubí z tvrdého PVC-systém KG tuhost třídy SN4 DN150</t>
  </si>
  <si>
    <t>-1406982847</t>
  </si>
  <si>
    <t>871350410</t>
  </si>
  <si>
    <t>Montáž kanalizačního potrubí korugovaného SN 10  z polypropylenu DN 200</t>
  </si>
  <si>
    <t>-1110520080</t>
  </si>
  <si>
    <t>286147230</t>
  </si>
  <si>
    <t>trubka kanalizační žebrovaná ULTRA RIB 2 DIN (PP) vnitřní průměr 200mm, dl. 6m</t>
  </si>
  <si>
    <t>-1218930805</t>
  </si>
  <si>
    <t>286147220</t>
  </si>
  <si>
    <t>trubka kanalizační žebrovaná ULTRA RIB 2 DIN (PP) vnitřní průměr 200mm, dl. 5m</t>
  </si>
  <si>
    <t>1211503380</t>
  </si>
  <si>
    <t>286147210</t>
  </si>
  <si>
    <t>trubka kanalizační žebrovaná ULTRA RIB 2 DIN (PP) vnitřní průměr 200mm, dl. 3m</t>
  </si>
  <si>
    <t>-817120808</t>
  </si>
  <si>
    <t>877275211</t>
  </si>
  <si>
    <t>Montáž tvarovek z tvrdého PVC-systém KG nebo z polypropylenu-systém KG 2000 jednoosé DN 125</t>
  </si>
  <si>
    <t>1996570203</t>
  </si>
  <si>
    <t>877275221</t>
  </si>
  <si>
    <t>Montáž tvarovek z tvrdého PVC-systém KG nebo z polypropylenu-systém KG 2000 dvouosé DN 125</t>
  </si>
  <si>
    <t>1375055657</t>
  </si>
  <si>
    <t>877315211</t>
  </si>
  <si>
    <t>Montáž tvarovek z tvrdého PVC-systém KG nebo z polypropylenu-systém KG 2000 jednoosé DN 150</t>
  </si>
  <si>
    <t>2070104151</t>
  </si>
  <si>
    <t>286113560</t>
  </si>
  <si>
    <t>koleno kanalizace plastové KGB 125x45°</t>
  </si>
  <si>
    <t>-1508479726</t>
  </si>
  <si>
    <t>286113610</t>
  </si>
  <si>
    <t>koleno kanalizace plastové KGB 150x45°</t>
  </si>
  <si>
    <t>241019743</t>
  </si>
  <si>
    <t>877315221</t>
  </si>
  <si>
    <t>Montáž tvarovek z tvrdého PVC-systém KG nebo z polypropylenu-systém KG 2000 dvouosé DN 150</t>
  </si>
  <si>
    <t>21607474</t>
  </si>
  <si>
    <t>286113890</t>
  </si>
  <si>
    <t>odbočka kanalizační plastová s hrdlem KGEA-125/125/45°</t>
  </si>
  <si>
    <t>1267557754</t>
  </si>
  <si>
    <t>286113910</t>
  </si>
  <si>
    <t>odbočka kanalizační plastová s hrdlem KGEA-150/125/45°</t>
  </si>
  <si>
    <t>-1414817326</t>
  </si>
  <si>
    <t>877350410</t>
  </si>
  <si>
    <t>Montáž kolen na potrubí z PP trub korugovaných DN 200</t>
  </si>
  <si>
    <t>-1931957758</t>
  </si>
  <si>
    <t>286147590</t>
  </si>
  <si>
    <t>koleno 45st. URB 200mm pro potrubí kanalizační žebrované ULTRA RIB</t>
  </si>
  <si>
    <t>-1236822267</t>
  </si>
  <si>
    <t>877350420</t>
  </si>
  <si>
    <t>Montáž odboček na potrubí z PP trub korugovaných DN 200</t>
  </si>
  <si>
    <t>515466235</t>
  </si>
  <si>
    <t>1+1</t>
  </si>
  <si>
    <t>286147660</t>
  </si>
  <si>
    <t>odbočka 45st. UREA/UR 200/125mm pro potrubí kanalizační žebrované ULTRA RIB</t>
  </si>
  <si>
    <t>-1639868435</t>
  </si>
  <si>
    <t>286147670</t>
  </si>
  <si>
    <t>odbočka 45st. UREA/KG (UR) 200/160mm pro potrubí kanalizační žebrované ULTRA RIB</t>
  </si>
  <si>
    <t>-957690475</t>
  </si>
  <si>
    <t>892271111</t>
  </si>
  <si>
    <t>Tlaková zkouška vodou potrubí DN 100 nebo 125</t>
  </si>
  <si>
    <t>-1553265151</t>
  </si>
  <si>
    <t>892351111</t>
  </si>
  <si>
    <t>Tlaková zkouška vodou potrubí DN 150 nebo 200</t>
  </si>
  <si>
    <t>1455290255</t>
  </si>
  <si>
    <t>50,00+25,00</t>
  </si>
  <si>
    <t>894812006</t>
  </si>
  <si>
    <t>Revizní a čistící šachta z PP šachtové dno DN 400/200 přímý tok</t>
  </si>
  <si>
    <t>-359320292</t>
  </si>
  <si>
    <t>"šachta"</t>
  </si>
  <si>
    <t>"vpusť"</t>
  </si>
  <si>
    <t>894812031</t>
  </si>
  <si>
    <t>Revizní a čistící šachta z PP DN 400 šachtová roura korugovaná bez hrdla světlé hloubky 1000 mm</t>
  </si>
  <si>
    <t>841465872</t>
  </si>
  <si>
    <t>894812041</t>
  </si>
  <si>
    <t>Příplatek k rourám revizní a čistící šachty z PP DN 400 za uříznutí šachtové roury</t>
  </si>
  <si>
    <t>-1343956436</t>
  </si>
  <si>
    <t>894812051</t>
  </si>
  <si>
    <t>Revizní a čistící šachta z PP DN 400 poklop plastový pochůzí pro zatížení 1,5 t</t>
  </si>
  <si>
    <t>-742463648</t>
  </si>
  <si>
    <t>899201111</t>
  </si>
  <si>
    <t>Osazení mříží litinových včetně rámů a košů na bahno hmotnosti do 50 kg</t>
  </si>
  <si>
    <t>-1950921951</t>
  </si>
  <si>
    <t>286619380</t>
  </si>
  <si>
    <t>mříž litinová TEGRA 600, 600/40T, 420X620 D400</t>
  </si>
  <si>
    <t>-308402426</t>
  </si>
  <si>
    <t>-1963769537</t>
  </si>
  <si>
    <t>1116-01.3 - SO 06 STL přípojka plynu</t>
  </si>
  <si>
    <t xml:space="preserve">    743 - Elektromontáže - hrubá montáž</t>
  </si>
  <si>
    <t>761137206</t>
  </si>
  <si>
    <t>132201101</t>
  </si>
  <si>
    <t>Hloubení rýh š do 600 mm v hornině tř. 3 objemu do 100 m3</t>
  </si>
  <si>
    <t>-1134273764</t>
  </si>
  <si>
    <t>24,00*0,30*0,80</t>
  </si>
  <si>
    <t>132201109</t>
  </si>
  <si>
    <t>Příplatek za lepivost k hloubení rýh š do 600 mm v hornině tř. 3</t>
  </si>
  <si>
    <t>1282224920</t>
  </si>
  <si>
    <t>-1201133503</t>
  </si>
  <si>
    <t>24,00*0,30*0,30</t>
  </si>
  <si>
    <t>745684719</t>
  </si>
  <si>
    <t>5,76-2,16</t>
  </si>
  <si>
    <t>1569224737</t>
  </si>
  <si>
    <t>1243042390</t>
  </si>
  <si>
    <t>-205108071</t>
  </si>
  <si>
    <t>2,16*1,865</t>
  </si>
  <si>
    <t>982772307</t>
  </si>
  <si>
    <t>-870988555</t>
  </si>
  <si>
    <t>24,00*0,30</t>
  </si>
  <si>
    <t>816093268</t>
  </si>
  <si>
    <t>24,00*0,30*0,10 "lože"</t>
  </si>
  <si>
    <t xml:space="preserve">24,00*0,30*0,20 "obsyp" </t>
  </si>
  <si>
    <t>891319111</t>
  </si>
  <si>
    <t>Montáž navrtávacích pasů na potrubí z jakýchkoli trub DN 150</t>
  </si>
  <si>
    <t>738337256</t>
  </si>
  <si>
    <t>422714150</t>
  </si>
  <si>
    <t>pas navrtávací z tvárné litiny AVK SINGLE DN 150, rozsah (168-271), odbočky 1",5/4",6/4",2"</t>
  </si>
  <si>
    <t>-1876419149</t>
  </si>
  <si>
    <t>899721111</t>
  </si>
  <si>
    <t>Signalizační vodič DN do 150 mm na potrubí PVC</t>
  </si>
  <si>
    <t>-844945805</t>
  </si>
  <si>
    <t>899722113</t>
  </si>
  <si>
    <t>Krytí potrubí z plastů výstražnou fólií z PVC 34cm</t>
  </si>
  <si>
    <t>476685675</t>
  </si>
  <si>
    <t>2036583584</t>
  </si>
  <si>
    <t>723170114</t>
  </si>
  <si>
    <t>Potrubí plynové plastové Pe 100, PN 0,4 MPa, D 32 x 3,0 mm spojované elektrotvarovkami</t>
  </si>
  <si>
    <t>1710025606</t>
  </si>
  <si>
    <t>286112860</t>
  </si>
  <si>
    <t>elektrokoleno 90°, PE 100, PN 16, d 32</t>
  </si>
  <si>
    <t>-849928440</t>
  </si>
  <si>
    <t>-382703133</t>
  </si>
  <si>
    <t>743112219</t>
  </si>
  <si>
    <t>Montáž trubka plastová ohebná D 48 mm uložená volně</t>
  </si>
  <si>
    <t>249777943</t>
  </si>
  <si>
    <t>345710760</t>
  </si>
  <si>
    <t>trubka elektroinstalační ohebná LPFLEX z PVC (EN) 2350</t>
  </si>
  <si>
    <t>1344971013</t>
  </si>
  <si>
    <t>1) Souhrnný list stavby</t>
  </si>
  <si>
    <t>2) Rekapitulace objektů</t>
  </si>
  <si>
    <t>/</t>
  </si>
  <si>
    <t>1) Krycí list rozpočtu</t>
  </si>
  <si>
    <t>2) Rekapitulace rozpočtu</t>
  </si>
  <si>
    <t>3) Rozpočet</t>
  </si>
  <si>
    <t>Rekapitulace stavby</t>
  </si>
  <si>
    <t>1116-01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</si>
</sst>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2" x14ac:knownFonts="1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800080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FAE682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sz val="10"/>
      <color rgb="FF464646"/>
      <name val="Trebuchet MS"/>
    </font>
    <font>
      <sz val="10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2"/>
      <color rgb="FF800000"/>
      <name val="Trebuchet MS"/>
    </font>
    <font>
      <b/>
      <sz val="12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sz val="8"/>
      <color rgb="FF800080"/>
      <name val="Trebuchet MS"/>
    </font>
    <font>
      <sz val="8"/>
      <color rgb="FFFF0000"/>
      <name val="Trebuchet MS"/>
    </font>
    <font>
      <i/>
      <sz val="8"/>
      <color rgb="FF0000FF"/>
      <name val="Trebuchet MS"/>
    </font>
    <font>
      <u/>
      <sz val="8"/>
      <color theme="10"/>
      <name val="Trebuchet MS"/>
      <family val="2"/>
    </font>
    <font>
      <sz val="18"/>
      <color theme="10"/>
      <name val="Wingdings 2"/>
      <family val="1"/>
      <charset val="2"/>
    </font>
    <font>
      <sz val="10"/>
      <color rgb="FF960000"/>
      <name val="Trebuchet MS"/>
      <family val="2"/>
    </font>
    <font>
      <sz val="10"/>
      <name val="Trebuchet MS"/>
      <family val="2"/>
    </font>
    <font>
      <u/>
      <sz val="10"/>
      <color theme="10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98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0" fillId="2" borderId="0" xfId="0" applyFill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5" fillId="0" borderId="0" xfId="0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/>
    <xf numFmtId="0" fontId="17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9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3" fillId="5" borderId="8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0" fontId="3" fillId="5" borderId="9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21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21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4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6" borderId="9" xfId="0" applyFont="1" applyFill="1" applyBorder="1" applyAlignment="1">
      <alignment vertical="center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Border="1" applyAlignment="1">
      <alignment vertical="center"/>
    </xf>
    <xf numFmtId="166" fontId="23" fillId="0" borderId="0" xfId="0" applyNumberFormat="1" applyFont="1" applyBorder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4" fontId="28" fillId="0" borderId="16" xfId="0" applyNumberFormat="1" applyFont="1" applyBorder="1" applyAlignment="1">
      <alignment vertical="center"/>
    </xf>
    <xf numFmtId="4" fontId="28" fillId="0" borderId="17" xfId="0" applyNumberFormat="1" applyFont="1" applyBorder="1" applyAlignment="1">
      <alignment vertical="center"/>
    </xf>
    <xf numFmtId="166" fontId="28" fillId="0" borderId="17" xfId="0" applyNumberFormat="1" applyFont="1" applyBorder="1" applyAlignment="1">
      <alignment vertical="center"/>
    </xf>
    <xf numFmtId="4" fontId="28" fillId="0" borderId="18" xfId="0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64" fontId="21" fillId="4" borderId="11" xfId="0" applyNumberFormat="1" applyFont="1" applyFill="1" applyBorder="1" applyAlignment="1" applyProtection="1">
      <alignment horizontal="center" vertical="center"/>
      <protection locked="0"/>
    </xf>
    <xf numFmtId="0" fontId="21" fillId="4" borderId="12" xfId="0" applyFont="1" applyFill="1" applyBorder="1" applyAlignment="1" applyProtection="1">
      <alignment horizontal="center" vertical="center"/>
      <protection locked="0"/>
    </xf>
    <xf numFmtId="4" fontId="21" fillId="0" borderId="13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4" fontId="21" fillId="4" borderId="14" xfId="0" applyNumberFormat="1" applyFont="1" applyFill="1" applyBorder="1" applyAlignment="1" applyProtection="1">
      <alignment horizontal="center" vertical="center"/>
      <protection locked="0"/>
    </xf>
    <xf numFmtId="0" fontId="21" fillId="4" borderId="0" xfId="0" applyFont="1" applyFill="1" applyBorder="1" applyAlignment="1" applyProtection="1">
      <alignment horizontal="center" vertical="center"/>
      <protection locked="0"/>
    </xf>
    <xf numFmtId="4" fontId="21" fillId="0" borderId="15" xfId="0" applyNumberFormat="1" applyFont="1" applyBorder="1" applyAlignment="1">
      <alignment vertical="center"/>
    </xf>
    <xf numFmtId="164" fontId="21" fillId="4" borderId="16" xfId="0" applyNumberFormat="1" applyFont="1" applyFill="1" applyBorder="1" applyAlignment="1" applyProtection="1">
      <alignment horizontal="center" vertical="center"/>
      <protection locked="0"/>
    </xf>
    <xf numFmtId="0" fontId="21" fillId="4" borderId="17" xfId="0" applyFont="1" applyFill="1" applyBorder="1" applyAlignment="1" applyProtection="1">
      <alignment horizontal="center" vertical="center"/>
      <protection locked="0"/>
    </xf>
    <xf numFmtId="4" fontId="21" fillId="0" borderId="18" xfId="0" applyNumberFormat="1" applyFont="1" applyBorder="1" applyAlignment="1">
      <alignment vertical="center"/>
    </xf>
    <xf numFmtId="0" fontId="24" fillId="6" borderId="0" xfId="0" applyFont="1" applyFill="1" applyBorder="1" applyAlignment="1">
      <alignment horizontal="left" vertical="center"/>
    </xf>
    <xf numFmtId="0" fontId="0" fillId="6" borderId="0" xfId="0" applyFont="1" applyFill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6" borderId="8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right" vertical="center"/>
    </xf>
    <xf numFmtId="0" fontId="3" fillId="6" borderId="9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5" fillId="0" borderId="25" xfId="0" applyFont="1" applyBorder="1" applyAlignment="1">
      <alignment horizontal="center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21" fillId="0" borderId="15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0" fillId="0" borderId="16" xfId="0" applyFont="1" applyBorder="1" applyAlignment="1" applyProtection="1">
      <alignment vertical="center"/>
      <protection locked="0"/>
    </xf>
    <xf numFmtId="0" fontId="21" fillId="0" borderId="18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7" fillId="0" borderId="4" xfId="0" applyFont="1" applyBorder="1" applyAlignment="1"/>
    <xf numFmtId="0" fontId="7" fillId="0" borderId="0" xfId="0" applyFont="1" applyBorder="1" applyAlignment="1"/>
    <xf numFmtId="0" fontId="5" fillId="0" borderId="0" xfId="0" applyFont="1" applyBorder="1" applyAlignment="1">
      <alignment horizontal="left"/>
    </xf>
    <xf numFmtId="0" fontId="7" fillId="0" borderId="5" xfId="0" applyFont="1" applyBorder="1" applyAlignment="1"/>
    <xf numFmtId="0" fontId="7" fillId="0" borderId="14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4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167" fontId="9" fillId="0" borderId="0" xfId="0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35" fillId="0" borderId="0" xfId="0" applyFont="1" applyBorder="1" applyAlignment="1">
      <alignment horizontal="left" vertical="center"/>
    </xf>
    <xf numFmtId="167" fontId="10" fillId="0" borderId="0" xfId="0" applyNumberFormat="1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/>
    </xf>
    <xf numFmtId="167" fontId="0" fillId="4" borderId="25" xfId="0" applyNumberFormat="1" applyFont="1" applyFill="1" applyBorder="1" applyAlignment="1" applyProtection="1">
      <alignment vertical="center"/>
      <protection locked="0"/>
    </xf>
    <xf numFmtId="0" fontId="36" fillId="0" borderId="25" xfId="0" applyFont="1" applyBorder="1" applyAlignment="1" applyProtection="1">
      <alignment horizontal="center" vertical="center"/>
      <protection locked="0"/>
    </xf>
    <xf numFmtId="49" fontId="36" fillId="0" borderId="25" xfId="0" applyNumberFormat="1" applyFont="1" applyBorder="1" applyAlignment="1" applyProtection="1">
      <alignment horizontal="left" vertical="center" wrapText="1"/>
      <protection locked="0"/>
    </xf>
    <xf numFmtId="0" fontId="36" fillId="0" borderId="25" xfId="0" applyFont="1" applyBorder="1" applyAlignment="1" applyProtection="1">
      <alignment horizontal="center" vertical="center" wrapText="1"/>
      <protection locked="0"/>
    </xf>
    <xf numFmtId="167" fontId="36" fillId="0" borderId="25" xfId="0" applyNumberFormat="1" applyFont="1" applyBorder="1" applyAlignment="1" applyProtection="1">
      <alignment vertical="center"/>
      <protection locked="0"/>
    </xf>
    <xf numFmtId="0" fontId="0" fillId="4" borderId="25" xfId="0" applyFont="1" applyFill="1" applyBorder="1" applyAlignment="1" applyProtection="1">
      <alignment horizontal="center" vertical="center"/>
      <protection locked="0"/>
    </xf>
    <xf numFmtId="49" fontId="0" fillId="4" borderId="25" xfId="0" applyNumberFormat="1" applyFont="1" applyFill="1" applyBorder="1" applyAlignment="1" applyProtection="1">
      <alignment horizontal="left" vertical="center" wrapText="1"/>
      <protection locked="0"/>
    </xf>
    <xf numFmtId="0" fontId="0" fillId="4" borderId="25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/>
      <protection locked="0"/>
    </xf>
    <xf numFmtId="0" fontId="38" fillId="0" borderId="0" xfId="1" applyFont="1" applyAlignment="1">
      <alignment horizontal="center" vertical="center"/>
    </xf>
    <xf numFmtId="0" fontId="11" fillId="2" borderId="0" xfId="0" applyFont="1" applyFill="1" applyAlignment="1" applyProtection="1">
      <alignment horizontal="left" vertical="center"/>
    </xf>
    <xf numFmtId="0" fontId="40" fillId="2" borderId="0" xfId="0" applyFont="1" applyFill="1" applyAlignment="1" applyProtection="1">
      <alignment vertical="center"/>
    </xf>
    <xf numFmtId="0" fontId="39" fillId="2" borderId="0" xfId="0" applyFont="1" applyFill="1" applyAlignment="1" applyProtection="1">
      <alignment horizontal="left" vertical="center"/>
    </xf>
    <xf numFmtId="0" fontId="41" fillId="2" borderId="0" xfId="1" applyFont="1" applyFill="1" applyAlignment="1" applyProtection="1">
      <alignment vertical="center"/>
    </xf>
    <xf numFmtId="0" fontId="0" fillId="2" borderId="0" xfId="0" applyFill="1" applyProtection="1"/>
    <xf numFmtId="4" fontId="24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4" fontId="24" fillId="6" borderId="0" xfId="0" applyNumberFormat="1" applyFont="1" applyFill="1" applyBorder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0" fillId="0" borderId="0" xfId="0"/>
    <xf numFmtId="0" fontId="6" fillId="4" borderId="0" xfId="0" applyFont="1" applyFill="1" applyBorder="1" applyAlignment="1" applyProtection="1">
      <alignment horizontal="left" vertical="center"/>
      <protection locked="0"/>
    </xf>
    <xf numFmtId="4" fontId="6" fillId="4" borderId="0" xfId="0" applyNumberFormat="1" applyFont="1" applyFill="1" applyBorder="1" applyAlignment="1" applyProtection="1">
      <alignment vertical="center"/>
      <protection locked="0"/>
    </xf>
    <xf numFmtId="4" fontId="6" fillId="0" borderId="0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6" fillId="0" borderId="0" xfId="0" applyFont="1" applyBorder="1" applyAlignment="1">
      <alignment horizontal="left" vertical="center" wrapText="1"/>
    </xf>
    <xf numFmtId="0" fontId="2" fillId="6" borderId="8" xfId="0" applyFont="1" applyFill="1" applyBorder="1" applyAlignment="1">
      <alignment horizontal="center" vertical="center"/>
    </xf>
    <xf numFmtId="0" fontId="0" fillId="6" borderId="9" xfId="0" applyFont="1" applyFill="1" applyBorder="1" applyAlignment="1">
      <alignment vertical="center"/>
    </xf>
    <xf numFmtId="0" fontId="2" fillId="6" borderId="9" xfId="0" applyFont="1" applyFill="1" applyBorder="1" applyAlignment="1">
      <alignment horizontal="center" vertical="center"/>
    </xf>
    <xf numFmtId="0" fontId="0" fillId="6" borderId="10" xfId="0" applyFont="1" applyFill="1" applyBorder="1" applyAlignment="1">
      <alignment vertical="center"/>
    </xf>
    <xf numFmtId="4" fontId="24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0" fontId="3" fillId="5" borderId="9" xfId="0" applyFont="1" applyFill="1" applyBorder="1" applyAlignment="1">
      <alignment horizontal="left" vertical="center"/>
    </xf>
    <xf numFmtId="0" fontId="0" fillId="5" borderId="9" xfId="0" applyFont="1" applyFill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0" fontId="0" fillId="5" borderId="10" xfId="0" applyFont="1" applyFill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0" fillId="0" borderId="0" xfId="0" applyBorder="1"/>
    <xf numFmtId="0" fontId="16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 wrapText="1"/>
    </xf>
    <xf numFmtId="4" fontId="18" fillId="0" borderId="0" xfId="0" applyNumberFormat="1" applyFont="1" applyBorder="1" applyAlignment="1">
      <alignment vertical="center"/>
    </xf>
    <xf numFmtId="4" fontId="19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41" fillId="2" borderId="0" xfId="1" applyFont="1" applyFill="1" applyAlignment="1" applyProtection="1">
      <alignment horizontal="center" vertical="center"/>
    </xf>
    <xf numFmtId="0" fontId="0" fillId="4" borderId="25" xfId="0" applyFont="1" applyFill="1" applyBorder="1" applyAlignment="1" applyProtection="1">
      <alignment horizontal="left" vertical="center" wrapText="1"/>
      <protection locked="0"/>
    </xf>
    <xf numFmtId="0" fontId="0" fillId="4" borderId="25" xfId="0" applyFont="1" applyFill="1" applyBorder="1" applyAlignment="1" applyProtection="1">
      <alignment vertical="center"/>
      <protection locked="0"/>
    </xf>
    <xf numFmtId="4" fontId="0" fillId="4" borderId="25" xfId="0" applyNumberFormat="1" applyFont="1" applyFill="1" applyBorder="1" applyAlignment="1" applyProtection="1">
      <alignment vertical="center"/>
      <protection locked="0"/>
    </xf>
    <xf numFmtId="0" fontId="0" fillId="0" borderId="25" xfId="0" applyFont="1" applyBorder="1" applyAlignment="1">
      <alignment vertical="center"/>
    </xf>
    <xf numFmtId="4" fontId="0" fillId="0" borderId="25" xfId="0" applyNumberFormat="1" applyFont="1" applyBorder="1" applyAlignment="1">
      <alignment vertical="center"/>
    </xf>
    <xf numFmtId="4" fontId="24" fillId="0" borderId="12" xfId="0" applyNumberFormat="1" applyFont="1" applyBorder="1" applyAlignment="1"/>
    <xf numFmtId="4" fontId="3" fillId="0" borderId="12" xfId="0" applyNumberFormat="1" applyFont="1" applyBorder="1" applyAlignment="1">
      <alignment vertical="center"/>
    </xf>
    <xf numFmtId="4" fontId="5" fillId="0" borderId="17" xfId="0" applyNumberFormat="1" applyFont="1" applyBorder="1" applyAlignment="1"/>
    <xf numFmtId="4" fontId="5" fillId="0" borderId="17" xfId="0" applyNumberFormat="1" applyFont="1" applyBorder="1" applyAlignment="1">
      <alignment vertical="center"/>
    </xf>
    <xf numFmtId="4" fontId="6" fillId="0" borderId="17" xfId="0" applyNumberFormat="1" applyFont="1" applyBorder="1" applyAlignment="1"/>
    <xf numFmtId="4" fontId="6" fillId="0" borderId="17" xfId="0" applyNumberFormat="1" applyFont="1" applyBorder="1" applyAlignment="1">
      <alignment vertical="center"/>
    </xf>
    <xf numFmtId="4" fontId="5" fillId="0" borderId="12" xfId="0" applyNumberFormat="1" applyFont="1" applyBorder="1" applyAlignment="1"/>
    <xf numFmtId="4" fontId="5" fillId="0" borderId="12" xfId="0" applyNumberFormat="1" applyFont="1" applyBorder="1" applyAlignment="1">
      <alignment vertical="center"/>
    </xf>
    <xf numFmtId="4" fontId="6" fillId="0" borderId="23" xfId="0" applyNumberFormat="1" applyFont="1" applyBorder="1" applyAlignment="1"/>
    <xf numFmtId="4" fontId="6" fillId="0" borderId="23" xfId="0" applyNumberFormat="1" applyFont="1" applyBorder="1" applyAlignment="1">
      <alignment vertical="center"/>
    </xf>
    <xf numFmtId="4" fontId="5" fillId="0" borderId="23" xfId="0" applyNumberFormat="1" applyFont="1" applyBorder="1" applyAlignment="1"/>
    <xf numFmtId="4" fontId="5" fillId="0" borderId="23" xfId="0" applyNumberFormat="1" applyFont="1" applyBorder="1" applyAlignment="1">
      <alignment vertical="center"/>
    </xf>
    <xf numFmtId="0" fontId="0" fillId="0" borderId="25" xfId="0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vertical="center"/>
      <protection locked="0"/>
    </xf>
    <xf numFmtId="4" fontId="0" fillId="0" borderId="25" xfId="0" applyNumberFormat="1" applyFont="1" applyBorder="1" applyAlignment="1" applyProtection="1">
      <alignment vertical="center"/>
      <protection locked="0"/>
    </xf>
    <xf numFmtId="0" fontId="9" fillId="0" borderId="12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36" fillId="0" borderId="25" xfId="0" applyFont="1" applyBorder="1" applyAlignment="1" applyProtection="1">
      <alignment horizontal="left" vertical="center" wrapText="1"/>
      <protection locked="0"/>
    </xf>
    <xf numFmtId="0" fontId="36" fillId="0" borderId="25" xfId="0" applyFont="1" applyBorder="1" applyAlignment="1" applyProtection="1">
      <alignment vertical="center"/>
      <protection locked="0"/>
    </xf>
    <xf numFmtId="4" fontId="36" fillId="4" borderId="25" xfId="0" applyNumberFormat="1" applyFont="1" applyFill="1" applyBorder="1" applyAlignment="1" applyProtection="1">
      <alignment vertical="center"/>
      <protection locked="0"/>
    </xf>
    <xf numFmtId="4" fontId="36" fillId="0" borderId="25" xfId="0" applyNumberFormat="1" applyFont="1" applyBorder="1" applyAlignment="1" applyProtection="1">
      <alignment vertical="center"/>
      <protection locked="0"/>
    </xf>
    <xf numFmtId="0" fontId="9" fillId="0" borderId="0" xfId="0" applyFont="1" applyBorder="1" applyAlignment="1">
      <alignment horizontal="left" vertical="center" wrapText="1"/>
    </xf>
    <xf numFmtId="0" fontId="35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34" fillId="0" borderId="12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2" fillId="6" borderId="23" xfId="0" applyFont="1" applyFill="1" applyBorder="1" applyAlignment="1">
      <alignment horizontal="center" vertical="center" wrapText="1"/>
    </xf>
    <xf numFmtId="0" fontId="0" fillId="6" borderId="23" xfId="0" applyFont="1" applyFill="1" applyBorder="1" applyAlignment="1">
      <alignment horizontal="center" vertical="center" wrapText="1"/>
    </xf>
    <xf numFmtId="0" fontId="31" fillId="6" borderId="23" xfId="0" applyFont="1" applyFill="1" applyBorder="1" applyAlignment="1">
      <alignment horizontal="center" vertical="center" wrapText="1"/>
    </xf>
    <xf numFmtId="0" fontId="0" fillId="6" borderId="24" xfId="0" applyFont="1" applyFill="1" applyBorder="1" applyAlignment="1">
      <alignment horizontal="center" vertical="center" wrapText="1"/>
    </xf>
    <xf numFmtId="0" fontId="0" fillId="0" borderId="0" xfId="0" applyFont="1" applyBorder="1" applyAlignment="1" applyProtection="1">
      <alignment vertical="center"/>
      <protection locked="0"/>
    </xf>
    <xf numFmtId="0" fontId="0" fillId="6" borderId="0" xfId="0" applyFont="1" applyFill="1" applyBorder="1" applyAlignment="1">
      <alignment vertical="center"/>
    </xf>
    <xf numFmtId="0" fontId="1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/>
    </xf>
    <xf numFmtId="4" fontId="5" fillId="0" borderId="0" xfId="0" applyNumberFormat="1" applyFont="1" applyBorder="1" applyAlignment="1"/>
    <xf numFmtId="0" fontId="5" fillId="0" borderId="0" xfId="0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0" fontId="2" fillId="6" borderId="0" xfId="0" applyFont="1" applyFill="1" applyBorder="1" applyAlignment="1">
      <alignment horizontal="center" vertical="center"/>
    </xf>
    <xf numFmtId="4" fontId="1" fillId="0" borderId="0" xfId="0" applyNumberFormat="1" applyFont="1" applyBorder="1" applyAlignment="1">
      <alignment vertical="center"/>
    </xf>
    <xf numFmtId="4" fontId="3" fillId="6" borderId="9" xfId="0" applyNumberFormat="1" applyFont="1" applyFill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file:///C:\KROSplusData\System\Temp\radCF1CD.tmp" TargetMode="External"/><Relationship Id="rId2" Type="http://schemas.openxmlformats.org/officeDocument/2006/relationships/image" Target="../media/image1.tmp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file:///C:\KROSplusData\System\Temp\radD494F.tmp" TargetMode="External"/><Relationship Id="rId2" Type="http://schemas.openxmlformats.org/officeDocument/2006/relationships/image" Target="../media/image1.tmp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file:///C:\KROSplusData\System\Temp\radC76DF.tmp" TargetMode="External"/><Relationship Id="rId2" Type="http://schemas.openxmlformats.org/officeDocument/2006/relationships/image" Target="../media/image1.tmp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file:///C:\KROSplusData\System\Temp\rad23F7E.tmp" TargetMode="External"/><Relationship Id="rId2" Type="http://schemas.openxmlformats.org/officeDocument/2006/relationships/image" Target="../media/image1.tmp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266700</xdr:colOff>
      <xdr:row>1</xdr:row>
      <xdr:rowOff>0</xdr:rowOff>
    </xdr:to>
    <xdr:pic>
      <xdr:nvPicPr>
        <xdr:cNvPr id="2" name="Obrázek 1">
          <a:hlinkClick xmlns:r="http://schemas.openxmlformats.org/officeDocument/2006/relationships" r:id="rId1" tooltip="http://www.pro-rozpocty.cz/software-a-data/kros-4-ocenovani-a-rizeni-stavebni-vyroby/"/>
        </xdr:cNvPr>
        <xdr:cNvPicPr>
          <a:picLocks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6700" cy="266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276225</xdr:colOff>
      <xdr:row>1</xdr:row>
      <xdr:rowOff>0</xdr:rowOff>
    </xdr:to>
    <xdr:pic>
      <xdr:nvPicPr>
        <xdr:cNvPr id="2" name="Obrázek 1">
          <a:hlinkClick xmlns:r="http://schemas.openxmlformats.org/officeDocument/2006/relationships" r:id="rId1" tooltip="http://www.pro-rozpocty.cz/software-a-data/kros-4-ocenovani-a-rizeni-stavebni-vyroby/"/>
        </xdr:cNvPr>
        <xdr:cNvPicPr>
          <a:picLocks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6225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276225</xdr:colOff>
      <xdr:row>1</xdr:row>
      <xdr:rowOff>0</xdr:rowOff>
    </xdr:to>
    <xdr:pic>
      <xdr:nvPicPr>
        <xdr:cNvPr id="2" name="Obrázek 1">
          <a:hlinkClick xmlns:r="http://schemas.openxmlformats.org/officeDocument/2006/relationships" r:id="rId1" tooltip="http://www.pro-rozpocty.cz/software-a-data/kros-4-ocenovani-a-rizeni-stavebni-vyroby/"/>
        </xdr:cNvPr>
        <xdr:cNvPicPr>
          <a:picLocks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6225" cy="2762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276225</xdr:colOff>
      <xdr:row>1</xdr:row>
      <xdr:rowOff>0</xdr:rowOff>
    </xdr:to>
    <xdr:pic>
      <xdr:nvPicPr>
        <xdr:cNvPr id="2" name="Obrázek 1">
          <a:hlinkClick xmlns:r="http://schemas.openxmlformats.org/officeDocument/2006/relationships" r:id="rId1" tooltip="http://www.pro-rozpocty.cz/software-a-data/kros-4-ocenovani-a-rizeni-stavebni-vyroby/"/>
        </xdr:cNvPr>
        <xdr:cNvPicPr>
          <a:picLocks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6225" cy="276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99"/>
  <sheetViews>
    <sheetView showGridLines="0" tabSelected="1" workbookViewId="0">
      <pane ySplit="1" topLeftCell="A2" activePane="bottomLeft" state="frozen"/>
      <selection pane="bottomLeft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 x14ac:dyDescent="0.3">
      <c r="A1" s="199" t="s">
        <v>0</v>
      </c>
      <c r="B1" s="200"/>
      <c r="C1" s="200"/>
      <c r="D1" s="201" t="s">
        <v>1</v>
      </c>
      <c r="E1" s="200"/>
      <c r="F1" s="200"/>
      <c r="G1" s="200"/>
      <c r="H1" s="200"/>
      <c r="I1" s="200"/>
      <c r="J1" s="200"/>
      <c r="K1" s="202" t="s">
        <v>686</v>
      </c>
      <c r="L1" s="202"/>
      <c r="M1" s="202"/>
      <c r="N1" s="202"/>
      <c r="O1" s="202"/>
      <c r="P1" s="202"/>
      <c r="Q1" s="202"/>
      <c r="R1" s="202"/>
      <c r="S1" s="202"/>
      <c r="T1" s="200"/>
      <c r="U1" s="200"/>
      <c r="V1" s="200"/>
      <c r="W1" s="202" t="s">
        <v>687</v>
      </c>
      <c r="X1" s="202"/>
      <c r="Y1" s="202"/>
      <c r="Z1" s="202"/>
      <c r="AA1" s="202"/>
      <c r="AB1" s="202"/>
      <c r="AC1" s="202"/>
      <c r="AD1" s="202"/>
      <c r="AE1" s="202"/>
      <c r="AF1" s="202"/>
      <c r="AG1" s="200"/>
      <c r="AH1" s="200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3" t="s">
        <v>2</v>
      </c>
      <c r="BB1" s="13" t="s">
        <v>3</v>
      </c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T1" s="15" t="s">
        <v>4</v>
      </c>
      <c r="BU1" s="15" t="s">
        <v>4</v>
      </c>
    </row>
    <row r="2" spans="1:73" ht="36.950000000000003" customHeight="1" x14ac:dyDescent="0.3">
      <c r="C2" s="234" t="s">
        <v>5</v>
      </c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  <c r="AG2" s="208"/>
      <c r="AH2" s="208"/>
      <c r="AI2" s="208"/>
      <c r="AJ2" s="208"/>
      <c r="AK2" s="208"/>
      <c r="AL2" s="208"/>
      <c r="AM2" s="208"/>
      <c r="AN2" s="208"/>
      <c r="AO2" s="208"/>
      <c r="AP2" s="208"/>
      <c r="AR2" s="207" t="s">
        <v>6</v>
      </c>
      <c r="AS2" s="208"/>
      <c r="AT2" s="208"/>
      <c r="AU2" s="208"/>
      <c r="AV2" s="208"/>
      <c r="AW2" s="208"/>
      <c r="AX2" s="208"/>
      <c r="AY2" s="208"/>
      <c r="AZ2" s="208"/>
      <c r="BA2" s="208"/>
      <c r="BB2" s="208"/>
      <c r="BC2" s="208"/>
      <c r="BD2" s="208"/>
      <c r="BE2" s="208"/>
      <c r="BS2" s="16" t="s">
        <v>7</v>
      </c>
      <c r="BT2" s="16" t="s">
        <v>8</v>
      </c>
    </row>
    <row r="3" spans="1:73" ht="6.95" customHeight="1" x14ac:dyDescent="0.3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9"/>
      <c r="BS3" s="16" t="s">
        <v>7</v>
      </c>
      <c r="BT3" s="16" t="s">
        <v>9</v>
      </c>
    </row>
    <row r="4" spans="1:73" ht="36.950000000000003" customHeight="1" x14ac:dyDescent="0.3">
      <c r="B4" s="20"/>
      <c r="C4" s="220" t="s">
        <v>10</v>
      </c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  <c r="Z4" s="235"/>
      <c r="AA4" s="235"/>
      <c r="AB4" s="235"/>
      <c r="AC4" s="235"/>
      <c r="AD4" s="235"/>
      <c r="AE4" s="235"/>
      <c r="AF4" s="235"/>
      <c r="AG4" s="235"/>
      <c r="AH4" s="235"/>
      <c r="AI4" s="235"/>
      <c r="AJ4" s="235"/>
      <c r="AK4" s="235"/>
      <c r="AL4" s="235"/>
      <c r="AM4" s="235"/>
      <c r="AN4" s="235"/>
      <c r="AO4" s="235"/>
      <c r="AP4" s="235"/>
      <c r="AQ4" s="22"/>
      <c r="AS4" s="23" t="s">
        <v>11</v>
      </c>
      <c r="BE4" s="24" t="s">
        <v>12</v>
      </c>
      <c r="BS4" s="16" t="s">
        <v>13</v>
      </c>
    </row>
    <row r="5" spans="1:73" ht="14.45" customHeight="1" x14ac:dyDescent="0.3">
      <c r="B5" s="20"/>
      <c r="C5" s="21"/>
      <c r="D5" s="25" t="s">
        <v>14</v>
      </c>
      <c r="E5" s="21"/>
      <c r="F5" s="21"/>
      <c r="G5" s="21"/>
      <c r="H5" s="21"/>
      <c r="I5" s="21"/>
      <c r="J5" s="21"/>
      <c r="K5" s="239" t="s">
        <v>693</v>
      </c>
      <c r="L5" s="235"/>
      <c r="M5" s="235"/>
      <c r="N5" s="235"/>
      <c r="O5" s="235"/>
      <c r="P5" s="235"/>
      <c r="Q5" s="235"/>
      <c r="R5" s="235"/>
      <c r="S5" s="235"/>
      <c r="T5" s="235"/>
      <c r="U5" s="235"/>
      <c r="V5" s="235"/>
      <c r="W5" s="235"/>
      <c r="X5" s="235"/>
      <c r="Y5" s="235"/>
      <c r="Z5" s="235"/>
      <c r="AA5" s="235"/>
      <c r="AB5" s="235"/>
      <c r="AC5" s="235"/>
      <c r="AD5" s="235"/>
      <c r="AE5" s="235"/>
      <c r="AF5" s="235"/>
      <c r="AG5" s="235"/>
      <c r="AH5" s="235"/>
      <c r="AI5" s="235"/>
      <c r="AJ5" s="235"/>
      <c r="AK5" s="235"/>
      <c r="AL5" s="235"/>
      <c r="AM5" s="235"/>
      <c r="AN5" s="235"/>
      <c r="AO5" s="235"/>
      <c r="AP5" s="21"/>
      <c r="AQ5" s="22"/>
      <c r="BE5" s="236" t="s">
        <v>15</v>
      </c>
      <c r="BS5" s="16" t="s">
        <v>16</v>
      </c>
    </row>
    <row r="6" spans="1:73" ht="36.950000000000003" customHeight="1" x14ac:dyDescent="0.3">
      <c r="B6" s="20"/>
      <c r="C6" s="21"/>
      <c r="D6" s="27" t="s">
        <v>17</v>
      </c>
      <c r="E6" s="21"/>
      <c r="F6" s="21"/>
      <c r="G6" s="21"/>
      <c r="H6" s="21"/>
      <c r="I6" s="21"/>
      <c r="J6" s="21"/>
      <c r="K6" s="240" t="s">
        <v>18</v>
      </c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5"/>
      <c r="Y6" s="235"/>
      <c r="Z6" s="235"/>
      <c r="AA6" s="235"/>
      <c r="AB6" s="235"/>
      <c r="AC6" s="235"/>
      <c r="AD6" s="235"/>
      <c r="AE6" s="235"/>
      <c r="AF6" s="235"/>
      <c r="AG6" s="235"/>
      <c r="AH6" s="235"/>
      <c r="AI6" s="235"/>
      <c r="AJ6" s="235"/>
      <c r="AK6" s="235"/>
      <c r="AL6" s="235"/>
      <c r="AM6" s="235"/>
      <c r="AN6" s="235"/>
      <c r="AO6" s="235"/>
      <c r="AP6" s="21"/>
      <c r="AQ6" s="22"/>
      <c r="BE6" s="208"/>
      <c r="BS6" s="16" t="s">
        <v>16</v>
      </c>
    </row>
    <row r="7" spans="1:73" ht="14.45" customHeight="1" x14ac:dyDescent="0.3">
      <c r="B7" s="20"/>
      <c r="C7" s="21"/>
      <c r="D7" s="28" t="s">
        <v>19</v>
      </c>
      <c r="E7" s="21"/>
      <c r="F7" s="21"/>
      <c r="G7" s="21"/>
      <c r="H7" s="21"/>
      <c r="I7" s="21"/>
      <c r="J7" s="21"/>
      <c r="K7" s="26" t="s">
        <v>3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8" t="s">
        <v>20</v>
      </c>
      <c r="AL7" s="21"/>
      <c r="AM7" s="21"/>
      <c r="AN7" s="26" t="s">
        <v>3</v>
      </c>
      <c r="AO7" s="21"/>
      <c r="AP7" s="21"/>
      <c r="AQ7" s="22"/>
      <c r="BE7" s="208"/>
      <c r="BS7" s="16" t="s">
        <v>16</v>
      </c>
    </row>
    <row r="8" spans="1:73" ht="14.45" customHeight="1" x14ac:dyDescent="0.3">
      <c r="B8" s="20"/>
      <c r="C8" s="21"/>
      <c r="D8" s="28" t="s">
        <v>21</v>
      </c>
      <c r="E8" s="21"/>
      <c r="F8" s="21"/>
      <c r="G8" s="21"/>
      <c r="H8" s="21"/>
      <c r="I8" s="21"/>
      <c r="J8" s="21"/>
      <c r="K8" s="26" t="s">
        <v>22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8" t="s">
        <v>23</v>
      </c>
      <c r="AL8" s="21"/>
      <c r="AM8" s="21"/>
      <c r="AN8" s="29" t="s">
        <v>24</v>
      </c>
      <c r="AO8" s="21"/>
      <c r="AP8" s="21"/>
      <c r="AQ8" s="22"/>
      <c r="BE8" s="208"/>
      <c r="BS8" s="16" t="s">
        <v>16</v>
      </c>
    </row>
    <row r="9" spans="1:73" ht="14.45" customHeight="1" x14ac:dyDescent="0.3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2"/>
      <c r="BE9" s="208"/>
      <c r="BS9" s="16" t="s">
        <v>16</v>
      </c>
    </row>
    <row r="10" spans="1:73" ht="14.45" customHeight="1" x14ac:dyDescent="0.3">
      <c r="B10" s="20"/>
      <c r="C10" s="21"/>
      <c r="D10" s="28" t="s">
        <v>25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8" t="s">
        <v>26</v>
      </c>
      <c r="AL10" s="21"/>
      <c r="AM10" s="21"/>
      <c r="AN10" s="26" t="s">
        <v>3</v>
      </c>
      <c r="AO10" s="21"/>
      <c r="AP10" s="21"/>
      <c r="AQ10" s="22"/>
      <c r="BE10" s="208"/>
      <c r="BS10" s="16" t="s">
        <v>16</v>
      </c>
    </row>
    <row r="11" spans="1:73" ht="18.399999999999999" customHeight="1" x14ac:dyDescent="0.3">
      <c r="B11" s="20"/>
      <c r="C11" s="21"/>
      <c r="D11" s="21"/>
      <c r="E11" s="26" t="s">
        <v>27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8" t="s">
        <v>28</v>
      </c>
      <c r="AL11" s="21"/>
      <c r="AM11" s="21"/>
      <c r="AN11" s="26" t="s">
        <v>3</v>
      </c>
      <c r="AO11" s="21"/>
      <c r="AP11" s="21"/>
      <c r="AQ11" s="22"/>
      <c r="BE11" s="208"/>
      <c r="BS11" s="16" t="s">
        <v>16</v>
      </c>
    </row>
    <row r="12" spans="1:73" ht="6.95" customHeight="1" x14ac:dyDescent="0.3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2"/>
      <c r="BE12" s="208"/>
      <c r="BS12" s="16" t="s">
        <v>16</v>
      </c>
    </row>
    <row r="13" spans="1:73" ht="14.45" customHeight="1" x14ac:dyDescent="0.3">
      <c r="B13" s="20"/>
      <c r="C13" s="21"/>
      <c r="D13" s="28" t="s">
        <v>29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8" t="s">
        <v>26</v>
      </c>
      <c r="AL13" s="21"/>
      <c r="AM13" s="21"/>
      <c r="AN13" s="30" t="s">
        <v>30</v>
      </c>
      <c r="AO13" s="21"/>
      <c r="AP13" s="21"/>
      <c r="AQ13" s="22"/>
      <c r="BE13" s="208"/>
      <c r="BS13" s="16" t="s">
        <v>16</v>
      </c>
    </row>
    <row r="14" spans="1:73" ht="15" x14ac:dyDescent="0.3">
      <c r="B14" s="20"/>
      <c r="C14" s="21"/>
      <c r="D14" s="21"/>
      <c r="E14" s="241" t="s">
        <v>30</v>
      </c>
      <c r="F14" s="235"/>
      <c r="G14" s="235"/>
      <c r="H14" s="235"/>
      <c r="I14" s="235"/>
      <c r="J14" s="235"/>
      <c r="K14" s="235"/>
      <c r="L14" s="235"/>
      <c r="M14" s="235"/>
      <c r="N14" s="235"/>
      <c r="O14" s="235"/>
      <c r="P14" s="235"/>
      <c r="Q14" s="235"/>
      <c r="R14" s="235"/>
      <c r="S14" s="235"/>
      <c r="T14" s="235"/>
      <c r="U14" s="235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8" t="s">
        <v>28</v>
      </c>
      <c r="AL14" s="21"/>
      <c r="AM14" s="21"/>
      <c r="AN14" s="30" t="s">
        <v>30</v>
      </c>
      <c r="AO14" s="21"/>
      <c r="AP14" s="21"/>
      <c r="AQ14" s="22"/>
      <c r="BE14" s="208"/>
      <c r="BS14" s="16" t="s">
        <v>16</v>
      </c>
    </row>
    <row r="15" spans="1:73" ht="6.95" customHeight="1" x14ac:dyDescent="0.3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2"/>
      <c r="BE15" s="208"/>
      <c r="BS15" s="16" t="s">
        <v>4</v>
      </c>
    </row>
    <row r="16" spans="1:73" ht="14.45" customHeight="1" x14ac:dyDescent="0.3">
      <c r="B16" s="20"/>
      <c r="C16" s="21"/>
      <c r="D16" s="28" t="s">
        <v>31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8" t="s">
        <v>26</v>
      </c>
      <c r="AL16" s="21"/>
      <c r="AM16" s="21"/>
      <c r="AN16" s="26" t="s">
        <v>32</v>
      </c>
      <c r="AO16" s="21"/>
      <c r="AP16" s="21"/>
      <c r="AQ16" s="22"/>
      <c r="BE16" s="208"/>
      <c r="BS16" s="16" t="s">
        <v>4</v>
      </c>
    </row>
    <row r="17" spans="2:71" ht="18.399999999999999" customHeight="1" x14ac:dyDescent="0.3">
      <c r="B17" s="20"/>
      <c r="C17" s="21"/>
      <c r="D17" s="21"/>
      <c r="E17" s="26" t="s">
        <v>33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8" t="s">
        <v>28</v>
      </c>
      <c r="AL17" s="21"/>
      <c r="AM17" s="21"/>
      <c r="AN17" s="26" t="s">
        <v>34</v>
      </c>
      <c r="AO17" s="21"/>
      <c r="AP17" s="21"/>
      <c r="AQ17" s="22"/>
      <c r="BE17" s="208"/>
      <c r="BS17" s="16" t="s">
        <v>35</v>
      </c>
    </row>
    <row r="18" spans="2:71" ht="6.95" customHeight="1" x14ac:dyDescent="0.3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2"/>
      <c r="BE18" s="208"/>
      <c r="BS18" s="16" t="s">
        <v>7</v>
      </c>
    </row>
    <row r="19" spans="2:71" ht="14.45" customHeight="1" x14ac:dyDescent="0.3">
      <c r="B19" s="20"/>
      <c r="C19" s="21"/>
      <c r="D19" s="28" t="s">
        <v>36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8" t="s">
        <v>26</v>
      </c>
      <c r="AL19" s="21"/>
      <c r="AM19" s="21"/>
      <c r="AN19" s="26" t="s">
        <v>3</v>
      </c>
      <c r="AO19" s="21"/>
      <c r="AP19" s="21"/>
      <c r="AQ19" s="22"/>
      <c r="BE19" s="208"/>
      <c r="BS19" s="16" t="s">
        <v>7</v>
      </c>
    </row>
    <row r="20" spans="2:71" ht="18.399999999999999" customHeight="1" x14ac:dyDescent="0.3">
      <c r="B20" s="20"/>
      <c r="C20" s="21"/>
      <c r="D20" s="21"/>
      <c r="E20" s="26" t="s">
        <v>37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8" t="s">
        <v>28</v>
      </c>
      <c r="AL20" s="21"/>
      <c r="AM20" s="21"/>
      <c r="AN20" s="26" t="s">
        <v>3</v>
      </c>
      <c r="AO20" s="21"/>
      <c r="AP20" s="21"/>
      <c r="AQ20" s="22"/>
      <c r="BE20" s="208"/>
    </row>
    <row r="21" spans="2:71" ht="6.95" customHeight="1" x14ac:dyDescent="0.3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2"/>
      <c r="BE21" s="208"/>
    </row>
    <row r="22" spans="2:71" ht="15" x14ac:dyDescent="0.3">
      <c r="B22" s="20"/>
      <c r="C22" s="21"/>
      <c r="D22" s="28" t="s">
        <v>38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2"/>
      <c r="BE22" s="208"/>
    </row>
    <row r="23" spans="2:71" ht="22.5" customHeight="1" x14ac:dyDescent="0.3">
      <c r="B23" s="20"/>
      <c r="C23" s="21"/>
      <c r="D23" s="21"/>
      <c r="E23" s="242" t="s">
        <v>3</v>
      </c>
      <c r="F23" s="235"/>
      <c r="G23" s="235"/>
      <c r="H23" s="235"/>
      <c r="I23" s="235"/>
      <c r="J23" s="235"/>
      <c r="K23" s="235"/>
      <c r="L23" s="235"/>
      <c r="M23" s="235"/>
      <c r="N23" s="235"/>
      <c r="O23" s="235"/>
      <c r="P23" s="235"/>
      <c r="Q23" s="235"/>
      <c r="R23" s="235"/>
      <c r="S23" s="235"/>
      <c r="T23" s="235"/>
      <c r="U23" s="235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1"/>
      <c r="AP23" s="21"/>
      <c r="AQ23" s="22"/>
      <c r="BE23" s="208"/>
    </row>
    <row r="24" spans="2:71" ht="6.95" customHeight="1" x14ac:dyDescent="0.3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2"/>
      <c r="BE24" s="208"/>
    </row>
    <row r="25" spans="2:71" ht="6.95" customHeight="1" x14ac:dyDescent="0.3">
      <c r="B25" s="20"/>
      <c r="C25" s="2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21"/>
      <c r="AQ25" s="22"/>
      <c r="BE25" s="208"/>
    </row>
    <row r="26" spans="2:71" ht="14.45" customHeight="1" x14ac:dyDescent="0.3">
      <c r="B26" s="20"/>
      <c r="C26" s="21"/>
      <c r="D26" s="32" t="s">
        <v>39</v>
      </c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43">
        <f>ROUND(AG87,2)</f>
        <v>0</v>
      </c>
      <c r="AL26" s="235"/>
      <c r="AM26" s="235"/>
      <c r="AN26" s="235"/>
      <c r="AO26" s="235"/>
      <c r="AP26" s="21"/>
      <c r="AQ26" s="22"/>
      <c r="BE26" s="208"/>
    </row>
    <row r="27" spans="2:71" ht="14.45" customHeight="1" x14ac:dyDescent="0.3">
      <c r="B27" s="20"/>
      <c r="C27" s="21"/>
      <c r="D27" s="32" t="s">
        <v>40</v>
      </c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43">
        <f>ROUND(AG92,2)</f>
        <v>0</v>
      </c>
      <c r="AL27" s="235"/>
      <c r="AM27" s="235"/>
      <c r="AN27" s="235"/>
      <c r="AO27" s="235"/>
      <c r="AP27" s="21"/>
      <c r="AQ27" s="22"/>
      <c r="BE27" s="208"/>
    </row>
    <row r="28" spans="2:71" s="1" customFormat="1" ht="6.95" customHeight="1" x14ac:dyDescent="0.3"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5"/>
      <c r="BE28" s="237"/>
    </row>
    <row r="29" spans="2:71" s="1" customFormat="1" ht="25.9" customHeight="1" x14ac:dyDescent="0.3">
      <c r="B29" s="33"/>
      <c r="C29" s="34"/>
      <c r="D29" s="36" t="s">
        <v>41</v>
      </c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244">
        <f>ROUND(AK26+AK27,2)</f>
        <v>0</v>
      </c>
      <c r="AL29" s="245"/>
      <c r="AM29" s="245"/>
      <c r="AN29" s="245"/>
      <c r="AO29" s="245"/>
      <c r="AP29" s="34"/>
      <c r="AQ29" s="35"/>
      <c r="BE29" s="237"/>
    </row>
    <row r="30" spans="2:71" s="1" customFormat="1" ht="6.95" customHeight="1" x14ac:dyDescent="0.3"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5"/>
      <c r="BE30" s="237"/>
    </row>
    <row r="31" spans="2:71" s="2" customFormat="1" ht="14.45" customHeight="1" x14ac:dyDescent="0.3">
      <c r="B31" s="38"/>
      <c r="C31" s="39"/>
      <c r="D31" s="40" t="s">
        <v>42</v>
      </c>
      <c r="E31" s="39"/>
      <c r="F31" s="40" t="s">
        <v>43</v>
      </c>
      <c r="G31" s="39"/>
      <c r="H31" s="39"/>
      <c r="I31" s="39"/>
      <c r="J31" s="39"/>
      <c r="K31" s="39"/>
      <c r="L31" s="227">
        <v>0.21</v>
      </c>
      <c r="M31" s="228"/>
      <c r="N31" s="228"/>
      <c r="O31" s="228"/>
      <c r="P31" s="39"/>
      <c r="Q31" s="39"/>
      <c r="R31" s="39"/>
      <c r="S31" s="39"/>
      <c r="T31" s="42" t="s">
        <v>44</v>
      </c>
      <c r="U31" s="39"/>
      <c r="V31" s="39"/>
      <c r="W31" s="229">
        <f>ROUND(AZ87+SUM(CD93:CD97),2)</f>
        <v>0</v>
      </c>
      <c r="X31" s="228"/>
      <c r="Y31" s="228"/>
      <c r="Z31" s="228"/>
      <c r="AA31" s="228"/>
      <c r="AB31" s="228"/>
      <c r="AC31" s="228"/>
      <c r="AD31" s="228"/>
      <c r="AE31" s="228"/>
      <c r="AF31" s="39"/>
      <c r="AG31" s="39"/>
      <c r="AH31" s="39"/>
      <c r="AI31" s="39"/>
      <c r="AJ31" s="39"/>
      <c r="AK31" s="229">
        <f>ROUND(AV87+SUM(BY93:BY97),2)</f>
        <v>0</v>
      </c>
      <c r="AL31" s="228"/>
      <c r="AM31" s="228"/>
      <c r="AN31" s="228"/>
      <c r="AO31" s="228"/>
      <c r="AP31" s="39"/>
      <c r="AQ31" s="43"/>
      <c r="BE31" s="238"/>
    </row>
    <row r="32" spans="2:71" s="2" customFormat="1" ht="14.45" customHeight="1" x14ac:dyDescent="0.3">
      <c r="B32" s="38"/>
      <c r="C32" s="39"/>
      <c r="D32" s="39"/>
      <c r="E32" s="39"/>
      <c r="F32" s="40" t="s">
        <v>45</v>
      </c>
      <c r="G32" s="39"/>
      <c r="H32" s="39"/>
      <c r="I32" s="39"/>
      <c r="J32" s="39"/>
      <c r="K32" s="39"/>
      <c r="L32" s="227">
        <v>0.15</v>
      </c>
      <c r="M32" s="228"/>
      <c r="N32" s="228"/>
      <c r="O32" s="228"/>
      <c r="P32" s="39"/>
      <c r="Q32" s="39"/>
      <c r="R32" s="39"/>
      <c r="S32" s="39"/>
      <c r="T32" s="42" t="s">
        <v>44</v>
      </c>
      <c r="U32" s="39"/>
      <c r="V32" s="39"/>
      <c r="W32" s="229">
        <f>ROUND(BA87+SUM(CE93:CE97),2)</f>
        <v>0</v>
      </c>
      <c r="X32" s="228"/>
      <c r="Y32" s="228"/>
      <c r="Z32" s="228"/>
      <c r="AA32" s="228"/>
      <c r="AB32" s="228"/>
      <c r="AC32" s="228"/>
      <c r="AD32" s="228"/>
      <c r="AE32" s="228"/>
      <c r="AF32" s="39"/>
      <c r="AG32" s="39"/>
      <c r="AH32" s="39"/>
      <c r="AI32" s="39"/>
      <c r="AJ32" s="39"/>
      <c r="AK32" s="229">
        <f>ROUND(AW87+SUM(BZ93:BZ97),2)</f>
        <v>0</v>
      </c>
      <c r="AL32" s="228"/>
      <c r="AM32" s="228"/>
      <c r="AN32" s="228"/>
      <c r="AO32" s="228"/>
      <c r="AP32" s="39"/>
      <c r="AQ32" s="43"/>
      <c r="BE32" s="238"/>
    </row>
    <row r="33" spans="2:57" s="2" customFormat="1" ht="14.45" hidden="1" customHeight="1" x14ac:dyDescent="0.3">
      <c r="B33" s="38"/>
      <c r="C33" s="39"/>
      <c r="D33" s="39"/>
      <c r="E33" s="39"/>
      <c r="F33" s="40" t="s">
        <v>46</v>
      </c>
      <c r="G33" s="39"/>
      <c r="H33" s="39"/>
      <c r="I33" s="39"/>
      <c r="J33" s="39"/>
      <c r="K33" s="39"/>
      <c r="L33" s="227">
        <v>0.21</v>
      </c>
      <c r="M33" s="228"/>
      <c r="N33" s="228"/>
      <c r="O33" s="228"/>
      <c r="P33" s="39"/>
      <c r="Q33" s="39"/>
      <c r="R33" s="39"/>
      <c r="S33" s="39"/>
      <c r="T33" s="42" t="s">
        <v>44</v>
      </c>
      <c r="U33" s="39"/>
      <c r="V33" s="39"/>
      <c r="W33" s="229">
        <f>ROUND(BB87+SUM(CF93:CF97),2)</f>
        <v>0</v>
      </c>
      <c r="X33" s="228"/>
      <c r="Y33" s="228"/>
      <c r="Z33" s="228"/>
      <c r="AA33" s="228"/>
      <c r="AB33" s="228"/>
      <c r="AC33" s="228"/>
      <c r="AD33" s="228"/>
      <c r="AE33" s="228"/>
      <c r="AF33" s="39"/>
      <c r="AG33" s="39"/>
      <c r="AH33" s="39"/>
      <c r="AI33" s="39"/>
      <c r="AJ33" s="39"/>
      <c r="AK33" s="229">
        <v>0</v>
      </c>
      <c r="AL33" s="228"/>
      <c r="AM33" s="228"/>
      <c r="AN33" s="228"/>
      <c r="AO33" s="228"/>
      <c r="AP33" s="39"/>
      <c r="AQ33" s="43"/>
      <c r="BE33" s="238"/>
    </row>
    <row r="34" spans="2:57" s="2" customFormat="1" ht="14.45" hidden="1" customHeight="1" x14ac:dyDescent="0.3">
      <c r="B34" s="38"/>
      <c r="C34" s="39"/>
      <c r="D34" s="39"/>
      <c r="E34" s="39"/>
      <c r="F34" s="40" t="s">
        <v>47</v>
      </c>
      <c r="G34" s="39"/>
      <c r="H34" s="39"/>
      <c r="I34" s="39"/>
      <c r="J34" s="39"/>
      <c r="K34" s="39"/>
      <c r="L34" s="227">
        <v>0.15</v>
      </c>
      <c r="M34" s="228"/>
      <c r="N34" s="228"/>
      <c r="O34" s="228"/>
      <c r="P34" s="39"/>
      <c r="Q34" s="39"/>
      <c r="R34" s="39"/>
      <c r="S34" s="39"/>
      <c r="T34" s="42" t="s">
        <v>44</v>
      </c>
      <c r="U34" s="39"/>
      <c r="V34" s="39"/>
      <c r="W34" s="229">
        <f>ROUND(BC87+SUM(CG93:CG97),2)</f>
        <v>0</v>
      </c>
      <c r="X34" s="228"/>
      <c r="Y34" s="228"/>
      <c r="Z34" s="228"/>
      <c r="AA34" s="228"/>
      <c r="AB34" s="228"/>
      <c r="AC34" s="228"/>
      <c r="AD34" s="228"/>
      <c r="AE34" s="228"/>
      <c r="AF34" s="39"/>
      <c r="AG34" s="39"/>
      <c r="AH34" s="39"/>
      <c r="AI34" s="39"/>
      <c r="AJ34" s="39"/>
      <c r="AK34" s="229">
        <v>0</v>
      </c>
      <c r="AL34" s="228"/>
      <c r="AM34" s="228"/>
      <c r="AN34" s="228"/>
      <c r="AO34" s="228"/>
      <c r="AP34" s="39"/>
      <c r="AQ34" s="43"/>
      <c r="BE34" s="238"/>
    </row>
    <row r="35" spans="2:57" s="2" customFormat="1" ht="14.45" hidden="1" customHeight="1" x14ac:dyDescent="0.3">
      <c r="B35" s="38"/>
      <c r="C35" s="39"/>
      <c r="D35" s="39"/>
      <c r="E35" s="39"/>
      <c r="F35" s="40" t="s">
        <v>48</v>
      </c>
      <c r="G35" s="39"/>
      <c r="H35" s="39"/>
      <c r="I35" s="39"/>
      <c r="J35" s="39"/>
      <c r="K35" s="39"/>
      <c r="L35" s="227">
        <v>0</v>
      </c>
      <c r="M35" s="228"/>
      <c r="N35" s="228"/>
      <c r="O35" s="228"/>
      <c r="P35" s="39"/>
      <c r="Q35" s="39"/>
      <c r="R35" s="39"/>
      <c r="S35" s="39"/>
      <c r="T35" s="42" t="s">
        <v>44</v>
      </c>
      <c r="U35" s="39"/>
      <c r="V35" s="39"/>
      <c r="W35" s="229">
        <f>ROUND(BD87+SUM(CH93:CH97),2)</f>
        <v>0</v>
      </c>
      <c r="X35" s="228"/>
      <c r="Y35" s="228"/>
      <c r="Z35" s="228"/>
      <c r="AA35" s="228"/>
      <c r="AB35" s="228"/>
      <c r="AC35" s="228"/>
      <c r="AD35" s="228"/>
      <c r="AE35" s="228"/>
      <c r="AF35" s="39"/>
      <c r="AG35" s="39"/>
      <c r="AH35" s="39"/>
      <c r="AI35" s="39"/>
      <c r="AJ35" s="39"/>
      <c r="AK35" s="229">
        <v>0</v>
      </c>
      <c r="AL35" s="228"/>
      <c r="AM35" s="228"/>
      <c r="AN35" s="228"/>
      <c r="AO35" s="228"/>
      <c r="AP35" s="39"/>
      <c r="AQ35" s="43"/>
    </row>
    <row r="36" spans="2:57" s="1" customFormat="1" ht="6.95" customHeight="1" x14ac:dyDescent="0.3"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5"/>
    </row>
    <row r="37" spans="2:57" s="1" customFormat="1" ht="25.9" customHeight="1" x14ac:dyDescent="0.3">
      <c r="B37" s="33"/>
      <c r="C37" s="44"/>
      <c r="D37" s="45" t="s">
        <v>49</v>
      </c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7" t="s">
        <v>50</v>
      </c>
      <c r="U37" s="46"/>
      <c r="V37" s="46"/>
      <c r="W37" s="46"/>
      <c r="X37" s="230" t="s">
        <v>51</v>
      </c>
      <c r="Y37" s="231"/>
      <c r="Z37" s="231"/>
      <c r="AA37" s="231"/>
      <c r="AB37" s="231"/>
      <c r="AC37" s="46"/>
      <c r="AD37" s="46"/>
      <c r="AE37" s="46"/>
      <c r="AF37" s="46"/>
      <c r="AG37" s="46"/>
      <c r="AH37" s="46"/>
      <c r="AI37" s="46"/>
      <c r="AJ37" s="46"/>
      <c r="AK37" s="232">
        <f>SUM(AK29:AK35)</f>
        <v>0</v>
      </c>
      <c r="AL37" s="231"/>
      <c r="AM37" s="231"/>
      <c r="AN37" s="231"/>
      <c r="AO37" s="233"/>
      <c r="AP37" s="44"/>
      <c r="AQ37" s="35"/>
    </row>
    <row r="38" spans="2:57" s="1" customFormat="1" ht="14.45" customHeight="1" x14ac:dyDescent="0.3"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5"/>
    </row>
    <row r="39" spans="2:57" x14ac:dyDescent="0.3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2"/>
    </row>
    <row r="40" spans="2:57" x14ac:dyDescent="0.3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2"/>
    </row>
    <row r="41" spans="2:57" x14ac:dyDescent="0.3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2"/>
    </row>
    <row r="42" spans="2:57" x14ac:dyDescent="0.3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2"/>
    </row>
    <row r="43" spans="2:57" x14ac:dyDescent="0.3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2"/>
    </row>
    <row r="44" spans="2:57" x14ac:dyDescent="0.3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2"/>
    </row>
    <row r="45" spans="2:57" x14ac:dyDescent="0.3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2"/>
    </row>
    <row r="46" spans="2:57" x14ac:dyDescent="0.3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2"/>
    </row>
    <row r="47" spans="2:57" x14ac:dyDescent="0.3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2"/>
    </row>
    <row r="48" spans="2:57" x14ac:dyDescent="0.3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2"/>
    </row>
    <row r="49" spans="2:43" s="1" customFormat="1" ht="15" x14ac:dyDescent="0.3">
      <c r="B49" s="33"/>
      <c r="C49" s="34"/>
      <c r="D49" s="48" t="s">
        <v>52</v>
      </c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50"/>
      <c r="AA49" s="34"/>
      <c r="AB49" s="34"/>
      <c r="AC49" s="48" t="s">
        <v>53</v>
      </c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50"/>
      <c r="AP49" s="34"/>
      <c r="AQ49" s="35"/>
    </row>
    <row r="50" spans="2:43" x14ac:dyDescent="0.3">
      <c r="B50" s="20"/>
      <c r="C50" s="21"/>
      <c r="D50" s="5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52"/>
      <c r="AA50" s="21"/>
      <c r="AB50" s="21"/>
      <c r="AC50" s="5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52"/>
      <c r="AP50" s="21"/>
      <c r="AQ50" s="22"/>
    </row>
    <row r="51" spans="2:43" x14ac:dyDescent="0.3">
      <c r="B51" s="20"/>
      <c r="C51" s="21"/>
      <c r="D51" s="5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52"/>
      <c r="AA51" s="21"/>
      <c r="AB51" s="21"/>
      <c r="AC51" s="5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52"/>
      <c r="AP51" s="21"/>
      <c r="AQ51" s="22"/>
    </row>
    <row r="52" spans="2:43" x14ac:dyDescent="0.3">
      <c r="B52" s="20"/>
      <c r="C52" s="21"/>
      <c r="D52" s="5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52"/>
      <c r="AA52" s="21"/>
      <c r="AB52" s="21"/>
      <c r="AC52" s="5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52"/>
      <c r="AP52" s="21"/>
      <c r="AQ52" s="22"/>
    </row>
    <row r="53" spans="2:43" x14ac:dyDescent="0.3">
      <c r="B53" s="20"/>
      <c r="C53" s="21"/>
      <c r="D53" s="5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52"/>
      <c r="AA53" s="21"/>
      <c r="AB53" s="21"/>
      <c r="AC53" s="5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52"/>
      <c r="AP53" s="21"/>
      <c r="AQ53" s="22"/>
    </row>
    <row r="54" spans="2:43" x14ac:dyDescent="0.3">
      <c r="B54" s="20"/>
      <c r="C54" s="21"/>
      <c r="D54" s="5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52"/>
      <c r="AA54" s="21"/>
      <c r="AB54" s="21"/>
      <c r="AC54" s="5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52"/>
      <c r="AP54" s="21"/>
      <c r="AQ54" s="22"/>
    </row>
    <row r="55" spans="2:43" x14ac:dyDescent="0.3">
      <c r="B55" s="20"/>
      <c r="C55" s="21"/>
      <c r="D55" s="5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52"/>
      <c r="AA55" s="21"/>
      <c r="AB55" s="21"/>
      <c r="AC55" s="5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52"/>
      <c r="AP55" s="21"/>
      <c r="AQ55" s="22"/>
    </row>
    <row r="56" spans="2:43" x14ac:dyDescent="0.3">
      <c r="B56" s="20"/>
      <c r="C56" s="21"/>
      <c r="D56" s="5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52"/>
      <c r="AA56" s="21"/>
      <c r="AB56" s="21"/>
      <c r="AC56" s="5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52"/>
      <c r="AP56" s="21"/>
      <c r="AQ56" s="22"/>
    </row>
    <row r="57" spans="2:43" x14ac:dyDescent="0.3">
      <c r="B57" s="20"/>
      <c r="C57" s="21"/>
      <c r="D57" s="5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52"/>
      <c r="AA57" s="21"/>
      <c r="AB57" s="21"/>
      <c r="AC57" s="5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52"/>
      <c r="AP57" s="21"/>
      <c r="AQ57" s="22"/>
    </row>
    <row r="58" spans="2:43" s="1" customFormat="1" ht="15" x14ac:dyDescent="0.3">
      <c r="B58" s="33"/>
      <c r="C58" s="34"/>
      <c r="D58" s="53" t="s">
        <v>54</v>
      </c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5" t="s">
        <v>55</v>
      </c>
      <c r="S58" s="54"/>
      <c r="T58" s="54"/>
      <c r="U58" s="54"/>
      <c r="V58" s="54"/>
      <c r="W58" s="54"/>
      <c r="X58" s="54"/>
      <c r="Y58" s="54"/>
      <c r="Z58" s="56"/>
      <c r="AA58" s="34"/>
      <c r="AB58" s="34"/>
      <c r="AC58" s="53" t="s">
        <v>54</v>
      </c>
      <c r="AD58" s="54"/>
      <c r="AE58" s="54"/>
      <c r="AF58" s="54"/>
      <c r="AG58" s="54"/>
      <c r="AH58" s="54"/>
      <c r="AI58" s="54"/>
      <c r="AJ58" s="54"/>
      <c r="AK58" s="54"/>
      <c r="AL58" s="54"/>
      <c r="AM58" s="55" t="s">
        <v>55</v>
      </c>
      <c r="AN58" s="54"/>
      <c r="AO58" s="56"/>
      <c r="AP58" s="34"/>
      <c r="AQ58" s="35"/>
    </row>
    <row r="59" spans="2:43" x14ac:dyDescent="0.3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2"/>
    </row>
    <row r="60" spans="2:43" s="1" customFormat="1" ht="15" x14ac:dyDescent="0.3">
      <c r="B60" s="33"/>
      <c r="C60" s="34"/>
      <c r="D60" s="48" t="s">
        <v>56</v>
      </c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50"/>
      <c r="AA60" s="34"/>
      <c r="AB60" s="34"/>
      <c r="AC60" s="48" t="s">
        <v>57</v>
      </c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50"/>
      <c r="AP60" s="34"/>
      <c r="AQ60" s="35"/>
    </row>
    <row r="61" spans="2:43" x14ac:dyDescent="0.3">
      <c r="B61" s="20"/>
      <c r="C61" s="21"/>
      <c r="D61" s="5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52"/>
      <c r="AA61" s="21"/>
      <c r="AB61" s="21"/>
      <c r="AC61" s="5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52"/>
      <c r="AP61" s="21"/>
      <c r="AQ61" s="22"/>
    </row>
    <row r="62" spans="2:43" x14ac:dyDescent="0.3">
      <c r="B62" s="20"/>
      <c r="C62" s="21"/>
      <c r="D62" s="5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52"/>
      <c r="AA62" s="21"/>
      <c r="AB62" s="21"/>
      <c r="AC62" s="5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52"/>
      <c r="AP62" s="21"/>
      <c r="AQ62" s="22"/>
    </row>
    <row r="63" spans="2:43" x14ac:dyDescent="0.3">
      <c r="B63" s="20"/>
      <c r="C63" s="21"/>
      <c r="D63" s="5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52"/>
      <c r="AA63" s="21"/>
      <c r="AB63" s="21"/>
      <c r="AC63" s="5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52"/>
      <c r="AP63" s="21"/>
      <c r="AQ63" s="22"/>
    </row>
    <row r="64" spans="2:43" x14ac:dyDescent="0.3">
      <c r="B64" s="20"/>
      <c r="C64" s="21"/>
      <c r="D64" s="5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52"/>
      <c r="AA64" s="21"/>
      <c r="AB64" s="21"/>
      <c r="AC64" s="5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52"/>
      <c r="AP64" s="21"/>
      <c r="AQ64" s="22"/>
    </row>
    <row r="65" spans="2:43" x14ac:dyDescent="0.3">
      <c r="B65" s="20"/>
      <c r="C65" s="21"/>
      <c r="D65" s="5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52"/>
      <c r="AA65" s="21"/>
      <c r="AB65" s="21"/>
      <c r="AC65" s="5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52"/>
      <c r="AP65" s="21"/>
      <c r="AQ65" s="22"/>
    </row>
    <row r="66" spans="2:43" x14ac:dyDescent="0.3">
      <c r="B66" s="20"/>
      <c r="C66" s="21"/>
      <c r="D66" s="5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52"/>
      <c r="AA66" s="21"/>
      <c r="AB66" s="21"/>
      <c r="AC66" s="5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52"/>
      <c r="AP66" s="21"/>
      <c r="AQ66" s="22"/>
    </row>
    <row r="67" spans="2:43" x14ac:dyDescent="0.3">
      <c r="B67" s="20"/>
      <c r="C67" s="21"/>
      <c r="D67" s="5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52"/>
      <c r="AA67" s="21"/>
      <c r="AB67" s="21"/>
      <c r="AC67" s="5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52"/>
      <c r="AP67" s="21"/>
      <c r="AQ67" s="22"/>
    </row>
    <row r="68" spans="2:43" x14ac:dyDescent="0.3">
      <c r="B68" s="20"/>
      <c r="C68" s="21"/>
      <c r="D68" s="5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52"/>
      <c r="AA68" s="21"/>
      <c r="AB68" s="21"/>
      <c r="AC68" s="5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52"/>
      <c r="AP68" s="21"/>
      <c r="AQ68" s="22"/>
    </row>
    <row r="69" spans="2:43" s="1" customFormat="1" ht="15" x14ac:dyDescent="0.3">
      <c r="B69" s="33"/>
      <c r="C69" s="34"/>
      <c r="D69" s="53" t="s">
        <v>54</v>
      </c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5" t="s">
        <v>55</v>
      </c>
      <c r="S69" s="54"/>
      <c r="T69" s="54"/>
      <c r="U69" s="54"/>
      <c r="V69" s="54"/>
      <c r="W69" s="54"/>
      <c r="X69" s="54"/>
      <c r="Y69" s="54"/>
      <c r="Z69" s="56"/>
      <c r="AA69" s="34"/>
      <c r="AB69" s="34"/>
      <c r="AC69" s="53" t="s">
        <v>54</v>
      </c>
      <c r="AD69" s="54"/>
      <c r="AE69" s="54"/>
      <c r="AF69" s="54"/>
      <c r="AG69" s="54"/>
      <c r="AH69" s="54"/>
      <c r="AI69" s="54"/>
      <c r="AJ69" s="54"/>
      <c r="AK69" s="54"/>
      <c r="AL69" s="54"/>
      <c r="AM69" s="55" t="s">
        <v>55</v>
      </c>
      <c r="AN69" s="54"/>
      <c r="AO69" s="56"/>
      <c r="AP69" s="34"/>
      <c r="AQ69" s="35"/>
    </row>
    <row r="70" spans="2:43" s="1" customFormat="1" ht="6.95" customHeight="1" x14ac:dyDescent="0.3">
      <c r="B70" s="33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5"/>
    </row>
    <row r="71" spans="2:43" s="1" customFormat="1" ht="6.95" customHeight="1" x14ac:dyDescent="0.3">
      <c r="B71" s="57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9"/>
    </row>
    <row r="75" spans="2:43" s="1" customFormat="1" ht="6.95" customHeight="1" x14ac:dyDescent="0.3">
      <c r="B75" s="60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2"/>
    </row>
    <row r="76" spans="2:43" s="1" customFormat="1" ht="36.950000000000003" customHeight="1" x14ac:dyDescent="0.3">
      <c r="B76" s="33"/>
      <c r="C76" s="220" t="s">
        <v>58</v>
      </c>
      <c r="D76" s="205"/>
      <c r="E76" s="205"/>
      <c r="F76" s="205"/>
      <c r="G76" s="205"/>
      <c r="H76" s="205"/>
      <c r="I76" s="205"/>
      <c r="J76" s="205"/>
      <c r="K76" s="205"/>
      <c r="L76" s="205"/>
      <c r="M76" s="205"/>
      <c r="N76" s="205"/>
      <c r="O76" s="205"/>
      <c r="P76" s="205"/>
      <c r="Q76" s="205"/>
      <c r="R76" s="205"/>
      <c r="S76" s="205"/>
      <c r="T76" s="205"/>
      <c r="U76" s="205"/>
      <c r="V76" s="205"/>
      <c r="W76" s="205"/>
      <c r="X76" s="205"/>
      <c r="Y76" s="205"/>
      <c r="Z76" s="205"/>
      <c r="AA76" s="205"/>
      <c r="AB76" s="205"/>
      <c r="AC76" s="205"/>
      <c r="AD76" s="205"/>
      <c r="AE76" s="205"/>
      <c r="AF76" s="205"/>
      <c r="AG76" s="205"/>
      <c r="AH76" s="205"/>
      <c r="AI76" s="205"/>
      <c r="AJ76" s="205"/>
      <c r="AK76" s="205"/>
      <c r="AL76" s="205"/>
      <c r="AM76" s="205"/>
      <c r="AN76" s="205"/>
      <c r="AO76" s="205"/>
      <c r="AP76" s="205"/>
      <c r="AQ76" s="35"/>
    </row>
    <row r="77" spans="2:43" s="3" customFormat="1" ht="14.45" customHeight="1" x14ac:dyDescent="0.3">
      <c r="B77" s="63"/>
      <c r="C77" s="28" t="s">
        <v>14</v>
      </c>
      <c r="D77" s="64"/>
      <c r="E77" s="64"/>
      <c r="F77" s="64"/>
      <c r="G77" s="64"/>
      <c r="H77" s="64"/>
      <c r="I77" s="64"/>
      <c r="J77" s="64"/>
      <c r="K77" s="64"/>
      <c r="L77" s="64" t="str">
        <f>K5</f>
        <v>1116-01</v>
      </c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5"/>
    </row>
    <row r="78" spans="2:43" s="4" customFormat="1" ht="36.950000000000003" customHeight="1" x14ac:dyDescent="0.3">
      <c r="B78" s="66"/>
      <c r="C78" s="67" t="s">
        <v>17</v>
      </c>
      <c r="D78" s="68"/>
      <c r="E78" s="68"/>
      <c r="F78" s="68"/>
      <c r="G78" s="68"/>
      <c r="H78" s="68"/>
      <c r="I78" s="68"/>
      <c r="J78" s="68"/>
      <c r="K78" s="68"/>
      <c r="L78" s="221" t="str">
        <f>K6</f>
        <v>Rekonstrukce a doplnění sportovního areálu Čížová - porc. č. 147, 59/6</v>
      </c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68"/>
      <c r="AQ78" s="69"/>
    </row>
    <row r="79" spans="2:43" s="1" customFormat="1" ht="6.95" customHeight="1" x14ac:dyDescent="0.3">
      <c r="B79" s="33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5"/>
    </row>
    <row r="80" spans="2:43" s="1" customFormat="1" ht="15" x14ac:dyDescent="0.3">
      <c r="B80" s="33"/>
      <c r="C80" s="28" t="s">
        <v>21</v>
      </c>
      <c r="D80" s="34"/>
      <c r="E80" s="34"/>
      <c r="F80" s="34"/>
      <c r="G80" s="34"/>
      <c r="H80" s="34"/>
      <c r="I80" s="34"/>
      <c r="J80" s="34"/>
      <c r="K80" s="34"/>
      <c r="L80" s="70" t="str">
        <f>IF(K8="","",K8)</f>
        <v>Čížová</v>
      </c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28" t="s">
        <v>23</v>
      </c>
      <c r="AJ80" s="34"/>
      <c r="AK80" s="34"/>
      <c r="AL80" s="34"/>
      <c r="AM80" s="71" t="str">
        <f>IF(AN8= "","",AN8)</f>
        <v>3. 11. 2016</v>
      </c>
      <c r="AN80" s="34"/>
      <c r="AO80" s="34"/>
      <c r="AP80" s="34"/>
      <c r="AQ80" s="35"/>
    </row>
    <row r="81" spans="1:89" s="1" customFormat="1" ht="6.95" customHeight="1" x14ac:dyDescent="0.3">
      <c r="B81" s="33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5"/>
    </row>
    <row r="82" spans="1:89" s="1" customFormat="1" ht="15" x14ac:dyDescent="0.3">
      <c r="B82" s="33"/>
      <c r="C82" s="28" t="s">
        <v>25</v>
      </c>
      <c r="D82" s="34"/>
      <c r="E82" s="34"/>
      <c r="F82" s="34"/>
      <c r="G82" s="34"/>
      <c r="H82" s="34"/>
      <c r="I82" s="34"/>
      <c r="J82" s="34"/>
      <c r="K82" s="34"/>
      <c r="L82" s="64" t="str">
        <f>IF(E11= "","",E11)</f>
        <v>Obec Čížová, Čížová 75, 398 31   Čížová</v>
      </c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28" t="s">
        <v>31</v>
      </c>
      <c r="AJ82" s="34"/>
      <c r="AK82" s="34"/>
      <c r="AL82" s="34"/>
      <c r="AM82" s="223" t="str">
        <f>IF(E17="","",E17)</f>
        <v>PROJEKTOSTAV s.r.o.</v>
      </c>
      <c r="AN82" s="205"/>
      <c r="AO82" s="205"/>
      <c r="AP82" s="205"/>
      <c r="AQ82" s="35"/>
      <c r="AS82" s="224" t="s">
        <v>59</v>
      </c>
      <c r="AT82" s="225"/>
      <c r="AU82" s="49"/>
      <c r="AV82" s="49"/>
      <c r="AW82" s="49"/>
      <c r="AX82" s="49"/>
      <c r="AY82" s="49"/>
      <c r="AZ82" s="49"/>
      <c r="BA82" s="49"/>
      <c r="BB82" s="49"/>
      <c r="BC82" s="49"/>
      <c r="BD82" s="50"/>
    </row>
    <row r="83" spans="1:89" s="1" customFormat="1" ht="15" x14ac:dyDescent="0.3">
      <c r="B83" s="33"/>
      <c r="C83" s="28" t="s">
        <v>29</v>
      </c>
      <c r="D83" s="34"/>
      <c r="E83" s="34"/>
      <c r="F83" s="34"/>
      <c r="G83" s="34"/>
      <c r="H83" s="34"/>
      <c r="I83" s="34"/>
      <c r="J83" s="34"/>
      <c r="K83" s="34"/>
      <c r="L83" s="64" t="str">
        <f>IF(E14= "Vyplň údaj","",E14)</f>
        <v/>
      </c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28" t="s">
        <v>36</v>
      </c>
      <c r="AJ83" s="34"/>
      <c r="AK83" s="34"/>
      <c r="AL83" s="34"/>
      <c r="AM83" s="223" t="str">
        <f>IF(E20="","",E20)</f>
        <v>Jindřich  J u k l  tel.: 602558222</v>
      </c>
      <c r="AN83" s="205"/>
      <c r="AO83" s="205"/>
      <c r="AP83" s="205"/>
      <c r="AQ83" s="35"/>
      <c r="AS83" s="226"/>
      <c r="AT83" s="205"/>
      <c r="AU83" s="34"/>
      <c r="AV83" s="34"/>
      <c r="AW83" s="34"/>
      <c r="AX83" s="34"/>
      <c r="AY83" s="34"/>
      <c r="AZ83" s="34"/>
      <c r="BA83" s="34"/>
      <c r="BB83" s="34"/>
      <c r="BC83" s="34"/>
      <c r="BD83" s="73"/>
    </row>
    <row r="84" spans="1:89" s="1" customFormat="1" ht="10.9" customHeight="1" x14ac:dyDescent="0.3">
      <c r="B84" s="33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5"/>
      <c r="AS84" s="226"/>
      <c r="AT84" s="205"/>
      <c r="AU84" s="34"/>
      <c r="AV84" s="34"/>
      <c r="AW84" s="34"/>
      <c r="AX84" s="34"/>
      <c r="AY84" s="34"/>
      <c r="AZ84" s="34"/>
      <c r="BA84" s="34"/>
      <c r="BB84" s="34"/>
      <c r="BC84" s="34"/>
      <c r="BD84" s="73"/>
    </row>
    <row r="85" spans="1:89" s="1" customFormat="1" ht="29.25" customHeight="1" x14ac:dyDescent="0.3">
      <c r="B85" s="33"/>
      <c r="C85" s="215" t="s">
        <v>60</v>
      </c>
      <c r="D85" s="216"/>
      <c r="E85" s="216"/>
      <c r="F85" s="216"/>
      <c r="G85" s="216"/>
      <c r="H85" s="74"/>
      <c r="I85" s="217" t="s">
        <v>61</v>
      </c>
      <c r="J85" s="216"/>
      <c r="K85" s="216"/>
      <c r="L85" s="216"/>
      <c r="M85" s="216"/>
      <c r="N85" s="216"/>
      <c r="O85" s="216"/>
      <c r="P85" s="216"/>
      <c r="Q85" s="216"/>
      <c r="R85" s="216"/>
      <c r="S85" s="216"/>
      <c r="T85" s="216"/>
      <c r="U85" s="216"/>
      <c r="V85" s="216"/>
      <c r="W85" s="216"/>
      <c r="X85" s="216"/>
      <c r="Y85" s="216"/>
      <c r="Z85" s="216"/>
      <c r="AA85" s="216"/>
      <c r="AB85" s="216"/>
      <c r="AC85" s="216"/>
      <c r="AD85" s="216"/>
      <c r="AE85" s="216"/>
      <c r="AF85" s="216"/>
      <c r="AG85" s="217" t="s">
        <v>62</v>
      </c>
      <c r="AH85" s="216"/>
      <c r="AI85" s="216"/>
      <c r="AJ85" s="216"/>
      <c r="AK85" s="216"/>
      <c r="AL85" s="216"/>
      <c r="AM85" s="216"/>
      <c r="AN85" s="217" t="s">
        <v>63</v>
      </c>
      <c r="AO85" s="216"/>
      <c r="AP85" s="218"/>
      <c r="AQ85" s="35"/>
      <c r="AS85" s="75" t="s">
        <v>64</v>
      </c>
      <c r="AT85" s="76" t="s">
        <v>65</v>
      </c>
      <c r="AU85" s="76" t="s">
        <v>66</v>
      </c>
      <c r="AV85" s="76" t="s">
        <v>67</v>
      </c>
      <c r="AW85" s="76" t="s">
        <v>68</v>
      </c>
      <c r="AX85" s="76" t="s">
        <v>69</v>
      </c>
      <c r="AY85" s="76" t="s">
        <v>70</v>
      </c>
      <c r="AZ85" s="76" t="s">
        <v>71</v>
      </c>
      <c r="BA85" s="76" t="s">
        <v>72</v>
      </c>
      <c r="BB85" s="76" t="s">
        <v>73</v>
      </c>
      <c r="BC85" s="76" t="s">
        <v>74</v>
      </c>
      <c r="BD85" s="77" t="s">
        <v>75</v>
      </c>
    </row>
    <row r="86" spans="1:89" s="1" customFormat="1" ht="10.9" customHeight="1" x14ac:dyDescent="0.3">
      <c r="B86" s="33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5"/>
      <c r="AS86" s="78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50"/>
    </row>
    <row r="87" spans="1:89" s="4" customFormat="1" ht="32.450000000000003" customHeight="1" x14ac:dyDescent="0.3">
      <c r="B87" s="66"/>
      <c r="C87" s="79" t="s">
        <v>76</v>
      </c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219">
        <f>ROUND(SUM(AG88:AG90),2)</f>
        <v>0</v>
      </c>
      <c r="AH87" s="219"/>
      <c r="AI87" s="219"/>
      <c r="AJ87" s="219"/>
      <c r="AK87" s="219"/>
      <c r="AL87" s="219"/>
      <c r="AM87" s="219"/>
      <c r="AN87" s="204">
        <f>SUM(AG87,AT87)</f>
        <v>0</v>
      </c>
      <c r="AO87" s="204"/>
      <c r="AP87" s="204"/>
      <c r="AQ87" s="69"/>
      <c r="AS87" s="81">
        <f>ROUND(SUM(AS88:AS90),2)</f>
        <v>0</v>
      </c>
      <c r="AT87" s="82">
        <f>ROUND(SUM(AV87:AW87),2)</f>
        <v>0</v>
      </c>
      <c r="AU87" s="83">
        <f>ROUND(SUM(AU88:AU90),5)</f>
        <v>0</v>
      </c>
      <c r="AV87" s="82">
        <f>ROUND(AZ87*L31,2)</f>
        <v>0</v>
      </c>
      <c r="AW87" s="82">
        <f>ROUND(BA87*L32,2)</f>
        <v>0</v>
      </c>
      <c r="AX87" s="82">
        <f>ROUND(BB87*L31,2)</f>
        <v>0</v>
      </c>
      <c r="AY87" s="82">
        <f>ROUND(BC87*L32,2)</f>
        <v>0</v>
      </c>
      <c r="AZ87" s="82">
        <f>ROUND(SUM(AZ88:AZ90),2)</f>
        <v>0</v>
      </c>
      <c r="BA87" s="82">
        <f>ROUND(SUM(BA88:BA90),2)</f>
        <v>0</v>
      </c>
      <c r="BB87" s="82">
        <f>ROUND(SUM(BB88:BB90),2)</f>
        <v>0</v>
      </c>
      <c r="BC87" s="82">
        <f>ROUND(SUM(BC88:BC90),2)</f>
        <v>0</v>
      </c>
      <c r="BD87" s="84">
        <f>ROUND(SUM(BD88:BD90),2)</f>
        <v>0</v>
      </c>
      <c r="BS87" s="85" t="s">
        <v>77</v>
      </c>
      <c r="BT87" s="85" t="s">
        <v>78</v>
      </c>
      <c r="BU87" s="86" t="s">
        <v>79</v>
      </c>
      <c r="BV87" s="85" t="s">
        <v>80</v>
      </c>
      <c r="BW87" s="85" t="s">
        <v>81</v>
      </c>
      <c r="BX87" s="85" t="s">
        <v>82</v>
      </c>
    </row>
    <row r="88" spans="1:89" s="5" customFormat="1" ht="37.5" customHeight="1" x14ac:dyDescent="0.3">
      <c r="A88" s="198" t="s">
        <v>688</v>
      </c>
      <c r="B88" s="87"/>
      <c r="C88" s="88"/>
      <c r="D88" s="214" t="s">
        <v>83</v>
      </c>
      <c r="E88" s="213"/>
      <c r="F88" s="213"/>
      <c r="G88" s="213"/>
      <c r="H88" s="213"/>
      <c r="I88" s="89"/>
      <c r="J88" s="214" t="s">
        <v>84</v>
      </c>
      <c r="K88" s="213"/>
      <c r="L88" s="213"/>
      <c r="M88" s="213"/>
      <c r="N88" s="213"/>
      <c r="O88" s="213"/>
      <c r="P88" s="213"/>
      <c r="Q88" s="213"/>
      <c r="R88" s="213"/>
      <c r="S88" s="213"/>
      <c r="T88" s="213"/>
      <c r="U88" s="213"/>
      <c r="V88" s="213"/>
      <c r="W88" s="213"/>
      <c r="X88" s="213"/>
      <c r="Y88" s="213"/>
      <c r="Z88" s="213"/>
      <c r="AA88" s="213"/>
      <c r="AB88" s="213"/>
      <c r="AC88" s="213"/>
      <c r="AD88" s="213"/>
      <c r="AE88" s="213"/>
      <c r="AF88" s="213"/>
      <c r="AG88" s="212">
        <f>'1116-01.1 - SO 01 Budova ...'!M30</f>
        <v>0</v>
      </c>
      <c r="AH88" s="213"/>
      <c r="AI88" s="213"/>
      <c r="AJ88" s="213"/>
      <c r="AK88" s="213"/>
      <c r="AL88" s="213"/>
      <c r="AM88" s="213"/>
      <c r="AN88" s="212">
        <f>SUM(AG88,AT88)</f>
        <v>0</v>
      </c>
      <c r="AO88" s="213"/>
      <c r="AP88" s="213"/>
      <c r="AQ88" s="90"/>
      <c r="AS88" s="91">
        <f>'1116-01.1 - SO 01 Budova ...'!M28</f>
        <v>0</v>
      </c>
      <c r="AT88" s="92">
        <f>ROUND(SUM(AV88:AW88),2)</f>
        <v>0</v>
      </c>
      <c r="AU88" s="93">
        <f>'1116-01.1 - SO 01 Budova ...'!W127</f>
        <v>0</v>
      </c>
      <c r="AV88" s="92">
        <f>'1116-01.1 - SO 01 Budova ...'!M32</f>
        <v>0</v>
      </c>
      <c r="AW88" s="92">
        <f>'1116-01.1 - SO 01 Budova ...'!M33</f>
        <v>0</v>
      </c>
      <c r="AX88" s="92">
        <f>'1116-01.1 - SO 01 Budova ...'!M34</f>
        <v>0</v>
      </c>
      <c r="AY88" s="92">
        <f>'1116-01.1 - SO 01 Budova ...'!M35</f>
        <v>0</v>
      </c>
      <c r="AZ88" s="92">
        <f>'1116-01.1 - SO 01 Budova ...'!H32</f>
        <v>0</v>
      </c>
      <c r="BA88" s="92">
        <f>'1116-01.1 - SO 01 Budova ...'!H33</f>
        <v>0</v>
      </c>
      <c r="BB88" s="92">
        <f>'1116-01.1 - SO 01 Budova ...'!H34</f>
        <v>0</v>
      </c>
      <c r="BC88" s="92">
        <f>'1116-01.1 - SO 01 Budova ...'!H35</f>
        <v>0</v>
      </c>
      <c r="BD88" s="94">
        <f>'1116-01.1 - SO 01 Budova ...'!H36</f>
        <v>0</v>
      </c>
      <c r="BT88" s="95" t="s">
        <v>85</v>
      </c>
      <c r="BV88" s="95" t="s">
        <v>80</v>
      </c>
      <c r="BW88" s="95" t="s">
        <v>86</v>
      </c>
      <c r="BX88" s="95" t="s">
        <v>81</v>
      </c>
    </row>
    <row r="89" spans="1:89" s="5" customFormat="1" ht="37.5" customHeight="1" x14ac:dyDescent="0.3">
      <c r="A89" s="198" t="s">
        <v>688</v>
      </c>
      <c r="B89" s="87"/>
      <c r="C89" s="88"/>
      <c r="D89" s="214" t="s">
        <v>87</v>
      </c>
      <c r="E89" s="213"/>
      <c r="F89" s="213"/>
      <c r="G89" s="213"/>
      <c r="H89" s="213"/>
      <c r="I89" s="89"/>
      <c r="J89" s="214" t="s">
        <v>88</v>
      </c>
      <c r="K89" s="213"/>
      <c r="L89" s="213"/>
      <c r="M89" s="213"/>
      <c r="N89" s="213"/>
      <c r="O89" s="213"/>
      <c r="P89" s="213"/>
      <c r="Q89" s="213"/>
      <c r="R89" s="213"/>
      <c r="S89" s="213"/>
      <c r="T89" s="213"/>
      <c r="U89" s="213"/>
      <c r="V89" s="213"/>
      <c r="W89" s="213"/>
      <c r="X89" s="213"/>
      <c r="Y89" s="213"/>
      <c r="Z89" s="213"/>
      <c r="AA89" s="213"/>
      <c r="AB89" s="213"/>
      <c r="AC89" s="213"/>
      <c r="AD89" s="213"/>
      <c r="AE89" s="213"/>
      <c r="AF89" s="213"/>
      <c r="AG89" s="212">
        <f>'1116-01.2 - SO 05 Kanaliz...'!M30</f>
        <v>0</v>
      </c>
      <c r="AH89" s="213"/>
      <c r="AI89" s="213"/>
      <c r="AJ89" s="213"/>
      <c r="AK89" s="213"/>
      <c r="AL89" s="213"/>
      <c r="AM89" s="213"/>
      <c r="AN89" s="212">
        <f>SUM(AG89,AT89)</f>
        <v>0</v>
      </c>
      <c r="AO89" s="213"/>
      <c r="AP89" s="213"/>
      <c r="AQ89" s="90"/>
      <c r="AS89" s="91">
        <f>'1116-01.2 - SO 05 Kanaliz...'!M28</f>
        <v>0</v>
      </c>
      <c r="AT89" s="92">
        <f>ROUND(SUM(AV89:AW89),2)</f>
        <v>0</v>
      </c>
      <c r="AU89" s="93">
        <f>'1116-01.2 - SO 05 Kanaliz...'!W123</f>
        <v>0</v>
      </c>
      <c r="AV89" s="92">
        <f>'1116-01.2 - SO 05 Kanaliz...'!M32</f>
        <v>0</v>
      </c>
      <c r="AW89" s="92">
        <f>'1116-01.2 - SO 05 Kanaliz...'!M33</f>
        <v>0</v>
      </c>
      <c r="AX89" s="92">
        <f>'1116-01.2 - SO 05 Kanaliz...'!M34</f>
        <v>0</v>
      </c>
      <c r="AY89" s="92">
        <f>'1116-01.2 - SO 05 Kanaliz...'!M35</f>
        <v>0</v>
      </c>
      <c r="AZ89" s="92">
        <f>'1116-01.2 - SO 05 Kanaliz...'!H32</f>
        <v>0</v>
      </c>
      <c r="BA89" s="92">
        <f>'1116-01.2 - SO 05 Kanaliz...'!H33</f>
        <v>0</v>
      </c>
      <c r="BB89" s="92">
        <f>'1116-01.2 - SO 05 Kanaliz...'!H34</f>
        <v>0</v>
      </c>
      <c r="BC89" s="92">
        <f>'1116-01.2 - SO 05 Kanaliz...'!H35</f>
        <v>0</v>
      </c>
      <c r="BD89" s="94">
        <f>'1116-01.2 - SO 05 Kanaliz...'!H36</f>
        <v>0</v>
      </c>
      <c r="BT89" s="95" t="s">
        <v>85</v>
      </c>
      <c r="BV89" s="95" t="s">
        <v>80</v>
      </c>
      <c r="BW89" s="95" t="s">
        <v>89</v>
      </c>
      <c r="BX89" s="95" t="s">
        <v>81</v>
      </c>
    </row>
    <row r="90" spans="1:89" s="5" customFormat="1" ht="37.5" customHeight="1" x14ac:dyDescent="0.3">
      <c r="A90" s="198" t="s">
        <v>688</v>
      </c>
      <c r="B90" s="87"/>
      <c r="C90" s="88"/>
      <c r="D90" s="214" t="s">
        <v>90</v>
      </c>
      <c r="E90" s="213"/>
      <c r="F90" s="213"/>
      <c r="G90" s="213"/>
      <c r="H90" s="213"/>
      <c r="I90" s="89"/>
      <c r="J90" s="214" t="s">
        <v>91</v>
      </c>
      <c r="K90" s="213"/>
      <c r="L90" s="213"/>
      <c r="M90" s="213"/>
      <c r="N90" s="213"/>
      <c r="O90" s="213"/>
      <c r="P90" s="213"/>
      <c r="Q90" s="213"/>
      <c r="R90" s="213"/>
      <c r="S90" s="213"/>
      <c r="T90" s="213"/>
      <c r="U90" s="213"/>
      <c r="V90" s="213"/>
      <c r="W90" s="213"/>
      <c r="X90" s="213"/>
      <c r="Y90" s="213"/>
      <c r="Z90" s="213"/>
      <c r="AA90" s="213"/>
      <c r="AB90" s="213"/>
      <c r="AC90" s="213"/>
      <c r="AD90" s="213"/>
      <c r="AE90" s="213"/>
      <c r="AF90" s="213"/>
      <c r="AG90" s="212">
        <f>'1116-01.3 - SO 06 STL pří...'!M30</f>
        <v>0</v>
      </c>
      <c r="AH90" s="213"/>
      <c r="AI90" s="213"/>
      <c r="AJ90" s="213"/>
      <c r="AK90" s="213"/>
      <c r="AL90" s="213"/>
      <c r="AM90" s="213"/>
      <c r="AN90" s="212">
        <f>SUM(AG90,AT90)</f>
        <v>0</v>
      </c>
      <c r="AO90" s="213"/>
      <c r="AP90" s="213"/>
      <c r="AQ90" s="90"/>
      <c r="AS90" s="96">
        <f>'1116-01.3 - SO 06 STL pří...'!M28</f>
        <v>0</v>
      </c>
      <c r="AT90" s="97">
        <f>ROUND(SUM(AV90:AW90),2)</f>
        <v>0</v>
      </c>
      <c r="AU90" s="98">
        <f>'1116-01.3 - SO 06 STL pří...'!W125</f>
        <v>0</v>
      </c>
      <c r="AV90" s="97">
        <f>'1116-01.3 - SO 06 STL pří...'!M32</f>
        <v>0</v>
      </c>
      <c r="AW90" s="97">
        <f>'1116-01.3 - SO 06 STL pří...'!M33</f>
        <v>0</v>
      </c>
      <c r="AX90" s="97">
        <f>'1116-01.3 - SO 06 STL pří...'!M34</f>
        <v>0</v>
      </c>
      <c r="AY90" s="97">
        <f>'1116-01.3 - SO 06 STL pří...'!M35</f>
        <v>0</v>
      </c>
      <c r="AZ90" s="97">
        <f>'1116-01.3 - SO 06 STL pří...'!H32</f>
        <v>0</v>
      </c>
      <c r="BA90" s="97">
        <f>'1116-01.3 - SO 06 STL pří...'!H33</f>
        <v>0</v>
      </c>
      <c r="BB90" s="97">
        <f>'1116-01.3 - SO 06 STL pří...'!H34</f>
        <v>0</v>
      </c>
      <c r="BC90" s="97">
        <f>'1116-01.3 - SO 06 STL pří...'!H35</f>
        <v>0</v>
      </c>
      <c r="BD90" s="99">
        <f>'1116-01.3 - SO 06 STL pří...'!H36</f>
        <v>0</v>
      </c>
      <c r="BT90" s="95" t="s">
        <v>85</v>
      </c>
      <c r="BV90" s="95" t="s">
        <v>80</v>
      </c>
      <c r="BW90" s="95" t="s">
        <v>92</v>
      </c>
      <c r="BX90" s="95" t="s">
        <v>81</v>
      </c>
    </row>
    <row r="91" spans="1:89" x14ac:dyDescent="0.3">
      <c r="B91" s="20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2"/>
    </row>
    <row r="92" spans="1:89" s="1" customFormat="1" ht="30" customHeight="1" x14ac:dyDescent="0.3">
      <c r="B92" s="33"/>
      <c r="C92" s="79" t="s">
        <v>93</v>
      </c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204">
        <f>ROUND(SUM(AG93:AG96),2)</f>
        <v>0</v>
      </c>
      <c r="AH92" s="205"/>
      <c r="AI92" s="205"/>
      <c r="AJ92" s="205"/>
      <c r="AK92" s="205"/>
      <c r="AL92" s="205"/>
      <c r="AM92" s="205"/>
      <c r="AN92" s="204">
        <f>ROUND(SUM(AN93:AN96),2)</f>
        <v>0</v>
      </c>
      <c r="AO92" s="205"/>
      <c r="AP92" s="205"/>
      <c r="AQ92" s="35"/>
      <c r="AS92" s="75" t="s">
        <v>94</v>
      </c>
      <c r="AT92" s="76" t="s">
        <v>95</v>
      </c>
      <c r="AU92" s="76" t="s">
        <v>42</v>
      </c>
      <c r="AV92" s="77" t="s">
        <v>65</v>
      </c>
    </row>
    <row r="93" spans="1:89" s="1" customFormat="1" ht="19.899999999999999" customHeight="1" x14ac:dyDescent="0.3">
      <c r="B93" s="33"/>
      <c r="C93" s="34"/>
      <c r="D93" s="100" t="s">
        <v>96</v>
      </c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210">
        <f>ROUND(AG87*AS93,2)</f>
        <v>0</v>
      </c>
      <c r="AH93" s="205"/>
      <c r="AI93" s="205"/>
      <c r="AJ93" s="205"/>
      <c r="AK93" s="205"/>
      <c r="AL93" s="205"/>
      <c r="AM93" s="205"/>
      <c r="AN93" s="211">
        <f>ROUND(AG93+AV93,2)</f>
        <v>0</v>
      </c>
      <c r="AO93" s="205"/>
      <c r="AP93" s="205"/>
      <c r="AQ93" s="35"/>
      <c r="AS93" s="101">
        <v>0</v>
      </c>
      <c r="AT93" s="102" t="s">
        <v>97</v>
      </c>
      <c r="AU93" s="102" t="s">
        <v>43</v>
      </c>
      <c r="AV93" s="103">
        <f>ROUND(IF(AU93="základní",AG93*L31,IF(AU93="snížená",AG93*L32,0)),2)</f>
        <v>0</v>
      </c>
      <c r="BV93" s="16" t="s">
        <v>98</v>
      </c>
      <c r="BY93" s="104">
        <f>IF(AU93="základní",AV93,0)</f>
        <v>0</v>
      </c>
      <c r="BZ93" s="104">
        <f>IF(AU93="snížená",AV93,0)</f>
        <v>0</v>
      </c>
      <c r="CA93" s="104">
        <v>0</v>
      </c>
      <c r="CB93" s="104">
        <v>0</v>
      </c>
      <c r="CC93" s="104">
        <v>0</v>
      </c>
      <c r="CD93" s="104">
        <f>IF(AU93="základní",AG93,0)</f>
        <v>0</v>
      </c>
      <c r="CE93" s="104">
        <f>IF(AU93="snížená",AG93,0)</f>
        <v>0</v>
      </c>
      <c r="CF93" s="104">
        <f>IF(AU93="zákl. přenesená",AG93,0)</f>
        <v>0</v>
      </c>
      <c r="CG93" s="104">
        <f>IF(AU93="sníž. přenesená",AG93,0)</f>
        <v>0</v>
      </c>
      <c r="CH93" s="104">
        <f>IF(AU93="nulová",AG93,0)</f>
        <v>0</v>
      </c>
      <c r="CI93" s="16">
        <f>IF(AU93="základní",1,IF(AU93="snížená",2,IF(AU93="zákl. přenesená",4,IF(AU93="sníž. přenesená",5,3))))</f>
        <v>1</v>
      </c>
      <c r="CJ93" s="16">
        <f>IF(AT93="stavební čast",1,IF(8893="investiční čast",2,3))</f>
        <v>1</v>
      </c>
      <c r="CK93" s="16" t="str">
        <f>IF(D93="Vyplň vlastní","","x")</f>
        <v>x</v>
      </c>
    </row>
    <row r="94" spans="1:89" s="1" customFormat="1" ht="19.899999999999999" customHeight="1" x14ac:dyDescent="0.3">
      <c r="B94" s="33"/>
      <c r="C94" s="34"/>
      <c r="D94" s="209" t="s">
        <v>99</v>
      </c>
      <c r="E94" s="205"/>
      <c r="F94" s="205"/>
      <c r="G94" s="205"/>
      <c r="H94" s="205"/>
      <c r="I94" s="205"/>
      <c r="J94" s="205"/>
      <c r="K94" s="205"/>
      <c r="L94" s="205"/>
      <c r="M94" s="205"/>
      <c r="N94" s="205"/>
      <c r="O94" s="205"/>
      <c r="P94" s="205"/>
      <c r="Q94" s="205"/>
      <c r="R94" s="205"/>
      <c r="S94" s="205"/>
      <c r="T94" s="205"/>
      <c r="U94" s="205"/>
      <c r="V94" s="205"/>
      <c r="W94" s="205"/>
      <c r="X94" s="205"/>
      <c r="Y94" s="205"/>
      <c r="Z94" s="205"/>
      <c r="AA94" s="205"/>
      <c r="AB94" s="205"/>
      <c r="AC94" s="34"/>
      <c r="AD94" s="34"/>
      <c r="AE94" s="34"/>
      <c r="AF94" s="34"/>
      <c r="AG94" s="210">
        <f>AG87*AS94</f>
        <v>0</v>
      </c>
      <c r="AH94" s="205"/>
      <c r="AI94" s="205"/>
      <c r="AJ94" s="205"/>
      <c r="AK94" s="205"/>
      <c r="AL94" s="205"/>
      <c r="AM94" s="205"/>
      <c r="AN94" s="211">
        <f>AG94+AV94</f>
        <v>0</v>
      </c>
      <c r="AO94" s="205"/>
      <c r="AP94" s="205"/>
      <c r="AQ94" s="35"/>
      <c r="AS94" s="105">
        <v>0</v>
      </c>
      <c r="AT94" s="106" t="s">
        <v>97</v>
      </c>
      <c r="AU94" s="106" t="s">
        <v>43</v>
      </c>
      <c r="AV94" s="107">
        <f>ROUND(IF(AU94="nulová",0,IF(OR(AU94="základní",AU94="zákl. přenesená"),AG94*L31,AG94*L32)),2)</f>
        <v>0</v>
      </c>
      <c r="BV94" s="16" t="s">
        <v>100</v>
      </c>
      <c r="BY94" s="104">
        <f>IF(AU94="základní",AV94,0)</f>
        <v>0</v>
      </c>
      <c r="BZ94" s="104">
        <f>IF(AU94="snížená",AV94,0)</f>
        <v>0</v>
      </c>
      <c r="CA94" s="104">
        <f>IF(AU94="zákl. přenesená",AV94,0)</f>
        <v>0</v>
      </c>
      <c r="CB94" s="104">
        <f>IF(AU94="sníž. přenesená",AV94,0)</f>
        <v>0</v>
      </c>
      <c r="CC94" s="104">
        <f>IF(AU94="nulová",AV94,0)</f>
        <v>0</v>
      </c>
      <c r="CD94" s="104">
        <f>IF(AU94="základní",AG94,0)</f>
        <v>0</v>
      </c>
      <c r="CE94" s="104">
        <f>IF(AU94="snížená",AG94,0)</f>
        <v>0</v>
      </c>
      <c r="CF94" s="104">
        <f>IF(AU94="zákl. přenesená",AG94,0)</f>
        <v>0</v>
      </c>
      <c r="CG94" s="104">
        <f>IF(AU94="sníž. přenesená",AG94,0)</f>
        <v>0</v>
      </c>
      <c r="CH94" s="104">
        <f>IF(AU94="nulová",AG94,0)</f>
        <v>0</v>
      </c>
      <c r="CI94" s="16">
        <f>IF(AU94="základní",1,IF(AU94="snížená",2,IF(AU94="zákl. přenesená",4,IF(AU94="sníž. přenesená",5,3))))</f>
        <v>1</v>
      </c>
      <c r="CJ94" s="16">
        <f>IF(AT94="stavební čast",1,IF(8894="investiční čast",2,3))</f>
        <v>1</v>
      </c>
      <c r="CK94" s="16" t="str">
        <f>IF(D94="Vyplň vlastní","","x")</f>
        <v/>
      </c>
    </row>
    <row r="95" spans="1:89" s="1" customFormat="1" ht="19.899999999999999" customHeight="1" x14ac:dyDescent="0.3">
      <c r="B95" s="33"/>
      <c r="C95" s="34"/>
      <c r="D95" s="209" t="s">
        <v>99</v>
      </c>
      <c r="E95" s="205"/>
      <c r="F95" s="205"/>
      <c r="G95" s="205"/>
      <c r="H95" s="205"/>
      <c r="I95" s="205"/>
      <c r="J95" s="205"/>
      <c r="K95" s="205"/>
      <c r="L95" s="205"/>
      <c r="M95" s="205"/>
      <c r="N95" s="205"/>
      <c r="O95" s="205"/>
      <c r="P95" s="205"/>
      <c r="Q95" s="205"/>
      <c r="R95" s="205"/>
      <c r="S95" s="205"/>
      <c r="T95" s="205"/>
      <c r="U95" s="205"/>
      <c r="V95" s="205"/>
      <c r="W95" s="205"/>
      <c r="X95" s="205"/>
      <c r="Y95" s="205"/>
      <c r="Z95" s="205"/>
      <c r="AA95" s="205"/>
      <c r="AB95" s="205"/>
      <c r="AC95" s="34"/>
      <c r="AD95" s="34"/>
      <c r="AE95" s="34"/>
      <c r="AF95" s="34"/>
      <c r="AG95" s="210">
        <f>AG87*AS95</f>
        <v>0</v>
      </c>
      <c r="AH95" s="205"/>
      <c r="AI95" s="205"/>
      <c r="AJ95" s="205"/>
      <c r="AK95" s="205"/>
      <c r="AL95" s="205"/>
      <c r="AM95" s="205"/>
      <c r="AN95" s="211">
        <f>AG95+AV95</f>
        <v>0</v>
      </c>
      <c r="AO95" s="205"/>
      <c r="AP95" s="205"/>
      <c r="AQ95" s="35"/>
      <c r="AS95" s="105">
        <v>0</v>
      </c>
      <c r="AT95" s="106" t="s">
        <v>97</v>
      </c>
      <c r="AU95" s="106" t="s">
        <v>43</v>
      </c>
      <c r="AV95" s="107">
        <f>ROUND(IF(AU95="nulová",0,IF(OR(AU95="základní",AU95="zákl. přenesená"),AG95*L31,AG95*L32)),2)</f>
        <v>0</v>
      </c>
      <c r="BV95" s="16" t="s">
        <v>100</v>
      </c>
      <c r="BY95" s="104">
        <f>IF(AU95="základní",AV95,0)</f>
        <v>0</v>
      </c>
      <c r="BZ95" s="104">
        <f>IF(AU95="snížená",AV95,0)</f>
        <v>0</v>
      </c>
      <c r="CA95" s="104">
        <f>IF(AU95="zákl. přenesená",AV95,0)</f>
        <v>0</v>
      </c>
      <c r="CB95" s="104">
        <f>IF(AU95="sníž. přenesená",AV95,0)</f>
        <v>0</v>
      </c>
      <c r="CC95" s="104">
        <f>IF(AU95="nulová",AV95,0)</f>
        <v>0</v>
      </c>
      <c r="CD95" s="104">
        <f>IF(AU95="základní",AG95,0)</f>
        <v>0</v>
      </c>
      <c r="CE95" s="104">
        <f>IF(AU95="snížená",AG95,0)</f>
        <v>0</v>
      </c>
      <c r="CF95" s="104">
        <f>IF(AU95="zákl. přenesená",AG95,0)</f>
        <v>0</v>
      </c>
      <c r="CG95" s="104">
        <f>IF(AU95="sníž. přenesená",AG95,0)</f>
        <v>0</v>
      </c>
      <c r="CH95" s="104">
        <f>IF(AU95="nulová",AG95,0)</f>
        <v>0</v>
      </c>
      <c r="CI95" s="16">
        <f>IF(AU95="základní",1,IF(AU95="snížená",2,IF(AU95="zákl. přenesená",4,IF(AU95="sníž. přenesená",5,3))))</f>
        <v>1</v>
      </c>
      <c r="CJ95" s="16">
        <f>IF(AT95="stavební čast",1,IF(8895="investiční čast",2,3))</f>
        <v>1</v>
      </c>
      <c r="CK95" s="16" t="str">
        <f>IF(D95="Vyplň vlastní","","x")</f>
        <v/>
      </c>
    </row>
    <row r="96" spans="1:89" s="1" customFormat="1" ht="19.899999999999999" customHeight="1" x14ac:dyDescent="0.3">
      <c r="B96" s="33"/>
      <c r="C96" s="34"/>
      <c r="D96" s="209" t="s">
        <v>99</v>
      </c>
      <c r="E96" s="205"/>
      <c r="F96" s="205"/>
      <c r="G96" s="205"/>
      <c r="H96" s="205"/>
      <c r="I96" s="205"/>
      <c r="J96" s="205"/>
      <c r="K96" s="205"/>
      <c r="L96" s="205"/>
      <c r="M96" s="205"/>
      <c r="N96" s="205"/>
      <c r="O96" s="205"/>
      <c r="P96" s="205"/>
      <c r="Q96" s="205"/>
      <c r="R96" s="205"/>
      <c r="S96" s="205"/>
      <c r="T96" s="205"/>
      <c r="U96" s="205"/>
      <c r="V96" s="205"/>
      <c r="W96" s="205"/>
      <c r="X96" s="205"/>
      <c r="Y96" s="205"/>
      <c r="Z96" s="205"/>
      <c r="AA96" s="205"/>
      <c r="AB96" s="205"/>
      <c r="AC96" s="34"/>
      <c r="AD96" s="34"/>
      <c r="AE96" s="34"/>
      <c r="AF96" s="34"/>
      <c r="AG96" s="210">
        <f>AG87*AS96</f>
        <v>0</v>
      </c>
      <c r="AH96" s="205"/>
      <c r="AI96" s="205"/>
      <c r="AJ96" s="205"/>
      <c r="AK96" s="205"/>
      <c r="AL96" s="205"/>
      <c r="AM96" s="205"/>
      <c r="AN96" s="211">
        <f>AG96+AV96</f>
        <v>0</v>
      </c>
      <c r="AO96" s="205"/>
      <c r="AP96" s="205"/>
      <c r="AQ96" s="35"/>
      <c r="AS96" s="108">
        <v>0</v>
      </c>
      <c r="AT96" s="109" t="s">
        <v>97</v>
      </c>
      <c r="AU96" s="109" t="s">
        <v>43</v>
      </c>
      <c r="AV96" s="110">
        <f>ROUND(IF(AU96="nulová",0,IF(OR(AU96="základní",AU96="zákl. přenesená"),AG96*L31,AG96*L32)),2)</f>
        <v>0</v>
      </c>
      <c r="BV96" s="16" t="s">
        <v>100</v>
      </c>
      <c r="BY96" s="104">
        <f>IF(AU96="základní",AV96,0)</f>
        <v>0</v>
      </c>
      <c r="BZ96" s="104">
        <f>IF(AU96="snížená",AV96,0)</f>
        <v>0</v>
      </c>
      <c r="CA96" s="104">
        <f>IF(AU96="zákl. přenesená",AV96,0)</f>
        <v>0</v>
      </c>
      <c r="CB96" s="104">
        <f>IF(AU96="sníž. přenesená",AV96,0)</f>
        <v>0</v>
      </c>
      <c r="CC96" s="104">
        <f>IF(AU96="nulová",AV96,0)</f>
        <v>0</v>
      </c>
      <c r="CD96" s="104">
        <f>IF(AU96="základní",AG96,0)</f>
        <v>0</v>
      </c>
      <c r="CE96" s="104">
        <f>IF(AU96="snížená",AG96,0)</f>
        <v>0</v>
      </c>
      <c r="CF96" s="104">
        <f>IF(AU96="zákl. přenesená",AG96,0)</f>
        <v>0</v>
      </c>
      <c r="CG96" s="104">
        <f>IF(AU96="sníž. přenesená",AG96,0)</f>
        <v>0</v>
      </c>
      <c r="CH96" s="104">
        <f>IF(AU96="nulová",AG96,0)</f>
        <v>0</v>
      </c>
      <c r="CI96" s="16">
        <f>IF(AU96="základní",1,IF(AU96="snížená",2,IF(AU96="zákl. přenesená",4,IF(AU96="sníž. přenesená",5,3))))</f>
        <v>1</v>
      </c>
      <c r="CJ96" s="16">
        <f>IF(AT96="stavební čast",1,IF(8896="investiční čast",2,3))</f>
        <v>1</v>
      </c>
      <c r="CK96" s="16" t="str">
        <f>IF(D96="Vyplň vlastní","","x")</f>
        <v/>
      </c>
    </row>
    <row r="97" spans="2:43" s="1" customFormat="1" ht="10.9" customHeight="1" x14ac:dyDescent="0.3">
      <c r="B97" s="33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5"/>
    </row>
    <row r="98" spans="2:43" s="1" customFormat="1" ht="30" customHeight="1" x14ac:dyDescent="0.3">
      <c r="B98" s="33"/>
      <c r="C98" s="111" t="s">
        <v>101</v>
      </c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  <c r="S98" s="112"/>
      <c r="T98" s="112"/>
      <c r="U98" s="112"/>
      <c r="V98" s="112"/>
      <c r="W98" s="112"/>
      <c r="X98" s="112"/>
      <c r="Y98" s="112"/>
      <c r="Z98" s="112"/>
      <c r="AA98" s="112"/>
      <c r="AB98" s="112"/>
      <c r="AC98" s="112"/>
      <c r="AD98" s="112"/>
      <c r="AE98" s="112"/>
      <c r="AF98" s="112"/>
      <c r="AG98" s="206">
        <f>ROUND(AG87+AG92,2)</f>
        <v>0</v>
      </c>
      <c r="AH98" s="206"/>
      <c r="AI98" s="206"/>
      <c r="AJ98" s="206"/>
      <c r="AK98" s="206"/>
      <c r="AL98" s="206"/>
      <c r="AM98" s="206"/>
      <c r="AN98" s="206">
        <f>AN87+AN92</f>
        <v>0</v>
      </c>
      <c r="AO98" s="206"/>
      <c r="AP98" s="206"/>
      <c r="AQ98" s="35"/>
    </row>
    <row r="99" spans="2:43" s="1" customFormat="1" ht="6.95" customHeight="1" x14ac:dyDescent="0.3">
      <c r="B99" s="57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9"/>
    </row>
  </sheetData>
  <mergeCells count="66">
    <mergeCell ref="C2:AP2"/>
    <mergeCell ref="C4:AP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  <mergeCell ref="AK37:AO37"/>
    <mergeCell ref="L33:O33"/>
    <mergeCell ref="W33:AE33"/>
    <mergeCell ref="AK33:AO33"/>
    <mergeCell ref="L34:O34"/>
    <mergeCell ref="W34:AE34"/>
    <mergeCell ref="AK34:AO34"/>
    <mergeCell ref="C85:G85"/>
    <mergeCell ref="I85:AF85"/>
    <mergeCell ref="AG85:AM85"/>
    <mergeCell ref="AN85:AP85"/>
    <mergeCell ref="AN88:AP88"/>
    <mergeCell ref="AG88:AM88"/>
    <mergeCell ref="D88:H88"/>
    <mergeCell ref="J88:AF88"/>
    <mergeCell ref="AG87:AM87"/>
    <mergeCell ref="AN87:AP87"/>
    <mergeCell ref="D94:AB94"/>
    <mergeCell ref="AG94:AM94"/>
    <mergeCell ref="AN94:AP94"/>
    <mergeCell ref="AN89:AP89"/>
    <mergeCell ref="AG89:AM89"/>
    <mergeCell ref="D89:H89"/>
    <mergeCell ref="J89:AF89"/>
    <mergeCell ref="AN90:AP90"/>
    <mergeCell ref="AG90:AM90"/>
    <mergeCell ref="D90:H90"/>
    <mergeCell ref="J90:AF90"/>
    <mergeCell ref="D95:AB95"/>
    <mergeCell ref="AG95:AM95"/>
    <mergeCell ref="AN95:AP95"/>
    <mergeCell ref="D96:AB96"/>
    <mergeCell ref="AG96:AM96"/>
    <mergeCell ref="AN96:AP96"/>
    <mergeCell ref="AG92:AM92"/>
    <mergeCell ref="AN92:AP92"/>
    <mergeCell ref="AG98:AM98"/>
    <mergeCell ref="AN98:AP98"/>
    <mergeCell ref="AR2:BE2"/>
    <mergeCell ref="AG93:AM93"/>
    <mergeCell ref="AN93:AP93"/>
    <mergeCell ref="C76:AP76"/>
    <mergeCell ref="L78:AO78"/>
    <mergeCell ref="AM82:AP82"/>
    <mergeCell ref="AS82:AT84"/>
    <mergeCell ref="AM83:AP83"/>
    <mergeCell ref="L35:O35"/>
    <mergeCell ref="W35:AE35"/>
    <mergeCell ref="AK35:AO35"/>
    <mergeCell ref="X37:AB37"/>
  </mergeCells>
  <dataValidations count="2">
    <dataValidation type="list" allowBlank="1" showInputMessage="1" showErrorMessage="1" error="Povoleny jsou hodnoty základní, snížená, zákl. přenesená, sníž. přenesená, nulová." sqref="AU93:AU97">
      <formula1>"základní,snížená,zákl. přenesená,sníž. přenesená,nulová"</formula1>
    </dataValidation>
    <dataValidation type="list" allowBlank="1" showInputMessage="1" showErrorMessage="1" error="Povoleny jsou hodnoty stavební čast, technologická čast, investiční čast." sqref="AT93:AT97">
      <formula1>"stavební čast,technologická čast,investiční čast"</formula1>
    </dataValidation>
  </dataValidations>
  <hyperlinks>
    <hyperlink ref="K1:S1" location="C2" tooltip="Souhrnný list stavby" display="1) Souhrnný list stavby"/>
    <hyperlink ref="W1:AF1" location="C87" tooltip="Rekapitulace objektů" display="2) Rekapitulace objektů"/>
    <hyperlink ref="A88" location="'1116-01.1 - SO 01 Budova ...'!C2" tooltip="1116-01.1 - SO 01 Budova ..." display="/"/>
    <hyperlink ref="A89" location="'1116-01.2 - SO 05 Kanaliz...'!C2" tooltip="1116-01.2 - SO 05 Kanaliz..." display="/"/>
    <hyperlink ref="A90" location="'1116-01.3 - SO 06 STL pří...'!C2" tooltip="1116-01.3 - SO 06 STL pří..." display="/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236"/>
  <sheetViews>
    <sheetView showGridLines="0" workbookViewId="0">
      <pane ySplit="1" topLeftCell="A2" activePane="bottomLeft" state="frozen"/>
      <selection pane="bottomLeft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 x14ac:dyDescent="0.3">
      <c r="A1" s="203"/>
      <c r="B1" s="200"/>
      <c r="C1" s="200"/>
      <c r="D1" s="201" t="s">
        <v>1</v>
      </c>
      <c r="E1" s="200"/>
      <c r="F1" s="202" t="s">
        <v>689</v>
      </c>
      <c r="G1" s="202"/>
      <c r="H1" s="246" t="s">
        <v>690</v>
      </c>
      <c r="I1" s="246"/>
      <c r="J1" s="246"/>
      <c r="K1" s="246"/>
      <c r="L1" s="202" t="s">
        <v>691</v>
      </c>
      <c r="M1" s="200"/>
      <c r="N1" s="200"/>
      <c r="O1" s="201" t="s">
        <v>102</v>
      </c>
      <c r="P1" s="200"/>
      <c r="Q1" s="200"/>
      <c r="R1" s="200"/>
      <c r="S1" s="202" t="s">
        <v>692</v>
      </c>
      <c r="T1" s="202"/>
      <c r="U1" s="203"/>
      <c r="V1" s="203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ht="36.950000000000003" customHeight="1" x14ac:dyDescent="0.3">
      <c r="C2" s="234" t="s">
        <v>5</v>
      </c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S2" s="207" t="s">
        <v>6</v>
      </c>
      <c r="T2" s="208"/>
      <c r="U2" s="208"/>
      <c r="V2" s="208"/>
      <c r="W2" s="208"/>
      <c r="X2" s="208"/>
      <c r="Y2" s="208"/>
      <c r="Z2" s="208"/>
      <c r="AA2" s="208"/>
      <c r="AB2" s="208"/>
      <c r="AC2" s="208"/>
      <c r="AT2" s="16" t="s">
        <v>86</v>
      </c>
    </row>
    <row r="3" spans="1:66" ht="6.95" customHeight="1" x14ac:dyDescent="0.3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9"/>
      <c r="AT3" s="16" t="s">
        <v>103</v>
      </c>
    </row>
    <row r="4" spans="1:66" ht="36.950000000000003" customHeight="1" x14ac:dyDescent="0.3">
      <c r="B4" s="20"/>
      <c r="C4" s="220" t="s">
        <v>104</v>
      </c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2"/>
      <c r="T4" s="23" t="s">
        <v>11</v>
      </c>
      <c r="AT4" s="16" t="s">
        <v>4</v>
      </c>
    </row>
    <row r="5" spans="1:66" ht="6.95" customHeight="1" x14ac:dyDescent="0.3">
      <c r="B5" s="20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2"/>
    </row>
    <row r="6" spans="1:66" ht="25.35" customHeight="1" x14ac:dyDescent="0.3">
      <c r="B6" s="20"/>
      <c r="C6" s="21"/>
      <c r="D6" s="28" t="s">
        <v>17</v>
      </c>
      <c r="E6" s="21"/>
      <c r="F6" s="285" t="str">
        <f>'Rekapitulace stavby'!K6</f>
        <v>Rekonstrukce a doplnění sportovního areálu Čížová - porc. č. 147, 59/6</v>
      </c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1"/>
      <c r="R6" s="22"/>
    </row>
    <row r="7" spans="1:66" s="1" customFormat="1" ht="32.85" customHeight="1" x14ac:dyDescent="0.3">
      <c r="B7" s="33"/>
      <c r="C7" s="34"/>
      <c r="D7" s="27" t="s">
        <v>105</v>
      </c>
      <c r="E7" s="34"/>
      <c r="F7" s="240" t="s">
        <v>106</v>
      </c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34"/>
      <c r="R7" s="35"/>
    </row>
    <row r="8" spans="1:66" s="1" customFormat="1" ht="14.45" customHeight="1" x14ac:dyDescent="0.3">
      <c r="B8" s="33"/>
      <c r="C8" s="34"/>
      <c r="D8" s="28" t="s">
        <v>19</v>
      </c>
      <c r="E8" s="34"/>
      <c r="F8" s="26" t="s">
        <v>3</v>
      </c>
      <c r="G8" s="34"/>
      <c r="H8" s="34"/>
      <c r="I8" s="34"/>
      <c r="J8" s="34"/>
      <c r="K8" s="34"/>
      <c r="L8" s="34"/>
      <c r="M8" s="28" t="s">
        <v>20</v>
      </c>
      <c r="N8" s="34"/>
      <c r="O8" s="26" t="s">
        <v>3</v>
      </c>
      <c r="P8" s="34"/>
      <c r="Q8" s="34"/>
      <c r="R8" s="35"/>
    </row>
    <row r="9" spans="1:66" s="1" customFormat="1" ht="14.45" customHeight="1" x14ac:dyDescent="0.3">
      <c r="B9" s="33"/>
      <c r="C9" s="34"/>
      <c r="D9" s="28" t="s">
        <v>21</v>
      </c>
      <c r="E9" s="34"/>
      <c r="F9" s="26" t="s">
        <v>22</v>
      </c>
      <c r="G9" s="34"/>
      <c r="H9" s="34"/>
      <c r="I9" s="34"/>
      <c r="J9" s="34"/>
      <c r="K9" s="34"/>
      <c r="L9" s="34"/>
      <c r="M9" s="28" t="s">
        <v>23</v>
      </c>
      <c r="N9" s="34"/>
      <c r="O9" s="295" t="str">
        <f>'Rekapitulace stavby'!AN8</f>
        <v>3. 11. 2016</v>
      </c>
      <c r="P9" s="205"/>
      <c r="Q9" s="34"/>
      <c r="R9" s="35"/>
    </row>
    <row r="10" spans="1:66" s="1" customFormat="1" ht="10.9" customHeight="1" x14ac:dyDescent="0.3">
      <c r="B10" s="33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5"/>
    </row>
    <row r="11" spans="1:66" s="1" customFormat="1" ht="14.45" customHeight="1" x14ac:dyDescent="0.3">
      <c r="B11" s="33"/>
      <c r="C11" s="34"/>
      <c r="D11" s="28" t="s">
        <v>25</v>
      </c>
      <c r="E11" s="34"/>
      <c r="F11" s="34"/>
      <c r="G11" s="34"/>
      <c r="H11" s="34"/>
      <c r="I11" s="34"/>
      <c r="J11" s="34"/>
      <c r="K11" s="34"/>
      <c r="L11" s="34"/>
      <c r="M11" s="28" t="s">
        <v>26</v>
      </c>
      <c r="N11" s="34"/>
      <c r="O11" s="239" t="s">
        <v>3</v>
      </c>
      <c r="P11" s="205"/>
      <c r="Q11" s="34"/>
      <c r="R11" s="35"/>
    </row>
    <row r="12" spans="1:66" s="1" customFormat="1" ht="18" customHeight="1" x14ac:dyDescent="0.3">
      <c r="B12" s="33"/>
      <c r="C12" s="34"/>
      <c r="D12" s="34"/>
      <c r="E12" s="26" t="s">
        <v>27</v>
      </c>
      <c r="F12" s="34"/>
      <c r="G12" s="34"/>
      <c r="H12" s="34"/>
      <c r="I12" s="34"/>
      <c r="J12" s="34"/>
      <c r="K12" s="34"/>
      <c r="L12" s="34"/>
      <c r="M12" s="28" t="s">
        <v>28</v>
      </c>
      <c r="N12" s="34"/>
      <c r="O12" s="239" t="s">
        <v>3</v>
      </c>
      <c r="P12" s="205"/>
      <c r="Q12" s="34"/>
      <c r="R12" s="35"/>
    </row>
    <row r="13" spans="1:66" s="1" customFormat="1" ht="6.95" customHeight="1" x14ac:dyDescent="0.3">
      <c r="B13" s="33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5"/>
    </row>
    <row r="14" spans="1:66" s="1" customFormat="1" ht="14.45" customHeight="1" x14ac:dyDescent="0.3">
      <c r="B14" s="33"/>
      <c r="C14" s="34"/>
      <c r="D14" s="28" t="s">
        <v>29</v>
      </c>
      <c r="E14" s="34"/>
      <c r="F14" s="34"/>
      <c r="G14" s="34"/>
      <c r="H14" s="34"/>
      <c r="I14" s="34"/>
      <c r="J14" s="34"/>
      <c r="K14" s="34"/>
      <c r="L14" s="34"/>
      <c r="M14" s="28" t="s">
        <v>26</v>
      </c>
      <c r="N14" s="34"/>
      <c r="O14" s="296" t="str">
        <f>IF('Rekapitulace stavby'!AN13="","",'Rekapitulace stavby'!AN13)</f>
        <v>Vyplň údaj</v>
      </c>
      <c r="P14" s="205"/>
      <c r="Q14" s="34"/>
      <c r="R14" s="35"/>
    </row>
    <row r="15" spans="1:66" s="1" customFormat="1" ht="18" customHeight="1" x14ac:dyDescent="0.3">
      <c r="B15" s="33"/>
      <c r="C15" s="34"/>
      <c r="D15" s="34"/>
      <c r="E15" s="296" t="str">
        <f>IF('Rekapitulace stavby'!E14="","",'Rekapitulace stavby'!E14)</f>
        <v>Vyplň údaj</v>
      </c>
      <c r="F15" s="205"/>
      <c r="G15" s="205"/>
      <c r="H15" s="205"/>
      <c r="I15" s="205"/>
      <c r="J15" s="205"/>
      <c r="K15" s="205"/>
      <c r="L15" s="205"/>
      <c r="M15" s="28" t="s">
        <v>28</v>
      </c>
      <c r="N15" s="34"/>
      <c r="O15" s="296" t="str">
        <f>IF('Rekapitulace stavby'!AN14="","",'Rekapitulace stavby'!AN14)</f>
        <v>Vyplň údaj</v>
      </c>
      <c r="P15" s="205"/>
      <c r="Q15" s="34"/>
      <c r="R15" s="35"/>
    </row>
    <row r="16" spans="1:66" s="1" customFormat="1" ht="6.95" customHeight="1" x14ac:dyDescent="0.3">
      <c r="B16" s="33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5"/>
    </row>
    <row r="17" spans="2:18" s="1" customFormat="1" ht="14.45" customHeight="1" x14ac:dyDescent="0.3">
      <c r="B17" s="33"/>
      <c r="C17" s="34"/>
      <c r="D17" s="28" t="s">
        <v>31</v>
      </c>
      <c r="E17" s="34"/>
      <c r="F17" s="34"/>
      <c r="G17" s="34"/>
      <c r="H17" s="34"/>
      <c r="I17" s="34"/>
      <c r="J17" s="34"/>
      <c r="K17" s="34"/>
      <c r="L17" s="34"/>
      <c r="M17" s="28" t="s">
        <v>26</v>
      </c>
      <c r="N17" s="34"/>
      <c r="O17" s="239" t="s">
        <v>32</v>
      </c>
      <c r="P17" s="205"/>
      <c r="Q17" s="34"/>
      <c r="R17" s="35"/>
    </row>
    <row r="18" spans="2:18" s="1" customFormat="1" ht="18" customHeight="1" x14ac:dyDescent="0.3">
      <c r="B18" s="33"/>
      <c r="C18" s="34"/>
      <c r="D18" s="34"/>
      <c r="E18" s="26" t="s">
        <v>33</v>
      </c>
      <c r="F18" s="34"/>
      <c r="G18" s="34"/>
      <c r="H18" s="34"/>
      <c r="I18" s="34"/>
      <c r="J18" s="34"/>
      <c r="K18" s="34"/>
      <c r="L18" s="34"/>
      <c r="M18" s="28" t="s">
        <v>28</v>
      </c>
      <c r="N18" s="34"/>
      <c r="O18" s="239" t="s">
        <v>34</v>
      </c>
      <c r="P18" s="205"/>
      <c r="Q18" s="34"/>
      <c r="R18" s="35"/>
    </row>
    <row r="19" spans="2:18" s="1" customFormat="1" ht="6.95" customHeight="1" x14ac:dyDescent="0.3"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5"/>
    </row>
    <row r="20" spans="2:18" s="1" customFormat="1" ht="14.45" customHeight="1" x14ac:dyDescent="0.3">
      <c r="B20" s="33"/>
      <c r="C20" s="34"/>
      <c r="D20" s="28" t="s">
        <v>36</v>
      </c>
      <c r="E20" s="34"/>
      <c r="F20" s="34"/>
      <c r="G20" s="34"/>
      <c r="H20" s="34"/>
      <c r="I20" s="34"/>
      <c r="J20" s="34"/>
      <c r="K20" s="34"/>
      <c r="L20" s="34"/>
      <c r="M20" s="28" t="s">
        <v>26</v>
      </c>
      <c r="N20" s="34"/>
      <c r="O20" s="239" t="s">
        <v>3</v>
      </c>
      <c r="P20" s="205"/>
      <c r="Q20" s="34"/>
      <c r="R20" s="35"/>
    </row>
    <row r="21" spans="2:18" s="1" customFormat="1" ht="18" customHeight="1" x14ac:dyDescent="0.3">
      <c r="B21" s="33"/>
      <c r="C21" s="34"/>
      <c r="D21" s="34"/>
      <c r="E21" s="26" t="s">
        <v>37</v>
      </c>
      <c r="F21" s="34"/>
      <c r="G21" s="34"/>
      <c r="H21" s="34"/>
      <c r="I21" s="34"/>
      <c r="J21" s="34"/>
      <c r="K21" s="34"/>
      <c r="L21" s="34"/>
      <c r="M21" s="28" t="s">
        <v>28</v>
      </c>
      <c r="N21" s="34"/>
      <c r="O21" s="239" t="s">
        <v>3</v>
      </c>
      <c r="P21" s="205"/>
      <c r="Q21" s="34"/>
      <c r="R21" s="35"/>
    </row>
    <row r="22" spans="2:18" s="1" customFormat="1" ht="6.95" customHeight="1" x14ac:dyDescent="0.3"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5"/>
    </row>
    <row r="23" spans="2:18" s="1" customFormat="1" ht="14.45" customHeight="1" x14ac:dyDescent="0.3">
      <c r="B23" s="33"/>
      <c r="C23" s="34"/>
      <c r="D23" s="28" t="s">
        <v>38</v>
      </c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5"/>
    </row>
    <row r="24" spans="2:18" s="1" customFormat="1" ht="22.5" customHeight="1" x14ac:dyDescent="0.3">
      <c r="B24" s="33"/>
      <c r="C24" s="34"/>
      <c r="D24" s="34"/>
      <c r="E24" s="242" t="s">
        <v>3</v>
      </c>
      <c r="F24" s="205"/>
      <c r="G24" s="205"/>
      <c r="H24" s="205"/>
      <c r="I24" s="205"/>
      <c r="J24" s="205"/>
      <c r="K24" s="205"/>
      <c r="L24" s="205"/>
      <c r="M24" s="34"/>
      <c r="N24" s="34"/>
      <c r="O24" s="34"/>
      <c r="P24" s="34"/>
      <c r="Q24" s="34"/>
      <c r="R24" s="35"/>
    </row>
    <row r="25" spans="2:18" s="1" customFormat="1" ht="6.95" customHeight="1" x14ac:dyDescent="0.3"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5"/>
    </row>
    <row r="26" spans="2:18" s="1" customFormat="1" ht="6.95" customHeight="1" x14ac:dyDescent="0.3">
      <c r="B26" s="33"/>
      <c r="C26" s="34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34"/>
      <c r="R26" s="35"/>
    </row>
    <row r="27" spans="2:18" s="1" customFormat="1" ht="14.45" customHeight="1" x14ac:dyDescent="0.3">
      <c r="B27" s="33"/>
      <c r="C27" s="34"/>
      <c r="D27" s="113" t="s">
        <v>107</v>
      </c>
      <c r="E27" s="34"/>
      <c r="F27" s="34"/>
      <c r="G27" s="34"/>
      <c r="H27" s="34"/>
      <c r="I27" s="34"/>
      <c r="J27" s="34"/>
      <c r="K27" s="34"/>
      <c r="L27" s="34"/>
      <c r="M27" s="243">
        <f>N88</f>
        <v>0</v>
      </c>
      <c r="N27" s="205"/>
      <c r="O27" s="205"/>
      <c r="P27" s="205"/>
      <c r="Q27" s="34"/>
      <c r="R27" s="35"/>
    </row>
    <row r="28" spans="2:18" s="1" customFormat="1" ht="14.45" customHeight="1" x14ac:dyDescent="0.3">
      <c r="B28" s="33"/>
      <c r="C28" s="34"/>
      <c r="D28" s="32" t="s">
        <v>96</v>
      </c>
      <c r="E28" s="34"/>
      <c r="F28" s="34"/>
      <c r="G28" s="34"/>
      <c r="H28" s="34"/>
      <c r="I28" s="34"/>
      <c r="J28" s="34"/>
      <c r="K28" s="34"/>
      <c r="L28" s="34"/>
      <c r="M28" s="243">
        <f>N102</f>
        <v>0</v>
      </c>
      <c r="N28" s="205"/>
      <c r="O28" s="205"/>
      <c r="P28" s="205"/>
      <c r="Q28" s="34"/>
      <c r="R28" s="35"/>
    </row>
    <row r="29" spans="2:18" s="1" customFormat="1" ht="6.95" customHeight="1" x14ac:dyDescent="0.3">
      <c r="B29" s="33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5"/>
    </row>
    <row r="30" spans="2:18" s="1" customFormat="1" ht="25.35" customHeight="1" x14ac:dyDescent="0.3">
      <c r="B30" s="33"/>
      <c r="C30" s="34"/>
      <c r="D30" s="114" t="s">
        <v>41</v>
      </c>
      <c r="E30" s="34"/>
      <c r="F30" s="34"/>
      <c r="G30" s="34"/>
      <c r="H30" s="34"/>
      <c r="I30" s="34"/>
      <c r="J30" s="34"/>
      <c r="K30" s="34"/>
      <c r="L30" s="34"/>
      <c r="M30" s="294">
        <f>ROUND(M27+M28,2)</f>
        <v>0</v>
      </c>
      <c r="N30" s="205"/>
      <c r="O30" s="205"/>
      <c r="P30" s="205"/>
      <c r="Q30" s="34"/>
      <c r="R30" s="35"/>
    </row>
    <row r="31" spans="2:18" s="1" customFormat="1" ht="6.95" customHeight="1" x14ac:dyDescent="0.3">
      <c r="B31" s="33"/>
      <c r="C31" s="34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34"/>
      <c r="R31" s="35"/>
    </row>
    <row r="32" spans="2:18" s="1" customFormat="1" ht="14.45" customHeight="1" x14ac:dyDescent="0.3">
      <c r="B32" s="33"/>
      <c r="C32" s="34"/>
      <c r="D32" s="40" t="s">
        <v>42</v>
      </c>
      <c r="E32" s="40" t="s">
        <v>43</v>
      </c>
      <c r="F32" s="41">
        <v>0.21</v>
      </c>
      <c r="G32" s="115" t="s">
        <v>44</v>
      </c>
      <c r="H32" s="292">
        <f>ROUND((((SUM(BE102:BE109)+SUM(BE127:BE229))+SUM(BE231:BE235))),2)</f>
        <v>0</v>
      </c>
      <c r="I32" s="205"/>
      <c r="J32" s="205"/>
      <c r="K32" s="34"/>
      <c r="L32" s="34"/>
      <c r="M32" s="292">
        <f>ROUND(((ROUND((SUM(BE102:BE109)+SUM(BE127:BE229)), 2)*F32)+SUM(BE231:BE235)*F32),2)</f>
        <v>0</v>
      </c>
      <c r="N32" s="205"/>
      <c r="O32" s="205"/>
      <c r="P32" s="205"/>
      <c r="Q32" s="34"/>
      <c r="R32" s="35"/>
    </row>
    <row r="33" spans="2:18" s="1" customFormat="1" ht="14.45" customHeight="1" x14ac:dyDescent="0.3">
      <c r="B33" s="33"/>
      <c r="C33" s="34"/>
      <c r="D33" s="34"/>
      <c r="E33" s="40" t="s">
        <v>45</v>
      </c>
      <c r="F33" s="41">
        <v>0.15</v>
      </c>
      <c r="G33" s="115" t="s">
        <v>44</v>
      </c>
      <c r="H33" s="292">
        <f>ROUND((((SUM(BF102:BF109)+SUM(BF127:BF229))+SUM(BF231:BF235))),2)</f>
        <v>0</v>
      </c>
      <c r="I33" s="205"/>
      <c r="J33" s="205"/>
      <c r="K33" s="34"/>
      <c r="L33" s="34"/>
      <c r="M33" s="292">
        <f>ROUND(((ROUND((SUM(BF102:BF109)+SUM(BF127:BF229)), 2)*F33)+SUM(BF231:BF235)*F33),2)</f>
        <v>0</v>
      </c>
      <c r="N33" s="205"/>
      <c r="O33" s="205"/>
      <c r="P33" s="205"/>
      <c r="Q33" s="34"/>
      <c r="R33" s="35"/>
    </row>
    <row r="34" spans="2:18" s="1" customFormat="1" ht="14.45" hidden="1" customHeight="1" x14ac:dyDescent="0.3">
      <c r="B34" s="33"/>
      <c r="C34" s="34"/>
      <c r="D34" s="34"/>
      <c r="E34" s="40" t="s">
        <v>46</v>
      </c>
      <c r="F34" s="41">
        <v>0.21</v>
      </c>
      <c r="G34" s="115" t="s">
        <v>44</v>
      </c>
      <c r="H34" s="292">
        <f>ROUND((((SUM(BG102:BG109)+SUM(BG127:BG229))+SUM(BG231:BG235))),2)</f>
        <v>0</v>
      </c>
      <c r="I34" s="205"/>
      <c r="J34" s="205"/>
      <c r="K34" s="34"/>
      <c r="L34" s="34"/>
      <c r="M34" s="292">
        <v>0</v>
      </c>
      <c r="N34" s="205"/>
      <c r="O34" s="205"/>
      <c r="P34" s="205"/>
      <c r="Q34" s="34"/>
      <c r="R34" s="35"/>
    </row>
    <row r="35" spans="2:18" s="1" customFormat="1" ht="14.45" hidden="1" customHeight="1" x14ac:dyDescent="0.3">
      <c r="B35" s="33"/>
      <c r="C35" s="34"/>
      <c r="D35" s="34"/>
      <c r="E35" s="40" t="s">
        <v>47</v>
      </c>
      <c r="F35" s="41">
        <v>0.15</v>
      </c>
      <c r="G35" s="115" t="s">
        <v>44</v>
      </c>
      <c r="H35" s="292">
        <f>ROUND((((SUM(BH102:BH109)+SUM(BH127:BH229))+SUM(BH231:BH235))),2)</f>
        <v>0</v>
      </c>
      <c r="I35" s="205"/>
      <c r="J35" s="205"/>
      <c r="K35" s="34"/>
      <c r="L35" s="34"/>
      <c r="M35" s="292">
        <v>0</v>
      </c>
      <c r="N35" s="205"/>
      <c r="O35" s="205"/>
      <c r="P35" s="205"/>
      <c r="Q35" s="34"/>
      <c r="R35" s="35"/>
    </row>
    <row r="36" spans="2:18" s="1" customFormat="1" ht="14.45" hidden="1" customHeight="1" x14ac:dyDescent="0.3">
      <c r="B36" s="33"/>
      <c r="C36" s="34"/>
      <c r="D36" s="34"/>
      <c r="E36" s="40" t="s">
        <v>48</v>
      </c>
      <c r="F36" s="41">
        <v>0</v>
      </c>
      <c r="G36" s="115" t="s">
        <v>44</v>
      </c>
      <c r="H36" s="292">
        <f>ROUND((((SUM(BI102:BI109)+SUM(BI127:BI229))+SUM(BI231:BI235))),2)</f>
        <v>0</v>
      </c>
      <c r="I36" s="205"/>
      <c r="J36" s="205"/>
      <c r="K36" s="34"/>
      <c r="L36" s="34"/>
      <c r="M36" s="292">
        <v>0</v>
      </c>
      <c r="N36" s="205"/>
      <c r="O36" s="205"/>
      <c r="P36" s="205"/>
      <c r="Q36" s="34"/>
      <c r="R36" s="35"/>
    </row>
    <row r="37" spans="2:18" s="1" customFormat="1" ht="6.95" customHeight="1" x14ac:dyDescent="0.3"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5"/>
    </row>
    <row r="38" spans="2:18" s="1" customFormat="1" ht="25.35" customHeight="1" x14ac:dyDescent="0.3">
      <c r="B38" s="33"/>
      <c r="C38" s="112"/>
      <c r="D38" s="116" t="s">
        <v>49</v>
      </c>
      <c r="E38" s="74"/>
      <c r="F38" s="74"/>
      <c r="G38" s="117" t="s">
        <v>50</v>
      </c>
      <c r="H38" s="118" t="s">
        <v>51</v>
      </c>
      <c r="I38" s="74"/>
      <c r="J38" s="74"/>
      <c r="K38" s="74"/>
      <c r="L38" s="293">
        <f>SUM(M30:M36)</f>
        <v>0</v>
      </c>
      <c r="M38" s="216"/>
      <c r="N38" s="216"/>
      <c r="O38" s="216"/>
      <c r="P38" s="218"/>
      <c r="Q38" s="112"/>
      <c r="R38" s="35"/>
    </row>
    <row r="39" spans="2:18" s="1" customFormat="1" ht="14.45" customHeight="1" x14ac:dyDescent="0.3"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5"/>
    </row>
    <row r="40" spans="2:18" s="1" customFormat="1" ht="14.45" customHeight="1" x14ac:dyDescent="0.3"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5"/>
    </row>
    <row r="41" spans="2:18" x14ac:dyDescent="0.3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2"/>
    </row>
    <row r="42" spans="2:18" x14ac:dyDescent="0.3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2"/>
    </row>
    <row r="43" spans="2:18" x14ac:dyDescent="0.3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2"/>
    </row>
    <row r="44" spans="2:18" x14ac:dyDescent="0.3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2"/>
    </row>
    <row r="45" spans="2:18" x14ac:dyDescent="0.3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2"/>
    </row>
    <row r="46" spans="2:18" x14ac:dyDescent="0.3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2"/>
    </row>
    <row r="47" spans="2:18" x14ac:dyDescent="0.3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2"/>
    </row>
    <row r="48" spans="2:18" x14ac:dyDescent="0.3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2"/>
    </row>
    <row r="49" spans="2:18" x14ac:dyDescent="0.3">
      <c r="B49" s="20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2"/>
    </row>
    <row r="50" spans="2:18" s="1" customFormat="1" ht="15" x14ac:dyDescent="0.3">
      <c r="B50" s="33"/>
      <c r="C50" s="34"/>
      <c r="D50" s="48" t="s">
        <v>52</v>
      </c>
      <c r="E50" s="49"/>
      <c r="F50" s="49"/>
      <c r="G50" s="49"/>
      <c r="H50" s="50"/>
      <c r="I50" s="34"/>
      <c r="J50" s="48" t="s">
        <v>53</v>
      </c>
      <c r="K50" s="49"/>
      <c r="L50" s="49"/>
      <c r="M50" s="49"/>
      <c r="N50" s="49"/>
      <c r="O50" s="49"/>
      <c r="P50" s="50"/>
      <c r="Q50" s="34"/>
      <c r="R50" s="35"/>
    </row>
    <row r="51" spans="2:18" x14ac:dyDescent="0.3">
      <c r="B51" s="20"/>
      <c r="C51" s="21"/>
      <c r="D51" s="51"/>
      <c r="E51" s="21"/>
      <c r="F51" s="21"/>
      <c r="G51" s="21"/>
      <c r="H51" s="52"/>
      <c r="I51" s="21"/>
      <c r="J51" s="51"/>
      <c r="K51" s="21"/>
      <c r="L51" s="21"/>
      <c r="M51" s="21"/>
      <c r="N51" s="21"/>
      <c r="O51" s="21"/>
      <c r="P51" s="52"/>
      <c r="Q51" s="21"/>
      <c r="R51" s="22"/>
    </row>
    <row r="52" spans="2:18" x14ac:dyDescent="0.3">
      <c r="B52" s="20"/>
      <c r="C52" s="21"/>
      <c r="D52" s="51"/>
      <c r="E52" s="21"/>
      <c r="F52" s="21"/>
      <c r="G52" s="21"/>
      <c r="H52" s="52"/>
      <c r="I52" s="21"/>
      <c r="J52" s="51"/>
      <c r="K52" s="21"/>
      <c r="L52" s="21"/>
      <c r="M52" s="21"/>
      <c r="N52" s="21"/>
      <c r="O52" s="21"/>
      <c r="P52" s="52"/>
      <c r="Q52" s="21"/>
      <c r="R52" s="22"/>
    </row>
    <row r="53" spans="2:18" x14ac:dyDescent="0.3">
      <c r="B53" s="20"/>
      <c r="C53" s="21"/>
      <c r="D53" s="51"/>
      <c r="E53" s="21"/>
      <c r="F53" s="21"/>
      <c r="G53" s="21"/>
      <c r="H53" s="52"/>
      <c r="I53" s="21"/>
      <c r="J53" s="51"/>
      <c r="K53" s="21"/>
      <c r="L53" s="21"/>
      <c r="M53" s="21"/>
      <c r="N53" s="21"/>
      <c r="O53" s="21"/>
      <c r="P53" s="52"/>
      <c r="Q53" s="21"/>
      <c r="R53" s="22"/>
    </row>
    <row r="54" spans="2:18" x14ac:dyDescent="0.3">
      <c r="B54" s="20"/>
      <c r="C54" s="21"/>
      <c r="D54" s="51"/>
      <c r="E54" s="21"/>
      <c r="F54" s="21"/>
      <c r="G54" s="21"/>
      <c r="H54" s="52"/>
      <c r="I54" s="21"/>
      <c r="J54" s="51"/>
      <c r="K54" s="21"/>
      <c r="L54" s="21"/>
      <c r="M54" s="21"/>
      <c r="N54" s="21"/>
      <c r="O54" s="21"/>
      <c r="P54" s="52"/>
      <c r="Q54" s="21"/>
      <c r="R54" s="22"/>
    </row>
    <row r="55" spans="2:18" x14ac:dyDescent="0.3">
      <c r="B55" s="20"/>
      <c r="C55" s="21"/>
      <c r="D55" s="51"/>
      <c r="E55" s="21"/>
      <c r="F55" s="21"/>
      <c r="G55" s="21"/>
      <c r="H55" s="52"/>
      <c r="I55" s="21"/>
      <c r="J55" s="51"/>
      <c r="K55" s="21"/>
      <c r="L55" s="21"/>
      <c r="M55" s="21"/>
      <c r="N55" s="21"/>
      <c r="O55" s="21"/>
      <c r="P55" s="52"/>
      <c r="Q55" s="21"/>
      <c r="R55" s="22"/>
    </row>
    <row r="56" spans="2:18" x14ac:dyDescent="0.3">
      <c r="B56" s="20"/>
      <c r="C56" s="21"/>
      <c r="D56" s="51"/>
      <c r="E56" s="21"/>
      <c r="F56" s="21"/>
      <c r="G56" s="21"/>
      <c r="H56" s="52"/>
      <c r="I56" s="21"/>
      <c r="J56" s="51"/>
      <c r="K56" s="21"/>
      <c r="L56" s="21"/>
      <c r="M56" s="21"/>
      <c r="N56" s="21"/>
      <c r="O56" s="21"/>
      <c r="P56" s="52"/>
      <c r="Q56" s="21"/>
      <c r="R56" s="22"/>
    </row>
    <row r="57" spans="2:18" x14ac:dyDescent="0.3">
      <c r="B57" s="20"/>
      <c r="C57" s="21"/>
      <c r="D57" s="51"/>
      <c r="E57" s="21"/>
      <c r="F57" s="21"/>
      <c r="G57" s="21"/>
      <c r="H57" s="52"/>
      <c r="I57" s="21"/>
      <c r="J57" s="51"/>
      <c r="K57" s="21"/>
      <c r="L57" s="21"/>
      <c r="M57" s="21"/>
      <c r="N57" s="21"/>
      <c r="O57" s="21"/>
      <c r="P57" s="52"/>
      <c r="Q57" s="21"/>
      <c r="R57" s="22"/>
    </row>
    <row r="58" spans="2:18" x14ac:dyDescent="0.3">
      <c r="B58" s="20"/>
      <c r="C58" s="21"/>
      <c r="D58" s="51"/>
      <c r="E58" s="21"/>
      <c r="F58" s="21"/>
      <c r="G58" s="21"/>
      <c r="H58" s="52"/>
      <c r="I58" s="21"/>
      <c r="J58" s="51"/>
      <c r="K58" s="21"/>
      <c r="L58" s="21"/>
      <c r="M58" s="21"/>
      <c r="N58" s="21"/>
      <c r="O58" s="21"/>
      <c r="P58" s="52"/>
      <c r="Q58" s="21"/>
      <c r="R58" s="22"/>
    </row>
    <row r="59" spans="2:18" s="1" customFormat="1" ht="15" x14ac:dyDescent="0.3">
      <c r="B59" s="33"/>
      <c r="C59" s="34"/>
      <c r="D59" s="53" t="s">
        <v>54</v>
      </c>
      <c r="E59" s="54"/>
      <c r="F59" s="54"/>
      <c r="G59" s="55" t="s">
        <v>55</v>
      </c>
      <c r="H59" s="56"/>
      <c r="I59" s="34"/>
      <c r="J59" s="53" t="s">
        <v>54</v>
      </c>
      <c r="K59" s="54"/>
      <c r="L59" s="54"/>
      <c r="M59" s="54"/>
      <c r="N59" s="55" t="s">
        <v>55</v>
      </c>
      <c r="O59" s="54"/>
      <c r="P59" s="56"/>
      <c r="Q59" s="34"/>
      <c r="R59" s="35"/>
    </row>
    <row r="60" spans="2:18" x14ac:dyDescent="0.3">
      <c r="B60" s="20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2"/>
    </row>
    <row r="61" spans="2:18" s="1" customFormat="1" ht="15" x14ac:dyDescent="0.3">
      <c r="B61" s="33"/>
      <c r="C61" s="34"/>
      <c r="D61" s="48" t="s">
        <v>56</v>
      </c>
      <c r="E61" s="49"/>
      <c r="F61" s="49"/>
      <c r="G61" s="49"/>
      <c r="H61" s="50"/>
      <c r="I61" s="34"/>
      <c r="J61" s="48" t="s">
        <v>57</v>
      </c>
      <c r="K61" s="49"/>
      <c r="L61" s="49"/>
      <c r="M61" s="49"/>
      <c r="N61" s="49"/>
      <c r="O61" s="49"/>
      <c r="P61" s="50"/>
      <c r="Q61" s="34"/>
      <c r="R61" s="35"/>
    </row>
    <row r="62" spans="2:18" x14ac:dyDescent="0.3">
      <c r="B62" s="20"/>
      <c r="C62" s="21"/>
      <c r="D62" s="51"/>
      <c r="E62" s="21"/>
      <c r="F62" s="21"/>
      <c r="G62" s="21"/>
      <c r="H62" s="52"/>
      <c r="I62" s="21"/>
      <c r="J62" s="51"/>
      <c r="K62" s="21"/>
      <c r="L62" s="21"/>
      <c r="M62" s="21"/>
      <c r="N62" s="21"/>
      <c r="O62" s="21"/>
      <c r="P62" s="52"/>
      <c r="Q62" s="21"/>
      <c r="R62" s="22"/>
    </row>
    <row r="63" spans="2:18" x14ac:dyDescent="0.3">
      <c r="B63" s="20"/>
      <c r="C63" s="21"/>
      <c r="D63" s="51"/>
      <c r="E63" s="21"/>
      <c r="F63" s="21"/>
      <c r="G63" s="21"/>
      <c r="H63" s="52"/>
      <c r="I63" s="21"/>
      <c r="J63" s="51"/>
      <c r="K63" s="21"/>
      <c r="L63" s="21"/>
      <c r="M63" s="21"/>
      <c r="N63" s="21"/>
      <c r="O63" s="21"/>
      <c r="P63" s="52"/>
      <c r="Q63" s="21"/>
      <c r="R63" s="22"/>
    </row>
    <row r="64" spans="2:18" x14ac:dyDescent="0.3">
      <c r="B64" s="20"/>
      <c r="C64" s="21"/>
      <c r="D64" s="51"/>
      <c r="E64" s="21"/>
      <c r="F64" s="21"/>
      <c r="G64" s="21"/>
      <c r="H64" s="52"/>
      <c r="I64" s="21"/>
      <c r="J64" s="51"/>
      <c r="K64" s="21"/>
      <c r="L64" s="21"/>
      <c r="M64" s="21"/>
      <c r="N64" s="21"/>
      <c r="O64" s="21"/>
      <c r="P64" s="52"/>
      <c r="Q64" s="21"/>
      <c r="R64" s="22"/>
    </row>
    <row r="65" spans="2:18" x14ac:dyDescent="0.3">
      <c r="B65" s="20"/>
      <c r="C65" s="21"/>
      <c r="D65" s="51"/>
      <c r="E65" s="21"/>
      <c r="F65" s="21"/>
      <c r="G65" s="21"/>
      <c r="H65" s="52"/>
      <c r="I65" s="21"/>
      <c r="J65" s="51"/>
      <c r="K65" s="21"/>
      <c r="L65" s="21"/>
      <c r="M65" s="21"/>
      <c r="N65" s="21"/>
      <c r="O65" s="21"/>
      <c r="P65" s="52"/>
      <c r="Q65" s="21"/>
      <c r="R65" s="22"/>
    </row>
    <row r="66" spans="2:18" x14ac:dyDescent="0.3">
      <c r="B66" s="20"/>
      <c r="C66" s="21"/>
      <c r="D66" s="51"/>
      <c r="E66" s="21"/>
      <c r="F66" s="21"/>
      <c r="G66" s="21"/>
      <c r="H66" s="52"/>
      <c r="I66" s="21"/>
      <c r="J66" s="51"/>
      <c r="K66" s="21"/>
      <c r="L66" s="21"/>
      <c r="M66" s="21"/>
      <c r="N66" s="21"/>
      <c r="O66" s="21"/>
      <c r="P66" s="52"/>
      <c r="Q66" s="21"/>
      <c r="R66" s="22"/>
    </row>
    <row r="67" spans="2:18" x14ac:dyDescent="0.3">
      <c r="B67" s="20"/>
      <c r="C67" s="21"/>
      <c r="D67" s="51"/>
      <c r="E67" s="21"/>
      <c r="F67" s="21"/>
      <c r="G67" s="21"/>
      <c r="H67" s="52"/>
      <c r="I67" s="21"/>
      <c r="J67" s="51"/>
      <c r="K67" s="21"/>
      <c r="L67" s="21"/>
      <c r="M67" s="21"/>
      <c r="N67" s="21"/>
      <c r="O67" s="21"/>
      <c r="P67" s="52"/>
      <c r="Q67" s="21"/>
      <c r="R67" s="22"/>
    </row>
    <row r="68" spans="2:18" x14ac:dyDescent="0.3">
      <c r="B68" s="20"/>
      <c r="C68" s="21"/>
      <c r="D68" s="51"/>
      <c r="E68" s="21"/>
      <c r="F68" s="21"/>
      <c r="G68" s="21"/>
      <c r="H68" s="52"/>
      <c r="I68" s="21"/>
      <c r="J68" s="51"/>
      <c r="K68" s="21"/>
      <c r="L68" s="21"/>
      <c r="M68" s="21"/>
      <c r="N68" s="21"/>
      <c r="O68" s="21"/>
      <c r="P68" s="52"/>
      <c r="Q68" s="21"/>
      <c r="R68" s="22"/>
    </row>
    <row r="69" spans="2:18" x14ac:dyDescent="0.3">
      <c r="B69" s="20"/>
      <c r="C69" s="21"/>
      <c r="D69" s="51"/>
      <c r="E69" s="21"/>
      <c r="F69" s="21"/>
      <c r="G69" s="21"/>
      <c r="H69" s="52"/>
      <c r="I69" s="21"/>
      <c r="J69" s="51"/>
      <c r="K69" s="21"/>
      <c r="L69" s="21"/>
      <c r="M69" s="21"/>
      <c r="N69" s="21"/>
      <c r="O69" s="21"/>
      <c r="P69" s="52"/>
      <c r="Q69" s="21"/>
      <c r="R69" s="22"/>
    </row>
    <row r="70" spans="2:18" s="1" customFormat="1" ht="15" x14ac:dyDescent="0.3">
      <c r="B70" s="33"/>
      <c r="C70" s="34"/>
      <c r="D70" s="53" t="s">
        <v>54</v>
      </c>
      <c r="E70" s="54"/>
      <c r="F70" s="54"/>
      <c r="G70" s="55" t="s">
        <v>55</v>
      </c>
      <c r="H70" s="56"/>
      <c r="I70" s="34"/>
      <c r="J70" s="53" t="s">
        <v>54</v>
      </c>
      <c r="K70" s="54"/>
      <c r="L70" s="54"/>
      <c r="M70" s="54"/>
      <c r="N70" s="55" t="s">
        <v>55</v>
      </c>
      <c r="O70" s="54"/>
      <c r="P70" s="56"/>
      <c r="Q70" s="34"/>
      <c r="R70" s="35"/>
    </row>
    <row r="71" spans="2:18" s="1" customFormat="1" ht="14.45" customHeight="1" x14ac:dyDescent="0.3">
      <c r="B71" s="57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9"/>
    </row>
    <row r="75" spans="2:18" s="1" customFormat="1" ht="6.95" customHeight="1" x14ac:dyDescent="0.3">
      <c r="B75" s="60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2"/>
    </row>
    <row r="76" spans="2:18" s="1" customFormat="1" ht="36.950000000000003" customHeight="1" x14ac:dyDescent="0.3">
      <c r="B76" s="33"/>
      <c r="C76" s="220" t="s">
        <v>108</v>
      </c>
      <c r="D76" s="205"/>
      <c r="E76" s="205"/>
      <c r="F76" s="205"/>
      <c r="G76" s="205"/>
      <c r="H76" s="205"/>
      <c r="I76" s="205"/>
      <c r="J76" s="205"/>
      <c r="K76" s="205"/>
      <c r="L76" s="205"/>
      <c r="M76" s="205"/>
      <c r="N76" s="205"/>
      <c r="O76" s="205"/>
      <c r="P76" s="205"/>
      <c r="Q76" s="205"/>
      <c r="R76" s="35"/>
    </row>
    <row r="77" spans="2:18" s="1" customFormat="1" ht="6.95" customHeight="1" x14ac:dyDescent="0.3">
      <c r="B77" s="33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5"/>
    </row>
    <row r="78" spans="2:18" s="1" customFormat="1" ht="30" customHeight="1" x14ac:dyDescent="0.3">
      <c r="B78" s="33"/>
      <c r="C78" s="28" t="s">
        <v>17</v>
      </c>
      <c r="D78" s="34"/>
      <c r="E78" s="34"/>
      <c r="F78" s="285" t="str">
        <f>F6</f>
        <v>Rekonstrukce a doplnění sportovního areálu Čížová - porc. č. 147, 59/6</v>
      </c>
      <c r="G78" s="205"/>
      <c r="H78" s="205"/>
      <c r="I78" s="205"/>
      <c r="J78" s="205"/>
      <c r="K78" s="205"/>
      <c r="L78" s="205"/>
      <c r="M78" s="205"/>
      <c r="N78" s="205"/>
      <c r="O78" s="205"/>
      <c r="P78" s="205"/>
      <c r="Q78" s="34"/>
      <c r="R78" s="35"/>
    </row>
    <row r="79" spans="2:18" s="1" customFormat="1" ht="36.950000000000003" customHeight="1" x14ac:dyDescent="0.3">
      <c r="B79" s="33"/>
      <c r="C79" s="67" t="s">
        <v>105</v>
      </c>
      <c r="D79" s="34"/>
      <c r="E79" s="34"/>
      <c r="F79" s="221" t="str">
        <f>F7</f>
        <v xml:space="preserve">1116-01.1 - SO 01 Budova - zdravotechnika a vnitřní rozvod plynu </v>
      </c>
      <c r="G79" s="205"/>
      <c r="H79" s="205"/>
      <c r="I79" s="205"/>
      <c r="J79" s="205"/>
      <c r="K79" s="205"/>
      <c r="L79" s="205"/>
      <c r="M79" s="205"/>
      <c r="N79" s="205"/>
      <c r="O79" s="205"/>
      <c r="P79" s="205"/>
      <c r="Q79" s="34"/>
      <c r="R79" s="35"/>
    </row>
    <row r="80" spans="2:18" s="1" customFormat="1" ht="6.95" customHeight="1" x14ac:dyDescent="0.3">
      <c r="B80" s="33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5"/>
    </row>
    <row r="81" spans="2:47" s="1" customFormat="1" ht="18" customHeight="1" x14ac:dyDescent="0.3">
      <c r="B81" s="33"/>
      <c r="C81" s="28" t="s">
        <v>21</v>
      </c>
      <c r="D81" s="34"/>
      <c r="E81" s="34"/>
      <c r="F81" s="26" t="str">
        <f>F9</f>
        <v>Čížová</v>
      </c>
      <c r="G81" s="34"/>
      <c r="H81" s="34"/>
      <c r="I81" s="34"/>
      <c r="J81" s="34"/>
      <c r="K81" s="28" t="s">
        <v>23</v>
      </c>
      <c r="L81" s="34"/>
      <c r="M81" s="278" t="str">
        <f>IF(O9="","",O9)</f>
        <v>3. 11. 2016</v>
      </c>
      <c r="N81" s="205"/>
      <c r="O81" s="205"/>
      <c r="P81" s="205"/>
      <c r="Q81" s="34"/>
      <c r="R81" s="35"/>
    </row>
    <row r="82" spans="2:47" s="1" customFormat="1" ht="6.95" customHeight="1" x14ac:dyDescent="0.3">
      <c r="B82" s="33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5"/>
    </row>
    <row r="83" spans="2:47" s="1" customFormat="1" ht="15" x14ac:dyDescent="0.3">
      <c r="B83" s="33"/>
      <c r="C83" s="28" t="s">
        <v>25</v>
      </c>
      <c r="D83" s="34"/>
      <c r="E83" s="34"/>
      <c r="F83" s="26" t="str">
        <f>E12</f>
        <v>Obec Čížová, Čížová 75, 398 31   Čížová</v>
      </c>
      <c r="G83" s="34"/>
      <c r="H83" s="34"/>
      <c r="I83" s="34"/>
      <c r="J83" s="34"/>
      <c r="K83" s="28" t="s">
        <v>31</v>
      </c>
      <c r="L83" s="34"/>
      <c r="M83" s="239" t="str">
        <f>E18</f>
        <v>PROJEKTOSTAV s.r.o.</v>
      </c>
      <c r="N83" s="205"/>
      <c r="O83" s="205"/>
      <c r="P83" s="205"/>
      <c r="Q83" s="205"/>
      <c r="R83" s="35"/>
    </row>
    <row r="84" spans="2:47" s="1" customFormat="1" ht="14.45" customHeight="1" x14ac:dyDescent="0.3">
      <c r="B84" s="33"/>
      <c r="C84" s="28" t="s">
        <v>29</v>
      </c>
      <c r="D84" s="34"/>
      <c r="E84" s="34"/>
      <c r="F84" s="26" t="str">
        <f>IF(E15="","",E15)</f>
        <v>Vyplň údaj</v>
      </c>
      <c r="G84" s="34"/>
      <c r="H84" s="34"/>
      <c r="I84" s="34"/>
      <c r="J84" s="34"/>
      <c r="K84" s="28" t="s">
        <v>36</v>
      </c>
      <c r="L84" s="34"/>
      <c r="M84" s="239" t="str">
        <f>E21</f>
        <v>Jindřich  J u k l  tel.: 602558222</v>
      </c>
      <c r="N84" s="205"/>
      <c r="O84" s="205"/>
      <c r="P84" s="205"/>
      <c r="Q84" s="205"/>
      <c r="R84" s="35"/>
    </row>
    <row r="85" spans="2:47" s="1" customFormat="1" ht="10.35" customHeight="1" x14ac:dyDescent="0.3">
      <c r="B85" s="33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5"/>
    </row>
    <row r="86" spans="2:47" s="1" customFormat="1" ht="29.25" customHeight="1" x14ac:dyDescent="0.3">
      <c r="B86" s="33"/>
      <c r="C86" s="291" t="s">
        <v>109</v>
      </c>
      <c r="D86" s="284"/>
      <c r="E86" s="284"/>
      <c r="F86" s="284"/>
      <c r="G86" s="284"/>
      <c r="H86" s="112"/>
      <c r="I86" s="112"/>
      <c r="J86" s="112"/>
      <c r="K86" s="112"/>
      <c r="L86" s="112"/>
      <c r="M86" s="112"/>
      <c r="N86" s="291" t="s">
        <v>110</v>
      </c>
      <c r="O86" s="205"/>
      <c r="P86" s="205"/>
      <c r="Q86" s="205"/>
      <c r="R86" s="35"/>
    </row>
    <row r="87" spans="2:47" s="1" customFormat="1" ht="10.35" customHeight="1" x14ac:dyDescent="0.3">
      <c r="B87" s="33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5"/>
    </row>
    <row r="88" spans="2:47" s="1" customFormat="1" ht="29.25" customHeight="1" x14ac:dyDescent="0.3">
      <c r="B88" s="33"/>
      <c r="C88" s="119" t="s">
        <v>111</v>
      </c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204">
        <f>N127</f>
        <v>0</v>
      </c>
      <c r="O88" s="205"/>
      <c r="P88" s="205"/>
      <c r="Q88" s="205"/>
      <c r="R88" s="35"/>
      <c r="AU88" s="16" t="s">
        <v>112</v>
      </c>
    </row>
    <row r="89" spans="2:47" s="6" customFormat="1" ht="24.95" customHeight="1" x14ac:dyDescent="0.3">
      <c r="B89" s="120"/>
      <c r="C89" s="121"/>
      <c r="D89" s="122" t="s">
        <v>113</v>
      </c>
      <c r="E89" s="121"/>
      <c r="F89" s="121"/>
      <c r="G89" s="121"/>
      <c r="H89" s="121"/>
      <c r="I89" s="121"/>
      <c r="J89" s="121"/>
      <c r="K89" s="121"/>
      <c r="L89" s="121"/>
      <c r="M89" s="121"/>
      <c r="N89" s="290">
        <f>N128</f>
        <v>0</v>
      </c>
      <c r="O89" s="288"/>
      <c r="P89" s="288"/>
      <c r="Q89" s="288"/>
      <c r="R89" s="123"/>
    </row>
    <row r="90" spans="2:47" s="7" customFormat="1" ht="19.899999999999999" customHeight="1" x14ac:dyDescent="0.3">
      <c r="B90" s="124"/>
      <c r="C90" s="125"/>
      <c r="D90" s="100" t="s">
        <v>114</v>
      </c>
      <c r="E90" s="125"/>
      <c r="F90" s="125"/>
      <c r="G90" s="125"/>
      <c r="H90" s="125"/>
      <c r="I90" s="125"/>
      <c r="J90" s="125"/>
      <c r="K90" s="125"/>
      <c r="L90" s="125"/>
      <c r="M90" s="125"/>
      <c r="N90" s="211">
        <f>N133</f>
        <v>0</v>
      </c>
      <c r="O90" s="286"/>
      <c r="P90" s="286"/>
      <c r="Q90" s="286"/>
      <c r="R90" s="126"/>
    </row>
    <row r="91" spans="2:47" s="7" customFormat="1" ht="19.899999999999999" customHeight="1" x14ac:dyDescent="0.3">
      <c r="B91" s="124"/>
      <c r="C91" s="125"/>
      <c r="D91" s="100" t="s">
        <v>115</v>
      </c>
      <c r="E91" s="125"/>
      <c r="F91" s="125"/>
      <c r="G91" s="125"/>
      <c r="H91" s="125"/>
      <c r="I91" s="125"/>
      <c r="J91" s="125"/>
      <c r="K91" s="125"/>
      <c r="L91" s="125"/>
      <c r="M91" s="125"/>
      <c r="N91" s="211">
        <f>N142</f>
        <v>0</v>
      </c>
      <c r="O91" s="286"/>
      <c r="P91" s="286"/>
      <c r="Q91" s="286"/>
      <c r="R91" s="126"/>
    </row>
    <row r="92" spans="2:47" s="7" customFormat="1" ht="19.899999999999999" customHeight="1" x14ac:dyDescent="0.3">
      <c r="B92" s="124"/>
      <c r="C92" s="125"/>
      <c r="D92" s="100" t="s">
        <v>116</v>
      </c>
      <c r="E92" s="125"/>
      <c r="F92" s="125"/>
      <c r="G92" s="125"/>
      <c r="H92" s="125"/>
      <c r="I92" s="125"/>
      <c r="J92" s="125"/>
      <c r="K92" s="125"/>
      <c r="L92" s="125"/>
      <c r="M92" s="125"/>
      <c r="N92" s="211">
        <f>N146</f>
        <v>0</v>
      </c>
      <c r="O92" s="286"/>
      <c r="P92" s="286"/>
      <c r="Q92" s="286"/>
      <c r="R92" s="126"/>
    </row>
    <row r="93" spans="2:47" s="7" customFormat="1" ht="19.899999999999999" customHeight="1" x14ac:dyDescent="0.3">
      <c r="B93" s="124"/>
      <c r="C93" s="125"/>
      <c r="D93" s="100" t="s">
        <v>117</v>
      </c>
      <c r="E93" s="125"/>
      <c r="F93" s="125"/>
      <c r="G93" s="125"/>
      <c r="H93" s="125"/>
      <c r="I93" s="125"/>
      <c r="J93" s="125"/>
      <c r="K93" s="125"/>
      <c r="L93" s="125"/>
      <c r="M93" s="125"/>
      <c r="N93" s="211">
        <f>N151</f>
        <v>0</v>
      </c>
      <c r="O93" s="286"/>
      <c r="P93" s="286"/>
      <c r="Q93" s="286"/>
      <c r="R93" s="126"/>
    </row>
    <row r="94" spans="2:47" s="6" customFormat="1" ht="24.95" customHeight="1" x14ac:dyDescent="0.3">
      <c r="B94" s="120"/>
      <c r="C94" s="121"/>
      <c r="D94" s="122" t="s">
        <v>118</v>
      </c>
      <c r="E94" s="121"/>
      <c r="F94" s="121"/>
      <c r="G94" s="121"/>
      <c r="H94" s="121"/>
      <c r="I94" s="121"/>
      <c r="J94" s="121"/>
      <c r="K94" s="121"/>
      <c r="L94" s="121"/>
      <c r="M94" s="121"/>
      <c r="N94" s="290">
        <f>N153</f>
        <v>0</v>
      </c>
      <c r="O94" s="288"/>
      <c r="P94" s="288"/>
      <c r="Q94" s="288"/>
      <c r="R94" s="123"/>
    </row>
    <row r="95" spans="2:47" s="7" customFormat="1" ht="19.899999999999999" customHeight="1" x14ac:dyDescent="0.3">
      <c r="B95" s="124"/>
      <c r="C95" s="125"/>
      <c r="D95" s="100" t="s">
        <v>119</v>
      </c>
      <c r="E95" s="125"/>
      <c r="F95" s="125"/>
      <c r="G95" s="125"/>
      <c r="H95" s="125"/>
      <c r="I95" s="125"/>
      <c r="J95" s="125"/>
      <c r="K95" s="125"/>
      <c r="L95" s="125"/>
      <c r="M95" s="125"/>
      <c r="N95" s="211">
        <f>N154</f>
        <v>0</v>
      </c>
      <c r="O95" s="286"/>
      <c r="P95" s="286"/>
      <c r="Q95" s="286"/>
      <c r="R95" s="126"/>
    </row>
    <row r="96" spans="2:47" s="7" customFormat="1" ht="19.899999999999999" customHeight="1" x14ac:dyDescent="0.3">
      <c r="B96" s="124"/>
      <c r="C96" s="125"/>
      <c r="D96" s="100" t="s">
        <v>120</v>
      </c>
      <c r="E96" s="125"/>
      <c r="F96" s="125"/>
      <c r="G96" s="125"/>
      <c r="H96" s="125"/>
      <c r="I96" s="125"/>
      <c r="J96" s="125"/>
      <c r="K96" s="125"/>
      <c r="L96" s="125"/>
      <c r="M96" s="125"/>
      <c r="N96" s="211">
        <f>N172</f>
        <v>0</v>
      </c>
      <c r="O96" s="286"/>
      <c r="P96" s="286"/>
      <c r="Q96" s="286"/>
      <c r="R96" s="126"/>
    </row>
    <row r="97" spans="2:65" s="7" customFormat="1" ht="19.899999999999999" customHeight="1" x14ac:dyDescent="0.3">
      <c r="B97" s="124"/>
      <c r="C97" s="125"/>
      <c r="D97" s="100" t="s">
        <v>121</v>
      </c>
      <c r="E97" s="125"/>
      <c r="F97" s="125"/>
      <c r="G97" s="125"/>
      <c r="H97" s="125"/>
      <c r="I97" s="125"/>
      <c r="J97" s="125"/>
      <c r="K97" s="125"/>
      <c r="L97" s="125"/>
      <c r="M97" s="125"/>
      <c r="N97" s="211">
        <f>N197</f>
        <v>0</v>
      </c>
      <c r="O97" s="286"/>
      <c r="P97" s="286"/>
      <c r="Q97" s="286"/>
      <c r="R97" s="126"/>
    </row>
    <row r="98" spans="2:65" s="7" customFormat="1" ht="19.899999999999999" customHeight="1" x14ac:dyDescent="0.3">
      <c r="B98" s="124"/>
      <c r="C98" s="125"/>
      <c r="D98" s="100" t="s">
        <v>122</v>
      </c>
      <c r="E98" s="125"/>
      <c r="F98" s="125"/>
      <c r="G98" s="125"/>
      <c r="H98" s="125"/>
      <c r="I98" s="125"/>
      <c r="J98" s="125"/>
      <c r="K98" s="125"/>
      <c r="L98" s="125"/>
      <c r="M98" s="125"/>
      <c r="N98" s="211">
        <f>N208</f>
        <v>0</v>
      </c>
      <c r="O98" s="286"/>
      <c r="P98" s="286"/>
      <c r="Q98" s="286"/>
      <c r="R98" s="126"/>
    </row>
    <row r="99" spans="2:65" s="7" customFormat="1" ht="19.899999999999999" customHeight="1" x14ac:dyDescent="0.3">
      <c r="B99" s="124"/>
      <c r="C99" s="125"/>
      <c r="D99" s="100" t="s">
        <v>123</v>
      </c>
      <c r="E99" s="125"/>
      <c r="F99" s="125"/>
      <c r="G99" s="125"/>
      <c r="H99" s="125"/>
      <c r="I99" s="125"/>
      <c r="J99" s="125"/>
      <c r="K99" s="125"/>
      <c r="L99" s="125"/>
      <c r="M99" s="125"/>
      <c r="N99" s="211">
        <f>N227</f>
        <v>0</v>
      </c>
      <c r="O99" s="286"/>
      <c r="P99" s="286"/>
      <c r="Q99" s="286"/>
      <c r="R99" s="126"/>
    </row>
    <row r="100" spans="2:65" s="6" customFormat="1" ht="21.75" customHeight="1" x14ac:dyDescent="0.35">
      <c r="B100" s="120"/>
      <c r="C100" s="121"/>
      <c r="D100" s="122" t="s">
        <v>124</v>
      </c>
      <c r="E100" s="121"/>
      <c r="F100" s="121"/>
      <c r="G100" s="121"/>
      <c r="H100" s="121"/>
      <c r="I100" s="121"/>
      <c r="J100" s="121"/>
      <c r="K100" s="121"/>
      <c r="L100" s="121"/>
      <c r="M100" s="121"/>
      <c r="N100" s="287">
        <f>N230</f>
        <v>0</v>
      </c>
      <c r="O100" s="288"/>
      <c r="P100" s="288"/>
      <c r="Q100" s="288"/>
      <c r="R100" s="123"/>
    </row>
    <row r="101" spans="2:65" s="1" customFormat="1" ht="21.75" customHeight="1" x14ac:dyDescent="0.3">
      <c r="B101" s="33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5"/>
    </row>
    <row r="102" spans="2:65" s="1" customFormat="1" ht="29.25" customHeight="1" x14ac:dyDescent="0.3">
      <c r="B102" s="33"/>
      <c r="C102" s="119" t="s">
        <v>125</v>
      </c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289">
        <f>ROUND(N103+N104+N105+N106+N107+N108,2)</f>
        <v>0</v>
      </c>
      <c r="O102" s="205"/>
      <c r="P102" s="205"/>
      <c r="Q102" s="205"/>
      <c r="R102" s="35"/>
      <c r="T102" s="127"/>
      <c r="U102" s="128" t="s">
        <v>42</v>
      </c>
    </row>
    <row r="103" spans="2:65" s="1" customFormat="1" ht="18" customHeight="1" x14ac:dyDescent="0.3">
      <c r="B103" s="129"/>
      <c r="C103" s="130"/>
      <c r="D103" s="209" t="s">
        <v>126</v>
      </c>
      <c r="E103" s="283"/>
      <c r="F103" s="283"/>
      <c r="G103" s="283"/>
      <c r="H103" s="283"/>
      <c r="I103" s="130"/>
      <c r="J103" s="130"/>
      <c r="K103" s="130"/>
      <c r="L103" s="130"/>
      <c r="M103" s="130"/>
      <c r="N103" s="210">
        <f>ROUND(N88*T103,2)</f>
        <v>0</v>
      </c>
      <c r="O103" s="283"/>
      <c r="P103" s="283"/>
      <c r="Q103" s="283"/>
      <c r="R103" s="131"/>
      <c r="S103" s="130"/>
      <c r="T103" s="132"/>
      <c r="U103" s="133" t="s">
        <v>43</v>
      </c>
      <c r="V103" s="134"/>
      <c r="W103" s="134"/>
      <c r="X103" s="134"/>
      <c r="Y103" s="134"/>
      <c r="Z103" s="134"/>
      <c r="AA103" s="134"/>
      <c r="AB103" s="134"/>
      <c r="AC103" s="134"/>
      <c r="AD103" s="134"/>
      <c r="AE103" s="134"/>
      <c r="AF103" s="134"/>
      <c r="AG103" s="134"/>
      <c r="AH103" s="134"/>
      <c r="AI103" s="134"/>
      <c r="AJ103" s="134"/>
      <c r="AK103" s="134"/>
      <c r="AL103" s="134"/>
      <c r="AM103" s="134"/>
      <c r="AN103" s="134"/>
      <c r="AO103" s="134"/>
      <c r="AP103" s="134"/>
      <c r="AQ103" s="134"/>
      <c r="AR103" s="134"/>
      <c r="AS103" s="134"/>
      <c r="AT103" s="134"/>
      <c r="AU103" s="134"/>
      <c r="AV103" s="134"/>
      <c r="AW103" s="134"/>
      <c r="AX103" s="134"/>
      <c r="AY103" s="135" t="s">
        <v>127</v>
      </c>
      <c r="AZ103" s="134"/>
      <c r="BA103" s="134"/>
      <c r="BB103" s="134"/>
      <c r="BC103" s="134"/>
      <c r="BD103" s="134"/>
      <c r="BE103" s="136">
        <f t="shared" ref="BE103:BE108" si="0">IF(U103="základní",N103,0)</f>
        <v>0</v>
      </c>
      <c r="BF103" s="136">
        <f t="shared" ref="BF103:BF108" si="1">IF(U103="snížená",N103,0)</f>
        <v>0</v>
      </c>
      <c r="BG103" s="136">
        <f t="shared" ref="BG103:BG108" si="2">IF(U103="zákl. přenesená",N103,0)</f>
        <v>0</v>
      </c>
      <c r="BH103" s="136">
        <f t="shared" ref="BH103:BH108" si="3">IF(U103="sníž. přenesená",N103,0)</f>
        <v>0</v>
      </c>
      <c r="BI103" s="136">
        <f t="shared" ref="BI103:BI108" si="4">IF(U103="nulová",N103,0)</f>
        <v>0</v>
      </c>
      <c r="BJ103" s="135" t="s">
        <v>85</v>
      </c>
      <c r="BK103" s="134"/>
      <c r="BL103" s="134"/>
      <c r="BM103" s="134"/>
    </row>
    <row r="104" spans="2:65" s="1" customFormat="1" ht="18" customHeight="1" x14ac:dyDescent="0.3">
      <c r="B104" s="129"/>
      <c r="C104" s="130"/>
      <c r="D104" s="209" t="s">
        <v>128</v>
      </c>
      <c r="E104" s="283"/>
      <c r="F104" s="283"/>
      <c r="G104" s="283"/>
      <c r="H104" s="283"/>
      <c r="I104" s="130"/>
      <c r="J104" s="130"/>
      <c r="K104" s="130"/>
      <c r="L104" s="130"/>
      <c r="M104" s="130"/>
      <c r="N104" s="210">
        <f>ROUND(N88*T104,2)</f>
        <v>0</v>
      </c>
      <c r="O104" s="283"/>
      <c r="P104" s="283"/>
      <c r="Q104" s="283"/>
      <c r="R104" s="131"/>
      <c r="S104" s="130"/>
      <c r="T104" s="132"/>
      <c r="U104" s="133" t="s">
        <v>43</v>
      </c>
      <c r="V104" s="134"/>
      <c r="W104" s="134"/>
      <c r="X104" s="134"/>
      <c r="Y104" s="134"/>
      <c r="Z104" s="134"/>
      <c r="AA104" s="134"/>
      <c r="AB104" s="134"/>
      <c r="AC104" s="134"/>
      <c r="AD104" s="134"/>
      <c r="AE104" s="134"/>
      <c r="AF104" s="134"/>
      <c r="AG104" s="134"/>
      <c r="AH104" s="134"/>
      <c r="AI104" s="134"/>
      <c r="AJ104" s="134"/>
      <c r="AK104" s="134"/>
      <c r="AL104" s="134"/>
      <c r="AM104" s="134"/>
      <c r="AN104" s="134"/>
      <c r="AO104" s="134"/>
      <c r="AP104" s="134"/>
      <c r="AQ104" s="134"/>
      <c r="AR104" s="134"/>
      <c r="AS104" s="134"/>
      <c r="AT104" s="134"/>
      <c r="AU104" s="134"/>
      <c r="AV104" s="134"/>
      <c r="AW104" s="134"/>
      <c r="AX104" s="134"/>
      <c r="AY104" s="135" t="s">
        <v>127</v>
      </c>
      <c r="AZ104" s="134"/>
      <c r="BA104" s="134"/>
      <c r="BB104" s="134"/>
      <c r="BC104" s="134"/>
      <c r="BD104" s="134"/>
      <c r="BE104" s="136">
        <f t="shared" si="0"/>
        <v>0</v>
      </c>
      <c r="BF104" s="136">
        <f t="shared" si="1"/>
        <v>0</v>
      </c>
      <c r="BG104" s="136">
        <f t="shared" si="2"/>
        <v>0</v>
      </c>
      <c r="BH104" s="136">
        <f t="shared" si="3"/>
        <v>0</v>
      </c>
      <c r="BI104" s="136">
        <f t="shared" si="4"/>
        <v>0</v>
      </c>
      <c r="BJ104" s="135" t="s">
        <v>85</v>
      </c>
      <c r="BK104" s="134"/>
      <c r="BL104" s="134"/>
      <c r="BM104" s="134"/>
    </row>
    <row r="105" spans="2:65" s="1" customFormat="1" ht="18" customHeight="1" x14ac:dyDescent="0.3">
      <c r="B105" s="129"/>
      <c r="C105" s="130"/>
      <c r="D105" s="209" t="s">
        <v>129</v>
      </c>
      <c r="E105" s="283"/>
      <c r="F105" s="283"/>
      <c r="G105" s="283"/>
      <c r="H105" s="283"/>
      <c r="I105" s="130"/>
      <c r="J105" s="130"/>
      <c r="K105" s="130"/>
      <c r="L105" s="130"/>
      <c r="M105" s="130"/>
      <c r="N105" s="210">
        <f>ROUND(N88*T105,2)</f>
        <v>0</v>
      </c>
      <c r="O105" s="283"/>
      <c r="P105" s="283"/>
      <c r="Q105" s="283"/>
      <c r="R105" s="131"/>
      <c r="S105" s="130"/>
      <c r="T105" s="132"/>
      <c r="U105" s="133" t="s">
        <v>43</v>
      </c>
      <c r="V105" s="134"/>
      <c r="W105" s="134"/>
      <c r="X105" s="134"/>
      <c r="Y105" s="134"/>
      <c r="Z105" s="134"/>
      <c r="AA105" s="134"/>
      <c r="AB105" s="134"/>
      <c r="AC105" s="134"/>
      <c r="AD105" s="134"/>
      <c r="AE105" s="134"/>
      <c r="AF105" s="134"/>
      <c r="AG105" s="134"/>
      <c r="AH105" s="134"/>
      <c r="AI105" s="134"/>
      <c r="AJ105" s="134"/>
      <c r="AK105" s="134"/>
      <c r="AL105" s="134"/>
      <c r="AM105" s="134"/>
      <c r="AN105" s="134"/>
      <c r="AO105" s="134"/>
      <c r="AP105" s="134"/>
      <c r="AQ105" s="134"/>
      <c r="AR105" s="134"/>
      <c r="AS105" s="134"/>
      <c r="AT105" s="134"/>
      <c r="AU105" s="134"/>
      <c r="AV105" s="134"/>
      <c r="AW105" s="134"/>
      <c r="AX105" s="134"/>
      <c r="AY105" s="135" t="s">
        <v>127</v>
      </c>
      <c r="AZ105" s="134"/>
      <c r="BA105" s="134"/>
      <c r="BB105" s="134"/>
      <c r="BC105" s="134"/>
      <c r="BD105" s="134"/>
      <c r="BE105" s="136">
        <f t="shared" si="0"/>
        <v>0</v>
      </c>
      <c r="BF105" s="136">
        <f t="shared" si="1"/>
        <v>0</v>
      </c>
      <c r="BG105" s="136">
        <f t="shared" si="2"/>
        <v>0</v>
      </c>
      <c r="BH105" s="136">
        <f t="shared" si="3"/>
        <v>0</v>
      </c>
      <c r="BI105" s="136">
        <f t="shared" si="4"/>
        <v>0</v>
      </c>
      <c r="BJ105" s="135" t="s">
        <v>85</v>
      </c>
      <c r="BK105" s="134"/>
      <c r="BL105" s="134"/>
      <c r="BM105" s="134"/>
    </row>
    <row r="106" spans="2:65" s="1" customFormat="1" ht="18" customHeight="1" x14ac:dyDescent="0.3">
      <c r="B106" s="129"/>
      <c r="C106" s="130"/>
      <c r="D106" s="209" t="s">
        <v>130</v>
      </c>
      <c r="E106" s="283"/>
      <c r="F106" s="283"/>
      <c r="G106" s="283"/>
      <c r="H106" s="283"/>
      <c r="I106" s="130"/>
      <c r="J106" s="130"/>
      <c r="K106" s="130"/>
      <c r="L106" s="130"/>
      <c r="M106" s="130"/>
      <c r="N106" s="210">
        <f>ROUND(N88*T106,2)</f>
        <v>0</v>
      </c>
      <c r="O106" s="283"/>
      <c r="P106" s="283"/>
      <c r="Q106" s="283"/>
      <c r="R106" s="131"/>
      <c r="S106" s="130"/>
      <c r="T106" s="132"/>
      <c r="U106" s="133" t="s">
        <v>43</v>
      </c>
      <c r="V106" s="134"/>
      <c r="W106" s="134"/>
      <c r="X106" s="134"/>
      <c r="Y106" s="134"/>
      <c r="Z106" s="134"/>
      <c r="AA106" s="134"/>
      <c r="AB106" s="134"/>
      <c r="AC106" s="134"/>
      <c r="AD106" s="134"/>
      <c r="AE106" s="134"/>
      <c r="AF106" s="134"/>
      <c r="AG106" s="134"/>
      <c r="AH106" s="134"/>
      <c r="AI106" s="134"/>
      <c r="AJ106" s="134"/>
      <c r="AK106" s="134"/>
      <c r="AL106" s="134"/>
      <c r="AM106" s="134"/>
      <c r="AN106" s="134"/>
      <c r="AO106" s="134"/>
      <c r="AP106" s="134"/>
      <c r="AQ106" s="134"/>
      <c r="AR106" s="134"/>
      <c r="AS106" s="134"/>
      <c r="AT106" s="134"/>
      <c r="AU106" s="134"/>
      <c r="AV106" s="134"/>
      <c r="AW106" s="134"/>
      <c r="AX106" s="134"/>
      <c r="AY106" s="135" t="s">
        <v>127</v>
      </c>
      <c r="AZ106" s="134"/>
      <c r="BA106" s="134"/>
      <c r="BB106" s="134"/>
      <c r="BC106" s="134"/>
      <c r="BD106" s="134"/>
      <c r="BE106" s="136">
        <f t="shared" si="0"/>
        <v>0</v>
      </c>
      <c r="BF106" s="136">
        <f t="shared" si="1"/>
        <v>0</v>
      </c>
      <c r="BG106" s="136">
        <f t="shared" si="2"/>
        <v>0</v>
      </c>
      <c r="BH106" s="136">
        <f t="shared" si="3"/>
        <v>0</v>
      </c>
      <c r="BI106" s="136">
        <f t="shared" si="4"/>
        <v>0</v>
      </c>
      <c r="BJ106" s="135" t="s">
        <v>85</v>
      </c>
      <c r="BK106" s="134"/>
      <c r="BL106" s="134"/>
      <c r="BM106" s="134"/>
    </row>
    <row r="107" spans="2:65" s="1" customFormat="1" ht="18" customHeight="1" x14ac:dyDescent="0.3">
      <c r="B107" s="129"/>
      <c r="C107" s="130"/>
      <c r="D107" s="209" t="s">
        <v>131</v>
      </c>
      <c r="E107" s="283"/>
      <c r="F107" s="283"/>
      <c r="G107" s="283"/>
      <c r="H107" s="283"/>
      <c r="I107" s="130"/>
      <c r="J107" s="130"/>
      <c r="K107" s="130"/>
      <c r="L107" s="130"/>
      <c r="M107" s="130"/>
      <c r="N107" s="210">
        <f>ROUND(N88*T107,2)</f>
        <v>0</v>
      </c>
      <c r="O107" s="283"/>
      <c r="P107" s="283"/>
      <c r="Q107" s="283"/>
      <c r="R107" s="131"/>
      <c r="S107" s="130"/>
      <c r="T107" s="132"/>
      <c r="U107" s="133" t="s">
        <v>43</v>
      </c>
      <c r="V107" s="134"/>
      <c r="W107" s="134"/>
      <c r="X107" s="134"/>
      <c r="Y107" s="134"/>
      <c r="Z107" s="134"/>
      <c r="AA107" s="134"/>
      <c r="AB107" s="134"/>
      <c r="AC107" s="134"/>
      <c r="AD107" s="134"/>
      <c r="AE107" s="134"/>
      <c r="AF107" s="134"/>
      <c r="AG107" s="134"/>
      <c r="AH107" s="134"/>
      <c r="AI107" s="134"/>
      <c r="AJ107" s="134"/>
      <c r="AK107" s="134"/>
      <c r="AL107" s="134"/>
      <c r="AM107" s="134"/>
      <c r="AN107" s="134"/>
      <c r="AO107" s="134"/>
      <c r="AP107" s="134"/>
      <c r="AQ107" s="134"/>
      <c r="AR107" s="134"/>
      <c r="AS107" s="134"/>
      <c r="AT107" s="134"/>
      <c r="AU107" s="134"/>
      <c r="AV107" s="134"/>
      <c r="AW107" s="134"/>
      <c r="AX107" s="134"/>
      <c r="AY107" s="135" t="s">
        <v>127</v>
      </c>
      <c r="AZ107" s="134"/>
      <c r="BA107" s="134"/>
      <c r="BB107" s="134"/>
      <c r="BC107" s="134"/>
      <c r="BD107" s="134"/>
      <c r="BE107" s="136">
        <f t="shared" si="0"/>
        <v>0</v>
      </c>
      <c r="BF107" s="136">
        <f t="shared" si="1"/>
        <v>0</v>
      </c>
      <c r="BG107" s="136">
        <f t="shared" si="2"/>
        <v>0</v>
      </c>
      <c r="BH107" s="136">
        <f t="shared" si="3"/>
        <v>0</v>
      </c>
      <c r="BI107" s="136">
        <f t="shared" si="4"/>
        <v>0</v>
      </c>
      <c r="BJ107" s="135" t="s">
        <v>85</v>
      </c>
      <c r="BK107" s="134"/>
      <c r="BL107" s="134"/>
      <c r="BM107" s="134"/>
    </row>
    <row r="108" spans="2:65" s="1" customFormat="1" ht="18" customHeight="1" x14ac:dyDescent="0.3">
      <c r="B108" s="129"/>
      <c r="C108" s="130"/>
      <c r="D108" s="137" t="s">
        <v>132</v>
      </c>
      <c r="E108" s="130"/>
      <c r="F108" s="130"/>
      <c r="G108" s="130"/>
      <c r="H108" s="130"/>
      <c r="I108" s="130"/>
      <c r="J108" s="130"/>
      <c r="K108" s="130"/>
      <c r="L108" s="130"/>
      <c r="M108" s="130"/>
      <c r="N108" s="210">
        <f>ROUND(N88*T108,2)</f>
        <v>0</v>
      </c>
      <c r="O108" s="283"/>
      <c r="P108" s="283"/>
      <c r="Q108" s="283"/>
      <c r="R108" s="131"/>
      <c r="S108" s="130"/>
      <c r="T108" s="138"/>
      <c r="U108" s="139" t="s">
        <v>43</v>
      </c>
      <c r="V108" s="134"/>
      <c r="W108" s="134"/>
      <c r="X108" s="134"/>
      <c r="Y108" s="134"/>
      <c r="Z108" s="134"/>
      <c r="AA108" s="134"/>
      <c r="AB108" s="134"/>
      <c r="AC108" s="134"/>
      <c r="AD108" s="134"/>
      <c r="AE108" s="134"/>
      <c r="AF108" s="134"/>
      <c r="AG108" s="134"/>
      <c r="AH108" s="134"/>
      <c r="AI108" s="134"/>
      <c r="AJ108" s="134"/>
      <c r="AK108" s="134"/>
      <c r="AL108" s="134"/>
      <c r="AM108" s="134"/>
      <c r="AN108" s="134"/>
      <c r="AO108" s="134"/>
      <c r="AP108" s="134"/>
      <c r="AQ108" s="134"/>
      <c r="AR108" s="134"/>
      <c r="AS108" s="134"/>
      <c r="AT108" s="134"/>
      <c r="AU108" s="134"/>
      <c r="AV108" s="134"/>
      <c r="AW108" s="134"/>
      <c r="AX108" s="134"/>
      <c r="AY108" s="135" t="s">
        <v>133</v>
      </c>
      <c r="AZ108" s="134"/>
      <c r="BA108" s="134"/>
      <c r="BB108" s="134"/>
      <c r="BC108" s="134"/>
      <c r="BD108" s="134"/>
      <c r="BE108" s="136">
        <f t="shared" si="0"/>
        <v>0</v>
      </c>
      <c r="BF108" s="136">
        <f t="shared" si="1"/>
        <v>0</v>
      </c>
      <c r="BG108" s="136">
        <f t="shared" si="2"/>
        <v>0</v>
      </c>
      <c r="BH108" s="136">
        <f t="shared" si="3"/>
        <v>0</v>
      </c>
      <c r="BI108" s="136">
        <f t="shared" si="4"/>
        <v>0</v>
      </c>
      <c r="BJ108" s="135" t="s">
        <v>85</v>
      </c>
      <c r="BK108" s="134"/>
      <c r="BL108" s="134"/>
      <c r="BM108" s="134"/>
    </row>
    <row r="109" spans="2:65" s="1" customFormat="1" x14ac:dyDescent="0.3">
      <c r="B109" s="33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5"/>
    </row>
    <row r="110" spans="2:65" s="1" customFormat="1" ht="29.25" customHeight="1" x14ac:dyDescent="0.3">
      <c r="B110" s="33"/>
      <c r="C110" s="111" t="s">
        <v>101</v>
      </c>
      <c r="D110" s="112"/>
      <c r="E110" s="112"/>
      <c r="F110" s="112"/>
      <c r="G110" s="112"/>
      <c r="H110" s="112"/>
      <c r="I110" s="112"/>
      <c r="J110" s="112"/>
      <c r="K110" s="112"/>
      <c r="L110" s="206">
        <f>ROUND(SUM(N88+N102),2)</f>
        <v>0</v>
      </c>
      <c r="M110" s="284"/>
      <c r="N110" s="284"/>
      <c r="O110" s="284"/>
      <c r="P110" s="284"/>
      <c r="Q110" s="284"/>
      <c r="R110" s="35"/>
    </row>
    <row r="111" spans="2:65" s="1" customFormat="1" ht="6.95" customHeight="1" x14ac:dyDescent="0.3">
      <c r="B111" s="57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9"/>
    </row>
    <row r="115" spans="2:63" s="1" customFormat="1" ht="6.95" customHeight="1" x14ac:dyDescent="0.3">
      <c r="B115" s="60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2"/>
    </row>
    <row r="116" spans="2:63" s="1" customFormat="1" ht="36.950000000000003" customHeight="1" x14ac:dyDescent="0.3">
      <c r="B116" s="33"/>
      <c r="C116" s="220" t="s">
        <v>134</v>
      </c>
      <c r="D116" s="205"/>
      <c r="E116" s="205"/>
      <c r="F116" s="205"/>
      <c r="G116" s="205"/>
      <c r="H116" s="205"/>
      <c r="I116" s="205"/>
      <c r="J116" s="205"/>
      <c r="K116" s="205"/>
      <c r="L116" s="205"/>
      <c r="M116" s="205"/>
      <c r="N116" s="205"/>
      <c r="O116" s="205"/>
      <c r="P116" s="205"/>
      <c r="Q116" s="205"/>
      <c r="R116" s="35"/>
    </row>
    <row r="117" spans="2:63" s="1" customFormat="1" ht="6.95" customHeight="1" x14ac:dyDescent="0.3">
      <c r="B117" s="33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5"/>
    </row>
    <row r="118" spans="2:63" s="1" customFormat="1" ht="30" customHeight="1" x14ac:dyDescent="0.3">
      <c r="B118" s="33"/>
      <c r="C118" s="28" t="s">
        <v>17</v>
      </c>
      <c r="D118" s="34"/>
      <c r="E118" s="34"/>
      <c r="F118" s="285" t="str">
        <f>F6</f>
        <v>Rekonstrukce a doplnění sportovního areálu Čížová - porc. č. 147, 59/6</v>
      </c>
      <c r="G118" s="205"/>
      <c r="H118" s="205"/>
      <c r="I118" s="205"/>
      <c r="J118" s="205"/>
      <c r="K118" s="205"/>
      <c r="L118" s="205"/>
      <c r="M118" s="205"/>
      <c r="N118" s="205"/>
      <c r="O118" s="205"/>
      <c r="P118" s="205"/>
      <c r="Q118" s="34"/>
      <c r="R118" s="35"/>
    </row>
    <row r="119" spans="2:63" s="1" customFormat="1" ht="36.950000000000003" customHeight="1" x14ac:dyDescent="0.3">
      <c r="B119" s="33"/>
      <c r="C119" s="67" t="s">
        <v>105</v>
      </c>
      <c r="D119" s="34"/>
      <c r="E119" s="34"/>
      <c r="F119" s="221" t="str">
        <f>F7</f>
        <v xml:space="preserve">1116-01.1 - SO 01 Budova - zdravotechnika a vnitřní rozvod plynu </v>
      </c>
      <c r="G119" s="205"/>
      <c r="H119" s="205"/>
      <c r="I119" s="205"/>
      <c r="J119" s="205"/>
      <c r="K119" s="205"/>
      <c r="L119" s="205"/>
      <c r="M119" s="205"/>
      <c r="N119" s="205"/>
      <c r="O119" s="205"/>
      <c r="P119" s="205"/>
      <c r="Q119" s="34"/>
      <c r="R119" s="35"/>
    </row>
    <row r="120" spans="2:63" s="1" customFormat="1" ht="6.95" customHeight="1" x14ac:dyDescent="0.3">
      <c r="B120" s="33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5"/>
    </row>
    <row r="121" spans="2:63" s="1" customFormat="1" ht="18" customHeight="1" x14ac:dyDescent="0.3">
      <c r="B121" s="33"/>
      <c r="C121" s="28" t="s">
        <v>21</v>
      </c>
      <c r="D121" s="34"/>
      <c r="E121" s="34"/>
      <c r="F121" s="26" t="str">
        <f>F9</f>
        <v>Čížová</v>
      </c>
      <c r="G121" s="34"/>
      <c r="H121" s="34"/>
      <c r="I121" s="34"/>
      <c r="J121" s="34"/>
      <c r="K121" s="28" t="s">
        <v>23</v>
      </c>
      <c r="L121" s="34"/>
      <c r="M121" s="278" t="str">
        <f>IF(O9="","",O9)</f>
        <v>3. 11. 2016</v>
      </c>
      <c r="N121" s="205"/>
      <c r="O121" s="205"/>
      <c r="P121" s="205"/>
      <c r="Q121" s="34"/>
      <c r="R121" s="35"/>
    </row>
    <row r="122" spans="2:63" s="1" customFormat="1" ht="6.95" customHeight="1" x14ac:dyDescent="0.3">
      <c r="B122" s="33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5"/>
    </row>
    <row r="123" spans="2:63" s="1" customFormat="1" ht="15" x14ac:dyDescent="0.3">
      <c r="B123" s="33"/>
      <c r="C123" s="28" t="s">
        <v>25</v>
      </c>
      <c r="D123" s="34"/>
      <c r="E123" s="34"/>
      <c r="F123" s="26" t="str">
        <f>E12</f>
        <v>Obec Čížová, Čížová 75, 398 31   Čížová</v>
      </c>
      <c r="G123" s="34"/>
      <c r="H123" s="34"/>
      <c r="I123" s="34"/>
      <c r="J123" s="34"/>
      <c r="K123" s="28" t="s">
        <v>31</v>
      </c>
      <c r="L123" s="34"/>
      <c r="M123" s="239" t="str">
        <f>E18</f>
        <v>PROJEKTOSTAV s.r.o.</v>
      </c>
      <c r="N123" s="205"/>
      <c r="O123" s="205"/>
      <c r="P123" s="205"/>
      <c r="Q123" s="205"/>
      <c r="R123" s="35"/>
    </row>
    <row r="124" spans="2:63" s="1" customFormat="1" ht="14.45" customHeight="1" x14ac:dyDescent="0.3">
      <c r="B124" s="33"/>
      <c r="C124" s="28" t="s">
        <v>29</v>
      </c>
      <c r="D124" s="34"/>
      <c r="E124" s="34"/>
      <c r="F124" s="26" t="str">
        <f>IF(E15="","",E15)</f>
        <v>Vyplň údaj</v>
      </c>
      <c r="G124" s="34"/>
      <c r="H124" s="34"/>
      <c r="I124" s="34"/>
      <c r="J124" s="34"/>
      <c r="K124" s="28" t="s">
        <v>36</v>
      </c>
      <c r="L124" s="34"/>
      <c r="M124" s="239" t="str">
        <f>E21</f>
        <v>Jindřich  J u k l  tel.: 602558222</v>
      </c>
      <c r="N124" s="205"/>
      <c r="O124" s="205"/>
      <c r="P124" s="205"/>
      <c r="Q124" s="205"/>
      <c r="R124" s="35"/>
    </row>
    <row r="125" spans="2:63" s="1" customFormat="1" ht="10.35" customHeight="1" x14ac:dyDescent="0.3">
      <c r="B125" s="33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5"/>
    </row>
    <row r="126" spans="2:63" s="8" customFormat="1" ht="29.25" customHeight="1" x14ac:dyDescent="0.3">
      <c r="B126" s="140"/>
      <c r="C126" s="141" t="s">
        <v>135</v>
      </c>
      <c r="D126" s="142" t="s">
        <v>136</v>
      </c>
      <c r="E126" s="142" t="s">
        <v>60</v>
      </c>
      <c r="F126" s="279" t="s">
        <v>137</v>
      </c>
      <c r="G126" s="280"/>
      <c r="H126" s="280"/>
      <c r="I126" s="280"/>
      <c r="J126" s="142" t="s">
        <v>138</v>
      </c>
      <c r="K126" s="142" t="s">
        <v>139</v>
      </c>
      <c r="L126" s="281" t="s">
        <v>140</v>
      </c>
      <c r="M126" s="280"/>
      <c r="N126" s="279" t="s">
        <v>110</v>
      </c>
      <c r="O126" s="280"/>
      <c r="P126" s="280"/>
      <c r="Q126" s="282"/>
      <c r="R126" s="143"/>
      <c r="T126" s="75" t="s">
        <v>141</v>
      </c>
      <c r="U126" s="76" t="s">
        <v>42</v>
      </c>
      <c r="V126" s="76" t="s">
        <v>142</v>
      </c>
      <c r="W126" s="76" t="s">
        <v>143</v>
      </c>
      <c r="X126" s="76" t="s">
        <v>144</v>
      </c>
      <c r="Y126" s="76" t="s">
        <v>145</v>
      </c>
      <c r="Z126" s="76" t="s">
        <v>146</v>
      </c>
      <c r="AA126" s="77" t="s">
        <v>147</v>
      </c>
    </row>
    <row r="127" spans="2:63" s="1" customFormat="1" ht="29.25" customHeight="1" x14ac:dyDescent="0.35">
      <c r="B127" s="33"/>
      <c r="C127" s="79" t="s">
        <v>107</v>
      </c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252">
        <f>BK127</f>
        <v>0</v>
      </c>
      <c r="O127" s="253"/>
      <c r="P127" s="253"/>
      <c r="Q127" s="253"/>
      <c r="R127" s="35"/>
      <c r="T127" s="78"/>
      <c r="U127" s="49"/>
      <c r="V127" s="49"/>
      <c r="W127" s="144">
        <f>W128+W153+W230</f>
        <v>0</v>
      </c>
      <c r="X127" s="49"/>
      <c r="Y127" s="144">
        <f>Y128+Y153+Y230</f>
        <v>13.4380407</v>
      </c>
      <c r="Z127" s="49"/>
      <c r="AA127" s="145">
        <f>AA128+AA153+AA230</f>
        <v>0</v>
      </c>
      <c r="AT127" s="16" t="s">
        <v>77</v>
      </c>
      <c r="AU127" s="16" t="s">
        <v>112</v>
      </c>
      <c r="BK127" s="146">
        <f>BK128+BK153+BK230</f>
        <v>0</v>
      </c>
    </row>
    <row r="128" spans="2:63" s="9" customFormat="1" ht="37.35" customHeight="1" x14ac:dyDescent="0.35">
      <c r="B128" s="147"/>
      <c r="C128" s="148"/>
      <c r="D128" s="149" t="s">
        <v>113</v>
      </c>
      <c r="E128" s="149"/>
      <c r="F128" s="149"/>
      <c r="G128" s="149"/>
      <c r="H128" s="149"/>
      <c r="I128" s="149"/>
      <c r="J128" s="149"/>
      <c r="K128" s="149"/>
      <c r="L128" s="149"/>
      <c r="M128" s="149"/>
      <c r="N128" s="254">
        <f>BK128</f>
        <v>0</v>
      </c>
      <c r="O128" s="255"/>
      <c r="P128" s="255"/>
      <c r="Q128" s="255"/>
      <c r="R128" s="150"/>
      <c r="T128" s="151"/>
      <c r="U128" s="148"/>
      <c r="V128" s="148"/>
      <c r="W128" s="152">
        <f>W129+SUM(W130:W133)+W142+W146+W151</f>
        <v>0</v>
      </c>
      <c r="X128" s="148"/>
      <c r="Y128" s="152">
        <f>Y129+SUM(Y130:Y133)+Y142+Y146+Y151</f>
        <v>11.9307587</v>
      </c>
      <c r="Z128" s="148"/>
      <c r="AA128" s="153">
        <f>AA129+SUM(AA130:AA133)+AA142+AA146+AA151</f>
        <v>0</v>
      </c>
      <c r="AR128" s="154" t="s">
        <v>85</v>
      </c>
      <c r="AT128" s="155" t="s">
        <v>77</v>
      </c>
      <c r="AU128" s="155" t="s">
        <v>78</v>
      </c>
      <c r="AY128" s="154" t="s">
        <v>148</v>
      </c>
      <c r="BK128" s="156">
        <f>BK129+SUM(BK130:BK133)+BK142+BK146+BK151</f>
        <v>0</v>
      </c>
    </row>
    <row r="129" spans="2:65" s="1" customFormat="1" ht="22.5" customHeight="1" x14ac:dyDescent="0.3">
      <c r="B129" s="129"/>
      <c r="C129" s="157" t="s">
        <v>85</v>
      </c>
      <c r="D129" s="157" t="s">
        <v>149</v>
      </c>
      <c r="E129" s="158" t="s">
        <v>150</v>
      </c>
      <c r="F129" s="264" t="s">
        <v>151</v>
      </c>
      <c r="G129" s="265"/>
      <c r="H129" s="265"/>
      <c r="I129" s="265"/>
      <c r="J129" s="159" t="s">
        <v>3</v>
      </c>
      <c r="K129" s="160">
        <v>0</v>
      </c>
      <c r="L129" s="249">
        <v>0</v>
      </c>
      <c r="M129" s="265"/>
      <c r="N129" s="266">
        <f>ROUND(L129*K129,2)</f>
        <v>0</v>
      </c>
      <c r="O129" s="265"/>
      <c r="P129" s="265"/>
      <c r="Q129" s="265"/>
      <c r="R129" s="131"/>
      <c r="T129" s="161" t="s">
        <v>3</v>
      </c>
      <c r="U129" s="42" t="s">
        <v>43</v>
      </c>
      <c r="V129" s="34"/>
      <c r="W129" s="162">
        <f>V129*K129</f>
        <v>0</v>
      </c>
      <c r="X129" s="162">
        <v>0</v>
      </c>
      <c r="Y129" s="162">
        <f>X129*K129</f>
        <v>0</v>
      </c>
      <c r="Z129" s="162">
        <v>0</v>
      </c>
      <c r="AA129" s="163">
        <f>Z129*K129</f>
        <v>0</v>
      </c>
      <c r="AR129" s="16" t="s">
        <v>152</v>
      </c>
      <c r="AT129" s="16" t="s">
        <v>149</v>
      </c>
      <c r="AU129" s="16" t="s">
        <v>85</v>
      </c>
      <c r="AY129" s="16" t="s">
        <v>148</v>
      </c>
      <c r="BE129" s="104">
        <f>IF(U129="základní",N129,0)</f>
        <v>0</v>
      </c>
      <c r="BF129" s="104">
        <f>IF(U129="snížená",N129,0)</f>
        <v>0</v>
      </c>
      <c r="BG129" s="104">
        <f>IF(U129="zákl. přenesená",N129,0)</f>
        <v>0</v>
      </c>
      <c r="BH129" s="104">
        <f>IF(U129="sníž. přenesená",N129,0)</f>
        <v>0</v>
      </c>
      <c r="BI129" s="104">
        <f>IF(U129="nulová",N129,0)</f>
        <v>0</v>
      </c>
      <c r="BJ129" s="16" t="s">
        <v>85</v>
      </c>
      <c r="BK129" s="104">
        <f>ROUND(L129*K129,2)</f>
        <v>0</v>
      </c>
      <c r="BL129" s="16" t="s">
        <v>152</v>
      </c>
      <c r="BM129" s="16" t="s">
        <v>153</v>
      </c>
    </row>
    <row r="130" spans="2:65" s="10" customFormat="1" ht="31.5" customHeight="1" x14ac:dyDescent="0.3">
      <c r="B130" s="164"/>
      <c r="C130" s="165"/>
      <c r="D130" s="165"/>
      <c r="E130" s="166" t="s">
        <v>3</v>
      </c>
      <c r="F130" s="276" t="s">
        <v>154</v>
      </c>
      <c r="G130" s="277"/>
      <c r="H130" s="277"/>
      <c r="I130" s="277"/>
      <c r="J130" s="165"/>
      <c r="K130" s="167" t="s">
        <v>3</v>
      </c>
      <c r="L130" s="165"/>
      <c r="M130" s="165"/>
      <c r="N130" s="165"/>
      <c r="O130" s="165"/>
      <c r="P130" s="165"/>
      <c r="Q130" s="165"/>
      <c r="R130" s="168"/>
      <c r="T130" s="169"/>
      <c r="U130" s="165"/>
      <c r="V130" s="165"/>
      <c r="W130" s="165"/>
      <c r="X130" s="165"/>
      <c r="Y130" s="165"/>
      <c r="Z130" s="165"/>
      <c r="AA130" s="170"/>
      <c r="AT130" s="171" t="s">
        <v>155</v>
      </c>
      <c r="AU130" s="171" t="s">
        <v>85</v>
      </c>
      <c r="AV130" s="10" t="s">
        <v>85</v>
      </c>
      <c r="AW130" s="10" t="s">
        <v>35</v>
      </c>
      <c r="AX130" s="10" t="s">
        <v>78</v>
      </c>
      <c r="AY130" s="171" t="s">
        <v>148</v>
      </c>
    </row>
    <row r="131" spans="2:65" s="11" customFormat="1" ht="22.5" customHeight="1" x14ac:dyDescent="0.3">
      <c r="B131" s="172"/>
      <c r="C131" s="173"/>
      <c r="D131" s="173"/>
      <c r="E131" s="174" t="s">
        <v>3</v>
      </c>
      <c r="F131" s="273" t="s">
        <v>3</v>
      </c>
      <c r="G131" s="268"/>
      <c r="H131" s="268"/>
      <c r="I131" s="268"/>
      <c r="J131" s="173"/>
      <c r="K131" s="175">
        <v>0</v>
      </c>
      <c r="L131" s="173"/>
      <c r="M131" s="173"/>
      <c r="N131" s="173"/>
      <c r="O131" s="173"/>
      <c r="P131" s="173"/>
      <c r="Q131" s="173"/>
      <c r="R131" s="176"/>
      <c r="T131" s="177"/>
      <c r="U131" s="173"/>
      <c r="V131" s="173"/>
      <c r="W131" s="173"/>
      <c r="X131" s="173"/>
      <c r="Y131" s="173"/>
      <c r="Z131" s="173"/>
      <c r="AA131" s="178"/>
      <c r="AT131" s="179" t="s">
        <v>155</v>
      </c>
      <c r="AU131" s="179" t="s">
        <v>85</v>
      </c>
      <c r="AV131" s="11" t="s">
        <v>103</v>
      </c>
      <c r="AW131" s="11" t="s">
        <v>35</v>
      </c>
      <c r="AX131" s="11" t="s">
        <v>78</v>
      </c>
      <c r="AY131" s="179" t="s">
        <v>148</v>
      </c>
    </row>
    <row r="132" spans="2:65" s="12" customFormat="1" ht="22.5" customHeight="1" x14ac:dyDescent="0.3">
      <c r="B132" s="180"/>
      <c r="C132" s="181"/>
      <c r="D132" s="181"/>
      <c r="E132" s="182" t="s">
        <v>3</v>
      </c>
      <c r="F132" s="274" t="s">
        <v>156</v>
      </c>
      <c r="G132" s="275"/>
      <c r="H132" s="275"/>
      <c r="I132" s="275"/>
      <c r="J132" s="181"/>
      <c r="K132" s="183">
        <v>0</v>
      </c>
      <c r="L132" s="181"/>
      <c r="M132" s="181"/>
      <c r="N132" s="181"/>
      <c r="O132" s="181"/>
      <c r="P132" s="181"/>
      <c r="Q132" s="181"/>
      <c r="R132" s="184"/>
      <c r="T132" s="185"/>
      <c r="U132" s="181"/>
      <c r="V132" s="181"/>
      <c r="W132" s="181"/>
      <c r="X132" s="181"/>
      <c r="Y132" s="181"/>
      <c r="Z132" s="181"/>
      <c r="AA132" s="186"/>
      <c r="AT132" s="187" t="s">
        <v>155</v>
      </c>
      <c r="AU132" s="187" t="s">
        <v>85</v>
      </c>
      <c r="AV132" s="12" t="s">
        <v>152</v>
      </c>
      <c r="AW132" s="12" t="s">
        <v>35</v>
      </c>
      <c r="AX132" s="12" t="s">
        <v>85</v>
      </c>
      <c r="AY132" s="187" t="s">
        <v>148</v>
      </c>
    </row>
    <row r="133" spans="2:65" s="9" customFormat="1" ht="29.85" customHeight="1" x14ac:dyDescent="0.3">
      <c r="B133" s="147"/>
      <c r="C133" s="148"/>
      <c r="D133" s="188" t="s">
        <v>114</v>
      </c>
      <c r="E133" s="188"/>
      <c r="F133" s="188"/>
      <c r="G133" s="188"/>
      <c r="H133" s="188"/>
      <c r="I133" s="188"/>
      <c r="J133" s="188"/>
      <c r="K133" s="188"/>
      <c r="L133" s="188"/>
      <c r="M133" s="188"/>
      <c r="N133" s="256">
        <f>BK133</f>
        <v>0</v>
      </c>
      <c r="O133" s="257"/>
      <c r="P133" s="257"/>
      <c r="Q133" s="257"/>
      <c r="R133" s="150"/>
      <c r="T133" s="151"/>
      <c r="U133" s="148"/>
      <c r="V133" s="148"/>
      <c r="W133" s="152">
        <f>SUM(W134:W141)</f>
        <v>0</v>
      </c>
      <c r="X133" s="148"/>
      <c r="Y133" s="152">
        <f>SUM(Y134:Y141)</f>
        <v>0</v>
      </c>
      <c r="Z133" s="148"/>
      <c r="AA133" s="153">
        <f>SUM(AA134:AA141)</f>
        <v>0</v>
      </c>
      <c r="AR133" s="154" t="s">
        <v>85</v>
      </c>
      <c r="AT133" s="155" t="s">
        <v>77</v>
      </c>
      <c r="AU133" s="155" t="s">
        <v>85</v>
      </c>
      <c r="AY133" s="154" t="s">
        <v>148</v>
      </c>
      <c r="BK133" s="156">
        <f>SUM(BK134:BK141)</f>
        <v>0</v>
      </c>
    </row>
    <row r="134" spans="2:65" s="1" customFormat="1" ht="31.5" customHeight="1" x14ac:dyDescent="0.3">
      <c r="B134" s="129"/>
      <c r="C134" s="157" t="s">
        <v>103</v>
      </c>
      <c r="D134" s="157" t="s">
        <v>149</v>
      </c>
      <c r="E134" s="158" t="s">
        <v>157</v>
      </c>
      <c r="F134" s="264" t="s">
        <v>158</v>
      </c>
      <c r="G134" s="265"/>
      <c r="H134" s="265"/>
      <c r="I134" s="265"/>
      <c r="J134" s="159" t="s">
        <v>159</v>
      </c>
      <c r="K134" s="160">
        <v>5.22</v>
      </c>
      <c r="L134" s="249">
        <v>0</v>
      </c>
      <c r="M134" s="265"/>
      <c r="N134" s="266">
        <f>ROUND(L134*K134,2)</f>
        <v>0</v>
      </c>
      <c r="O134" s="265"/>
      <c r="P134" s="265"/>
      <c r="Q134" s="265"/>
      <c r="R134" s="131"/>
      <c r="T134" s="161" t="s">
        <v>3</v>
      </c>
      <c r="U134" s="42" t="s">
        <v>43</v>
      </c>
      <c r="V134" s="34"/>
      <c r="W134" s="162">
        <f>V134*K134</f>
        <v>0</v>
      </c>
      <c r="X134" s="162">
        <v>0</v>
      </c>
      <c r="Y134" s="162">
        <f>X134*K134</f>
        <v>0</v>
      </c>
      <c r="Z134" s="162">
        <v>0</v>
      </c>
      <c r="AA134" s="163">
        <f>Z134*K134</f>
        <v>0</v>
      </c>
      <c r="AR134" s="16" t="s">
        <v>152</v>
      </c>
      <c r="AT134" s="16" t="s">
        <v>149</v>
      </c>
      <c r="AU134" s="16" t="s">
        <v>103</v>
      </c>
      <c r="AY134" s="16" t="s">
        <v>148</v>
      </c>
      <c r="BE134" s="104">
        <f>IF(U134="základní",N134,0)</f>
        <v>0</v>
      </c>
      <c r="BF134" s="104">
        <f>IF(U134="snížená",N134,0)</f>
        <v>0</v>
      </c>
      <c r="BG134" s="104">
        <f>IF(U134="zákl. přenesená",N134,0)</f>
        <v>0</v>
      </c>
      <c r="BH134" s="104">
        <f>IF(U134="sníž. přenesená",N134,0)</f>
        <v>0</v>
      </c>
      <c r="BI134" s="104">
        <f>IF(U134="nulová",N134,0)</f>
        <v>0</v>
      </c>
      <c r="BJ134" s="16" t="s">
        <v>85</v>
      </c>
      <c r="BK134" s="104">
        <f>ROUND(L134*K134,2)</f>
        <v>0</v>
      </c>
      <c r="BL134" s="16" t="s">
        <v>152</v>
      </c>
      <c r="BM134" s="16" t="s">
        <v>160</v>
      </c>
    </row>
    <row r="135" spans="2:65" s="11" customFormat="1" ht="22.5" customHeight="1" x14ac:dyDescent="0.3">
      <c r="B135" s="172"/>
      <c r="C135" s="173"/>
      <c r="D135" s="173"/>
      <c r="E135" s="174" t="s">
        <v>3</v>
      </c>
      <c r="F135" s="267" t="s">
        <v>161</v>
      </c>
      <c r="G135" s="268"/>
      <c r="H135" s="268"/>
      <c r="I135" s="268"/>
      <c r="J135" s="173"/>
      <c r="K135" s="175">
        <v>5.22</v>
      </c>
      <c r="L135" s="173"/>
      <c r="M135" s="173"/>
      <c r="N135" s="173"/>
      <c r="O135" s="173"/>
      <c r="P135" s="173"/>
      <c r="Q135" s="173"/>
      <c r="R135" s="176"/>
      <c r="T135" s="177"/>
      <c r="U135" s="173"/>
      <c r="V135" s="173"/>
      <c r="W135" s="173"/>
      <c r="X135" s="173"/>
      <c r="Y135" s="173"/>
      <c r="Z135" s="173"/>
      <c r="AA135" s="178"/>
      <c r="AT135" s="179" t="s">
        <v>155</v>
      </c>
      <c r="AU135" s="179" t="s">
        <v>103</v>
      </c>
      <c r="AV135" s="11" t="s">
        <v>103</v>
      </c>
      <c r="AW135" s="11" t="s">
        <v>35</v>
      </c>
      <c r="AX135" s="11" t="s">
        <v>78</v>
      </c>
      <c r="AY135" s="179" t="s">
        <v>148</v>
      </c>
    </row>
    <row r="136" spans="2:65" s="12" customFormat="1" ht="22.5" customHeight="1" x14ac:dyDescent="0.3">
      <c r="B136" s="180"/>
      <c r="C136" s="181"/>
      <c r="D136" s="181"/>
      <c r="E136" s="182" t="s">
        <v>3</v>
      </c>
      <c r="F136" s="274" t="s">
        <v>156</v>
      </c>
      <c r="G136" s="275"/>
      <c r="H136" s="275"/>
      <c r="I136" s="275"/>
      <c r="J136" s="181"/>
      <c r="K136" s="183">
        <v>5.22</v>
      </c>
      <c r="L136" s="181"/>
      <c r="M136" s="181"/>
      <c r="N136" s="181"/>
      <c r="O136" s="181"/>
      <c r="P136" s="181"/>
      <c r="Q136" s="181"/>
      <c r="R136" s="184"/>
      <c r="T136" s="185"/>
      <c r="U136" s="181"/>
      <c r="V136" s="181"/>
      <c r="W136" s="181"/>
      <c r="X136" s="181"/>
      <c r="Y136" s="181"/>
      <c r="Z136" s="181"/>
      <c r="AA136" s="186"/>
      <c r="AT136" s="187" t="s">
        <v>155</v>
      </c>
      <c r="AU136" s="187" t="s">
        <v>103</v>
      </c>
      <c r="AV136" s="12" t="s">
        <v>152</v>
      </c>
      <c r="AW136" s="12" t="s">
        <v>35</v>
      </c>
      <c r="AX136" s="12" t="s">
        <v>85</v>
      </c>
      <c r="AY136" s="187" t="s">
        <v>148</v>
      </c>
    </row>
    <row r="137" spans="2:65" s="1" customFormat="1" ht="31.5" customHeight="1" x14ac:dyDescent="0.3">
      <c r="B137" s="129"/>
      <c r="C137" s="157" t="s">
        <v>162</v>
      </c>
      <c r="D137" s="157" t="s">
        <v>149</v>
      </c>
      <c r="E137" s="158" t="s">
        <v>163</v>
      </c>
      <c r="F137" s="264" t="s">
        <v>164</v>
      </c>
      <c r="G137" s="265"/>
      <c r="H137" s="265"/>
      <c r="I137" s="265"/>
      <c r="J137" s="159" t="s">
        <v>159</v>
      </c>
      <c r="K137" s="160">
        <v>5.22</v>
      </c>
      <c r="L137" s="249">
        <v>0</v>
      </c>
      <c r="M137" s="265"/>
      <c r="N137" s="266">
        <f>ROUND(L137*K137,2)</f>
        <v>0</v>
      </c>
      <c r="O137" s="265"/>
      <c r="P137" s="265"/>
      <c r="Q137" s="265"/>
      <c r="R137" s="131"/>
      <c r="T137" s="161" t="s">
        <v>3</v>
      </c>
      <c r="U137" s="42" t="s">
        <v>43</v>
      </c>
      <c r="V137" s="34"/>
      <c r="W137" s="162">
        <f>V137*K137</f>
        <v>0</v>
      </c>
      <c r="X137" s="162">
        <v>0</v>
      </c>
      <c r="Y137" s="162">
        <f>X137*K137</f>
        <v>0</v>
      </c>
      <c r="Z137" s="162">
        <v>0</v>
      </c>
      <c r="AA137" s="163">
        <f>Z137*K137</f>
        <v>0</v>
      </c>
      <c r="AR137" s="16" t="s">
        <v>152</v>
      </c>
      <c r="AT137" s="16" t="s">
        <v>149</v>
      </c>
      <c r="AU137" s="16" t="s">
        <v>103</v>
      </c>
      <c r="AY137" s="16" t="s">
        <v>148</v>
      </c>
      <c r="BE137" s="104">
        <f>IF(U137="základní",N137,0)</f>
        <v>0</v>
      </c>
      <c r="BF137" s="104">
        <f>IF(U137="snížená",N137,0)</f>
        <v>0</v>
      </c>
      <c r="BG137" s="104">
        <f>IF(U137="zákl. přenesená",N137,0)</f>
        <v>0</v>
      </c>
      <c r="BH137" s="104">
        <f>IF(U137="sníž. přenesená",N137,0)</f>
        <v>0</v>
      </c>
      <c r="BI137" s="104">
        <f>IF(U137="nulová",N137,0)</f>
        <v>0</v>
      </c>
      <c r="BJ137" s="16" t="s">
        <v>85</v>
      </c>
      <c r="BK137" s="104">
        <f>ROUND(L137*K137,2)</f>
        <v>0</v>
      </c>
      <c r="BL137" s="16" t="s">
        <v>152</v>
      </c>
      <c r="BM137" s="16" t="s">
        <v>165</v>
      </c>
    </row>
    <row r="138" spans="2:65" s="1" customFormat="1" ht="22.5" customHeight="1" x14ac:dyDescent="0.3">
      <c r="B138" s="129"/>
      <c r="C138" s="157" t="s">
        <v>152</v>
      </c>
      <c r="D138" s="157" t="s">
        <v>149</v>
      </c>
      <c r="E138" s="158" t="s">
        <v>166</v>
      </c>
      <c r="F138" s="264" t="s">
        <v>167</v>
      </c>
      <c r="G138" s="265"/>
      <c r="H138" s="265"/>
      <c r="I138" s="265"/>
      <c r="J138" s="159" t="s">
        <v>159</v>
      </c>
      <c r="K138" s="160">
        <v>5.22</v>
      </c>
      <c r="L138" s="249">
        <v>0</v>
      </c>
      <c r="M138" s="265"/>
      <c r="N138" s="266">
        <f>ROUND(L138*K138,2)</f>
        <v>0</v>
      </c>
      <c r="O138" s="265"/>
      <c r="P138" s="265"/>
      <c r="Q138" s="265"/>
      <c r="R138" s="131"/>
      <c r="T138" s="161" t="s">
        <v>3</v>
      </c>
      <c r="U138" s="42" t="s">
        <v>43</v>
      </c>
      <c r="V138" s="34"/>
      <c r="W138" s="162">
        <f>V138*K138</f>
        <v>0</v>
      </c>
      <c r="X138" s="162">
        <v>0</v>
      </c>
      <c r="Y138" s="162">
        <f>X138*K138</f>
        <v>0</v>
      </c>
      <c r="Z138" s="162">
        <v>0</v>
      </c>
      <c r="AA138" s="163">
        <f>Z138*K138</f>
        <v>0</v>
      </c>
      <c r="AR138" s="16" t="s">
        <v>152</v>
      </c>
      <c r="AT138" s="16" t="s">
        <v>149</v>
      </c>
      <c r="AU138" s="16" t="s">
        <v>103</v>
      </c>
      <c r="AY138" s="16" t="s">
        <v>148</v>
      </c>
      <c r="BE138" s="104">
        <f>IF(U138="základní",N138,0)</f>
        <v>0</v>
      </c>
      <c r="BF138" s="104">
        <f>IF(U138="snížená",N138,0)</f>
        <v>0</v>
      </c>
      <c r="BG138" s="104">
        <f>IF(U138="zákl. přenesená",N138,0)</f>
        <v>0</v>
      </c>
      <c r="BH138" s="104">
        <f>IF(U138="sníž. přenesená",N138,0)</f>
        <v>0</v>
      </c>
      <c r="BI138" s="104">
        <f>IF(U138="nulová",N138,0)</f>
        <v>0</v>
      </c>
      <c r="BJ138" s="16" t="s">
        <v>85</v>
      </c>
      <c r="BK138" s="104">
        <f>ROUND(L138*K138,2)</f>
        <v>0</v>
      </c>
      <c r="BL138" s="16" t="s">
        <v>152</v>
      </c>
      <c r="BM138" s="16" t="s">
        <v>168</v>
      </c>
    </row>
    <row r="139" spans="2:65" s="1" customFormat="1" ht="22.5" customHeight="1" x14ac:dyDescent="0.3">
      <c r="B139" s="129"/>
      <c r="C139" s="157" t="s">
        <v>169</v>
      </c>
      <c r="D139" s="157" t="s">
        <v>149</v>
      </c>
      <c r="E139" s="158" t="s">
        <v>170</v>
      </c>
      <c r="F139" s="264" t="s">
        <v>171</v>
      </c>
      <c r="G139" s="265"/>
      <c r="H139" s="265"/>
      <c r="I139" s="265"/>
      <c r="J139" s="159" t="s">
        <v>159</v>
      </c>
      <c r="K139" s="160">
        <v>5.22</v>
      </c>
      <c r="L139" s="249">
        <v>0</v>
      </c>
      <c r="M139" s="265"/>
      <c r="N139" s="266">
        <f>ROUND(L139*K139,2)</f>
        <v>0</v>
      </c>
      <c r="O139" s="265"/>
      <c r="P139" s="265"/>
      <c r="Q139" s="265"/>
      <c r="R139" s="131"/>
      <c r="T139" s="161" t="s">
        <v>3</v>
      </c>
      <c r="U139" s="42" t="s">
        <v>43</v>
      </c>
      <c r="V139" s="34"/>
      <c r="W139" s="162">
        <f>V139*K139</f>
        <v>0</v>
      </c>
      <c r="X139" s="162">
        <v>0</v>
      </c>
      <c r="Y139" s="162">
        <f>X139*K139</f>
        <v>0</v>
      </c>
      <c r="Z139" s="162">
        <v>0</v>
      </c>
      <c r="AA139" s="163">
        <f>Z139*K139</f>
        <v>0</v>
      </c>
      <c r="AR139" s="16" t="s">
        <v>152</v>
      </c>
      <c r="AT139" s="16" t="s">
        <v>149</v>
      </c>
      <c r="AU139" s="16" t="s">
        <v>103</v>
      </c>
      <c r="AY139" s="16" t="s">
        <v>148</v>
      </c>
      <c r="BE139" s="104">
        <f>IF(U139="základní",N139,0)</f>
        <v>0</v>
      </c>
      <c r="BF139" s="104">
        <f>IF(U139="snížená",N139,0)</f>
        <v>0</v>
      </c>
      <c r="BG139" s="104">
        <f>IF(U139="zákl. přenesená",N139,0)</f>
        <v>0</v>
      </c>
      <c r="BH139" s="104">
        <f>IF(U139="sníž. přenesená",N139,0)</f>
        <v>0</v>
      </c>
      <c r="BI139" s="104">
        <f>IF(U139="nulová",N139,0)</f>
        <v>0</v>
      </c>
      <c r="BJ139" s="16" t="s">
        <v>85</v>
      </c>
      <c r="BK139" s="104">
        <f>ROUND(L139*K139,2)</f>
        <v>0</v>
      </c>
      <c r="BL139" s="16" t="s">
        <v>152</v>
      </c>
      <c r="BM139" s="16" t="s">
        <v>172</v>
      </c>
    </row>
    <row r="140" spans="2:65" s="1" customFormat="1" ht="31.5" customHeight="1" x14ac:dyDescent="0.3">
      <c r="B140" s="129"/>
      <c r="C140" s="157" t="s">
        <v>173</v>
      </c>
      <c r="D140" s="157" t="s">
        <v>149</v>
      </c>
      <c r="E140" s="158" t="s">
        <v>174</v>
      </c>
      <c r="F140" s="264" t="s">
        <v>175</v>
      </c>
      <c r="G140" s="265"/>
      <c r="H140" s="265"/>
      <c r="I140" s="265"/>
      <c r="J140" s="159" t="s">
        <v>176</v>
      </c>
      <c r="K140" s="160">
        <v>9.7349999999999994</v>
      </c>
      <c r="L140" s="249">
        <v>0</v>
      </c>
      <c r="M140" s="265"/>
      <c r="N140" s="266">
        <f>ROUND(L140*K140,2)</f>
        <v>0</v>
      </c>
      <c r="O140" s="265"/>
      <c r="P140" s="265"/>
      <c r="Q140" s="265"/>
      <c r="R140" s="131"/>
      <c r="T140" s="161" t="s">
        <v>3</v>
      </c>
      <c r="U140" s="42" t="s">
        <v>43</v>
      </c>
      <c r="V140" s="34"/>
      <c r="W140" s="162">
        <f>V140*K140</f>
        <v>0</v>
      </c>
      <c r="X140" s="162">
        <v>0</v>
      </c>
      <c r="Y140" s="162">
        <f>X140*K140</f>
        <v>0</v>
      </c>
      <c r="Z140" s="162">
        <v>0</v>
      </c>
      <c r="AA140" s="163">
        <f>Z140*K140</f>
        <v>0</v>
      </c>
      <c r="AR140" s="16" t="s">
        <v>152</v>
      </c>
      <c r="AT140" s="16" t="s">
        <v>149</v>
      </c>
      <c r="AU140" s="16" t="s">
        <v>103</v>
      </c>
      <c r="AY140" s="16" t="s">
        <v>148</v>
      </c>
      <c r="BE140" s="104">
        <f>IF(U140="základní",N140,0)</f>
        <v>0</v>
      </c>
      <c r="BF140" s="104">
        <f>IF(U140="snížená",N140,0)</f>
        <v>0</v>
      </c>
      <c r="BG140" s="104">
        <f>IF(U140="zákl. přenesená",N140,0)</f>
        <v>0</v>
      </c>
      <c r="BH140" s="104">
        <f>IF(U140="sníž. přenesená",N140,0)</f>
        <v>0</v>
      </c>
      <c r="BI140" s="104">
        <f>IF(U140="nulová",N140,0)</f>
        <v>0</v>
      </c>
      <c r="BJ140" s="16" t="s">
        <v>85</v>
      </c>
      <c r="BK140" s="104">
        <f>ROUND(L140*K140,2)</f>
        <v>0</v>
      </c>
      <c r="BL140" s="16" t="s">
        <v>152</v>
      </c>
      <c r="BM140" s="16" t="s">
        <v>177</v>
      </c>
    </row>
    <row r="141" spans="2:65" s="11" customFormat="1" ht="22.5" customHeight="1" x14ac:dyDescent="0.3">
      <c r="B141" s="172"/>
      <c r="C141" s="173"/>
      <c r="D141" s="173"/>
      <c r="E141" s="174" t="s">
        <v>3</v>
      </c>
      <c r="F141" s="267" t="s">
        <v>178</v>
      </c>
      <c r="G141" s="268"/>
      <c r="H141" s="268"/>
      <c r="I141" s="268"/>
      <c r="J141" s="173"/>
      <c r="K141" s="175">
        <v>9.7349999999999994</v>
      </c>
      <c r="L141" s="173"/>
      <c r="M141" s="173"/>
      <c r="N141" s="173"/>
      <c r="O141" s="173"/>
      <c r="P141" s="173"/>
      <c r="Q141" s="173"/>
      <c r="R141" s="176"/>
      <c r="T141" s="177"/>
      <c r="U141" s="173"/>
      <c r="V141" s="173"/>
      <c r="W141" s="173"/>
      <c r="X141" s="173"/>
      <c r="Y141" s="173"/>
      <c r="Z141" s="173"/>
      <c r="AA141" s="178"/>
      <c r="AT141" s="179" t="s">
        <v>155</v>
      </c>
      <c r="AU141" s="179" t="s">
        <v>103</v>
      </c>
      <c r="AV141" s="11" t="s">
        <v>103</v>
      </c>
      <c r="AW141" s="11" t="s">
        <v>35</v>
      </c>
      <c r="AX141" s="11" t="s">
        <v>85</v>
      </c>
      <c r="AY141" s="179" t="s">
        <v>148</v>
      </c>
    </row>
    <row r="142" spans="2:65" s="9" customFormat="1" ht="29.85" customHeight="1" x14ac:dyDescent="0.3">
      <c r="B142" s="147"/>
      <c r="C142" s="148"/>
      <c r="D142" s="188" t="s">
        <v>115</v>
      </c>
      <c r="E142" s="188"/>
      <c r="F142" s="188"/>
      <c r="G142" s="188"/>
      <c r="H142" s="188"/>
      <c r="I142" s="188"/>
      <c r="J142" s="188"/>
      <c r="K142" s="188"/>
      <c r="L142" s="188"/>
      <c r="M142" s="188"/>
      <c r="N142" s="256">
        <f>BK142</f>
        <v>0</v>
      </c>
      <c r="O142" s="257"/>
      <c r="P142" s="257"/>
      <c r="Q142" s="257"/>
      <c r="R142" s="150"/>
      <c r="T142" s="151"/>
      <c r="U142" s="148"/>
      <c r="V142" s="148"/>
      <c r="W142" s="152">
        <f>SUM(W143:W145)</f>
        <v>0</v>
      </c>
      <c r="X142" s="148"/>
      <c r="Y142" s="152">
        <f>SUM(Y143:Y145)</f>
        <v>0</v>
      </c>
      <c r="Z142" s="148"/>
      <c r="AA142" s="153">
        <f>SUM(AA143:AA145)</f>
        <v>0</v>
      </c>
      <c r="AR142" s="154" t="s">
        <v>85</v>
      </c>
      <c r="AT142" s="155" t="s">
        <v>77</v>
      </c>
      <c r="AU142" s="155" t="s">
        <v>85</v>
      </c>
      <c r="AY142" s="154" t="s">
        <v>148</v>
      </c>
      <c r="BK142" s="156">
        <f>SUM(BK143:BK145)</f>
        <v>0</v>
      </c>
    </row>
    <row r="143" spans="2:65" s="1" customFormat="1" ht="31.5" customHeight="1" x14ac:dyDescent="0.3">
      <c r="B143" s="129"/>
      <c r="C143" s="157" t="s">
        <v>179</v>
      </c>
      <c r="D143" s="157" t="s">
        <v>149</v>
      </c>
      <c r="E143" s="158" t="s">
        <v>180</v>
      </c>
      <c r="F143" s="264" t="s">
        <v>181</v>
      </c>
      <c r="G143" s="265"/>
      <c r="H143" s="265"/>
      <c r="I143" s="265"/>
      <c r="J143" s="159" t="s">
        <v>182</v>
      </c>
      <c r="K143" s="160">
        <v>17.399999999999999</v>
      </c>
      <c r="L143" s="249">
        <v>0</v>
      </c>
      <c r="M143" s="265"/>
      <c r="N143" s="266">
        <f>ROUND(L143*K143,2)</f>
        <v>0</v>
      </c>
      <c r="O143" s="265"/>
      <c r="P143" s="265"/>
      <c r="Q143" s="265"/>
      <c r="R143" s="131"/>
      <c r="T143" s="161" t="s">
        <v>3</v>
      </c>
      <c r="U143" s="42" t="s">
        <v>43</v>
      </c>
      <c r="V143" s="34"/>
      <c r="W143" s="162">
        <f>V143*K143</f>
        <v>0</v>
      </c>
      <c r="X143" s="162">
        <v>0</v>
      </c>
      <c r="Y143" s="162">
        <f>X143*K143</f>
        <v>0</v>
      </c>
      <c r="Z143" s="162">
        <v>0</v>
      </c>
      <c r="AA143" s="163">
        <f>Z143*K143</f>
        <v>0</v>
      </c>
      <c r="AR143" s="16" t="s">
        <v>152</v>
      </c>
      <c r="AT143" s="16" t="s">
        <v>149</v>
      </c>
      <c r="AU143" s="16" t="s">
        <v>103</v>
      </c>
      <c r="AY143" s="16" t="s">
        <v>148</v>
      </c>
      <c r="BE143" s="104">
        <f>IF(U143="základní",N143,0)</f>
        <v>0</v>
      </c>
      <c r="BF143" s="104">
        <f>IF(U143="snížená",N143,0)</f>
        <v>0</v>
      </c>
      <c r="BG143" s="104">
        <f>IF(U143="zákl. přenesená",N143,0)</f>
        <v>0</v>
      </c>
      <c r="BH143" s="104">
        <f>IF(U143="sníž. přenesená",N143,0)</f>
        <v>0</v>
      </c>
      <c r="BI143" s="104">
        <f>IF(U143="nulová",N143,0)</f>
        <v>0</v>
      </c>
      <c r="BJ143" s="16" t="s">
        <v>85</v>
      </c>
      <c r="BK143" s="104">
        <f>ROUND(L143*K143,2)</f>
        <v>0</v>
      </c>
      <c r="BL143" s="16" t="s">
        <v>152</v>
      </c>
      <c r="BM143" s="16" t="s">
        <v>183</v>
      </c>
    </row>
    <row r="144" spans="2:65" s="11" customFormat="1" ht="22.5" customHeight="1" x14ac:dyDescent="0.3">
      <c r="B144" s="172"/>
      <c r="C144" s="173"/>
      <c r="D144" s="173"/>
      <c r="E144" s="174" t="s">
        <v>3</v>
      </c>
      <c r="F144" s="267" t="s">
        <v>184</v>
      </c>
      <c r="G144" s="268"/>
      <c r="H144" s="268"/>
      <c r="I144" s="268"/>
      <c r="J144" s="173"/>
      <c r="K144" s="175">
        <v>17.399999999999999</v>
      </c>
      <c r="L144" s="173"/>
      <c r="M144" s="173"/>
      <c r="N144" s="173"/>
      <c r="O144" s="173"/>
      <c r="P144" s="173"/>
      <c r="Q144" s="173"/>
      <c r="R144" s="176"/>
      <c r="T144" s="177"/>
      <c r="U144" s="173"/>
      <c r="V144" s="173"/>
      <c r="W144" s="173"/>
      <c r="X144" s="173"/>
      <c r="Y144" s="173"/>
      <c r="Z144" s="173"/>
      <c r="AA144" s="178"/>
      <c r="AT144" s="179" t="s">
        <v>155</v>
      </c>
      <c r="AU144" s="179" t="s">
        <v>103</v>
      </c>
      <c r="AV144" s="11" t="s">
        <v>103</v>
      </c>
      <c r="AW144" s="11" t="s">
        <v>35</v>
      </c>
      <c r="AX144" s="11" t="s">
        <v>78</v>
      </c>
      <c r="AY144" s="179" t="s">
        <v>148</v>
      </c>
    </row>
    <row r="145" spans="2:65" s="12" customFormat="1" ht="22.5" customHeight="1" x14ac:dyDescent="0.3">
      <c r="B145" s="180"/>
      <c r="C145" s="181"/>
      <c r="D145" s="181"/>
      <c r="E145" s="182" t="s">
        <v>3</v>
      </c>
      <c r="F145" s="274" t="s">
        <v>156</v>
      </c>
      <c r="G145" s="275"/>
      <c r="H145" s="275"/>
      <c r="I145" s="275"/>
      <c r="J145" s="181"/>
      <c r="K145" s="183">
        <v>17.399999999999999</v>
      </c>
      <c r="L145" s="181"/>
      <c r="M145" s="181"/>
      <c r="N145" s="181"/>
      <c r="O145" s="181"/>
      <c r="P145" s="181"/>
      <c r="Q145" s="181"/>
      <c r="R145" s="184"/>
      <c r="T145" s="185"/>
      <c r="U145" s="181"/>
      <c r="V145" s="181"/>
      <c r="W145" s="181"/>
      <c r="X145" s="181"/>
      <c r="Y145" s="181"/>
      <c r="Z145" s="181"/>
      <c r="AA145" s="186"/>
      <c r="AT145" s="187" t="s">
        <v>155</v>
      </c>
      <c r="AU145" s="187" t="s">
        <v>103</v>
      </c>
      <c r="AV145" s="12" t="s">
        <v>152</v>
      </c>
      <c r="AW145" s="12" t="s">
        <v>35</v>
      </c>
      <c r="AX145" s="12" t="s">
        <v>85</v>
      </c>
      <c r="AY145" s="187" t="s">
        <v>148</v>
      </c>
    </row>
    <row r="146" spans="2:65" s="9" customFormat="1" ht="29.85" customHeight="1" x14ac:dyDescent="0.3">
      <c r="B146" s="147"/>
      <c r="C146" s="148"/>
      <c r="D146" s="188" t="s">
        <v>116</v>
      </c>
      <c r="E146" s="188"/>
      <c r="F146" s="188"/>
      <c r="G146" s="188"/>
      <c r="H146" s="188"/>
      <c r="I146" s="188"/>
      <c r="J146" s="188"/>
      <c r="K146" s="188"/>
      <c r="L146" s="188"/>
      <c r="M146" s="188"/>
      <c r="N146" s="256">
        <f>BK146</f>
        <v>0</v>
      </c>
      <c r="O146" s="257"/>
      <c r="P146" s="257"/>
      <c r="Q146" s="257"/>
      <c r="R146" s="150"/>
      <c r="T146" s="151"/>
      <c r="U146" s="148"/>
      <c r="V146" s="148"/>
      <c r="W146" s="152">
        <f>SUM(W147:W150)</f>
        <v>0</v>
      </c>
      <c r="X146" s="148"/>
      <c r="Y146" s="152">
        <f>SUM(Y147:Y150)</f>
        <v>11.9307587</v>
      </c>
      <c r="Z146" s="148"/>
      <c r="AA146" s="153">
        <f>SUM(AA147:AA150)</f>
        <v>0</v>
      </c>
      <c r="AR146" s="154" t="s">
        <v>85</v>
      </c>
      <c r="AT146" s="155" t="s">
        <v>77</v>
      </c>
      <c r="AU146" s="155" t="s">
        <v>85</v>
      </c>
      <c r="AY146" s="154" t="s">
        <v>148</v>
      </c>
      <c r="BK146" s="156">
        <f>SUM(BK147:BK150)</f>
        <v>0</v>
      </c>
    </row>
    <row r="147" spans="2:65" s="1" customFormat="1" ht="31.5" customHeight="1" x14ac:dyDescent="0.3">
      <c r="B147" s="129"/>
      <c r="C147" s="157" t="s">
        <v>185</v>
      </c>
      <c r="D147" s="157" t="s">
        <v>149</v>
      </c>
      <c r="E147" s="158" t="s">
        <v>186</v>
      </c>
      <c r="F147" s="264" t="s">
        <v>187</v>
      </c>
      <c r="G147" s="265"/>
      <c r="H147" s="265"/>
      <c r="I147" s="265"/>
      <c r="J147" s="159" t="s">
        <v>159</v>
      </c>
      <c r="K147" s="160">
        <v>6.31</v>
      </c>
      <c r="L147" s="249">
        <v>0</v>
      </c>
      <c r="M147" s="265"/>
      <c r="N147" s="266">
        <f>ROUND(L147*K147,2)</f>
        <v>0</v>
      </c>
      <c r="O147" s="265"/>
      <c r="P147" s="265"/>
      <c r="Q147" s="265"/>
      <c r="R147" s="131"/>
      <c r="T147" s="161" t="s">
        <v>3</v>
      </c>
      <c r="U147" s="42" t="s">
        <v>43</v>
      </c>
      <c r="V147" s="34"/>
      <c r="W147" s="162">
        <f>V147*K147</f>
        <v>0</v>
      </c>
      <c r="X147" s="162">
        <v>1.8907700000000001</v>
      </c>
      <c r="Y147" s="162">
        <f>X147*K147</f>
        <v>11.9307587</v>
      </c>
      <c r="Z147" s="162">
        <v>0</v>
      </c>
      <c r="AA147" s="163">
        <f>Z147*K147</f>
        <v>0</v>
      </c>
      <c r="AR147" s="16" t="s">
        <v>152</v>
      </c>
      <c r="AT147" s="16" t="s">
        <v>149</v>
      </c>
      <c r="AU147" s="16" t="s">
        <v>103</v>
      </c>
      <c r="AY147" s="16" t="s">
        <v>148</v>
      </c>
      <c r="BE147" s="104">
        <f>IF(U147="základní",N147,0)</f>
        <v>0</v>
      </c>
      <c r="BF147" s="104">
        <f>IF(U147="snížená",N147,0)</f>
        <v>0</v>
      </c>
      <c r="BG147" s="104">
        <f>IF(U147="zákl. přenesená",N147,0)</f>
        <v>0</v>
      </c>
      <c r="BH147" s="104">
        <f>IF(U147="sníž. přenesená",N147,0)</f>
        <v>0</v>
      </c>
      <c r="BI147" s="104">
        <f>IF(U147="nulová",N147,0)</f>
        <v>0</v>
      </c>
      <c r="BJ147" s="16" t="s">
        <v>85</v>
      </c>
      <c r="BK147" s="104">
        <f>ROUND(L147*K147,2)</f>
        <v>0</v>
      </c>
      <c r="BL147" s="16" t="s">
        <v>152</v>
      </c>
      <c r="BM147" s="16" t="s">
        <v>188</v>
      </c>
    </row>
    <row r="148" spans="2:65" s="11" customFormat="1" ht="22.5" customHeight="1" x14ac:dyDescent="0.3">
      <c r="B148" s="172"/>
      <c r="C148" s="173"/>
      <c r="D148" s="173"/>
      <c r="E148" s="174" t="s">
        <v>3</v>
      </c>
      <c r="F148" s="267" t="s">
        <v>189</v>
      </c>
      <c r="G148" s="268"/>
      <c r="H148" s="268"/>
      <c r="I148" s="268"/>
      <c r="J148" s="173"/>
      <c r="K148" s="175">
        <v>1.74</v>
      </c>
      <c r="L148" s="173"/>
      <c r="M148" s="173"/>
      <c r="N148" s="173"/>
      <c r="O148" s="173"/>
      <c r="P148" s="173"/>
      <c r="Q148" s="173"/>
      <c r="R148" s="176"/>
      <c r="T148" s="177"/>
      <c r="U148" s="173"/>
      <c r="V148" s="173"/>
      <c r="W148" s="173"/>
      <c r="X148" s="173"/>
      <c r="Y148" s="173"/>
      <c r="Z148" s="173"/>
      <c r="AA148" s="178"/>
      <c r="AT148" s="179" t="s">
        <v>155</v>
      </c>
      <c r="AU148" s="179" t="s">
        <v>103</v>
      </c>
      <c r="AV148" s="11" t="s">
        <v>103</v>
      </c>
      <c r="AW148" s="11" t="s">
        <v>35</v>
      </c>
      <c r="AX148" s="11" t="s">
        <v>78</v>
      </c>
      <c r="AY148" s="179" t="s">
        <v>148</v>
      </c>
    </row>
    <row r="149" spans="2:65" s="11" customFormat="1" ht="22.5" customHeight="1" x14ac:dyDescent="0.3">
      <c r="B149" s="172"/>
      <c r="C149" s="173"/>
      <c r="D149" s="173"/>
      <c r="E149" s="174" t="s">
        <v>3</v>
      </c>
      <c r="F149" s="273" t="s">
        <v>190</v>
      </c>
      <c r="G149" s="268"/>
      <c r="H149" s="268"/>
      <c r="I149" s="268"/>
      <c r="J149" s="173"/>
      <c r="K149" s="175">
        <v>4.57</v>
      </c>
      <c r="L149" s="173"/>
      <c r="M149" s="173"/>
      <c r="N149" s="173"/>
      <c r="O149" s="173"/>
      <c r="P149" s="173"/>
      <c r="Q149" s="173"/>
      <c r="R149" s="176"/>
      <c r="T149" s="177"/>
      <c r="U149" s="173"/>
      <c r="V149" s="173"/>
      <c r="W149" s="173"/>
      <c r="X149" s="173"/>
      <c r="Y149" s="173"/>
      <c r="Z149" s="173"/>
      <c r="AA149" s="178"/>
      <c r="AT149" s="179" t="s">
        <v>155</v>
      </c>
      <c r="AU149" s="179" t="s">
        <v>103</v>
      </c>
      <c r="AV149" s="11" t="s">
        <v>103</v>
      </c>
      <c r="AW149" s="11" t="s">
        <v>35</v>
      </c>
      <c r="AX149" s="11" t="s">
        <v>78</v>
      </c>
      <c r="AY149" s="179" t="s">
        <v>148</v>
      </c>
    </row>
    <row r="150" spans="2:65" s="12" customFormat="1" ht="22.5" customHeight="1" x14ac:dyDescent="0.3">
      <c r="B150" s="180"/>
      <c r="C150" s="181"/>
      <c r="D150" s="181"/>
      <c r="E150" s="182" t="s">
        <v>3</v>
      </c>
      <c r="F150" s="274" t="s">
        <v>156</v>
      </c>
      <c r="G150" s="275"/>
      <c r="H150" s="275"/>
      <c r="I150" s="275"/>
      <c r="J150" s="181"/>
      <c r="K150" s="183">
        <v>6.31</v>
      </c>
      <c r="L150" s="181"/>
      <c r="M150" s="181"/>
      <c r="N150" s="181"/>
      <c r="O150" s="181"/>
      <c r="P150" s="181"/>
      <c r="Q150" s="181"/>
      <c r="R150" s="184"/>
      <c r="T150" s="185"/>
      <c r="U150" s="181"/>
      <c r="V150" s="181"/>
      <c r="W150" s="181"/>
      <c r="X150" s="181"/>
      <c r="Y150" s="181"/>
      <c r="Z150" s="181"/>
      <c r="AA150" s="186"/>
      <c r="AT150" s="187" t="s">
        <v>155</v>
      </c>
      <c r="AU150" s="187" t="s">
        <v>103</v>
      </c>
      <c r="AV150" s="12" t="s">
        <v>152</v>
      </c>
      <c r="AW150" s="12" t="s">
        <v>35</v>
      </c>
      <c r="AX150" s="12" t="s">
        <v>85</v>
      </c>
      <c r="AY150" s="187" t="s">
        <v>148</v>
      </c>
    </row>
    <row r="151" spans="2:65" s="9" customFormat="1" ht="29.85" customHeight="1" x14ac:dyDescent="0.3">
      <c r="B151" s="147"/>
      <c r="C151" s="148"/>
      <c r="D151" s="188" t="s">
        <v>117</v>
      </c>
      <c r="E151" s="188"/>
      <c r="F151" s="188"/>
      <c r="G151" s="188"/>
      <c r="H151" s="188"/>
      <c r="I151" s="188"/>
      <c r="J151" s="188"/>
      <c r="K151" s="188"/>
      <c r="L151" s="188"/>
      <c r="M151" s="188"/>
      <c r="N151" s="256">
        <f>BK151</f>
        <v>0</v>
      </c>
      <c r="O151" s="257"/>
      <c r="P151" s="257"/>
      <c r="Q151" s="257"/>
      <c r="R151" s="150"/>
      <c r="T151" s="151"/>
      <c r="U151" s="148"/>
      <c r="V151" s="148"/>
      <c r="W151" s="152">
        <f>W152</f>
        <v>0</v>
      </c>
      <c r="X151" s="148"/>
      <c r="Y151" s="152">
        <f>Y152</f>
        <v>0</v>
      </c>
      <c r="Z151" s="148"/>
      <c r="AA151" s="153">
        <f>AA152</f>
        <v>0</v>
      </c>
      <c r="AR151" s="154" t="s">
        <v>85</v>
      </c>
      <c r="AT151" s="155" t="s">
        <v>77</v>
      </c>
      <c r="AU151" s="155" t="s">
        <v>85</v>
      </c>
      <c r="AY151" s="154" t="s">
        <v>148</v>
      </c>
      <c r="BK151" s="156">
        <f>BK152</f>
        <v>0</v>
      </c>
    </row>
    <row r="152" spans="2:65" s="1" customFormat="1" ht="31.5" customHeight="1" x14ac:dyDescent="0.3">
      <c r="B152" s="129"/>
      <c r="C152" s="157" t="s">
        <v>191</v>
      </c>
      <c r="D152" s="157" t="s">
        <v>149</v>
      </c>
      <c r="E152" s="158" t="s">
        <v>192</v>
      </c>
      <c r="F152" s="264" t="s">
        <v>193</v>
      </c>
      <c r="G152" s="265"/>
      <c r="H152" s="265"/>
      <c r="I152" s="265"/>
      <c r="J152" s="159" t="s">
        <v>176</v>
      </c>
      <c r="K152" s="160">
        <v>11.930999999999999</v>
      </c>
      <c r="L152" s="249">
        <v>0</v>
      </c>
      <c r="M152" s="265"/>
      <c r="N152" s="266">
        <f>ROUND(L152*K152,2)</f>
        <v>0</v>
      </c>
      <c r="O152" s="265"/>
      <c r="P152" s="265"/>
      <c r="Q152" s="265"/>
      <c r="R152" s="131"/>
      <c r="T152" s="161" t="s">
        <v>3</v>
      </c>
      <c r="U152" s="42" t="s">
        <v>43</v>
      </c>
      <c r="V152" s="34"/>
      <c r="W152" s="162">
        <f>V152*K152</f>
        <v>0</v>
      </c>
      <c r="X152" s="162">
        <v>0</v>
      </c>
      <c r="Y152" s="162">
        <f>X152*K152</f>
        <v>0</v>
      </c>
      <c r="Z152" s="162">
        <v>0</v>
      </c>
      <c r="AA152" s="163">
        <f>Z152*K152</f>
        <v>0</v>
      </c>
      <c r="AR152" s="16" t="s">
        <v>152</v>
      </c>
      <c r="AT152" s="16" t="s">
        <v>149</v>
      </c>
      <c r="AU152" s="16" t="s">
        <v>103</v>
      </c>
      <c r="AY152" s="16" t="s">
        <v>148</v>
      </c>
      <c r="BE152" s="104">
        <f>IF(U152="základní",N152,0)</f>
        <v>0</v>
      </c>
      <c r="BF152" s="104">
        <f>IF(U152="snížená",N152,0)</f>
        <v>0</v>
      </c>
      <c r="BG152" s="104">
        <f>IF(U152="zákl. přenesená",N152,0)</f>
        <v>0</v>
      </c>
      <c r="BH152" s="104">
        <f>IF(U152="sníž. přenesená",N152,0)</f>
        <v>0</v>
      </c>
      <c r="BI152" s="104">
        <f>IF(U152="nulová",N152,0)</f>
        <v>0</v>
      </c>
      <c r="BJ152" s="16" t="s">
        <v>85</v>
      </c>
      <c r="BK152" s="104">
        <f>ROUND(L152*K152,2)</f>
        <v>0</v>
      </c>
      <c r="BL152" s="16" t="s">
        <v>152</v>
      </c>
      <c r="BM152" s="16" t="s">
        <v>194</v>
      </c>
    </row>
    <row r="153" spans="2:65" s="9" customFormat="1" ht="37.35" customHeight="1" x14ac:dyDescent="0.35">
      <c r="B153" s="147"/>
      <c r="C153" s="148"/>
      <c r="D153" s="149" t="s">
        <v>118</v>
      </c>
      <c r="E153" s="149"/>
      <c r="F153" s="149"/>
      <c r="G153" s="149"/>
      <c r="H153" s="149"/>
      <c r="I153" s="149"/>
      <c r="J153" s="149"/>
      <c r="K153" s="149"/>
      <c r="L153" s="149"/>
      <c r="M153" s="149"/>
      <c r="N153" s="258">
        <f>BK153</f>
        <v>0</v>
      </c>
      <c r="O153" s="259"/>
      <c r="P153" s="259"/>
      <c r="Q153" s="259"/>
      <c r="R153" s="150"/>
      <c r="T153" s="151"/>
      <c r="U153" s="148"/>
      <c r="V153" s="148"/>
      <c r="W153" s="152">
        <f>W154+W172+W197+W208+W227</f>
        <v>0</v>
      </c>
      <c r="X153" s="148"/>
      <c r="Y153" s="152">
        <f>Y154+Y172+Y197+Y208+Y227</f>
        <v>1.507282</v>
      </c>
      <c r="Z153" s="148"/>
      <c r="AA153" s="153">
        <f>AA154+AA172+AA197+AA208+AA227</f>
        <v>0</v>
      </c>
      <c r="AR153" s="154" t="s">
        <v>103</v>
      </c>
      <c r="AT153" s="155" t="s">
        <v>77</v>
      </c>
      <c r="AU153" s="155" t="s">
        <v>78</v>
      </c>
      <c r="AY153" s="154" t="s">
        <v>148</v>
      </c>
      <c r="BK153" s="156">
        <f>BK154+BK172+BK197+BK208+BK227</f>
        <v>0</v>
      </c>
    </row>
    <row r="154" spans="2:65" s="9" customFormat="1" ht="19.899999999999999" customHeight="1" x14ac:dyDescent="0.3">
      <c r="B154" s="147"/>
      <c r="C154" s="148"/>
      <c r="D154" s="188" t="s">
        <v>119</v>
      </c>
      <c r="E154" s="188"/>
      <c r="F154" s="188"/>
      <c r="G154" s="188"/>
      <c r="H154" s="188"/>
      <c r="I154" s="188"/>
      <c r="J154" s="188"/>
      <c r="K154" s="188"/>
      <c r="L154" s="188"/>
      <c r="M154" s="188"/>
      <c r="N154" s="256">
        <f>BK154</f>
        <v>0</v>
      </c>
      <c r="O154" s="257"/>
      <c r="P154" s="257"/>
      <c r="Q154" s="257"/>
      <c r="R154" s="150"/>
      <c r="T154" s="151"/>
      <c r="U154" s="148"/>
      <c r="V154" s="148"/>
      <c r="W154" s="152">
        <f>SUM(W155:W171)</f>
        <v>0</v>
      </c>
      <c r="X154" s="148"/>
      <c r="Y154" s="152">
        <f>SUM(Y155:Y171)</f>
        <v>0.23880000000000001</v>
      </c>
      <c r="Z154" s="148"/>
      <c r="AA154" s="153">
        <f>SUM(AA155:AA171)</f>
        <v>0</v>
      </c>
      <c r="AR154" s="154" t="s">
        <v>103</v>
      </c>
      <c r="AT154" s="155" t="s">
        <v>77</v>
      </c>
      <c r="AU154" s="155" t="s">
        <v>85</v>
      </c>
      <c r="AY154" s="154" t="s">
        <v>148</v>
      </c>
      <c r="BK154" s="156">
        <f>SUM(BK155:BK171)</f>
        <v>0</v>
      </c>
    </row>
    <row r="155" spans="2:65" s="1" customFormat="1" ht="31.5" customHeight="1" x14ac:dyDescent="0.3">
      <c r="B155" s="129"/>
      <c r="C155" s="157" t="s">
        <v>195</v>
      </c>
      <c r="D155" s="157" t="s">
        <v>149</v>
      </c>
      <c r="E155" s="158" t="s">
        <v>196</v>
      </c>
      <c r="F155" s="264" t="s">
        <v>197</v>
      </c>
      <c r="G155" s="265"/>
      <c r="H155" s="265"/>
      <c r="I155" s="265"/>
      <c r="J155" s="159" t="s">
        <v>198</v>
      </c>
      <c r="K155" s="160">
        <v>4</v>
      </c>
      <c r="L155" s="249">
        <v>0</v>
      </c>
      <c r="M155" s="265"/>
      <c r="N155" s="266">
        <f t="shared" ref="N155:N171" si="5">ROUND(L155*K155,2)</f>
        <v>0</v>
      </c>
      <c r="O155" s="265"/>
      <c r="P155" s="265"/>
      <c r="Q155" s="265"/>
      <c r="R155" s="131"/>
      <c r="T155" s="161" t="s">
        <v>3</v>
      </c>
      <c r="U155" s="42" t="s">
        <v>43</v>
      </c>
      <c r="V155" s="34"/>
      <c r="W155" s="162">
        <f t="shared" ref="W155:W171" si="6">V155*K155</f>
        <v>0</v>
      </c>
      <c r="X155" s="162">
        <v>1.355E-2</v>
      </c>
      <c r="Y155" s="162">
        <f t="shared" ref="Y155:Y171" si="7">X155*K155</f>
        <v>5.4199999999999998E-2</v>
      </c>
      <c r="Z155" s="162">
        <v>0</v>
      </c>
      <c r="AA155" s="163">
        <f t="shared" ref="AA155:AA171" si="8">Z155*K155</f>
        <v>0</v>
      </c>
      <c r="AR155" s="16" t="s">
        <v>199</v>
      </c>
      <c r="AT155" s="16" t="s">
        <v>149</v>
      </c>
      <c r="AU155" s="16" t="s">
        <v>103</v>
      </c>
      <c r="AY155" s="16" t="s">
        <v>148</v>
      </c>
      <c r="BE155" s="104">
        <f t="shared" ref="BE155:BE171" si="9">IF(U155="základní",N155,0)</f>
        <v>0</v>
      </c>
      <c r="BF155" s="104">
        <f t="shared" ref="BF155:BF171" si="10">IF(U155="snížená",N155,0)</f>
        <v>0</v>
      </c>
      <c r="BG155" s="104">
        <f t="shared" ref="BG155:BG171" si="11">IF(U155="zákl. přenesená",N155,0)</f>
        <v>0</v>
      </c>
      <c r="BH155" s="104">
        <f t="shared" ref="BH155:BH171" si="12">IF(U155="sníž. přenesená",N155,0)</f>
        <v>0</v>
      </c>
      <c r="BI155" s="104">
        <f t="shared" ref="BI155:BI171" si="13">IF(U155="nulová",N155,0)</f>
        <v>0</v>
      </c>
      <c r="BJ155" s="16" t="s">
        <v>85</v>
      </c>
      <c r="BK155" s="104">
        <f t="shared" ref="BK155:BK171" si="14">ROUND(L155*K155,2)</f>
        <v>0</v>
      </c>
      <c r="BL155" s="16" t="s">
        <v>199</v>
      </c>
      <c r="BM155" s="16" t="s">
        <v>200</v>
      </c>
    </row>
    <row r="156" spans="2:65" s="1" customFormat="1" ht="31.5" customHeight="1" x14ac:dyDescent="0.3">
      <c r="B156" s="129"/>
      <c r="C156" s="157" t="s">
        <v>201</v>
      </c>
      <c r="D156" s="157" t="s">
        <v>149</v>
      </c>
      <c r="E156" s="158" t="s">
        <v>202</v>
      </c>
      <c r="F156" s="264" t="s">
        <v>203</v>
      </c>
      <c r="G156" s="265"/>
      <c r="H156" s="265"/>
      <c r="I156" s="265"/>
      <c r="J156" s="159" t="s">
        <v>198</v>
      </c>
      <c r="K156" s="160">
        <v>12</v>
      </c>
      <c r="L156" s="249">
        <v>0</v>
      </c>
      <c r="M156" s="265"/>
      <c r="N156" s="266">
        <f t="shared" si="5"/>
        <v>0</v>
      </c>
      <c r="O156" s="265"/>
      <c r="P156" s="265"/>
      <c r="Q156" s="265"/>
      <c r="R156" s="131"/>
      <c r="T156" s="161" t="s">
        <v>3</v>
      </c>
      <c r="U156" s="42" t="s">
        <v>43</v>
      </c>
      <c r="V156" s="34"/>
      <c r="W156" s="162">
        <f t="shared" si="6"/>
        <v>0</v>
      </c>
      <c r="X156" s="162">
        <v>4.4000000000000003E-3</v>
      </c>
      <c r="Y156" s="162">
        <f t="shared" si="7"/>
        <v>5.28E-2</v>
      </c>
      <c r="Z156" s="162">
        <v>0</v>
      </c>
      <c r="AA156" s="163">
        <f t="shared" si="8"/>
        <v>0</v>
      </c>
      <c r="AR156" s="16" t="s">
        <v>199</v>
      </c>
      <c r="AT156" s="16" t="s">
        <v>149</v>
      </c>
      <c r="AU156" s="16" t="s">
        <v>103</v>
      </c>
      <c r="AY156" s="16" t="s">
        <v>148</v>
      </c>
      <c r="BE156" s="104">
        <f t="shared" si="9"/>
        <v>0</v>
      </c>
      <c r="BF156" s="104">
        <f t="shared" si="10"/>
        <v>0</v>
      </c>
      <c r="BG156" s="104">
        <f t="shared" si="11"/>
        <v>0</v>
      </c>
      <c r="BH156" s="104">
        <f t="shared" si="12"/>
        <v>0</v>
      </c>
      <c r="BI156" s="104">
        <f t="shared" si="13"/>
        <v>0</v>
      </c>
      <c r="BJ156" s="16" t="s">
        <v>85</v>
      </c>
      <c r="BK156" s="104">
        <f t="shared" si="14"/>
        <v>0</v>
      </c>
      <c r="BL156" s="16" t="s">
        <v>199</v>
      </c>
      <c r="BM156" s="16" t="s">
        <v>204</v>
      </c>
    </row>
    <row r="157" spans="2:65" s="1" customFormat="1" ht="31.5" customHeight="1" x14ac:dyDescent="0.3">
      <c r="B157" s="129"/>
      <c r="C157" s="157" t="s">
        <v>205</v>
      </c>
      <c r="D157" s="157" t="s">
        <v>149</v>
      </c>
      <c r="E157" s="158" t="s">
        <v>206</v>
      </c>
      <c r="F157" s="264" t="s">
        <v>207</v>
      </c>
      <c r="G157" s="265"/>
      <c r="H157" s="265"/>
      <c r="I157" s="265"/>
      <c r="J157" s="159" t="s">
        <v>198</v>
      </c>
      <c r="K157" s="160">
        <v>10</v>
      </c>
      <c r="L157" s="249">
        <v>0</v>
      </c>
      <c r="M157" s="265"/>
      <c r="N157" s="266">
        <f t="shared" si="5"/>
        <v>0</v>
      </c>
      <c r="O157" s="265"/>
      <c r="P157" s="265"/>
      <c r="Q157" s="265"/>
      <c r="R157" s="131"/>
      <c r="T157" s="161" t="s">
        <v>3</v>
      </c>
      <c r="U157" s="42" t="s">
        <v>43</v>
      </c>
      <c r="V157" s="34"/>
      <c r="W157" s="162">
        <f t="shared" si="6"/>
        <v>0</v>
      </c>
      <c r="X157" s="162">
        <v>5.9000000000000003E-4</v>
      </c>
      <c r="Y157" s="162">
        <f t="shared" si="7"/>
        <v>5.9000000000000007E-3</v>
      </c>
      <c r="Z157" s="162">
        <v>0</v>
      </c>
      <c r="AA157" s="163">
        <f t="shared" si="8"/>
        <v>0</v>
      </c>
      <c r="AR157" s="16" t="s">
        <v>199</v>
      </c>
      <c r="AT157" s="16" t="s">
        <v>149</v>
      </c>
      <c r="AU157" s="16" t="s">
        <v>103</v>
      </c>
      <c r="AY157" s="16" t="s">
        <v>148</v>
      </c>
      <c r="BE157" s="104">
        <f t="shared" si="9"/>
        <v>0</v>
      </c>
      <c r="BF157" s="104">
        <f t="shared" si="10"/>
        <v>0</v>
      </c>
      <c r="BG157" s="104">
        <f t="shared" si="11"/>
        <v>0</v>
      </c>
      <c r="BH157" s="104">
        <f t="shared" si="12"/>
        <v>0</v>
      </c>
      <c r="BI157" s="104">
        <f t="shared" si="13"/>
        <v>0</v>
      </c>
      <c r="BJ157" s="16" t="s">
        <v>85</v>
      </c>
      <c r="BK157" s="104">
        <f t="shared" si="14"/>
        <v>0</v>
      </c>
      <c r="BL157" s="16" t="s">
        <v>199</v>
      </c>
      <c r="BM157" s="16" t="s">
        <v>208</v>
      </c>
    </row>
    <row r="158" spans="2:65" s="1" customFormat="1" ht="31.5" customHeight="1" x14ac:dyDescent="0.3">
      <c r="B158" s="129"/>
      <c r="C158" s="157" t="s">
        <v>209</v>
      </c>
      <c r="D158" s="157" t="s">
        <v>149</v>
      </c>
      <c r="E158" s="158" t="s">
        <v>210</v>
      </c>
      <c r="F158" s="264" t="s">
        <v>211</v>
      </c>
      <c r="G158" s="265"/>
      <c r="H158" s="265"/>
      <c r="I158" s="265"/>
      <c r="J158" s="159" t="s">
        <v>198</v>
      </c>
      <c r="K158" s="160">
        <v>52</v>
      </c>
      <c r="L158" s="249">
        <v>0</v>
      </c>
      <c r="M158" s="265"/>
      <c r="N158" s="266">
        <f t="shared" si="5"/>
        <v>0</v>
      </c>
      <c r="O158" s="265"/>
      <c r="P158" s="265"/>
      <c r="Q158" s="265"/>
      <c r="R158" s="131"/>
      <c r="T158" s="161" t="s">
        <v>3</v>
      </c>
      <c r="U158" s="42" t="s">
        <v>43</v>
      </c>
      <c r="V158" s="34"/>
      <c r="W158" s="162">
        <f t="shared" si="6"/>
        <v>0</v>
      </c>
      <c r="X158" s="162">
        <v>1.1999999999999999E-3</v>
      </c>
      <c r="Y158" s="162">
        <f t="shared" si="7"/>
        <v>6.2399999999999997E-2</v>
      </c>
      <c r="Z158" s="162">
        <v>0</v>
      </c>
      <c r="AA158" s="163">
        <f t="shared" si="8"/>
        <v>0</v>
      </c>
      <c r="AR158" s="16" t="s">
        <v>199</v>
      </c>
      <c r="AT158" s="16" t="s">
        <v>149</v>
      </c>
      <c r="AU158" s="16" t="s">
        <v>103</v>
      </c>
      <c r="AY158" s="16" t="s">
        <v>148</v>
      </c>
      <c r="BE158" s="104">
        <f t="shared" si="9"/>
        <v>0</v>
      </c>
      <c r="BF158" s="104">
        <f t="shared" si="10"/>
        <v>0</v>
      </c>
      <c r="BG158" s="104">
        <f t="shared" si="11"/>
        <v>0</v>
      </c>
      <c r="BH158" s="104">
        <f t="shared" si="12"/>
        <v>0</v>
      </c>
      <c r="BI158" s="104">
        <f t="shared" si="13"/>
        <v>0</v>
      </c>
      <c r="BJ158" s="16" t="s">
        <v>85</v>
      </c>
      <c r="BK158" s="104">
        <f t="shared" si="14"/>
        <v>0</v>
      </c>
      <c r="BL158" s="16" t="s">
        <v>199</v>
      </c>
      <c r="BM158" s="16" t="s">
        <v>212</v>
      </c>
    </row>
    <row r="159" spans="2:65" s="1" customFormat="1" ht="31.5" customHeight="1" x14ac:dyDescent="0.3">
      <c r="B159" s="129"/>
      <c r="C159" s="157" t="s">
        <v>213</v>
      </c>
      <c r="D159" s="157" t="s">
        <v>149</v>
      </c>
      <c r="E159" s="158" t="s">
        <v>214</v>
      </c>
      <c r="F159" s="264" t="s">
        <v>215</v>
      </c>
      <c r="G159" s="265"/>
      <c r="H159" s="265"/>
      <c r="I159" s="265"/>
      <c r="J159" s="159" t="s">
        <v>198</v>
      </c>
      <c r="K159" s="160">
        <v>20</v>
      </c>
      <c r="L159" s="249">
        <v>0</v>
      </c>
      <c r="M159" s="265"/>
      <c r="N159" s="266">
        <f t="shared" si="5"/>
        <v>0</v>
      </c>
      <c r="O159" s="265"/>
      <c r="P159" s="265"/>
      <c r="Q159" s="265"/>
      <c r="R159" s="131"/>
      <c r="T159" s="161" t="s">
        <v>3</v>
      </c>
      <c r="U159" s="42" t="s">
        <v>43</v>
      </c>
      <c r="V159" s="34"/>
      <c r="W159" s="162">
        <f t="shared" si="6"/>
        <v>0</v>
      </c>
      <c r="X159" s="162">
        <v>8.9999999999999998E-4</v>
      </c>
      <c r="Y159" s="162">
        <f t="shared" si="7"/>
        <v>1.7999999999999999E-2</v>
      </c>
      <c r="Z159" s="162">
        <v>0</v>
      </c>
      <c r="AA159" s="163">
        <f t="shared" si="8"/>
        <v>0</v>
      </c>
      <c r="AR159" s="16" t="s">
        <v>199</v>
      </c>
      <c r="AT159" s="16" t="s">
        <v>149</v>
      </c>
      <c r="AU159" s="16" t="s">
        <v>103</v>
      </c>
      <c r="AY159" s="16" t="s">
        <v>148</v>
      </c>
      <c r="BE159" s="104">
        <f t="shared" si="9"/>
        <v>0</v>
      </c>
      <c r="BF159" s="104">
        <f t="shared" si="10"/>
        <v>0</v>
      </c>
      <c r="BG159" s="104">
        <f t="shared" si="11"/>
        <v>0</v>
      </c>
      <c r="BH159" s="104">
        <f t="shared" si="12"/>
        <v>0</v>
      </c>
      <c r="BI159" s="104">
        <f t="shared" si="13"/>
        <v>0</v>
      </c>
      <c r="BJ159" s="16" t="s">
        <v>85</v>
      </c>
      <c r="BK159" s="104">
        <f t="shared" si="14"/>
        <v>0</v>
      </c>
      <c r="BL159" s="16" t="s">
        <v>199</v>
      </c>
      <c r="BM159" s="16" t="s">
        <v>216</v>
      </c>
    </row>
    <row r="160" spans="2:65" s="1" customFormat="1" ht="31.5" customHeight="1" x14ac:dyDescent="0.3">
      <c r="B160" s="129"/>
      <c r="C160" s="157" t="s">
        <v>9</v>
      </c>
      <c r="D160" s="157" t="s">
        <v>149</v>
      </c>
      <c r="E160" s="158" t="s">
        <v>217</v>
      </c>
      <c r="F160" s="264" t="s">
        <v>218</v>
      </c>
      <c r="G160" s="265"/>
      <c r="H160" s="265"/>
      <c r="I160" s="265"/>
      <c r="J160" s="159" t="s">
        <v>198</v>
      </c>
      <c r="K160" s="160">
        <v>6</v>
      </c>
      <c r="L160" s="249">
        <v>0</v>
      </c>
      <c r="M160" s="265"/>
      <c r="N160" s="266">
        <f t="shared" si="5"/>
        <v>0</v>
      </c>
      <c r="O160" s="265"/>
      <c r="P160" s="265"/>
      <c r="Q160" s="265"/>
      <c r="R160" s="131"/>
      <c r="T160" s="161" t="s">
        <v>3</v>
      </c>
      <c r="U160" s="42" t="s">
        <v>43</v>
      </c>
      <c r="V160" s="34"/>
      <c r="W160" s="162">
        <f t="shared" si="6"/>
        <v>0</v>
      </c>
      <c r="X160" s="162">
        <v>2.3600000000000001E-3</v>
      </c>
      <c r="Y160" s="162">
        <f t="shared" si="7"/>
        <v>1.4160000000000001E-2</v>
      </c>
      <c r="Z160" s="162">
        <v>0</v>
      </c>
      <c r="AA160" s="163">
        <f t="shared" si="8"/>
        <v>0</v>
      </c>
      <c r="AR160" s="16" t="s">
        <v>199</v>
      </c>
      <c r="AT160" s="16" t="s">
        <v>149</v>
      </c>
      <c r="AU160" s="16" t="s">
        <v>103</v>
      </c>
      <c r="AY160" s="16" t="s">
        <v>148</v>
      </c>
      <c r="BE160" s="104">
        <f t="shared" si="9"/>
        <v>0</v>
      </c>
      <c r="BF160" s="104">
        <f t="shared" si="10"/>
        <v>0</v>
      </c>
      <c r="BG160" s="104">
        <f t="shared" si="11"/>
        <v>0</v>
      </c>
      <c r="BH160" s="104">
        <f t="shared" si="12"/>
        <v>0</v>
      </c>
      <c r="BI160" s="104">
        <f t="shared" si="13"/>
        <v>0</v>
      </c>
      <c r="BJ160" s="16" t="s">
        <v>85</v>
      </c>
      <c r="BK160" s="104">
        <f t="shared" si="14"/>
        <v>0</v>
      </c>
      <c r="BL160" s="16" t="s">
        <v>199</v>
      </c>
      <c r="BM160" s="16" t="s">
        <v>219</v>
      </c>
    </row>
    <row r="161" spans="2:65" s="1" customFormat="1" ht="31.5" customHeight="1" x14ac:dyDescent="0.3">
      <c r="B161" s="129"/>
      <c r="C161" s="157" t="s">
        <v>199</v>
      </c>
      <c r="D161" s="157" t="s">
        <v>149</v>
      </c>
      <c r="E161" s="158" t="s">
        <v>220</v>
      </c>
      <c r="F161" s="264" t="s">
        <v>221</v>
      </c>
      <c r="G161" s="265"/>
      <c r="H161" s="265"/>
      <c r="I161" s="265"/>
      <c r="J161" s="159" t="s">
        <v>198</v>
      </c>
      <c r="K161" s="160">
        <v>35</v>
      </c>
      <c r="L161" s="249">
        <v>0</v>
      </c>
      <c r="M161" s="265"/>
      <c r="N161" s="266">
        <f t="shared" si="5"/>
        <v>0</v>
      </c>
      <c r="O161" s="265"/>
      <c r="P161" s="265"/>
      <c r="Q161" s="265"/>
      <c r="R161" s="131"/>
      <c r="T161" s="161" t="s">
        <v>3</v>
      </c>
      <c r="U161" s="42" t="s">
        <v>43</v>
      </c>
      <c r="V161" s="34"/>
      <c r="W161" s="162">
        <f t="shared" si="6"/>
        <v>0</v>
      </c>
      <c r="X161" s="162">
        <v>2.9E-4</v>
      </c>
      <c r="Y161" s="162">
        <f t="shared" si="7"/>
        <v>1.0149999999999999E-2</v>
      </c>
      <c r="Z161" s="162">
        <v>0</v>
      </c>
      <c r="AA161" s="163">
        <f t="shared" si="8"/>
        <v>0</v>
      </c>
      <c r="AR161" s="16" t="s">
        <v>199</v>
      </c>
      <c r="AT161" s="16" t="s">
        <v>149</v>
      </c>
      <c r="AU161" s="16" t="s">
        <v>103</v>
      </c>
      <c r="AY161" s="16" t="s">
        <v>148</v>
      </c>
      <c r="BE161" s="104">
        <f t="shared" si="9"/>
        <v>0</v>
      </c>
      <c r="BF161" s="104">
        <f t="shared" si="10"/>
        <v>0</v>
      </c>
      <c r="BG161" s="104">
        <f t="shared" si="11"/>
        <v>0</v>
      </c>
      <c r="BH161" s="104">
        <f t="shared" si="12"/>
        <v>0</v>
      </c>
      <c r="BI161" s="104">
        <f t="shared" si="13"/>
        <v>0</v>
      </c>
      <c r="BJ161" s="16" t="s">
        <v>85</v>
      </c>
      <c r="BK161" s="104">
        <f t="shared" si="14"/>
        <v>0</v>
      </c>
      <c r="BL161" s="16" t="s">
        <v>199</v>
      </c>
      <c r="BM161" s="16" t="s">
        <v>222</v>
      </c>
    </row>
    <row r="162" spans="2:65" s="1" customFormat="1" ht="31.5" customHeight="1" x14ac:dyDescent="0.3">
      <c r="B162" s="129"/>
      <c r="C162" s="157" t="s">
        <v>223</v>
      </c>
      <c r="D162" s="157" t="s">
        <v>149</v>
      </c>
      <c r="E162" s="158" t="s">
        <v>224</v>
      </c>
      <c r="F162" s="264" t="s">
        <v>225</v>
      </c>
      <c r="G162" s="265"/>
      <c r="H162" s="265"/>
      <c r="I162" s="265"/>
      <c r="J162" s="159" t="s">
        <v>198</v>
      </c>
      <c r="K162" s="160">
        <v>38</v>
      </c>
      <c r="L162" s="249">
        <v>0</v>
      </c>
      <c r="M162" s="265"/>
      <c r="N162" s="266">
        <f t="shared" si="5"/>
        <v>0</v>
      </c>
      <c r="O162" s="265"/>
      <c r="P162" s="265"/>
      <c r="Q162" s="265"/>
      <c r="R162" s="131"/>
      <c r="T162" s="161" t="s">
        <v>3</v>
      </c>
      <c r="U162" s="42" t="s">
        <v>43</v>
      </c>
      <c r="V162" s="34"/>
      <c r="W162" s="162">
        <f t="shared" si="6"/>
        <v>0</v>
      </c>
      <c r="X162" s="162">
        <v>3.5E-4</v>
      </c>
      <c r="Y162" s="162">
        <f t="shared" si="7"/>
        <v>1.3299999999999999E-2</v>
      </c>
      <c r="Z162" s="162">
        <v>0</v>
      </c>
      <c r="AA162" s="163">
        <f t="shared" si="8"/>
        <v>0</v>
      </c>
      <c r="AR162" s="16" t="s">
        <v>199</v>
      </c>
      <c r="AT162" s="16" t="s">
        <v>149</v>
      </c>
      <c r="AU162" s="16" t="s">
        <v>103</v>
      </c>
      <c r="AY162" s="16" t="s">
        <v>148</v>
      </c>
      <c r="BE162" s="104">
        <f t="shared" si="9"/>
        <v>0</v>
      </c>
      <c r="BF162" s="104">
        <f t="shared" si="10"/>
        <v>0</v>
      </c>
      <c r="BG162" s="104">
        <f t="shared" si="11"/>
        <v>0</v>
      </c>
      <c r="BH162" s="104">
        <f t="shared" si="12"/>
        <v>0</v>
      </c>
      <c r="BI162" s="104">
        <f t="shared" si="13"/>
        <v>0</v>
      </c>
      <c r="BJ162" s="16" t="s">
        <v>85</v>
      </c>
      <c r="BK162" s="104">
        <f t="shared" si="14"/>
        <v>0</v>
      </c>
      <c r="BL162" s="16" t="s">
        <v>199</v>
      </c>
      <c r="BM162" s="16" t="s">
        <v>226</v>
      </c>
    </row>
    <row r="163" spans="2:65" s="1" customFormat="1" ht="22.5" customHeight="1" x14ac:dyDescent="0.3">
      <c r="B163" s="129"/>
      <c r="C163" s="157" t="s">
        <v>227</v>
      </c>
      <c r="D163" s="157" t="s">
        <v>149</v>
      </c>
      <c r="E163" s="158" t="s">
        <v>228</v>
      </c>
      <c r="F163" s="264" t="s">
        <v>229</v>
      </c>
      <c r="G163" s="265"/>
      <c r="H163" s="265"/>
      <c r="I163" s="265"/>
      <c r="J163" s="159" t="s">
        <v>230</v>
      </c>
      <c r="K163" s="160">
        <v>12</v>
      </c>
      <c r="L163" s="249">
        <v>0</v>
      </c>
      <c r="M163" s="265"/>
      <c r="N163" s="266">
        <f t="shared" si="5"/>
        <v>0</v>
      </c>
      <c r="O163" s="265"/>
      <c r="P163" s="265"/>
      <c r="Q163" s="265"/>
      <c r="R163" s="131"/>
      <c r="T163" s="161" t="s">
        <v>3</v>
      </c>
      <c r="U163" s="42" t="s">
        <v>43</v>
      </c>
      <c r="V163" s="34"/>
      <c r="W163" s="162">
        <f t="shared" si="6"/>
        <v>0</v>
      </c>
      <c r="X163" s="162">
        <v>0</v>
      </c>
      <c r="Y163" s="162">
        <f t="shared" si="7"/>
        <v>0</v>
      </c>
      <c r="Z163" s="162">
        <v>0</v>
      </c>
      <c r="AA163" s="163">
        <f t="shared" si="8"/>
        <v>0</v>
      </c>
      <c r="AR163" s="16" t="s">
        <v>199</v>
      </c>
      <c r="AT163" s="16" t="s">
        <v>149</v>
      </c>
      <c r="AU163" s="16" t="s">
        <v>103</v>
      </c>
      <c r="AY163" s="16" t="s">
        <v>148</v>
      </c>
      <c r="BE163" s="104">
        <f t="shared" si="9"/>
        <v>0</v>
      </c>
      <c r="BF163" s="104">
        <f t="shared" si="10"/>
        <v>0</v>
      </c>
      <c r="BG163" s="104">
        <f t="shared" si="11"/>
        <v>0</v>
      </c>
      <c r="BH163" s="104">
        <f t="shared" si="12"/>
        <v>0</v>
      </c>
      <c r="BI163" s="104">
        <f t="shared" si="13"/>
        <v>0</v>
      </c>
      <c r="BJ163" s="16" t="s">
        <v>85</v>
      </c>
      <c r="BK163" s="104">
        <f t="shared" si="14"/>
        <v>0</v>
      </c>
      <c r="BL163" s="16" t="s">
        <v>199</v>
      </c>
      <c r="BM163" s="16" t="s">
        <v>231</v>
      </c>
    </row>
    <row r="164" spans="2:65" s="1" customFormat="1" ht="22.5" customHeight="1" x14ac:dyDescent="0.3">
      <c r="B164" s="129"/>
      <c r="C164" s="157" t="s">
        <v>232</v>
      </c>
      <c r="D164" s="157" t="s">
        <v>149</v>
      </c>
      <c r="E164" s="158" t="s">
        <v>233</v>
      </c>
      <c r="F164" s="264" t="s">
        <v>234</v>
      </c>
      <c r="G164" s="265"/>
      <c r="H164" s="265"/>
      <c r="I164" s="265"/>
      <c r="J164" s="159" t="s">
        <v>230</v>
      </c>
      <c r="K164" s="160">
        <v>15</v>
      </c>
      <c r="L164" s="249">
        <v>0</v>
      </c>
      <c r="M164" s="265"/>
      <c r="N164" s="266">
        <f t="shared" si="5"/>
        <v>0</v>
      </c>
      <c r="O164" s="265"/>
      <c r="P164" s="265"/>
      <c r="Q164" s="265"/>
      <c r="R164" s="131"/>
      <c r="T164" s="161" t="s">
        <v>3</v>
      </c>
      <c r="U164" s="42" t="s">
        <v>43</v>
      </c>
      <c r="V164" s="34"/>
      <c r="W164" s="162">
        <f t="shared" si="6"/>
        <v>0</v>
      </c>
      <c r="X164" s="162">
        <v>0</v>
      </c>
      <c r="Y164" s="162">
        <f t="shared" si="7"/>
        <v>0</v>
      </c>
      <c r="Z164" s="162">
        <v>0</v>
      </c>
      <c r="AA164" s="163">
        <f t="shared" si="8"/>
        <v>0</v>
      </c>
      <c r="AR164" s="16" t="s">
        <v>199</v>
      </c>
      <c r="AT164" s="16" t="s">
        <v>149</v>
      </c>
      <c r="AU164" s="16" t="s">
        <v>103</v>
      </c>
      <c r="AY164" s="16" t="s">
        <v>148</v>
      </c>
      <c r="BE164" s="104">
        <f t="shared" si="9"/>
        <v>0</v>
      </c>
      <c r="BF164" s="104">
        <f t="shared" si="10"/>
        <v>0</v>
      </c>
      <c r="BG164" s="104">
        <f t="shared" si="11"/>
        <v>0</v>
      </c>
      <c r="BH164" s="104">
        <f t="shared" si="12"/>
        <v>0</v>
      </c>
      <c r="BI164" s="104">
        <f t="shared" si="13"/>
        <v>0</v>
      </c>
      <c r="BJ164" s="16" t="s">
        <v>85</v>
      </c>
      <c r="BK164" s="104">
        <f t="shared" si="14"/>
        <v>0</v>
      </c>
      <c r="BL164" s="16" t="s">
        <v>199</v>
      </c>
      <c r="BM164" s="16" t="s">
        <v>235</v>
      </c>
    </row>
    <row r="165" spans="2:65" s="1" customFormat="1" ht="22.5" customHeight="1" x14ac:dyDescent="0.3">
      <c r="B165" s="129"/>
      <c r="C165" s="157" t="s">
        <v>236</v>
      </c>
      <c r="D165" s="157" t="s">
        <v>149</v>
      </c>
      <c r="E165" s="158" t="s">
        <v>237</v>
      </c>
      <c r="F165" s="264" t="s">
        <v>238</v>
      </c>
      <c r="G165" s="265"/>
      <c r="H165" s="265"/>
      <c r="I165" s="265"/>
      <c r="J165" s="159" t="s">
        <v>230</v>
      </c>
      <c r="K165" s="160">
        <v>10</v>
      </c>
      <c r="L165" s="249">
        <v>0</v>
      </c>
      <c r="M165" s="265"/>
      <c r="N165" s="266">
        <f t="shared" si="5"/>
        <v>0</v>
      </c>
      <c r="O165" s="265"/>
      <c r="P165" s="265"/>
      <c r="Q165" s="265"/>
      <c r="R165" s="131"/>
      <c r="T165" s="161" t="s">
        <v>3</v>
      </c>
      <c r="U165" s="42" t="s">
        <v>43</v>
      </c>
      <c r="V165" s="34"/>
      <c r="W165" s="162">
        <f t="shared" si="6"/>
        <v>0</v>
      </c>
      <c r="X165" s="162">
        <v>0</v>
      </c>
      <c r="Y165" s="162">
        <f t="shared" si="7"/>
        <v>0</v>
      </c>
      <c r="Z165" s="162">
        <v>0</v>
      </c>
      <c r="AA165" s="163">
        <f t="shared" si="8"/>
        <v>0</v>
      </c>
      <c r="AR165" s="16" t="s">
        <v>199</v>
      </c>
      <c r="AT165" s="16" t="s">
        <v>149</v>
      </c>
      <c r="AU165" s="16" t="s">
        <v>103</v>
      </c>
      <c r="AY165" s="16" t="s">
        <v>148</v>
      </c>
      <c r="BE165" s="104">
        <f t="shared" si="9"/>
        <v>0</v>
      </c>
      <c r="BF165" s="104">
        <f t="shared" si="10"/>
        <v>0</v>
      </c>
      <c r="BG165" s="104">
        <f t="shared" si="11"/>
        <v>0</v>
      </c>
      <c r="BH165" s="104">
        <f t="shared" si="12"/>
        <v>0</v>
      </c>
      <c r="BI165" s="104">
        <f t="shared" si="13"/>
        <v>0</v>
      </c>
      <c r="BJ165" s="16" t="s">
        <v>85</v>
      </c>
      <c r="BK165" s="104">
        <f t="shared" si="14"/>
        <v>0</v>
      </c>
      <c r="BL165" s="16" t="s">
        <v>199</v>
      </c>
      <c r="BM165" s="16" t="s">
        <v>239</v>
      </c>
    </row>
    <row r="166" spans="2:65" s="1" customFormat="1" ht="31.5" customHeight="1" x14ac:dyDescent="0.3">
      <c r="B166" s="129"/>
      <c r="C166" s="157" t="s">
        <v>8</v>
      </c>
      <c r="D166" s="157" t="s">
        <v>149</v>
      </c>
      <c r="E166" s="158" t="s">
        <v>240</v>
      </c>
      <c r="F166" s="264" t="s">
        <v>241</v>
      </c>
      <c r="G166" s="265"/>
      <c r="H166" s="265"/>
      <c r="I166" s="265"/>
      <c r="J166" s="159" t="s">
        <v>230</v>
      </c>
      <c r="K166" s="160">
        <v>1</v>
      </c>
      <c r="L166" s="249">
        <v>0</v>
      </c>
      <c r="M166" s="265"/>
      <c r="N166" s="266">
        <f t="shared" si="5"/>
        <v>0</v>
      </c>
      <c r="O166" s="265"/>
      <c r="P166" s="265"/>
      <c r="Q166" s="265"/>
      <c r="R166" s="131"/>
      <c r="T166" s="161" t="s">
        <v>3</v>
      </c>
      <c r="U166" s="42" t="s">
        <v>43</v>
      </c>
      <c r="V166" s="34"/>
      <c r="W166" s="162">
        <f t="shared" si="6"/>
        <v>0</v>
      </c>
      <c r="X166" s="162">
        <v>1.01E-3</v>
      </c>
      <c r="Y166" s="162">
        <f t="shared" si="7"/>
        <v>1.01E-3</v>
      </c>
      <c r="Z166" s="162">
        <v>0</v>
      </c>
      <c r="AA166" s="163">
        <f t="shared" si="8"/>
        <v>0</v>
      </c>
      <c r="AR166" s="16" t="s">
        <v>199</v>
      </c>
      <c r="AT166" s="16" t="s">
        <v>149</v>
      </c>
      <c r="AU166" s="16" t="s">
        <v>103</v>
      </c>
      <c r="AY166" s="16" t="s">
        <v>148</v>
      </c>
      <c r="BE166" s="104">
        <f t="shared" si="9"/>
        <v>0</v>
      </c>
      <c r="BF166" s="104">
        <f t="shared" si="10"/>
        <v>0</v>
      </c>
      <c r="BG166" s="104">
        <f t="shared" si="11"/>
        <v>0</v>
      </c>
      <c r="BH166" s="104">
        <f t="shared" si="12"/>
        <v>0</v>
      </c>
      <c r="BI166" s="104">
        <f t="shared" si="13"/>
        <v>0</v>
      </c>
      <c r="BJ166" s="16" t="s">
        <v>85</v>
      </c>
      <c r="BK166" s="104">
        <f t="shared" si="14"/>
        <v>0</v>
      </c>
      <c r="BL166" s="16" t="s">
        <v>199</v>
      </c>
      <c r="BM166" s="16" t="s">
        <v>242</v>
      </c>
    </row>
    <row r="167" spans="2:65" s="1" customFormat="1" ht="31.5" customHeight="1" x14ac:dyDescent="0.3">
      <c r="B167" s="129"/>
      <c r="C167" s="157" t="s">
        <v>243</v>
      </c>
      <c r="D167" s="157" t="s">
        <v>149</v>
      </c>
      <c r="E167" s="158" t="s">
        <v>244</v>
      </c>
      <c r="F167" s="264" t="s">
        <v>245</v>
      </c>
      <c r="G167" s="265"/>
      <c r="H167" s="265"/>
      <c r="I167" s="265"/>
      <c r="J167" s="159" t="s">
        <v>230</v>
      </c>
      <c r="K167" s="160">
        <v>4</v>
      </c>
      <c r="L167" s="249">
        <v>0</v>
      </c>
      <c r="M167" s="265"/>
      <c r="N167" s="266">
        <f t="shared" si="5"/>
        <v>0</v>
      </c>
      <c r="O167" s="265"/>
      <c r="P167" s="265"/>
      <c r="Q167" s="265"/>
      <c r="R167" s="131"/>
      <c r="T167" s="161" t="s">
        <v>3</v>
      </c>
      <c r="U167" s="42" t="s">
        <v>43</v>
      </c>
      <c r="V167" s="34"/>
      <c r="W167" s="162">
        <f t="shared" si="6"/>
        <v>0</v>
      </c>
      <c r="X167" s="162">
        <v>1.4300000000000001E-3</v>
      </c>
      <c r="Y167" s="162">
        <f t="shared" si="7"/>
        <v>5.7200000000000003E-3</v>
      </c>
      <c r="Z167" s="162">
        <v>0</v>
      </c>
      <c r="AA167" s="163">
        <f t="shared" si="8"/>
        <v>0</v>
      </c>
      <c r="AR167" s="16" t="s">
        <v>199</v>
      </c>
      <c r="AT167" s="16" t="s">
        <v>149</v>
      </c>
      <c r="AU167" s="16" t="s">
        <v>103</v>
      </c>
      <c r="AY167" s="16" t="s">
        <v>148</v>
      </c>
      <c r="BE167" s="104">
        <f t="shared" si="9"/>
        <v>0</v>
      </c>
      <c r="BF167" s="104">
        <f t="shared" si="10"/>
        <v>0</v>
      </c>
      <c r="BG167" s="104">
        <f t="shared" si="11"/>
        <v>0</v>
      </c>
      <c r="BH167" s="104">
        <f t="shared" si="12"/>
        <v>0</v>
      </c>
      <c r="BI167" s="104">
        <f t="shared" si="13"/>
        <v>0</v>
      </c>
      <c r="BJ167" s="16" t="s">
        <v>85</v>
      </c>
      <c r="BK167" s="104">
        <f t="shared" si="14"/>
        <v>0</v>
      </c>
      <c r="BL167" s="16" t="s">
        <v>199</v>
      </c>
      <c r="BM167" s="16" t="s">
        <v>246</v>
      </c>
    </row>
    <row r="168" spans="2:65" s="1" customFormat="1" ht="22.5" customHeight="1" x14ac:dyDescent="0.3">
      <c r="B168" s="129"/>
      <c r="C168" s="157" t="s">
        <v>247</v>
      </c>
      <c r="D168" s="157" t="s">
        <v>149</v>
      </c>
      <c r="E168" s="158" t="s">
        <v>248</v>
      </c>
      <c r="F168" s="264" t="s">
        <v>249</v>
      </c>
      <c r="G168" s="265"/>
      <c r="H168" s="265"/>
      <c r="I168" s="265"/>
      <c r="J168" s="159" t="s">
        <v>230</v>
      </c>
      <c r="K168" s="160">
        <v>4</v>
      </c>
      <c r="L168" s="249">
        <v>0</v>
      </c>
      <c r="M168" s="265"/>
      <c r="N168" s="266">
        <f t="shared" si="5"/>
        <v>0</v>
      </c>
      <c r="O168" s="265"/>
      <c r="P168" s="265"/>
      <c r="Q168" s="265"/>
      <c r="R168" s="131"/>
      <c r="T168" s="161" t="s">
        <v>3</v>
      </c>
      <c r="U168" s="42" t="s">
        <v>43</v>
      </c>
      <c r="V168" s="34"/>
      <c r="W168" s="162">
        <f t="shared" si="6"/>
        <v>0</v>
      </c>
      <c r="X168" s="162">
        <v>2.9E-4</v>
      </c>
      <c r="Y168" s="162">
        <f t="shared" si="7"/>
        <v>1.16E-3</v>
      </c>
      <c r="Z168" s="162">
        <v>0</v>
      </c>
      <c r="AA168" s="163">
        <f t="shared" si="8"/>
        <v>0</v>
      </c>
      <c r="AR168" s="16" t="s">
        <v>199</v>
      </c>
      <c r="AT168" s="16" t="s">
        <v>149</v>
      </c>
      <c r="AU168" s="16" t="s">
        <v>103</v>
      </c>
      <c r="AY168" s="16" t="s">
        <v>148</v>
      </c>
      <c r="BE168" s="104">
        <f t="shared" si="9"/>
        <v>0</v>
      </c>
      <c r="BF168" s="104">
        <f t="shared" si="10"/>
        <v>0</v>
      </c>
      <c r="BG168" s="104">
        <f t="shared" si="11"/>
        <v>0</v>
      </c>
      <c r="BH168" s="104">
        <f t="shared" si="12"/>
        <v>0</v>
      </c>
      <c r="BI168" s="104">
        <f t="shared" si="13"/>
        <v>0</v>
      </c>
      <c r="BJ168" s="16" t="s">
        <v>85</v>
      </c>
      <c r="BK168" s="104">
        <f t="shared" si="14"/>
        <v>0</v>
      </c>
      <c r="BL168" s="16" t="s">
        <v>199</v>
      </c>
      <c r="BM168" s="16" t="s">
        <v>250</v>
      </c>
    </row>
    <row r="169" spans="2:65" s="1" customFormat="1" ht="31.5" customHeight="1" x14ac:dyDescent="0.3">
      <c r="B169" s="129"/>
      <c r="C169" s="157" t="s">
        <v>251</v>
      </c>
      <c r="D169" s="157" t="s">
        <v>149</v>
      </c>
      <c r="E169" s="158" t="s">
        <v>252</v>
      </c>
      <c r="F169" s="264" t="s">
        <v>253</v>
      </c>
      <c r="G169" s="265"/>
      <c r="H169" s="265"/>
      <c r="I169" s="265"/>
      <c r="J169" s="159" t="s">
        <v>198</v>
      </c>
      <c r="K169" s="160">
        <v>82</v>
      </c>
      <c r="L169" s="249">
        <v>0</v>
      </c>
      <c r="M169" s="265"/>
      <c r="N169" s="266">
        <f t="shared" si="5"/>
        <v>0</v>
      </c>
      <c r="O169" s="265"/>
      <c r="P169" s="265"/>
      <c r="Q169" s="265"/>
      <c r="R169" s="131"/>
      <c r="T169" s="161" t="s">
        <v>3</v>
      </c>
      <c r="U169" s="42" t="s">
        <v>43</v>
      </c>
      <c r="V169" s="34"/>
      <c r="W169" s="162">
        <f t="shared" si="6"/>
        <v>0</v>
      </c>
      <c r="X169" s="162">
        <v>0</v>
      </c>
      <c r="Y169" s="162">
        <f t="shared" si="7"/>
        <v>0</v>
      </c>
      <c r="Z169" s="162">
        <v>0</v>
      </c>
      <c r="AA169" s="163">
        <f t="shared" si="8"/>
        <v>0</v>
      </c>
      <c r="AR169" s="16" t="s">
        <v>199</v>
      </c>
      <c r="AT169" s="16" t="s">
        <v>149</v>
      </c>
      <c r="AU169" s="16" t="s">
        <v>103</v>
      </c>
      <c r="AY169" s="16" t="s">
        <v>148</v>
      </c>
      <c r="BE169" s="104">
        <f t="shared" si="9"/>
        <v>0</v>
      </c>
      <c r="BF169" s="104">
        <f t="shared" si="10"/>
        <v>0</v>
      </c>
      <c r="BG169" s="104">
        <f t="shared" si="11"/>
        <v>0</v>
      </c>
      <c r="BH169" s="104">
        <f t="shared" si="12"/>
        <v>0</v>
      </c>
      <c r="BI169" s="104">
        <f t="shared" si="13"/>
        <v>0</v>
      </c>
      <c r="BJ169" s="16" t="s">
        <v>85</v>
      </c>
      <c r="BK169" s="104">
        <f t="shared" si="14"/>
        <v>0</v>
      </c>
      <c r="BL169" s="16" t="s">
        <v>199</v>
      </c>
      <c r="BM169" s="16" t="s">
        <v>254</v>
      </c>
    </row>
    <row r="170" spans="2:65" s="1" customFormat="1" ht="31.5" customHeight="1" x14ac:dyDescent="0.3">
      <c r="B170" s="129"/>
      <c r="C170" s="157" t="s">
        <v>255</v>
      </c>
      <c r="D170" s="157" t="s">
        <v>149</v>
      </c>
      <c r="E170" s="158" t="s">
        <v>256</v>
      </c>
      <c r="F170" s="264" t="s">
        <v>257</v>
      </c>
      <c r="G170" s="265"/>
      <c r="H170" s="265"/>
      <c r="I170" s="265"/>
      <c r="J170" s="159" t="s">
        <v>198</v>
      </c>
      <c r="K170" s="160">
        <v>18</v>
      </c>
      <c r="L170" s="249">
        <v>0</v>
      </c>
      <c r="M170" s="265"/>
      <c r="N170" s="266">
        <f t="shared" si="5"/>
        <v>0</v>
      </c>
      <c r="O170" s="265"/>
      <c r="P170" s="265"/>
      <c r="Q170" s="265"/>
      <c r="R170" s="131"/>
      <c r="T170" s="161" t="s">
        <v>3</v>
      </c>
      <c r="U170" s="42" t="s">
        <v>43</v>
      </c>
      <c r="V170" s="34"/>
      <c r="W170" s="162">
        <f t="shared" si="6"/>
        <v>0</v>
      </c>
      <c r="X170" s="162">
        <v>0</v>
      </c>
      <c r="Y170" s="162">
        <f t="shared" si="7"/>
        <v>0</v>
      </c>
      <c r="Z170" s="162">
        <v>0</v>
      </c>
      <c r="AA170" s="163">
        <f t="shared" si="8"/>
        <v>0</v>
      </c>
      <c r="AR170" s="16" t="s">
        <v>199</v>
      </c>
      <c r="AT170" s="16" t="s">
        <v>149</v>
      </c>
      <c r="AU170" s="16" t="s">
        <v>103</v>
      </c>
      <c r="AY170" s="16" t="s">
        <v>148</v>
      </c>
      <c r="BE170" s="104">
        <f t="shared" si="9"/>
        <v>0</v>
      </c>
      <c r="BF170" s="104">
        <f t="shared" si="10"/>
        <v>0</v>
      </c>
      <c r="BG170" s="104">
        <f t="shared" si="11"/>
        <v>0</v>
      </c>
      <c r="BH170" s="104">
        <f t="shared" si="12"/>
        <v>0</v>
      </c>
      <c r="BI170" s="104">
        <f t="shared" si="13"/>
        <v>0</v>
      </c>
      <c r="BJ170" s="16" t="s">
        <v>85</v>
      </c>
      <c r="BK170" s="104">
        <f t="shared" si="14"/>
        <v>0</v>
      </c>
      <c r="BL170" s="16" t="s">
        <v>199</v>
      </c>
      <c r="BM170" s="16" t="s">
        <v>258</v>
      </c>
    </row>
    <row r="171" spans="2:65" s="1" customFormat="1" ht="31.5" customHeight="1" x14ac:dyDescent="0.3">
      <c r="B171" s="129"/>
      <c r="C171" s="157" t="s">
        <v>259</v>
      </c>
      <c r="D171" s="157" t="s">
        <v>149</v>
      </c>
      <c r="E171" s="158" t="s">
        <v>260</v>
      </c>
      <c r="F171" s="264" t="s">
        <v>261</v>
      </c>
      <c r="G171" s="265"/>
      <c r="H171" s="265"/>
      <c r="I171" s="265"/>
      <c r="J171" s="159" t="s">
        <v>262</v>
      </c>
      <c r="K171" s="189">
        <v>0</v>
      </c>
      <c r="L171" s="249">
        <v>0</v>
      </c>
      <c r="M171" s="265"/>
      <c r="N171" s="266">
        <f t="shared" si="5"/>
        <v>0</v>
      </c>
      <c r="O171" s="265"/>
      <c r="P171" s="265"/>
      <c r="Q171" s="265"/>
      <c r="R171" s="131"/>
      <c r="T171" s="161" t="s">
        <v>3</v>
      </c>
      <c r="U171" s="42" t="s">
        <v>43</v>
      </c>
      <c r="V171" s="34"/>
      <c r="W171" s="162">
        <f t="shared" si="6"/>
        <v>0</v>
      </c>
      <c r="X171" s="162">
        <v>0</v>
      </c>
      <c r="Y171" s="162">
        <f t="shared" si="7"/>
        <v>0</v>
      </c>
      <c r="Z171" s="162">
        <v>0</v>
      </c>
      <c r="AA171" s="163">
        <f t="shared" si="8"/>
        <v>0</v>
      </c>
      <c r="AR171" s="16" t="s">
        <v>199</v>
      </c>
      <c r="AT171" s="16" t="s">
        <v>149</v>
      </c>
      <c r="AU171" s="16" t="s">
        <v>103</v>
      </c>
      <c r="AY171" s="16" t="s">
        <v>148</v>
      </c>
      <c r="BE171" s="104">
        <f t="shared" si="9"/>
        <v>0</v>
      </c>
      <c r="BF171" s="104">
        <f t="shared" si="10"/>
        <v>0</v>
      </c>
      <c r="BG171" s="104">
        <f t="shared" si="11"/>
        <v>0</v>
      </c>
      <c r="BH171" s="104">
        <f t="shared" si="12"/>
        <v>0</v>
      </c>
      <c r="BI171" s="104">
        <f t="shared" si="13"/>
        <v>0</v>
      </c>
      <c r="BJ171" s="16" t="s">
        <v>85</v>
      </c>
      <c r="BK171" s="104">
        <f t="shared" si="14"/>
        <v>0</v>
      </c>
      <c r="BL171" s="16" t="s">
        <v>199</v>
      </c>
      <c r="BM171" s="16" t="s">
        <v>263</v>
      </c>
    </row>
    <row r="172" spans="2:65" s="9" customFormat="1" ht="29.85" customHeight="1" x14ac:dyDescent="0.3">
      <c r="B172" s="147"/>
      <c r="C172" s="148"/>
      <c r="D172" s="188" t="s">
        <v>120</v>
      </c>
      <c r="E172" s="188"/>
      <c r="F172" s="188"/>
      <c r="G172" s="188"/>
      <c r="H172" s="188"/>
      <c r="I172" s="188"/>
      <c r="J172" s="188"/>
      <c r="K172" s="188"/>
      <c r="L172" s="188"/>
      <c r="M172" s="188"/>
      <c r="N172" s="260">
        <f>BK172</f>
        <v>0</v>
      </c>
      <c r="O172" s="261"/>
      <c r="P172" s="261"/>
      <c r="Q172" s="261"/>
      <c r="R172" s="150"/>
      <c r="T172" s="151"/>
      <c r="U172" s="148"/>
      <c r="V172" s="148"/>
      <c r="W172" s="152">
        <f>SUM(W173:W196)</f>
        <v>0</v>
      </c>
      <c r="X172" s="148"/>
      <c r="Y172" s="152">
        <f>SUM(Y173:Y196)</f>
        <v>0.39922000000000002</v>
      </c>
      <c r="Z172" s="148"/>
      <c r="AA172" s="153">
        <f>SUM(AA173:AA196)</f>
        <v>0</v>
      </c>
      <c r="AR172" s="154" t="s">
        <v>103</v>
      </c>
      <c r="AT172" s="155" t="s">
        <v>77</v>
      </c>
      <c r="AU172" s="155" t="s">
        <v>85</v>
      </c>
      <c r="AY172" s="154" t="s">
        <v>148</v>
      </c>
      <c r="BK172" s="156">
        <f>SUM(BK173:BK196)</f>
        <v>0</v>
      </c>
    </row>
    <row r="173" spans="2:65" s="1" customFormat="1" ht="31.5" customHeight="1" x14ac:dyDescent="0.3">
      <c r="B173" s="129"/>
      <c r="C173" s="157" t="s">
        <v>264</v>
      </c>
      <c r="D173" s="157" t="s">
        <v>149</v>
      </c>
      <c r="E173" s="158" t="s">
        <v>265</v>
      </c>
      <c r="F173" s="264" t="s">
        <v>266</v>
      </c>
      <c r="G173" s="265"/>
      <c r="H173" s="265"/>
      <c r="I173" s="265"/>
      <c r="J173" s="159" t="s">
        <v>198</v>
      </c>
      <c r="K173" s="160">
        <v>120</v>
      </c>
      <c r="L173" s="249">
        <v>0</v>
      </c>
      <c r="M173" s="265"/>
      <c r="N173" s="266">
        <f t="shared" ref="N173:N182" si="15">ROUND(L173*K173,2)</f>
        <v>0</v>
      </c>
      <c r="O173" s="265"/>
      <c r="P173" s="265"/>
      <c r="Q173" s="265"/>
      <c r="R173" s="131"/>
      <c r="T173" s="161" t="s">
        <v>3</v>
      </c>
      <c r="U173" s="42" t="s">
        <v>43</v>
      </c>
      <c r="V173" s="34"/>
      <c r="W173" s="162">
        <f t="shared" ref="W173:W182" si="16">V173*K173</f>
        <v>0</v>
      </c>
      <c r="X173" s="162">
        <v>6.6E-4</v>
      </c>
      <c r="Y173" s="162">
        <f t="shared" ref="Y173:Y182" si="17">X173*K173</f>
        <v>7.9199999999999993E-2</v>
      </c>
      <c r="Z173" s="162">
        <v>0</v>
      </c>
      <c r="AA173" s="163">
        <f t="shared" ref="AA173:AA182" si="18">Z173*K173</f>
        <v>0</v>
      </c>
      <c r="AR173" s="16" t="s">
        <v>199</v>
      </c>
      <c r="AT173" s="16" t="s">
        <v>149</v>
      </c>
      <c r="AU173" s="16" t="s">
        <v>103</v>
      </c>
      <c r="AY173" s="16" t="s">
        <v>148</v>
      </c>
      <c r="BE173" s="104">
        <f t="shared" ref="BE173:BE182" si="19">IF(U173="základní",N173,0)</f>
        <v>0</v>
      </c>
      <c r="BF173" s="104">
        <f t="shared" ref="BF173:BF182" si="20">IF(U173="snížená",N173,0)</f>
        <v>0</v>
      </c>
      <c r="BG173" s="104">
        <f t="shared" ref="BG173:BG182" si="21">IF(U173="zákl. přenesená",N173,0)</f>
        <v>0</v>
      </c>
      <c r="BH173" s="104">
        <f t="shared" ref="BH173:BH182" si="22">IF(U173="sníž. přenesená",N173,0)</f>
        <v>0</v>
      </c>
      <c r="BI173" s="104">
        <f t="shared" ref="BI173:BI182" si="23">IF(U173="nulová",N173,0)</f>
        <v>0</v>
      </c>
      <c r="BJ173" s="16" t="s">
        <v>85</v>
      </c>
      <c r="BK173" s="104">
        <f t="shared" ref="BK173:BK182" si="24">ROUND(L173*K173,2)</f>
        <v>0</v>
      </c>
      <c r="BL173" s="16" t="s">
        <v>199</v>
      </c>
      <c r="BM173" s="16" t="s">
        <v>267</v>
      </c>
    </row>
    <row r="174" spans="2:65" s="1" customFormat="1" ht="31.5" customHeight="1" x14ac:dyDescent="0.3">
      <c r="B174" s="129"/>
      <c r="C174" s="157" t="s">
        <v>268</v>
      </c>
      <c r="D174" s="157" t="s">
        <v>149</v>
      </c>
      <c r="E174" s="158" t="s">
        <v>269</v>
      </c>
      <c r="F174" s="264" t="s">
        <v>270</v>
      </c>
      <c r="G174" s="265"/>
      <c r="H174" s="265"/>
      <c r="I174" s="265"/>
      <c r="J174" s="159" t="s">
        <v>198</v>
      </c>
      <c r="K174" s="160">
        <v>90</v>
      </c>
      <c r="L174" s="249">
        <v>0</v>
      </c>
      <c r="M174" s="265"/>
      <c r="N174" s="266">
        <f t="shared" si="15"/>
        <v>0</v>
      </c>
      <c r="O174" s="265"/>
      <c r="P174" s="265"/>
      <c r="Q174" s="265"/>
      <c r="R174" s="131"/>
      <c r="T174" s="161" t="s">
        <v>3</v>
      </c>
      <c r="U174" s="42" t="s">
        <v>43</v>
      </c>
      <c r="V174" s="34"/>
      <c r="W174" s="162">
        <f t="shared" si="16"/>
        <v>0</v>
      </c>
      <c r="X174" s="162">
        <v>9.1E-4</v>
      </c>
      <c r="Y174" s="162">
        <f t="shared" si="17"/>
        <v>8.1900000000000001E-2</v>
      </c>
      <c r="Z174" s="162">
        <v>0</v>
      </c>
      <c r="AA174" s="163">
        <f t="shared" si="18"/>
        <v>0</v>
      </c>
      <c r="AR174" s="16" t="s">
        <v>199</v>
      </c>
      <c r="AT174" s="16" t="s">
        <v>149</v>
      </c>
      <c r="AU174" s="16" t="s">
        <v>103</v>
      </c>
      <c r="AY174" s="16" t="s">
        <v>148</v>
      </c>
      <c r="BE174" s="104">
        <f t="shared" si="19"/>
        <v>0</v>
      </c>
      <c r="BF174" s="104">
        <f t="shared" si="20"/>
        <v>0</v>
      </c>
      <c r="BG174" s="104">
        <f t="shared" si="21"/>
        <v>0</v>
      </c>
      <c r="BH174" s="104">
        <f t="shared" si="22"/>
        <v>0</v>
      </c>
      <c r="BI174" s="104">
        <f t="shared" si="23"/>
        <v>0</v>
      </c>
      <c r="BJ174" s="16" t="s">
        <v>85</v>
      </c>
      <c r="BK174" s="104">
        <f t="shared" si="24"/>
        <v>0</v>
      </c>
      <c r="BL174" s="16" t="s">
        <v>199</v>
      </c>
      <c r="BM174" s="16" t="s">
        <v>271</v>
      </c>
    </row>
    <row r="175" spans="2:65" s="1" customFormat="1" ht="31.5" customHeight="1" x14ac:dyDescent="0.3">
      <c r="B175" s="129"/>
      <c r="C175" s="157" t="s">
        <v>272</v>
      </c>
      <c r="D175" s="157" t="s">
        <v>149</v>
      </c>
      <c r="E175" s="158" t="s">
        <v>273</v>
      </c>
      <c r="F175" s="264" t="s">
        <v>274</v>
      </c>
      <c r="G175" s="265"/>
      <c r="H175" s="265"/>
      <c r="I175" s="265"/>
      <c r="J175" s="159" t="s">
        <v>198</v>
      </c>
      <c r="K175" s="160">
        <v>45</v>
      </c>
      <c r="L175" s="249">
        <v>0</v>
      </c>
      <c r="M175" s="265"/>
      <c r="N175" s="266">
        <f t="shared" si="15"/>
        <v>0</v>
      </c>
      <c r="O175" s="265"/>
      <c r="P175" s="265"/>
      <c r="Q175" s="265"/>
      <c r="R175" s="131"/>
      <c r="T175" s="161" t="s">
        <v>3</v>
      </c>
      <c r="U175" s="42" t="s">
        <v>43</v>
      </c>
      <c r="V175" s="34"/>
      <c r="W175" s="162">
        <f t="shared" si="16"/>
        <v>0</v>
      </c>
      <c r="X175" s="162">
        <v>1.1900000000000001E-3</v>
      </c>
      <c r="Y175" s="162">
        <f t="shared" si="17"/>
        <v>5.355E-2</v>
      </c>
      <c r="Z175" s="162">
        <v>0</v>
      </c>
      <c r="AA175" s="163">
        <f t="shared" si="18"/>
        <v>0</v>
      </c>
      <c r="AR175" s="16" t="s">
        <v>199</v>
      </c>
      <c r="AT175" s="16" t="s">
        <v>149</v>
      </c>
      <c r="AU175" s="16" t="s">
        <v>103</v>
      </c>
      <c r="AY175" s="16" t="s">
        <v>148</v>
      </c>
      <c r="BE175" s="104">
        <f t="shared" si="19"/>
        <v>0</v>
      </c>
      <c r="BF175" s="104">
        <f t="shared" si="20"/>
        <v>0</v>
      </c>
      <c r="BG175" s="104">
        <f t="shared" si="21"/>
        <v>0</v>
      </c>
      <c r="BH175" s="104">
        <f t="shared" si="22"/>
        <v>0</v>
      </c>
      <c r="BI175" s="104">
        <f t="shared" si="23"/>
        <v>0</v>
      </c>
      <c r="BJ175" s="16" t="s">
        <v>85</v>
      </c>
      <c r="BK175" s="104">
        <f t="shared" si="24"/>
        <v>0</v>
      </c>
      <c r="BL175" s="16" t="s">
        <v>199</v>
      </c>
      <c r="BM175" s="16" t="s">
        <v>275</v>
      </c>
    </row>
    <row r="176" spans="2:65" s="1" customFormat="1" ht="31.5" customHeight="1" x14ac:dyDescent="0.3">
      <c r="B176" s="129"/>
      <c r="C176" s="157" t="s">
        <v>276</v>
      </c>
      <c r="D176" s="157" t="s">
        <v>149</v>
      </c>
      <c r="E176" s="158" t="s">
        <v>277</v>
      </c>
      <c r="F176" s="264" t="s">
        <v>278</v>
      </c>
      <c r="G176" s="265"/>
      <c r="H176" s="265"/>
      <c r="I176" s="265"/>
      <c r="J176" s="159" t="s">
        <v>198</v>
      </c>
      <c r="K176" s="160">
        <v>20</v>
      </c>
      <c r="L176" s="249">
        <v>0</v>
      </c>
      <c r="M176" s="265"/>
      <c r="N176" s="266">
        <f t="shared" si="15"/>
        <v>0</v>
      </c>
      <c r="O176" s="265"/>
      <c r="P176" s="265"/>
      <c r="Q176" s="265"/>
      <c r="R176" s="131"/>
      <c r="T176" s="161" t="s">
        <v>3</v>
      </c>
      <c r="U176" s="42" t="s">
        <v>43</v>
      </c>
      <c r="V176" s="34"/>
      <c r="W176" s="162">
        <f t="shared" si="16"/>
        <v>0</v>
      </c>
      <c r="X176" s="162">
        <v>2.5200000000000001E-3</v>
      </c>
      <c r="Y176" s="162">
        <f t="shared" si="17"/>
        <v>5.04E-2</v>
      </c>
      <c r="Z176" s="162">
        <v>0</v>
      </c>
      <c r="AA176" s="163">
        <f t="shared" si="18"/>
        <v>0</v>
      </c>
      <c r="AR176" s="16" t="s">
        <v>199</v>
      </c>
      <c r="AT176" s="16" t="s">
        <v>149</v>
      </c>
      <c r="AU176" s="16" t="s">
        <v>103</v>
      </c>
      <c r="AY176" s="16" t="s">
        <v>148</v>
      </c>
      <c r="BE176" s="104">
        <f t="shared" si="19"/>
        <v>0</v>
      </c>
      <c r="BF176" s="104">
        <f t="shared" si="20"/>
        <v>0</v>
      </c>
      <c r="BG176" s="104">
        <f t="shared" si="21"/>
        <v>0</v>
      </c>
      <c r="BH176" s="104">
        <f t="shared" si="22"/>
        <v>0</v>
      </c>
      <c r="BI176" s="104">
        <f t="shared" si="23"/>
        <v>0</v>
      </c>
      <c r="BJ176" s="16" t="s">
        <v>85</v>
      </c>
      <c r="BK176" s="104">
        <f t="shared" si="24"/>
        <v>0</v>
      </c>
      <c r="BL176" s="16" t="s">
        <v>199</v>
      </c>
      <c r="BM176" s="16" t="s">
        <v>279</v>
      </c>
    </row>
    <row r="177" spans="2:65" s="1" customFormat="1" ht="31.5" customHeight="1" x14ac:dyDescent="0.3">
      <c r="B177" s="129"/>
      <c r="C177" s="157" t="s">
        <v>280</v>
      </c>
      <c r="D177" s="157" t="s">
        <v>149</v>
      </c>
      <c r="E177" s="158" t="s">
        <v>281</v>
      </c>
      <c r="F177" s="264" t="s">
        <v>282</v>
      </c>
      <c r="G177" s="265"/>
      <c r="H177" s="265"/>
      <c r="I177" s="265"/>
      <c r="J177" s="159" t="s">
        <v>198</v>
      </c>
      <c r="K177" s="160">
        <v>10</v>
      </c>
      <c r="L177" s="249">
        <v>0</v>
      </c>
      <c r="M177" s="265"/>
      <c r="N177" s="266">
        <f t="shared" si="15"/>
        <v>0</v>
      </c>
      <c r="O177" s="265"/>
      <c r="P177" s="265"/>
      <c r="Q177" s="265"/>
      <c r="R177" s="131"/>
      <c r="T177" s="161" t="s">
        <v>3</v>
      </c>
      <c r="U177" s="42" t="s">
        <v>43</v>
      </c>
      <c r="V177" s="34"/>
      <c r="W177" s="162">
        <f t="shared" si="16"/>
        <v>0</v>
      </c>
      <c r="X177" s="162">
        <v>3.5000000000000001E-3</v>
      </c>
      <c r="Y177" s="162">
        <f t="shared" si="17"/>
        <v>3.5000000000000003E-2</v>
      </c>
      <c r="Z177" s="162">
        <v>0</v>
      </c>
      <c r="AA177" s="163">
        <f t="shared" si="18"/>
        <v>0</v>
      </c>
      <c r="AR177" s="16" t="s">
        <v>199</v>
      </c>
      <c r="AT177" s="16" t="s">
        <v>149</v>
      </c>
      <c r="AU177" s="16" t="s">
        <v>103</v>
      </c>
      <c r="AY177" s="16" t="s">
        <v>148</v>
      </c>
      <c r="BE177" s="104">
        <f t="shared" si="19"/>
        <v>0</v>
      </c>
      <c r="BF177" s="104">
        <f t="shared" si="20"/>
        <v>0</v>
      </c>
      <c r="BG177" s="104">
        <f t="shared" si="21"/>
        <v>0</v>
      </c>
      <c r="BH177" s="104">
        <f t="shared" si="22"/>
        <v>0</v>
      </c>
      <c r="BI177" s="104">
        <f t="shared" si="23"/>
        <v>0</v>
      </c>
      <c r="BJ177" s="16" t="s">
        <v>85</v>
      </c>
      <c r="BK177" s="104">
        <f t="shared" si="24"/>
        <v>0</v>
      </c>
      <c r="BL177" s="16" t="s">
        <v>199</v>
      </c>
      <c r="BM177" s="16" t="s">
        <v>283</v>
      </c>
    </row>
    <row r="178" spans="2:65" s="1" customFormat="1" ht="31.5" customHeight="1" x14ac:dyDescent="0.3">
      <c r="B178" s="129"/>
      <c r="C178" s="157" t="s">
        <v>284</v>
      </c>
      <c r="D178" s="157" t="s">
        <v>149</v>
      </c>
      <c r="E178" s="158" t="s">
        <v>285</v>
      </c>
      <c r="F178" s="264" t="s">
        <v>286</v>
      </c>
      <c r="G178" s="265"/>
      <c r="H178" s="265"/>
      <c r="I178" s="265"/>
      <c r="J178" s="159" t="s">
        <v>198</v>
      </c>
      <c r="K178" s="160">
        <v>40</v>
      </c>
      <c r="L178" s="249">
        <v>0</v>
      </c>
      <c r="M178" s="265"/>
      <c r="N178" s="266">
        <f t="shared" si="15"/>
        <v>0</v>
      </c>
      <c r="O178" s="265"/>
      <c r="P178" s="265"/>
      <c r="Q178" s="265"/>
      <c r="R178" s="131"/>
      <c r="T178" s="161" t="s">
        <v>3</v>
      </c>
      <c r="U178" s="42" t="s">
        <v>43</v>
      </c>
      <c r="V178" s="34"/>
      <c r="W178" s="162">
        <f t="shared" si="16"/>
        <v>0</v>
      </c>
      <c r="X178" s="162">
        <v>1.2999999999999999E-4</v>
      </c>
      <c r="Y178" s="162">
        <f t="shared" si="17"/>
        <v>5.1999999999999998E-3</v>
      </c>
      <c r="Z178" s="162">
        <v>0</v>
      </c>
      <c r="AA178" s="163">
        <f t="shared" si="18"/>
        <v>0</v>
      </c>
      <c r="AR178" s="16" t="s">
        <v>199</v>
      </c>
      <c r="AT178" s="16" t="s">
        <v>149</v>
      </c>
      <c r="AU178" s="16" t="s">
        <v>103</v>
      </c>
      <c r="AY178" s="16" t="s">
        <v>148</v>
      </c>
      <c r="BE178" s="104">
        <f t="shared" si="19"/>
        <v>0</v>
      </c>
      <c r="BF178" s="104">
        <f t="shared" si="20"/>
        <v>0</v>
      </c>
      <c r="BG178" s="104">
        <f t="shared" si="21"/>
        <v>0</v>
      </c>
      <c r="BH178" s="104">
        <f t="shared" si="22"/>
        <v>0</v>
      </c>
      <c r="BI178" s="104">
        <f t="shared" si="23"/>
        <v>0</v>
      </c>
      <c r="BJ178" s="16" t="s">
        <v>85</v>
      </c>
      <c r="BK178" s="104">
        <f t="shared" si="24"/>
        <v>0</v>
      </c>
      <c r="BL178" s="16" t="s">
        <v>199</v>
      </c>
      <c r="BM178" s="16" t="s">
        <v>287</v>
      </c>
    </row>
    <row r="179" spans="2:65" s="1" customFormat="1" ht="31.5" customHeight="1" x14ac:dyDescent="0.3">
      <c r="B179" s="129"/>
      <c r="C179" s="157" t="s">
        <v>288</v>
      </c>
      <c r="D179" s="157" t="s">
        <v>149</v>
      </c>
      <c r="E179" s="158" t="s">
        <v>289</v>
      </c>
      <c r="F179" s="264" t="s">
        <v>290</v>
      </c>
      <c r="G179" s="265"/>
      <c r="H179" s="265"/>
      <c r="I179" s="265"/>
      <c r="J179" s="159" t="s">
        <v>198</v>
      </c>
      <c r="K179" s="160">
        <v>35</v>
      </c>
      <c r="L179" s="249">
        <v>0</v>
      </c>
      <c r="M179" s="265"/>
      <c r="N179" s="266">
        <f t="shared" si="15"/>
        <v>0</v>
      </c>
      <c r="O179" s="265"/>
      <c r="P179" s="265"/>
      <c r="Q179" s="265"/>
      <c r="R179" s="131"/>
      <c r="T179" s="161" t="s">
        <v>3</v>
      </c>
      <c r="U179" s="42" t="s">
        <v>43</v>
      </c>
      <c r="V179" s="34"/>
      <c r="W179" s="162">
        <f t="shared" si="16"/>
        <v>0</v>
      </c>
      <c r="X179" s="162">
        <v>1.6000000000000001E-4</v>
      </c>
      <c r="Y179" s="162">
        <f t="shared" si="17"/>
        <v>5.6000000000000008E-3</v>
      </c>
      <c r="Z179" s="162">
        <v>0</v>
      </c>
      <c r="AA179" s="163">
        <f t="shared" si="18"/>
        <v>0</v>
      </c>
      <c r="AR179" s="16" t="s">
        <v>199</v>
      </c>
      <c r="AT179" s="16" t="s">
        <v>149</v>
      </c>
      <c r="AU179" s="16" t="s">
        <v>103</v>
      </c>
      <c r="AY179" s="16" t="s">
        <v>148</v>
      </c>
      <c r="BE179" s="104">
        <f t="shared" si="19"/>
        <v>0</v>
      </c>
      <c r="BF179" s="104">
        <f t="shared" si="20"/>
        <v>0</v>
      </c>
      <c r="BG179" s="104">
        <f t="shared" si="21"/>
        <v>0</v>
      </c>
      <c r="BH179" s="104">
        <f t="shared" si="22"/>
        <v>0</v>
      </c>
      <c r="BI179" s="104">
        <f t="shared" si="23"/>
        <v>0</v>
      </c>
      <c r="BJ179" s="16" t="s">
        <v>85</v>
      </c>
      <c r="BK179" s="104">
        <f t="shared" si="24"/>
        <v>0</v>
      </c>
      <c r="BL179" s="16" t="s">
        <v>199</v>
      </c>
      <c r="BM179" s="16" t="s">
        <v>291</v>
      </c>
    </row>
    <row r="180" spans="2:65" s="1" customFormat="1" ht="31.5" customHeight="1" x14ac:dyDescent="0.3">
      <c r="B180" s="129"/>
      <c r="C180" s="157" t="s">
        <v>292</v>
      </c>
      <c r="D180" s="157" t="s">
        <v>149</v>
      </c>
      <c r="E180" s="158" t="s">
        <v>293</v>
      </c>
      <c r="F180" s="264" t="s">
        <v>294</v>
      </c>
      <c r="G180" s="265"/>
      <c r="H180" s="265"/>
      <c r="I180" s="265"/>
      <c r="J180" s="159" t="s">
        <v>198</v>
      </c>
      <c r="K180" s="160">
        <v>20</v>
      </c>
      <c r="L180" s="249">
        <v>0</v>
      </c>
      <c r="M180" s="265"/>
      <c r="N180" s="266">
        <f t="shared" si="15"/>
        <v>0</v>
      </c>
      <c r="O180" s="265"/>
      <c r="P180" s="265"/>
      <c r="Q180" s="265"/>
      <c r="R180" s="131"/>
      <c r="T180" s="161" t="s">
        <v>3</v>
      </c>
      <c r="U180" s="42" t="s">
        <v>43</v>
      </c>
      <c r="V180" s="34"/>
      <c r="W180" s="162">
        <f t="shared" si="16"/>
        <v>0</v>
      </c>
      <c r="X180" s="162">
        <v>2.9E-4</v>
      </c>
      <c r="Y180" s="162">
        <f t="shared" si="17"/>
        <v>5.7999999999999996E-3</v>
      </c>
      <c r="Z180" s="162">
        <v>0</v>
      </c>
      <c r="AA180" s="163">
        <f t="shared" si="18"/>
        <v>0</v>
      </c>
      <c r="AR180" s="16" t="s">
        <v>199</v>
      </c>
      <c r="AT180" s="16" t="s">
        <v>149</v>
      </c>
      <c r="AU180" s="16" t="s">
        <v>103</v>
      </c>
      <c r="AY180" s="16" t="s">
        <v>148</v>
      </c>
      <c r="BE180" s="104">
        <f t="shared" si="19"/>
        <v>0</v>
      </c>
      <c r="BF180" s="104">
        <f t="shared" si="20"/>
        <v>0</v>
      </c>
      <c r="BG180" s="104">
        <f t="shared" si="21"/>
        <v>0</v>
      </c>
      <c r="BH180" s="104">
        <f t="shared" si="22"/>
        <v>0</v>
      </c>
      <c r="BI180" s="104">
        <f t="shared" si="23"/>
        <v>0</v>
      </c>
      <c r="BJ180" s="16" t="s">
        <v>85</v>
      </c>
      <c r="BK180" s="104">
        <f t="shared" si="24"/>
        <v>0</v>
      </c>
      <c r="BL180" s="16" t="s">
        <v>199</v>
      </c>
      <c r="BM180" s="16" t="s">
        <v>295</v>
      </c>
    </row>
    <row r="181" spans="2:65" s="1" customFormat="1" ht="44.25" customHeight="1" x14ac:dyDescent="0.3">
      <c r="B181" s="129"/>
      <c r="C181" s="157" t="s">
        <v>296</v>
      </c>
      <c r="D181" s="157" t="s">
        <v>149</v>
      </c>
      <c r="E181" s="158" t="s">
        <v>297</v>
      </c>
      <c r="F181" s="264" t="s">
        <v>298</v>
      </c>
      <c r="G181" s="265"/>
      <c r="H181" s="265"/>
      <c r="I181" s="265"/>
      <c r="J181" s="159" t="s">
        <v>198</v>
      </c>
      <c r="K181" s="160">
        <v>80</v>
      </c>
      <c r="L181" s="249">
        <v>0</v>
      </c>
      <c r="M181" s="265"/>
      <c r="N181" s="266">
        <f t="shared" si="15"/>
        <v>0</v>
      </c>
      <c r="O181" s="265"/>
      <c r="P181" s="265"/>
      <c r="Q181" s="265"/>
      <c r="R181" s="131"/>
      <c r="T181" s="161" t="s">
        <v>3</v>
      </c>
      <c r="U181" s="42" t="s">
        <v>43</v>
      </c>
      <c r="V181" s="34"/>
      <c r="W181" s="162">
        <f t="shared" si="16"/>
        <v>0</v>
      </c>
      <c r="X181" s="162">
        <v>6.9999999999999994E-5</v>
      </c>
      <c r="Y181" s="162">
        <f t="shared" si="17"/>
        <v>5.5999999999999991E-3</v>
      </c>
      <c r="Z181" s="162">
        <v>0</v>
      </c>
      <c r="AA181" s="163">
        <f t="shared" si="18"/>
        <v>0</v>
      </c>
      <c r="AR181" s="16" t="s">
        <v>199</v>
      </c>
      <c r="AT181" s="16" t="s">
        <v>149</v>
      </c>
      <c r="AU181" s="16" t="s">
        <v>103</v>
      </c>
      <c r="AY181" s="16" t="s">
        <v>148</v>
      </c>
      <c r="BE181" s="104">
        <f t="shared" si="19"/>
        <v>0</v>
      </c>
      <c r="BF181" s="104">
        <f t="shared" si="20"/>
        <v>0</v>
      </c>
      <c r="BG181" s="104">
        <f t="shared" si="21"/>
        <v>0</v>
      </c>
      <c r="BH181" s="104">
        <f t="shared" si="22"/>
        <v>0</v>
      </c>
      <c r="BI181" s="104">
        <f t="shared" si="23"/>
        <v>0</v>
      </c>
      <c r="BJ181" s="16" t="s">
        <v>85</v>
      </c>
      <c r="BK181" s="104">
        <f t="shared" si="24"/>
        <v>0</v>
      </c>
      <c r="BL181" s="16" t="s">
        <v>199</v>
      </c>
      <c r="BM181" s="16" t="s">
        <v>299</v>
      </c>
    </row>
    <row r="182" spans="2:65" s="1" customFormat="1" ht="44.25" customHeight="1" x14ac:dyDescent="0.3">
      <c r="B182" s="129"/>
      <c r="C182" s="157" t="s">
        <v>300</v>
      </c>
      <c r="D182" s="157" t="s">
        <v>149</v>
      </c>
      <c r="E182" s="158" t="s">
        <v>301</v>
      </c>
      <c r="F182" s="264" t="s">
        <v>302</v>
      </c>
      <c r="G182" s="265"/>
      <c r="H182" s="265"/>
      <c r="I182" s="265"/>
      <c r="J182" s="159" t="s">
        <v>198</v>
      </c>
      <c r="K182" s="160">
        <v>90</v>
      </c>
      <c r="L182" s="249">
        <v>0</v>
      </c>
      <c r="M182" s="265"/>
      <c r="N182" s="266">
        <f t="shared" si="15"/>
        <v>0</v>
      </c>
      <c r="O182" s="265"/>
      <c r="P182" s="265"/>
      <c r="Q182" s="265"/>
      <c r="R182" s="131"/>
      <c r="T182" s="161" t="s">
        <v>3</v>
      </c>
      <c r="U182" s="42" t="s">
        <v>43</v>
      </c>
      <c r="V182" s="34"/>
      <c r="W182" s="162">
        <f t="shared" si="16"/>
        <v>0</v>
      </c>
      <c r="X182" s="162">
        <v>9.0000000000000006E-5</v>
      </c>
      <c r="Y182" s="162">
        <f t="shared" si="17"/>
        <v>8.1000000000000013E-3</v>
      </c>
      <c r="Z182" s="162">
        <v>0</v>
      </c>
      <c r="AA182" s="163">
        <f t="shared" si="18"/>
        <v>0</v>
      </c>
      <c r="AR182" s="16" t="s">
        <v>199</v>
      </c>
      <c r="AT182" s="16" t="s">
        <v>149</v>
      </c>
      <c r="AU182" s="16" t="s">
        <v>103</v>
      </c>
      <c r="AY182" s="16" t="s">
        <v>148</v>
      </c>
      <c r="BE182" s="104">
        <f t="shared" si="19"/>
        <v>0</v>
      </c>
      <c r="BF182" s="104">
        <f t="shared" si="20"/>
        <v>0</v>
      </c>
      <c r="BG182" s="104">
        <f t="shared" si="21"/>
        <v>0</v>
      </c>
      <c r="BH182" s="104">
        <f t="shared" si="22"/>
        <v>0</v>
      </c>
      <c r="BI182" s="104">
        <f t="shared" si="23"/>
        <v>0</v>
      </c>
      <c r="BJ182" s="16" t="s">
        <v>85</v>
      </c>
      <c r="BK182" s="104">
        <f t="shared" si="24"/>
        <v>0</v>
      </c>
      <c r="BL182" s="16" t="s">
        <v>199</v>
      </c>
      <c r="BM182" s="16" t="s">
        <v>303</v>
      </c>
    </row>
    <row r="183" spans="2:65" s="11" customFormat="1" ht="22.5" customHeight="1" x14ac:dyDescent="0.3">
      <c r="B183" s="172"/>
      <c r="C183" s="173"/>
      <c r="D183" s="173"/>
      <c r="E183" s="174" t="s">
        <v>3</v>
      </c>
      <c r="F183" s="267" t="s">
        <v>304</v>
      </c>
      <c r="G183" s="268"/>
      <c r="H183" s="268"/>
      <c r="I183" s="268"/>
      <c r="J183" s="173"/>
      <c r="K183" s="175">
        <v>90</v>
      </c>
      <c r="L183" s="173"/>
      <c r="M183" s="173"/>
      <c r="N183" s="173"/>
      <c r="O183" s="173"/>
      <c r="P183" s="173"/>
      <c r="Q183" s="173"/>
      <c r="R183" s="176"/>
      <c r="T183" s="177"/>
      <c r="U183" s="173"/>
      <c r="V183" s="173"/>
      <c r="W183" s="173"/>
      <c r="X183" s="173"/>
      <c r="Y183" s="173"/>
      <c r="Z183" s="173"/>
      <c r="AA183" s="178"/>
      <c r="AT183" s="179" t="s">
        <v>155</v>
      </c>
      <c r="AU183" s="179" t="s">
        <v>103</v>
      </c>
      <c r="AV183" s="11" t="s">
        <v>103</v>
      </c>
      <c r="AW183" s="11" t="s">
        <v>35</v>
      </c>
      <c r="AX183" s="11" t="s">
        <v>85</v>
      </c>
      <c r="AY183" s="179" t="s">
        <v>148</v>
      </c>
    </row>
    <row r="184" spans="2:65" s="1" customFormat="1" ht="44.25" customHeight="1" x14ac:dyDescent="0.3">
      <c r="B184" s="129"/>
      <c r="C184" s="157" t="s">
        <v>305</v>
      </c>
      <c r="D184" s="157" t="s">
        <v>149</v>
      </c>
      <c r="E184" s="158" t="s">
        <v>306</v>
      </c>
      <c r="F184" s="264" t="s">
        <v>307</v>
      </c>
      <c r="G184" s="265"/>
      <c r="H184" s="265"/>
      <c r="I184" s="265"/>
      <c r="J184" s="159" t="s">
        <v>198</v>
      </c>
      <c r="K184" s="160">
        <v>10</v>
      </c>
      <c r="L184" s="249">
        <v>0</v>
      </c>
      <c r="M184" s="265"/>
      <c r="N184" s="266">
        <f t="shared" ref="N184:N196" si="25">ROUND(L184*K184,2)</f>
        <v>0</v>
      </c>
      <c r="O184" s="265"/>
      <c r="P184" s="265"/>
      <c r="Q184" s="265"/>
      <c r="R184" s="131"/>
      <c r="T184" s="161" t="s">
        <v>3</v>
      </c>
      <c r="U184" s="42" t="s">
        <v>43</v>
      </c>
      <c r="V184" s="34"/>
      <c r="W184" s="162">
        <f t="shared" ref="W184:W196" si="26">V184*K184</f>
        <v>0</v>
      </c>
      <c r="X184" s="162">
        <v>1.6000000000000001E-4</v>
      </c>
      <c r="Y184" s="162">
        <f t="shared" ref="Y184:Y196" si="27">X184*K184</f>
        <v>1.6000000000000001E-3</v>
      </c>
      <c r="Z184" s="162">
        <v>0</v>
      </c>
      <c r="AA184" s="163">
        <f t="shared" ref="AA184:AA196" si="28">Z184*K184</f>
        <v>0</v>
      </c>
      <c r="AR184" s="16" t="s">
        <v>199</v>
      </c>
      <c r="AT184" s="16" t="s">
        <v>149</v>
      </c>
      <c r="AU184" s="16" t="s">
        <v>103</v>
      </c>
      <c r="AY184" s="16" t="s">
        <v>148</v>
      </c>
      <c r="BE184" s="104">
        <f t="shared" ref="BE184:BE196" si="29">IF(U184="základní",N184,0)</f>
        <v>0</v>
      </c>
      <c r="BF184" s="104">
        <f t="shared" ref="BF184:BF196" si="30">IF(U184="snížená",N184,0)</f>
        <v>0</v>
      </c>
      <c r="BG184" s="104">
        <f t="shared" ref="BG184:BG196" si="31">IF(U184="zákl. přenesená",N184,0)</f>
        <v>0</v>
      </c>
      <c r="BH184" s="104">
        <f t="shared" ref="BH184:BH196" si="32">IF(U184="sníž. přenesená",N184,0)</f>
        <v>0</v>
      </c>
      <c r="BI184" s="104">
        <f t="shared" ref="BI184:BI196" si="33">IF(U184="nulová",N184,0)</f>
        <v>0</v>
      </c>
      <c r="BJ184" s="16" t="s">
        <v>85</v>
      </c>
      <c r="BK184" s="104">
        <f t="shared" ref="BK184:BK196" si="34">ROUND(L184*K184,2)</f>
        <v>0</v>
      </c>
      <c r="BL184" s="16" t="s">
        <v>199</v>
      </c>
      <c r="BM184" s="16" t="s">
        <v>308</v>
      </c>
    </row>
    <row r="185" spans="2:65" s="1" customFormat="1" ht="44.25" customHeight="1" x14ac:dyDescent="0.3">
      <c r="B185" s="129"/>
      <c r="C185" s="157" t="s">
        <v>309</v>
      </c>
      <c r="D185" s="157" t="s">
        <v>149</v>
      </c>
      <c r="E185" s="158" t="s">
        <v>310</v>
      </c>
      <c r="F185" s="264" t="s">
        <v>311</v>
      </c>
      <c r="G185" s="265"/>
      <c r="H185" s="265"/>
      <c r="I185" s="265"/>
      <c r="J185" s="159" t="s">
        <v>198</v>
      </c>
      <c r="K185" s="160">
        <v>10</v>
      </c>
      <c r="L185" s="249">
        <v>0</v>
      </c>
      <c r="M185" s="265"/>
      <c r="N185" s="266">
        <f t="shared" si="25"/>
        <v>0</v>
      </c>
      <c r="O185" s="265"/>
      <c r="P185" s="265"/>
      <c r="Q185" s="265"/>
      <c r="R185" s="131"/>
      <c r="T185" s="161" t="s">
        <v>3</v>
      </c>
      <c r="U185" s="42" t="s">
        <v>43</v>
      </c>
      <c r="V185" s="34"/>
      <c r="W185" s="162">
        <f t="shared" si="26"/>
        <v>0</v>
      </c>
      <c r="X185" s="162">
        <v>1.9000000000000001E-4</v>
      </c>
      <c r="Y185" s="162">
        <f t="shared" si="27"/>
        <v>1.9000000000000002E-3</v>
      </c>
      <c r="Z185" s="162">
        <v>0</v>
      </c>
      <c r="AA185" s="163">
        <f t="shared" si="28"/>
        <v>0</v>
      </c>
      <c r="AR185" s="16" t="s">
        <v>199</v>
      </c>
      <c r="AT185" s="16" t="s">
        <v>149</v>
      </c>
      <c r="AU185" s="16" t="s">
        <v>103</v>
      </c>
      <c r="AY185" s="16" t="s">
        <v>148</v>
      </c>
      <c r="BE185" s="104">
        <f t="shared" si="29"/>
        <v>0</v>
      </c>
      <c r="BF185" s="104">
        <f t="shared" si="30"/>
        <v>0</v>
      </c>
      <c r="BG185" s="104">
        <f t="shared" si="31"/>
        <v>0</v>
      </c>
      <c r="BH185" s="104">
        <f t="shared" si="32"/>
        <v>0</v>
      </c>
      <c r="BI185" s="104">
        <f t="shared" si="33"/>
        <v>0</v>
      </c>
      <c r="BJ185" s="16" t="s">
        <v>85</v>
      </c>
      <c r="BK185" s="104">
        <f t="shared" si="34"/>
        <v>0</v>
      </c>
      <c r="BL185" s="16" t="s">
        <v>199</v>
      </c>
      <c r="BM185" s="16" t="s">
        <v>312</v>
      </c>
    </row>
    <row r="186" spans="2:65" s="1" customFormat="1" ht="31.5" customHeight="1" x14ac:dyDescent="0.3">
      <c r="B186" s="129"/>
      <c r="C186" s="157" t="s">
        <v>313</v>
      </c>
      <c r="D186" s="157" t="s">
        <v>149</v>
      </c>
      <c r="E186" s="158" t="s">
        <v>314</v>
      </c>
      <c r="F186" s="264" t="s">
        <v>315</v>
      </c>
      <c r="G186" s="265"/>
      <c r="H186" s="265"/>
      <c r="I186" s="265"/>
      <c r="J186" s="159" t="s">
        <v>230</v>
      </c>
      <c r="K186" s="160">
        <v>14</v>
      </c>
      <c r="L186" s="249">
        <v>0</v>
      </c>
      <c r="M186" s="265"/>
      <c r="N186" s="266">
        <f t="shared" si="25"/>
        <v>0</v>
      </c>
      <c r="O186" s="265"/>
      <c r="P186" s="265"/>
      <c r="Q186" s="265"/>
      <c r="R186" s="131"/>
      <c r="T186" s="161" t="s">
        <v>3</v>
      </c>
      <c r="U186" s="42" t="s">
        <v>43</v>
      </c>
      <c r="V186" s="34"/>
      <c r="W186" s="162">
        <f t="shared" si="26"/>
        <v>0</v>
      </c>
      <c r="X186" s="162">
        <v>1.2999999999999999E-4</v>
      </c>
      <c r="Y186" s="162">
        <f t="shared" si="27"/>
        <v>1.8199999999999998E-3</v>
      </c>
      <c r="Z186" s="162">
        <v>0</v>
      </c>
      <c r="AA186" s="163">
        <f t="shared" si="28"/>
        <v>0</v>
      </c>
      <c r="AR186" s="16" t="s">
        <v>199</v>
      </c>
      <c r="AT186" s="16" t="s">
        <v>149</v>
      </c>
      <c r="AU186" s="16" t="s">
        <v>103</v>
      </c>
      <c r="AY186" s="16" t="s">
        <v>148</v>
      </c>
      <c r="BE186" s="104">
        <f t="shared" si="29"/>
        <v>0</v>
      </c>
      <c r="BF186" s="104">
        <f t="shared" si="30"/>
        <v>0</v>
      </c>
      <c r="BG186" s="104">
        <f t="shared" si="31"/>
        <v>0</v>
      </c>
      <c r="BH186" s="104">
        <f t="shared" si="32"/>
        <v>0</v>
      </c>
      <c r="BI186" s="104">
        <f t="shared" si="33"/>
        <v>0</v>
      </c>
      <c r="BJ186" s="16" t="s">
        <v>85</v>
      </c>
      <c r="BK186" s="104">
        <f t="shared" si="34"/>
        <v>0</v>
      </c>
      <c r="BL186" s="16" t="s">
        <v>199</v>
      </c>
      <c r="BM186" s="16" t="s">
        <v>316</v>
      </c>
    </row>
    <row r="187" spans="2:65" s="1" customFormat="1" ht="22.5" customHeight="1" x14ac:dyDescent="0.3">
      <c r="B187" s="129"/>
      <c r="C187" s="157" t="s">
        <v>317</v>
      </c>
      <c r="D187" s="157" t="s">
        <v>149</v>
      </c>
      <c r="E187" s="158" t="s">
        <v>318</v>
      </c>
      <c r="F187" s="264" t="s">
        <v>319</v>
      </c>
      <c r="G187" s="265"/>
      <c r="H187" s="265"/>
      <c r="I187" s="265"/>
      <c r="J187" s="159" t="s">
        <v>320</v>
      </c>
      <c r="K187" s="160">
        <v>1</v>
      </c>
      <c r="L187" s="249">
        <v>0</v>
      </c>
      <c r="M187" s="265"/>
      <c r="N187" s="266">
        <f t="shared" si="25"/>
        <v>0</v>
      </c>
      <c r="O187" s="265"/>
      <c r="P187" s="265"/>
      <c r="Q187" s="265"/>
      <c r="R187" s="131"/>
      <c r="T187" s="161" t="s">
        <v>3</v>
      </c>
      <c r="U187" s="42" t="s">
        <v>43</v>
      </c>
      <c r="V187" s="34"/>
      <c r="W187" s="162">
        <f t="shared" si="26"/>
        <v>0</v>
      </c>
      <c r="X187" s="162">
        <v>2.5000000000000001E-4</v>
      </c>
      <c r="Y187" s="162">
        <f t="shared" si="27"/>
        <v>2.5000000000000001E-4</v>
      </c>
      <c r="Z187" s="162">
        <v>0</v>
      </c>
      <c r="AA187" s="163">
        <f t="shared" si="28"/>
        <v>0</v>
      </c>
      <c r="AR187" s="16" t="s">
        <v>199</v>
      </c>
      <c r="AT187" s="16" t="s">
        <v>149</v>
      </c>
      <c r="AU187" s="16" t="s">
        <v>103</v>
      </c>
      <c r="AY187" s="16" t="s">
        <v>148</v>
      </c>
      <c r="BE187" s="104">
        <f t="shared" si="29"/>
        <v>0</v>
      </c>
      <c r="BF187" s="104">
        <f t="shared" si="30"/>
        <v>0</v>
      </c>
      <c r="BG187" s="104">
        <f t="shared" si="31"/>
        <v>0</v>
      </c>
      <c r="BH187" s="104">
        <f t="shared" si="32"/>
        <v>0</v>
      </c>
      <c r="BI187" s="104">
        <f t="shared" si="33"/>
        <v>0</v>
      </c>
      <c r="BJ187" s="16" t="s">
        <v>85</v>
      </c>
      <c r="BK187" s="104">
        <f t="shared" si="34"/>
        <v>0</v>
      </c>
      <c r="BL187" s="16" t="s">
        <v>199</v>
      </c>
      <c r="BM187" s="16" t="s">
        <v>321</v>
      </c>
    </row>
    <row r="188" spans="2:65" s="1" customFormat="1" ht="22.5" customHeight="1" x14ac:dyDescent="0.3">
      <c r="B188" s="129"/>
      <c r="C188" s="157" t="s">
        <v>322</v>
      </c>
      <c r="D188" s="157" t="s">
        <v>149</v>
      </c>
      <c r="E188" s="158" t="s">
        <v>323</v>
      </c>
      <c r="F188" s="264" t="s">
        <v>324</v>
      </c>
      <c r="G188" s="265"/>
      <c r="H188" s="265"/>
      <c r="I188" s="265"/>
      <c r="J188" s="159" t="s">
        <v>325</v>
      </c>
      <c r="K188" s="160">
        <v>1</v>
      </c>
      <c r="L188" s="249">
        <v>0</v>
      </c>
      <c r="M188" s="265"/>
      <c r="N188" s="266">
        <f t="shared" si="25"/>
        <v>0</v>
      </c>
      <c r="O188" s="265"/>
      <c r="P188" s="265"/>
      <c r="Q188" s="265"/>
      <c r="R188" s="131"/>
      <c r="T188" s="161" t="s">
        <v>3</v>
      </c>
      <c r="U188" s="42" t="s">
        <v>43</v>
      </c>
      <c r="V188" s="34"/>
      <c r="W188" s="162">
        <f t="shared" si="26"/>
        <v>0</v>
      </c>
      <c r="X188" s="162">
        <v>5.6999999999999998E-4</v>
      </c>
      <c r="Y188" s="162">
        <f t="shared" si="27"/>
        <v>5.6999999999999998E-4</v>
      </c>
      <c r="Z188" s="162">
        <v>0</v>
      </c>
      <c r="AA188" s="163">
        <f t="shared" si="28"/>
        <v>0</v>
      </c>
      <c r="AR188" s="16" t="s">
        <v>199</v>
      </c>
      <c r="AT188" s="16" t="s">
        <v>149</v>
      </c>
      <c r="AU188" s="16" t="s">
        <v>103</v>
      </c>
      <c r="AY188" s="16" t="s">
        <v>148</v>
      </c>
      <c r="BE188" s="104">
        <f t="shared" si="29"/>
        <v>0</v>
      </c>
      <c r="BF188" s="104">
        <f t="shared" si="30"/>
        <v>0</v>
      </c>
      <c r="BG188" s="104">
        <f t="shared" si="31"/>
        <v>0</v>
      </c>
      <c r="BH188" s="104">
        <f t="shared" si="32"/>
        <v>0</v>
      </c>
      <c r="BI188" s="104">
        <f t="shared" si="33"/>
        <v>0</v>
      </c>
      <c r="BJ188" s="16" t="s">
        <v>85</v>
      </c>
      <c r="BK188" s="104">
        <f t="shared" si="34"/>
        <v>0</v>
      </c>
      <c r="BL188" s="16" t="s">
        <v>199</v>
      </c>
      <c r="BM188" s="16" t="s">
        <v>326</v>
      </c>
    </row>
    <row r="189" spans="2:65" s="1" customFormat="1" ht="31.5" customHeight="1" x14ac:dyDescent="0.3">
      <c r="B189" s="129"/>
      <c r="C189" s="157" t="s">
        <v>327</v>
      </c>
      <c r="D189" s="157" t="s">
        <v>149</v>
      </c>
      <c r="E189" s="158" t="s">
        <v>328</v>
      </c>
      <c r="F189" s="264" t="s">
        <v>329</v>
      </c>
      <c r="G189" s="265"/>
      <c r="H189" s="265"/>
      <c r="I189" s="265"/>
      <c r="J189" s="159" t="s">
        <v>230</v>
      </c>
      <c r="K189" s="160">
        <v>1</v>
      </c>
      <c r="L189" s="249">
        <v>0</v>
      </c>
      <c r="M189" s="265"/>
      <c r="N189" s="266">
        <f t="shared" si="25"/>
        <v>0</v>
      </c>
      <c r="O189" s="265"/>
      <c r="P189" s="265"/>
      <c r="Q189" s="265"/>
      <c r="R189" s="131"/>
      <c r="T189" s="161" t="s">
        <v>3</v>
      </c>
      <c r="U189" s="42" t="s">
        <v>43</v>
      </c>
      <c r="V189" s="34"/>
      <c r="W189" s="162">
        <f t="shared" si="26"/>
        <v>0</v>
      </c>
      <c r="X189" s="162">
        <v>2.4000000000000001E-4</v>
      </c>
      <c r="Y189" s="162">
        <f t="shared" si="27"/>
        <v>2.4000000000000001E-4</v>
      </c>
      <c r="Z189" s="162">
        <v>0</v>
      </c>
      <c r="AA189" s="163">
        <f t="shared" si="28"/>
        <v>0</v>
      </c>
      <c r="AR189" s="16" t="s">
        <v>199</v>
      </c>
      <c r="AT189" s="16" t="s">
        <v>149</v>
      </c>
      <c r="AU189" s="16" t="s">
        <v>103</v>
      </c>
      <c r="AY189" s="16" t="s">
        <v>148</v>
      </c>
      <c r="BE189" s="104">
        <f t="shared" si="29"/>
        <v>0</v>
      </c>
      <c r="BF189" s="104">
        <f t="shared" si="30"/>
        <v>0</v>
      </c>
      <c r="BG189" s="104">
        <f t="shared" si="31"/>
        <v>0</v>
      </c>
      <c r="BH189" s="104">
        <f t="shared" si="32"/>
        <v>0</v>
      </c>
      <c r="BI189" s="104">
        <f t="shared" si="33"/>
        <v>0</v>
      </c>
      <c r="BJ189" s="16" t="s">
        <v>85</v>
      </c>
      <c r="BK189" s="104">
        <f t="shared" si="34"/>
        <v>0</v>
      </c>
      <c r="BL189" s="16" t="s">
        <v>199</v>
      </c>
      <c r="BM189" s="16" t="s">
        <v>330</v>
      </c>
    </row>
    <row r="190" spans="2:65" s="1" customFormat="1" ht="22.5" customHeight="1" x14ac:dyDescent="0.3">
      <c r="B190" s="129"/>
      <c r="C190" s="157" t="s">
        <v>331</v>
      </c>
      <c r="D190" s="157" t="s">
        <v>149</v>
      </c>
      <c r="E190" s="158" t="s">
        <v>332</v>
      </c>
      <c r="F190" s="264" t="s">
        <v>333</v>
      </c>
      <c r="G190" s="265"/>
      <c r="H190" s="265"/>
      <c r="I190" s="265"/>
      <c r="J190" s="159" t="s">
        <v>230</v>
      </c>
      <c r="K190" s="160">
        <v>1</v>
      </c>
      <c r="L190" s="249">
        <v>0</v>
      </c>
      <c r="M190" s="265"/>
      <c r="N190" s="266">
        <f t="shared" si="25"/>
        <v>0</v>
      </c>
      <c r="O190" s="265"/>
      <c r="P190" s="265"/>
      <c r="Q190" s="265"/>
      <c r="R190" s="131"/>
      <c r="T190" s="161" t="s">
        <v>3</v>
      </c>
      <c r="U190" s="42" t="s">
        <v>43</v>
      </c>
      <c r="V190" s="34"/>
      <c r="W190" s="162">
        <f t="shared" si="26"/>
        <v>0</v>
      </c>
      <c r="X190" s="162">
        <v>4.0999999999999999E-4</v>
      </c>
      <c r="Y190" s="162">
        <f t="shared" si="27"/>
        <v>4.0999999999999999E-4</v>
      </c>
      <c r="Z190" s="162">
        <v>0</v>
      </c>
      <c r="AA190" s="163">
        <f t="shared" si="28"/>
        <v>0</v>
      </c>
      <c r="AR190" s="16" t="s">
        <v>199</v>
      </c>
      <c r="AT190" s="16" t="s">
        <v>149</v>
      </c>
      <c r="AU190" s="16" t="s">
        <v>103</v>
      </c>
      <c r="AY190" s="16" t="s">
        <v>148</v>
      </c>
      <c r="BE190" s="104">
        <f t="shared" si="29"/>
        <v>0</v>
      </c>
      <c r="BF190" s="104">
        <f t="shared" si="30"/>
        <v>0</v>
      </c>
      <c r="BG190" s="104">
        <f t="shared" si="31"/>
        <v>0</v>
      </c>
      <c r="BH190" s="104">
        <f t="shared" si="32"/>
        <v>0</v>
      </c>
      <c r="BI190" s="104">
        <f t="shared" si="33"/>
        <v>0</v>
      </c>
      <c r="BJ190" s="16" t="s">
        <v>85</v>
      </c>
      <c r="BK190" s="104">
        <f t="shared" si="34"/>
        <v>0</v>
      </c>
      <c r="BL190" s="16" t="s">
        <v>199</v>
      </c>
      <c r="BM190" s="16" t="s">
        <v>334</v>
      </c>
    </row>
    <row r="191" spans="2:65" s="1" customFormat="1" ht="31.5" customHeight="1" x14ac:dyDescent="0.3">
      <c r="B191" s="129"/>
      <c r="C191" s="157" t="s">
        <v>335</v>
      </c>
      <c r="D191" s="157" t="s">
        <v>149</v>
      </c>
      <c r="E191" s="158" t="s">
        <v>336</v>
      </c>
      <c r="F191" s="264" t="s">
        <v>337</v>
      </c>
      <c r="G191" s="265"/>
      <c r="H191" s="265"/>
      <c r="I191" s="265"/>
      <c r="J191" s="159" t="s">
        <v>230</v>
      </c>
      <c r="K191" s="160">
        <v>2</v>
      </c>
      <c r="L191" s="249">
        <v>0</v>
      </c>
      <c r="M191" s="265"/>
      <c r="N191" s="266">
        <f t="shared" si="25"/>
        <v>0</v>
      </c>
      <c r="O191" s="265"/>
      <c r="P191" s="265"/>
      <c r="Q191" s="265"/>
      <c r="R191" s="131"/>
      <c r="T191" s="161" t="s">
        <v>3</v>
      </c>
      <c r="U191" s="42" t="s">
        <v>43</v>
      </c>
      <c r="V191" s="34"/>
      <c r="W191" s="162">
        <f t="shared" si="26"/>
        <v>0</v>
      </c>
      <c r="X191" s="162">
        <v>3.4000000000000002E-4</v>
      </c>
      <c r="Y191" s="162">
        <f t="shared" si="27"/>
        <v>6.8000000000000005E-4</v>
      </c>
      <c r="Z191" s="162">
        <v>0</v>
      </c>
      <c r="AA191" s="163">
        <f t="shared" si="28"/>
        <v>0</v>
      </c>
      <c r="AR191" s="16" t="s">
        <v>199</v>
      </c>
      <c r="AT191" s="16" t="s">
        <v>149</v>
      </c>
      <c r="AU191" s="16" t="s">
        <v>103</v>
      </c>
      <c r="AY191" s="16" t="s">
        <v>148</v>
      </c>
      <c r="BE191" s="104">
        <f t="shared" si="29"/>
        <v>0</v>
      </c>
      <c r="BF191" s="104">
        <f t="shared" si="30"/>
        <v>0</v>
      </c>
      <c r="BG191" s="104">
        <f t="shared" si="31"/>
        <v>0</v>
      </c>
      <c r="BH191" s="104">
        <f t="shared" si="32"/>
        <v>0</v>
      </c>
      <c r="BI191" s="104">
        <f t="shared" si="33"/>
        <v>0</v>
      </c>
      <c r="BJ191" s="16" t="s">
        <v>85</v>
      </c>
      <c r="BK191" s="104">
        <f t="shared" si="34"/>
        <v>0</v>
      </c>
      <c r="BL191" s="16" t="s">
        <v>199</v>
      </c>
      <c r="BM191" s="16" t="s">
        <v>338</v>
      </c>
    </row>
    <row r="192" spans="2:65" s="1" customFormat="1" ht="31.5" customHeight="1" x14ac:dyDescent="0.3">
      <c r="B192" s="129"/>
      <c r="C192" s="157" t="s">
        <v>339</v>
      </c>
      <c r="D192" s="157" t="s">
        <v>149</v>
      </c>
      <c r="E192" s="158" t="s">
        <v>340</v>
      </c>
      <c r="F192" s="264" t="s">
        <v>341</v>
      </c>
      <c r="G192" s="265"/>
      <c r="H192" s="265"/>
      <c r="I192" s="265"/>
      <c r="J192" s="159" t="s">
        <v>230</v>
      </c>
      <c r="K192" s="160">
        <v>6</v>
      </c>
      <c r="L192" s="249">
        <v>0</v>
      </c>
      <c r="M192" s="265"/>
      <c r="N192" s="266">
        <f t="shared" si="25"/>
        <v>0</v>
      </c>
      <c r="O192" s="265"/>
      <c r="P192" s="265"/>
      <c r="Q192" s="265"/>
      <c r="R192" s="131"/>
      <c r="T192" s="161" t="s">
        <v>3</v>
      </c>
      <c r="U192" s="42" t="s">
        <v>43</v>
      </c>
      <c r="V192" s="34"/>
      <c r="W192" s="162">
        <f t="shared" si="26"/>
        <v>0</v>
      </c>
      <c r="X192" s="162">
        <v>5.0000000000000001E-4</v>
      </c>
      <c r="Y192" s="162">
        <f t="shared" si="27"/>
        <v>3.0000000000000001E-3</v>
      </c>
      <c r="Z192" s="162">
        <v>0</v>
      </c>
      <c r="AA192" s="163">
        <f t="shared" si="28"/>
        <v>0</v>
      </c>
      <c r="AR192" s="16" t="s">
        <v>199</v>
      </c>
      <c r="AT192" s="16" t="s">
        <v>149</v>
      </c>
      <c r="AU192" s="16" t="s">
        <v>103</v>
      </c>
      <c r="AY192" s="16" t="s">
        <v>148</v>
      </c>
      <c r="BE192" s="104">
        <f t="shared" si="29"/>
        <v>0</v>
      </c>
      <c r="BF192" s="104">
        <f t="shared" si="30"/>
        <v>0</v>
      </c>
      <c r="BG192" s="104">
        <f t="shared" si="31"/>
        <v>0</v>
      </c>
      <c r="BH192" s="104">
        <f t="shared" si="32"/>
        <v>0</v>
      </c>
      <c r="BI192" s="104">
        <f t="shared" si="33"/>
        <v>0</v>
      </c>
      <c r="BJ192" s="16" t="s">
        <v>85</v>
      </c>
      <c r="BK192" s="104">
        <f t="shared" si="34"/>
        <v>0</v>
      </c>
      <c r="BL192" s="16" t="s">
        <v>199</v>
      </c>
      <c r="BM192" s="16" t="s">
        <v>342</v>
      </c>
    </row>
    <row r="193" spans="2:65" s="1" customFormat="1" ht="31.5" customHeight="1" x14ac:dyDescent="0.3">
      <c r="B193" s="129"/>
      <c r="C193" s="157" t="s">
        <v>343</v>
      </c>
      <c r="D193" s="157" t="s">
        <v>149</v>
      </c>
      <c r="E193" s="158" t="s">
        <v>344</v>
      </c>
      <c r="F193" s="264" t="s">
        <v>345</v>
      </c>
      <c r="G193" s="265"/>
      <c r="H193" s="265"/>
      <c r="I193" s="265"/>
      <c r="J193" s="159" t="s">
        <v>230</v>
      </c>
      <c r="K193" s="160">
        <v>2</v>
      </c>
      <c r="L193" s="249">
        <v>0</v>
      </c>
      <c r="M193" s="265"/>
      <c r="N193" s="266">
        <f t="shared" si="25"/>
        <v>0</v>
      </c>
      <c r="O193" s="265"/>
      <c r="P193" s="265"/>
      <c r="Q193" s="265"/>
      <c r="R193" s="131"/>
      <c r="T193" s="161" t="s">
        <v>3</v>
      </c>
      <c r="U193" s="42" t="s">
        <v>43</v>
      </c>
      <c r="V193" s="34"/>
      <c r="W193" s="162">
        <f t="shared" si="26"/>
        <v>0</v>
      </c>
      <c r="X193" s="162">
        <v>6.9999999999999999E-4</v>
      </c>
      <c r="Y193" s="162">
        <f t="shared" si="27"/>
        <v>1.4E-3</v>
      </c>
      <c r="Z193" s="162">
        <v>0</v>
      </c>
      <c r="AA193" s="163">
        <f t="shared" si="28"/>
        <v>0</v>
      </c>
      <c r="AR193" s="16" t="s">
        <v>199</v>
      </c>
      <c r="AT193" s="16" t="s">
        <v>149</v>
      </c>
      <c r="AU193" s="16" t="s">
        <v>103</v>
      </c>
      <c r="AY193" s="16" t="s">
        <v>148</v>
      </c>
      <c r="BE193" s="104">
        <f t="shared" si="29"/>
        <v>0</v>
      </c>
      <c r="BF193" s="104">
        <f t="shared" si="30"/>
        <v>0</v>
      </c>
      <c r="BG193" s="104">
        <f t="shared" si="31"/>
        <v>0</v>
      </c>
      <c r="BH193" s="104">
        <f t="shared" si="32"/>
        <v>0</v>
      </c>
      <c r="BI193" s="104">
        <f t="shared" si="33"/>
        <v>0</v>
      </c>
      <c r="BJ193" s="16" t="s">
        <v>85</v>
      </c>
      <c r="BK193" s="104">
        <f t="shared" si="34"/>
        <v>0</v>
      </c>
      <c r="BL193" s="16" t="s">
        <v>199</v>
      </c>
      <c r="BM193" s="16" t="s">
        <v>346</v>
      </c>
    </row>
    <row r="194" spans="2:65" s="1" customFormat="1" ht="31.5" customHeight="1" x14ac:dyDescent="0.3">
      <c r="B194" s="129"/>
      <c r="C194" s="157" t="s">
        <v>347</v>
      </c>
      <c r="D194" s="157" t="s">
        <v>149</v>
      </c>
      <c r="E194" s="158" t="s">
        <v>348</v>
      </c>
      <c r="F194" s="264" t="s">
        <v>349</v>
      </c>
      <c r="G194" s="265"/>
      <c r="H194" s="265"/>
      <c r="I194" s="265"/>
      <c r="J194" s="159" t="s">
        <v>198</v>
      </c>
      <c r="K194" s="160">
        <v>285</v>
      </c>
      <c r="L194" s="249">
        <v>0</v>
      </c>
      <c r="M194" s="265"/>
      <c r="N194" s="266">
        <f t="shared" si="25"/>
        <v>0</v>
      </c>
      <c r="O194" s="265"/>
      <c r="P194" s="265"/>
      <c r="Q194" s="265"/>
      <c r="R194" s="131"/>
      <c r="T194" s="161" t="s">
        <v>3</v>
      </c>
      <c r="U194" s="42" t="s">
        <v>43</v>
      </c>
      <c r="V194" s="34"/>
      <c r="W194" s="162">
        <f t="shared" si="26"/>
        <v>0</v>
      </c>
      <c r="X194" s="162">
        <v>1.9000000000000001E-4</v>
      </c>
      <c r="Y194" s="162">
        <f t="shared" si="27"/>
        <v>5.4150000000000004E-2</v>
      </c>
      <c r="Z194" s="162">
        <v>0</v>
      </c>
      <c r="AA194" s="163">
        <f t="shared" si="28"/>
        <v>0</v>
      </c>
      <c r="AR194" s="16" t="s">
        <v>199</v>
      </c>
      <c r="AT194" s="16" t="s">
        <v>149</v>
      </c>
      <c r="AU194" s="16" t="s">
        <v>103</v>
      </c>
      <c r="AY194" s="16" t="s">
        <v>148</v>
      </c>
      <c r="BE194" s="104">
        <f t="shared" si="29"/>
        <v>0</v>
      </c>
      <c r="BF194" s="104">
        <f t="shared" si="30"/>
        <v>0</v>
      </c>
      <c r="BG194" s="104">
        <f t="shared" si="31"/>
        <v>0</v>
      </c>
      <c r="BH194" s="104">
        <f t="shared" si="32"/>
        <v>0</v>
      </c>
      <c r="BI194" s="104">
        <f t="shared" si="33"/>
        <v>0</v>
      </c>
      <c r="BJ194" s="16" t="s">
        <v>85</v>
      </c>
      <c r="BK194" s="104">
        <f t="shared" si="34"/>
        <v>0</v>
      </c>
      <c r="BL194" s="16" t="s">
        <v>199</v>
      </c>
      <c r="BM194" s="16" t="s">
        <v>350</v>
      </c>
    </row>
    <row r="195" spans="2:65" s="1" customFormat="1" ht="31.5" customHeight="1" x14ac:dyDescent="0.3">
      <c r="B195" s="129"/>
      <c r="C195" s="157" t="s">
        <v>351</v>
      </c>
      <c r="D195" s="157" t="s">
        <v>149</v>
      </c>
      <c r="E195" s="158" t="s">
        <v>352</v>
      </c>
      <c r="F195" s="264" t="s">
        <v>353</v>
      </c>
      <c r="G195" s="265"/>
      <c r="H195" s="265"/>
      <c r="I195" s="265"/>
      <c r="J195" s="159" t="s">
        <v>198</v>
      </c>
      <c r="K195" s="160">
        <v>285</v>
      </c>
      <c r="L195" s="249">
        <v>0</v>
      </c>
      <c r="M195" s="265"/>
      <c r="N195" s="266">
        <f t="shared" si="25"/>
        <v>0</v>
      </c>
      <c r="O195" s="265"/>
      <c r="P195" s="265"/>
      <c r="Q195" s="265"/>
      <c r="R195" s="131"/>
      <c r="T195" s="161" t="s">
        <v>3</v>
      </c>
      <c r="U195" s="42" t="s">
        <v>43</v>
      </c>
      <c r="V195" s="34"/>
      <c r="W195" s="162">
        <f t="shared" si="26"/>
        <v>0</v>
      </c>
      <c r="X195" s="162">
        <v>1.0000000000000001E-5</v>
      </c>
      <c r="Y195" s="162">
        <f t="shared" si="27"/>
        <v>2.8500000000000001E-3</v>
      </c>
      <c r="Z195" s="162">
        <v>0</v>
      </c>
      <c r="AA195" s="163">
        <f t="shared" si="28"/>
        <v>0</v>
      </c>
      <c r="AR195" s="16" t="s">
        <v>199</v>
      </c>
      <c r="AT195" s="16" t="s">
        <v>149</v>
      </c>
      <c r="AU195" s="16" t="s">
        <v>103</v>
      </c>
      <c r="AY195" s="16" t="s">
        <v>148</v>
      </c>
      <c r="BE195" s="104">
        <f t="shared" si="29"/>
        <v>0</v>
      </c>
      <c r="BF195" s="104">
        <f t="shared" si="30"/>
        <v>0</v>
      </c>
      <c r="BG195" s="104">
        <f t="shared" si="31"/>
        <v>0</v>
      </c>
      <c r="BH195" s="104">
        <f t="shared" si="32"/>
        <v>0</v>
      </c>
      <c r="BI195" s="104">
        <f t="shared" si="33"/>
        <v>0</v>
      </c>
      <c r="BJ195" s="16" t="s">
        <v>85</v>
      </c>
      <c r="BK195" s="104">
        <f t="shared" si="34"/>
        <v>0</v>
      </c>
      <c r="BL195" s="16" t="s">
        <v>199</v>
      </c>
      <c r="BM195" s="16" t="s">
        <v>354</v>
      </c>
    </row>
    <row r="196" spans="2:65" s="1" customFormat="1" ht="31.5" customHeight="1" x14ac:dyDescent="0.3">
      <c r="B196" s="129"/>
      <c r="C196" s="157" t="s">
        <v>355</v>
      </c>
      <c r="D196" s="157" t="s">
        <v>149</v>
      </c>
      <c r="E196" s="158" t="s">
        <v>356</v>
      </c>
      <c r="F196" s="264" t="s">
        <v>357</v>
      </c>
      <c r="G196" s="265"/>
      <c r="H196" s="265"/>
      <c r="I196" s="265"/>
      <c r="J196" s="159" t="s">
        <v>262</v>
      </c>
      <c r="K196" s="189">
        <v>0</v>
      </c>
      <c r="L196" s="249">
        <v>0</v>
      </c>
      <c r="M196" s="265"/>
      <c r="N196" s="266">
        <f t="shared" si="25"/>
        <v>0</v>
      </c>
      <c r="O196" s="265"/>
      <c r="P196" s="265"/>
      <c r="Q196" s="265"/>
      <c r="R196" s="131"/>
      <c r="T196" s="161" t="s">
        <v>3</v>
      </c>
      <c r="U196" s="42" t="s">
        <v>43</v>
      </c>
      <c r="V196" s="34"/>
      <c r="W196" s="162">
        <f t="shared" si="26"/>
        <v>0</v>
      </c>
      <c r="X196" s="162">
        <v>0</v>
      </c>
      <c r="Y196" s="162">
        <f t="shared" si="27"/>
        <v>0</v>
      </c>
      <c r="Z196" s="162">
        <v>0</v>
      </c>
      <c r="AA196" s="163">
        <f t="shared" si="28"/>
        <v>0</v>
      </c>
      <c r="AR196" s="16" t="s">
        <v>199</v>
      </c>
      <c r="AT196" s="16" t="s">
        <v>149</v>
      </c>
      <c r="AU196" s="16" t="s">
        <v>103</v>
      </c>
      <c r="AY196" s="16" t="s">
        <v>148</v>
      </c>
      <c r="BE196" s="104">
        <f t="shared" si="29"/>
        <v>0</v>
      </c>
      <c r="BF196" s="104">
        <f t="shared" si="30"/>
        <v>0</v>
      </c>
      <c r="BG196" s="104">
        <f t="shared" si="31"/>
        <v>0</v>
      </c>
      <c r="BH196" s="104">
        <f t="shared" si="32"/>
        <v>0</v>
      </c>
      <c r="BI196" s="104">
        <f t="shared" si="33"/>
        <v>0</v>
      </c>
      <c r="BJ196" s="16" t="s">
        <v>85</v>
      </c>
      <c r="BK196" s="104">
        <f t="shared" si="34"/>
        <v>0</v>
      </c>
      <c r="BL196" s="16" t="s">
        <v>199</v>
      </c>
      <c r="BM196" s="16" t="s">
        <v>358</v>
      </c>
    </row>
    <row r="197" spans="2:65" s="9" customFormat="1" ht="29.85" customHeight="1" x14ac:dyDescent="0.3">
      <c r="B197" s="147"/>
      <c r="C197" s="148"/>
      <c r="D197" s="188" t="s">
        <v>121</v>
      </c>
      <c r="E197" s="188"/>
      <c r="F197" s="188"/>
      <c r="G197" s="188"/>
      <c r="H197" s="188"/>
      <c r="I197" s="188"/>
      <c r="J197" s="188"/>
      <c r="K197" s="188"/>
      <c r="L197" s="188"/>
      <c r="M197" s="188"/>
      <c r="N197" s="260">
        <f>BK197</f>
        <v>0</v>
      </c>
      <c r="O197" s="261"/>
      <c r="P197" s="261"/>
      <c r="Q197" s="261"/>
      <c r="R197" s="150"/>
      <c r="T197" s="151"/>
      <c r="U197" s="148"/>
      <c r="V197" s="148"/>
      <c r="W197" s="152">
        <f>SUM(W198:W207)</f>
        <v>0</v>
      </c>
      <c r="X197" s="148"/>
      <c r="Y197" s="152">
        <f>SUM(Y198:Y207)</f>
        <v>6.4700000000000008E-2</v>
      </c>
      <c r="Z197" s="148"/>
      <c r="AA197" s="153">
        <f>SUM(AA198:AA207)</f>
        <v>0</v>
      </c>
      <c r="AR197" s="154" t="s">
        <v>103</v>
      </c>
      <c r="AT197" s="155" t="s">
        <v>77</v>
      </c>
      <c r="AU197" s="155" t="s">
        <v>85</v>
      </c>
      <c r="AY197" s="154" t="s">
        <v>148</v>
      </c>
      <c r="BK197" s="156">
        <f>SUM(BK198:BK207)</f>
        <v>0</v>
      </c>
    </row>
    <row r="198" spans="2:65" s="1" customFormat="1" ht="31.5" customHeight="1" x14ac:dyDescent="0.3">
      <c r="B198" s="129"/>
      <c r="C198" s="157" t="s">
        <v>359</v>
      </c>
      <c r="D198" s="157" t="s">
        <v>149</v>
      </c>
      <c r="E198" s="158" t="s">
        <v>360</v>
      </c>
      <c r="F198" s="264" t="s">
        <v>361</v>
      </c>
      <c r="G198" s="265"/>
      <c r="H198" s="265"/>
      <c r="I198" s="265"/>
      <c r="J198" s="159" t="s">
        <v>198</v>
      </c>
      <c r="K198" s="160">
        <v>20</v>
      </c>
      <c r="L198" s="249">
        <v>0</v>
      </c>
      <c r="M198" s="265"/>
      <c r="N198" s="266">
        <f t="shared" ref="N198:N207" si="35">ROUND(L198*K198,2)</f>
        <v>0</v>
      </c>
      <c r="O198" s="265"/>
      <c r="P198" s="265"/>
      <c r="Q198" s="265"/>
      <c r="R198" s="131"/>
      <c r="T198" s="161" t="s">
        <v>3</v>
      </c>
      <c r="U198" s="42" t="s">
        <v>43</v>
      </c>
      <c r="V198" s="34"/>
      <c r="W198" s="162">
        <f t="shared" ref="W198:W207" si="36">V198*K198</f>
        <v>0</v>
      </c>
      <c r="X198" s="162">
        <v>1.8500000000000001E-3</v>
      </c>
      <c r="Y198" s="162">
        <f t="shared" ref="Y198:Y207" si="37">X198*K198</f>
        <v>3.7000000000000005E-2</v>
      </c>
      <c r="Z198" s="162">
        <v>0</v>
      </c>
      <c r="AA198" s="163">
        <f t="shared" ref="AA198:AA207" si="38">Z198*K198</f>
        <v>0</v>
      </c>
      <c r="AR198" s="16" t="s">
        <v>199</v>
      </c>
      <c r="AT198" s="16" t="s">
        <v>149</v>
      </c>
      <c r="AU198" s="16" t="s">
        <v>103</v>
      </c>
      <c r="AY198" s="16" t="s">
        <v>148</v>
      </c>
      <c r="BE198" s="104">
        <f t="shared" ref="BE198:BE207" si="39">IF(U198="základní",N198,0)</f>
        <v>0</v>
      </c>
      <c r="BF198" s="104">
        <f t="shared" ref="BF198:BF207" si="40">IF(U198="snížená",N198,0)</f>
        <v>0</v>
      </c>
      <c r="BG198" s="104">
        <f t="shared" ref="BG198:BG207" si="41">IF(U198="zákl. přenesená",N198,0)</f>
        <v>0</v>
      </c>
      <c r="BH198" s="104">
        <f t="shared" ref="BH198:BH207" si="42">IF(U198="sníž. přenesená",N198,0)</f>
        <v>0</v>
      </c>
      <c r="BI198" s="104">
        <f t="shared" ref="BI198:BI207" si="43">IF(U198="nulová",N198,0)</f>
        <v>0</v>
      </c>
      <c r="BJ198" s="16" t="s">
        <v>85</v>
      </c>
      <c r="BK198" s="104">
        <f t="shared" ref="BK198:BK207" si="44">ROUND(L198*K198,2)</f>
        <v>0</v>
      </c>
      <c r="BL198" s="16" t="s">
        <v>199</v>
      </c>
      <c r="BM198" s="16" t="s">
        <v>362</v>
      </c>
    </row>
    <row r="199" spans="2:65" s="1" customFormat="1" ht="22.5" customHeight="1" x14ac:dyDescent="0.3">
      <c r="B199" s="129"/>
      <c r="C199" s="157" t="s">
        <v>363</v>
      </c>
      <c r="D199" s="157" t="s">
        <v>149</v>
      </c>
      <c r="E199" s="158" t="s">
        <v>364</v>
      </c>
      <c r="F199" s="264" t="s">
        <v>365</v>
      </c>
      <c r="G199" s="265"/>
      <c r="H199" s="265"/>
      <c r="I199" s="265"/>
      <c r="J199" s="159" t="s">
        <v>198</v>
      </c>
      <c r="K199" s="160">
        <v>2</v>
      </c>
      <c r="L199" s="249">
        <v>0</v>
      </c>
      <c r="M199" s="265"/>
      <c r="N199" s="266">
        <f t="shared" si="35"/>
        <v>0</v>
      </c>
      <c r="O199" s="265"/>
      <c r="P199" s="265"/>
      <c r="Q199" s="265"/>
      <c r="R199" s="131"/>
      <c r="T199" s="161" t="s">
        <v>3</v>
      </c>
      <c r="U199" s="42" t="s">
        <v>43</v>
      </c>
      <c r="V199" s="34"/>
      <c r="W199" s="162">
        <f t="shared" si="36"/>
        <v>0</v>
      </c>
      <c r="X199" s="162">
        <v>2.5600000000000002E-3</v>
      </c>
      <c r="Y199" s="162">
        <f t="shared" si="37"/>
        <v>5.1200000000000004E-3</v>
      </c>
      <c r="Z199" s="162">
        <v>0</v>
      </c>
      <c r="AA199" s="163">
        <f t="shared" si="38"/>
        <v>0</v>
      </c>
      <c r="AR199" s="16" t="s">
        <v>199</v>
      </c>
      <c r="AT199" s="16" t="s">
        <v>149</v>
      </c>
      <c r="AU199" s="16" t="s">
        <v>103</v>
      </c>
      <c r="AY199" s="16" t="s">
        <v>148</v>
      </c>
      <c r="BE199" s="104">
        <f t="shared" si="39"/>
        <v>0</v>
      </c>
      <c r="BF199" s="104">
        <f t="shared" si="40"/>
        <v>0</v>
      </c>
      <c r="BG199" s="104">
        <f t="shared" si="41"/>
        <v>0</v>
      </c>
      <c r="BH199" s="104">
        <f t="shared" si="42"/>
        <v>0</v>
      </c>
      <c r="BI199" s="104">
        <f t="shared" si="43"/>
        <v>0</v>
      </c>
      <c r="BJ199" s="16" t="s">
        <v>85</v>
      </c>
      <c r="BK199" s="104">
        <f t="shared" si="44"/>
        <v>0</v>
      </c>
      <c r="BL199" s="16" t="s">
        <v>199</v>
      </c>
      <c r="BM199" s="16" t="s">
        <v>366</v>
      </c>
    </row>
    <row r="200" spans="2:65" s="1" customFormat="1" ht="31.5" customHeight="1" x14ac:dyDescent="0.3">
      <c r="B200" s="129"/>
      <c r="C200" s="157" t="s">
        <v>367</v>
      </c>
      <c r="D200" s="157" t="s">
        <v>149</v>
      </c>
      <c r="E200" s="158" t="s">
        <v>368</v>
      </c>
      <c r="F200" s="264" t="s">
        <v>369</v>
      </c>
      <c r="G200" s="265"/>
      <c r="H200" s="265"/>
      <c r="I200" s="265"/>
      <c r="J200" s="159" t="s">
        <v>325</v>
      </c>
      <c r="K200" s="160">
        <v>1</v>
      </c>
      <c r="L200" s="249">
        <v>0</v>
      </c>
      <c r="M200" s="265"/>
      <c r="N200" s="266">
        <f t="shared" si="35"/>
        <v>0</v>
      </c>
      <c r="O200" s="265"/>
      <c r="P200" s="265"/>
      <c r="Q200" s="265"/>
      <c r="R200" s="131"/>
      <c r="T200" s="161" t="s">
        <v>3</v>
      </c>
      <c r="U200" s="42" t="s">
        <v>43</v>
      </c>
      <c r="V200" s="34"/>
      <c r="W200" s="162">
        <f t="shared" si="36"/>
        <v>0</v>
      </c>
      <c r="X200" s="162">
        <v>3.3800000000000002E-3</v>
      </c>
      <c r="Y200" s="162">
        <f t="shared" si="37"/>
        <v>3.3800000000000002E-3</v>
      </c>
      <c r="Z200" s="162">
        <v>0</v>
      </c>
      <c r="AA200" s="163">
        <f t="shared" si="38"/>
        <v>0</v>
      </c>
      <c r="AR200" s="16" t="s">
        <v>199</v>
      </c>
      <c r="AT200" s="16" t="s">
        <v>149</v>
      </c>
      <c r="AU200" s="16" t="s">
        <v>103</v>
      </c>
      <c r="AY200" s="16" t="s">
        <v>148</v>
      </c>
      <c r="BE200" s="104">
        <f t="shared" si="39"/>
        <v>0</v>
      </c>
      <c r="BF200" s="104">
        <f t="shared" si="40"/>
        <v>0</v>
      </c>
      <c r="BG200" s="104">
        <f t="shared" si="41"/>
        <v>0</v>
      </c>
      <c r="BH200" s="104">
        <f t="shared" si="42"/>
        <v>0</v>
      </c>
      <c r="BI200" s="104">
        <f t="shared" si="43"/>
        <v>0</v>
      </c>
      <c r="BJ200" s="16" t="s">
        <v>85</v>
      </c>
      <c r="BK200" s="104">
        <f t="shared" si="44"/>
        <v>0</v>
      </c>
      <c r="BL200" s="16" t="s">
        <v>199</v>
      </c>
      <c r="BM200" s="16" t="s">
        <v>370</v>
      </c>
    </row>
    <row r="201" spans="2:65" s="1" customFormat="1" ht="22.5" customHeight="1" x14ac:dyDescent="0.3">
      <c r="B201" s="129"/>
      <c r="C201" s="157" t="s">
        <v>371</v>
      </c>
      <c r="D201" s="157" t="s">
        <v>149</v>
      </c>
      <c r="E201" s="158" t="s">
        <v>372</v>
      </c>
      <c r="F201" s="264" t="s">
        <v>373</v>
      </c>
      <c r="G201" s="265"/>
      <c r="H201" s="265"/>
      <c r="I201" s="265"/>
      <c r="J201" s="159" t="s">
        <v>325</v>
      </c>
      <c r="K201" s="160">
        <v>1</v>
      </c>
      <c r="L201" s="249">
        <v>0</v>
      </c>
      <c r="M201" s="265"/>
      <c r="N201" s="266">
        <f t="shared" si="35"/>
        <v>0</v>
      </c>
      <c r="O201" s="265"/>
      <c r="P201" s="265"/>
      <c r="Q201" s="265"/>
      <c r="R201" s="131"/>
      <c r="T201" s="161" t="s">
        <v>3</v>
      </c>
      <c r="U201" s="42" t="s">
        <v>43</v>
      </c>
      <c r="V201" s="34"/>
      <c r="W201" s="162">
        <f t="shared" si="36"/>
        <v>0</v>
      </c>
      <c r="X201" s="162">
        <v>2.2000000000000001E-4</v>
      </c>
      <c r="Y201" s="162">
        <f t="shared" si="37"/>
        <v>2.2000000000000001E-4</v>
      </c>
      <c r="Z201" s="162">
        <v>0</v>
      </c>
      <c r="AA201" s="163">
        <f t="shared" si="38"/>
        <v>0</v>
      </c>
      <c r="AR201" s="16" t="s">
        <v>199</v>
      </c>
      <c r="AT201" s="16" t="s">
        <v>149</v>
      </c>
      <c r="AU201" s="16" t="s">
        <v>103</v>
      </c>
      <c r="AY201" s="16" t="s">
        <v>148</v>
      </c>
      <c r="BE201" s="104">
        <f t="shared" si="39"/>
        <v>0</v>
      </c>
      <c r="BF201" s="104">
        <f t="shared" si="40"/>
        <v>0</v>
      </c>
      <c r="BG201" s="104">
        <f t="shared" si="41"/>
        <v>0</v>
      </c>
      <c r="BH201" s="104">
        <f t="shared" si="42"/>
        <v>0</v>
      </c>
      <c r="BI201" s="104">
        <f t="shared" si="43"/>
        <v>0</v>
      </c>
      <c r="BJ201" s="16" t="s">
        <v>85</v>
      </c>
      <c r="BK201" s="104">
        <f t="shared" si="44"/>
        <v>0</v>
      </c>
      <c r="BL201" s="16" t="s">
        <v>199</v>
      </c>
      <c r="BM201" s="16" t="s">
        <v>374</v>
      </c>
    </row>
    <row r="202" spans="2:65" s="1" customFormat="1" ht="22.5" customHeight="1" x14ac:dyDescent="0.3">
      <c r="B202" s="129"/>
      <c r="C202" s="157" t="s">
        <v>375</v>
      </c>
      <c r="D202" s="157" t="s">
        <v>149</v>
      </c>
      <c r="E202" s="158" t="s">
        <v>376</v>
      </c>
      <c r="F202" s="264" t="s">
        <v>377</v>
      </c>
      <c r="G202" s="265"/>
      <c r="H202" s="265"/>
      <c r="I202" s="265"/>
      <c r="J202" s="159" t="s">
        <v>325</v>
      </c>
      <c r="K202" s="160">
        <v>1</v>
      </c>
      <c r="L202" s="249">
        <v>0</v>
      </c>
      <c r="M202" s="265"/>
      <c r="N202" s="266">
        <f t="shared" si="35"/>
        <v>0</v>
      </c>
      <c r="O202" s="265"/>
      <c r="P202" s="265"/>
      <c r="Q202" s="265"/>
      <c r="R202" s="131"/>
      <c r="T202" s="161" t="s">
        <v>3</v>
      </c>
      <c r="U202" s="42" t="s">
        <v>43</v>
      </c>
      <c r="V202" s="34"/>
      <c r="W202" s="162">
        <f t="shared" si="36"/>
        <v>0</v>
      </c>
      <c r="X202" s="162">
        <v>1.4710000000000001E-2</v>
      </c>
      <c r="Y202" s="162">
        <f t="shared" si="37"/>
        <v>1.4710000000000001E-2</v>
      </c>
      <c r="Z202" s="162">
        <v>0</v>
      </c>
      <c r="AA202" s="163">
        <f t="shared" si="38"/>
        <v>0</v>
      </c>
      <c r="AR202" s="16" t="s">
        <v>199</v>
      </c>
      <c r="AT202" s="16" t="s">
        <v>149</v>
      </c>
      <c r="AU202" s="16" t="s">
        <v>103</v>
      </c>
      <c r="AY202" s="16" t="s">
        <v>148</v>
      </c>
      <c r="BE202" s="104">
        <f t="shared" si="39"/>
        <v>0</v>
      </c>
      <c r="BF202" s="104">
        <f t="shared" si="40"/>
        <v>0</v>
      </c>
      <c r="BG202" s="104">
        <f t="shared" si="41"/>
        <v>0</v>
      </c>
      <c r="BH202" s="104">
        <f t="shared" si="42"/>
        <v>0</v>
      </c>
      <c r="BI202" s="104">
        <f t="shared" si="43"/>
        <v>0</v>
      </c>
      <c r="BJ202" s="16" t="s">
        <v>85</v>
      </c>
      <c r="BK202" s="104">
        <f t="shared" si="44"/>
        <v>0</v>
      </c>
      <c r="BL202" s="16" t="s">
        <v>199</v>
      </c>
      <c r="BM202" s="16" t="s">
        <v>378</v>
      </c>
    </row>
    <row r="203" spans="2:65" s="1" customFormat="1" ht="44.25" customHeight="1" x14ac:dyDescent="0.3">
      <c r="B203" s="129"/>
      <c r="C203" s="157" t="s">
        <v>379</v>
      </c>
      <c r="D203" s="157" t="s">
        <v>149</v>
      </c>
      <c r="E203" s="158" t="s">
        <v>380</v>
      </c>
      <c r="F203" s="264" t="s">
        <v>381</v>
      </c>
      <c r="G203" s="265"/>
      <c r="H203" s="265"/>
      <c r="I203" s="265"/>
      <c r="J203" s="159" t="s">
        <v>230</v>
      </c>
      <c r="K203" s="160">
        <v>1</v>
      </c>
      <c r="L203" s="249">
        <v>0</v>
      </c>
      <c r="M203" s="265"/>
      <c r="N203" s="266">
        <f t="shared" si="35"/>
        <v>0</v>
      </c>
      <c r="O203" s="265"/>
      <c r="P203" s="265"/>
      <c r="Q203" s="265"/>
      <c r="R203" s="131"/>
      <c r="T203" s="161" t="s">
        <v>3</v>
      </c>
      <c r="U203" s="42" t="s">
        <v>43</v>
      </c>
      <c r="V203" s="34"/>
      <c r="W203" s="162">
        <f t="shared" si="36"/>
        <v>0</v>
      </c>
      <c r="X203" s="162">
        <v>3.8000000000000002E-4</v>
      </c>
      <c r="Y203" s="162">
        <f t="shared" si="37"/>
        <v>3.8000000000000002E-4</v>
      </c>
      <c r="Z203" s="162">
        <v>0</v>
      </c>
      <c r="AA203" s="163">
        <f t="shared" si="38"/>
        <v>0</v>
      </c>
      <c r="AR203" s="16" t="s">
        <v>199</v>
      </c>
      <c r="AT203" s="16" t="s">
        <v>149</v>
      </c>
      <c r="AU203" s="16" t="s">
        <v>103</v>
      </c>
      <c r="AY203" s="16" t="s">
        <v>148</v>
      </c>
      <c r="BE203" s="104">
        <f t="shared" si="39"/>
        <v>0</v>
      </c>
      <c r="BF203" s="104">
        <f t="shared" si="40"/>
        <v>0</v>
      </c>
      <c r="BG203" s="104">
        <f t="shared" si="41"/>
        <v>0</v>
      </c>
      <c r="BH203" s="104">
        <f t="shared" si="42"/>
        <v>0</v>
      </c>
      <c r="BI203" s="104">
        <f t="shared" si="43"/>
        <v>0</v>
      </c>
      <c r="BJ203" s="16" t="s">
        <v>85</v>
      </c>
      <c r="BK203" s="104">
        <f t="shared" si="44"/>
        <v>0</v>
      </c>
      <c r="BL203" s="16" t="s">
        <v>199</v>
      </c>
      <c r="BM203" s="16" t="s">
        <v>382</v>
      </c>
    </row>
    <row r="204" spans="2:65" s="1" customFormat="1" ht="44.25" customHeight="1" x14ac:dyDescent="0.3">
      <c r="B204" s="129"/>
      <c r="C204" s="157" t="s">
        <v>383</v>
      </c>
      <c r="D204" s="157" t="s">
        <v>149</v>
      </c>
      <c r="E204" s="158" t="s">
        <v>384</v>
      </c>
      <c r="F204" s="264" t="s">
        <v>385</v>
      </c>
      <c r="G204" s="265"/>
      <c r="H204" s="265"/>
      <c r="I204" s="265"/>
      <c r="J204" s="159" t="s">
        <v>230</v>
      </c>
      <c r="K204" s="160">
        <v>1</v>
      </c>
      <c r="L204" s="249">
        <v>0</v>
      </c>
      <c r="M204" s="265"/>
      <c r="N204" s="266">
        <f t="shared" si="35"/>
        <v>0</v>
      </c>
      <c r="O204" s="265"/>
      <c r="P204" s="265"/>
      <c r="Q204" s="265"/>
      <c r="R204" s="131"/>
      <c r="T204" s="161" t="s">
        <v>3</v>
      </c>
      <c r="U204" s="42" t="s">
        <v>43</v>
      </c>
      <c r="V204" s="34"/>
      <c r="W204" s="162">
        <f t="shared" si="36"/>
        <v>0</v>
      </c>
      <c r="X204" s="162">
        <v>6.0999999999999997E-4</v>
      </c>
      <c r="Y204" s="162">
        <f t="shared" si="37"/>
        <v>6.0999999999999997E-4</v>
      </c>
      <c r="Z204" s="162">
        <v>0</v>
      </c>
      <c r="AA204" s="163">
        <f t="shared" si="38"/>
        <v>0</v>
      </c>
      <c r="AR204" s="16" t="s">
        <v>199</v>
      </c>
      <c r="AT204" s="16" t="s">
        <v>149</v>
      </c>
      <c r="AU204" s="16" t="s">
        <v>103</v>
      </c>
      <c r="AY204" s="16" t="s">
        <v>148</v>
      </c>
      <c r="BE204" s="104">
        <f t="shared" si="39"/>
        <v>0</v>
      </c>
      <c r="BF204" s="104">
        <f t="shared" si="40"/>
        <v>0</v>
      </c>
      <c r="BG204" s="104">
        <f t="shared" si="41"/>
        <v>0</v>
      </c>
      <c r="BH204" s="104">
        <f t="shared" si="42"/>
        <v>0</v>
      </c>
      <c r="BI204" s="104">
        <f t="shared" si="43"/>
        <v>0</v>
      </c>
      <c r="BJ204" s="16" t="s">
        <v>85</v>
      </c>
      <c r="BK204" s="104">
        <f t="shared" si="44"/>
        <v>0</v>
      </c>
      <c r="BL204" s="16" t="s">
        <v>199</v>
      </c>
      <c r="BM204" s="16" t="s">
        <v>386</v>
      </c>
    </row>
    <row r="205" spans="2:65" s="1" customFormat="1" ht="31.5" customHeight="1" x14ac:dyDescent="0.3">
      <c r="B205" s="129"/>
      <c r="C205" s="157" t="s">
        <v>387</v>
      </c>
      <c r="D205" s="157" t="s">
        <v>149</v>
      </c>
      <c r="E205" s="158" t="s">
        <v>388</v>
      </c>
      <c r="F205" s="264" t="s">
        <v>389</v>
      </c>
      <c r="G205" s="265"/>
      <c r="H205" s="265"/>
      <c r="I205" s="265"/>
      <c r="J205" s="159" t="s">
        <v>325</v>
      </c>
      <c r="K205" s="160">
        <v>1</v>
      </c>
      <c r="L205" s="249">
        <v>0</v>
      </c>
      <c r="M205" s="265"/>
      <c r="N205" s="266">
        <f t="shared" si="35"/>
        <v>0</v>
      </c>
      <c r="O205" s="265"/>
      <c r="P205" s="265"/>
      <c r="Q205" s="265"/>
      <c r="R205" s="131"/>
      <c r="T205" s="161" t="s">
        <v>3</v>
      </c>
      <c r="U205" s="42" t="s">
        <v>43</v>
      </c>
      <c r="V205" s="34"/>
      <c r="W205" s="162">
        <f t="shared" si="36"/>
        <v>0</v>
      </c>
      <c r="X205" s="162">
        <v>3.2799999999999999E-3</v>
      </c>
      <c r="Y205" s="162">
        <f t="shared" si="37"/>
        <v>3.2799999999999999E-3</v>
      </c>
      <c r="Z205" s="162">
        <v>0</v>
      </c>
      <c r="AA205" s="163">
        <f t="shared" si="38"/>
        <v>0</v>
      </c>
      <c r="AR205" s="16" t="s">
        <v>199</v>
      </c>
      <c r="AT205" s="16" t="s">
        <v>149</v>
      </c>
      <c r="AU205" s="16" t="s">
        <v>103</v>
      </c>
      <c r="AY205" s="16" t="s">
        <v>148</v>
      </c>
      <c r="BE205" s="104">
        <f t="shared" si="39"/>
        <v>0</v>
      </c>
      <c r="BF205" s="104">
        <f t="shared" si="40"/>
        <v>0</v>
      </c>
      <c r="BG205" s="104">
        <f t="shared" si="41"/>
        <v>0</v>
      </c>
      <c r="BH205" s="104">
        <f t="shared" si="42"/>
        <v>0</v>
      </c>
      <c r="BI205" s="104">
        <f t="shared" si="43"/>
        <v>0</v>
      </c>
      <c r="BJ205" s="16" t="s">
        <v>85</v>
      </c>
      <c r="BK205" s="104">
        <f t="shared" si="44"/>
        <v>0</v>
      </c>
      <c r="BL205" s="16" t="s">
        <v>199</v>
      </c>
      <c r="BM205" s="16" t="s">
        <v>390</v>
      </c>
    </row>
    <row r="206" spans="2:65" s="1" customFormat="1" ht="22.5" customHeight="1" x14ac:dyDescent="0.3">
      <c r="B206" s="129"/>
      <c r="C206" s="157" t="s">
        <v>391</v>
      </c>
      <c r="D206" s="157" t="s">
        <v>149</v>
      </c>
      <c r="E206" s="158" t="s">
        <v>392</v>
      </c>
      <c r="F206" s="264" t="s">
        <v>393</v>
      </c>
      <c r="G206" s="265"/>
      <c r="H206" s="265"/>
      <c r="I206" s="265"/>
      <c r="J206" s="159" t="s">
        <v>325</v>
      </c>
      <c r="K206" s="160">
        <v>1</v>
      </c>
      <c r="L206" s="249">
        <v>0</v>
      </c>
      <c r="M206" s="265"/>
      <c r="N206" s="266">
        <f t="shared" si="35"/>
        <v>0</v>
      </c>
      <c r="O206" s="265"/>
      <c r="P206" s="265"/>
      <c r="Q206" s="265"/>
      <c r="R206" s="131"/>
      <c r="T206" s="161" t="s">
        <v>3</v>
      </c>
      <c r="U206" s="42" t="s">
        <v>43</v>
      </c>
      <c r="V206" s="34"/>
      <c r="W206" s="162">
        <f t="shared" si="36"/>
        <v>0</v>
      </c>
      <c r="X206" s="162">
        <v>0</v>
      </c>
      <c r="Y206" s="162">
        <f t="shared" si="37"/>
        <v>0</v>
      </c>
      <c r="Z206" s="162">
        <v>0</v>
      </c>
      <c r="AA206" s="163">
        <f t="shared" si="38"/>
        <v>0</v>
      </c>
      <c r="AR206" s="16" t="s">
        <v>199</v>
      </c>
      <c r="AT206" s="16" t="s">
        <v>149</v>
      </c>
      <c r="AU206" s="16" t="s">
        <v>103</v>
      </c>
      <c r="AY206" s="16" t="s">
        <v>148</v>
      </c>
      <c r="BE206" s="104">
        <f t="shared" si="39"/>
        <v>0</v>
      </c>
      <c r="BF206" s="104">
        <f t="shared" si="40"/>
        <v>0</v>
      </c>
      <c r="BG206" s="104">
        <f t="shared" si="41"/>
        <v>0</v>
      </c>
      <c r="BH206" s="104">
        <f t="shared" si="42"/>
        <v>0</v>
      </c>
      <c r="BI206" s="104">
        <f t="shared" si="43"/>
        <v>0</v>
      </c>
      <c r="BJ206" s="16" t="s">
        <v>85</v>
      </c>
      <c r="BK206" s="104">
        <f t="shared" si="44"/>
        <v>0</v>
      </c>
      <c r="BL206" s="16" t="s">
        <v>199</v>
      </c>
      <c r="BM206" s="16" t="s">
        <v>394</v>
      </c>
    </row>
    <row r="207" spans="2:65" s="1" customFormat="1" ht="31.5" customHeight="1" x14ac:dyDescent="0.3">
      <c r="B207" s="129"/>
      <c r="C207" s="157" t="s">
        <v>395</v>
      </c>
      <c r="D207" s="157" t="s">
        <v>149</v>
      </c>
      <c r="E207" s="158" t="s">
        <v>396</v>
      </c>
      <c r="F207" s="264" t="s">
        <v>397</v>
      </c>
      <c r="G207" s="265"/>
      <c r="H207" s="265"/>
      <c r="I207" s="265"/>
      <c r="J207" s="159" t="s">
        <v>262</v>
      </c>
      <c r="K207" s="189">
        <v>0</v>
      </c>
      <c r="L207" s="249">
        <v>0</v>
      </c>
      <c r="M207" s="265"/>
      <c r="N207" s="266">
        <f t="shared" si="35"/>
        <v>0</v>
      </c>
      <c r="O207" s="265"/>
      <c r="P207" s="265"/>
      <c r="Q207" s="265"/>
      <c r="R207" s="131"/>
      <c r="T207" s="161" t="s">
        <v>3</v>
      </c>
      <c r="U207" s="42" t="s">
        <v>43</v>
      </c>
      <c r="V207" s="34"/>
      <c r="W207" s="162">
        <f t="shared" si="36"/>
        <v>0</v>
      </c>
      <c r="X207" s="162">
        <v>0</v>
      </c>
      <c r="Y207" s="162">
        <f t="shared" si="37"/>
        <v>0</v>
      </c>
      <c r="Z207" s="162">
        <v>0</v>
      </c>
      <c r="AA207" s="163">
        <f t="shared" si="38"/>
        <v>0</v>
      </c>
      <c r="AR207" s="16" t="s">
        <v>199</v>
      </c>
      <c r="AT207" s="16" t="s">
        <v>149</v>
      </c>
      <c r="AU207" s="16" t="s">
        <v>103</v>
      </c>
      <c r="AY207" s="16" t="s">
        <v>148</v>
      </c>
      <c r="BE207" s="104">
        <f t="shared" si="39"/>
        <v>0</v>
      </c>
      <c r="BF207" s="104">
        <f t="shared" si="40"/>
        <v>0</v>
      </c>
      <c r="BG207" s="104">
        <f t="shared" si="41"/>
        <v>0</v>
      </c>
      <c r="BH207" s="104">
        <f t="shared" si="42"/>
        <v>0</v>
      </c>
      <c r="BI207" s="104">
        <f t="shared" si="43"/>
        <v>0</v>
      </c>
      <c r="BJ207" s="16" t="s">
        <v>85</v>
      </c>
      <c r="BK207" s="104">
        <f t="shared" si="44"/>
        <v>0</v>
      </c>
      <c r="BL207" s="16" t="s">
        <v>199</v>
      </c>
      <c r="BM207" s="16" t="s">
        <v>398</v>
      </c>
    </row>
    <row r="208" spans="2:65" s="9" customFormat="1" ht="29.85" customHeight="1" x14ac:dyDescent="0.3">
      <c r="B208" s="147"/>
      <c r="C208" s="148"/>
      <c r="D208" s="188" t="s">
        <v>122</v>
      </c>
      <c r="E208" s="188"/>
      <c r="F208" s="188"/>
      <c r="G208" s="188"/>
      <c r="H208" s="188"/>
      <c r="I208" s="188"/>
      <c r="J208" s="188"/>
      <c r="K208" s="188"/>
      <c r="L208" s="188"/>
      <c r="M208" s="188"/>
      <c r="N208" s="260">
        <f>BK208</f>
        <v>0</v>
      </c>
      <c r="O208" s="261"/>
      <c r="P208" s="261"/>
      <c r="Q208" s="261"/>
      <c r="R208" s="150"/>
      <c r="T208" s="151"/>
      <c r="U208" s="148"/>
      <c r="V208" s="148"/>
      <c r="W208" s="152">
        <f>SUM(W209:W226)</f>
        <v>0</v>
      </c>
      <c r="X208" s="148"/>
      <c r="Y208" s="152">
        <f>SUM(Y209:Y226)</f>
        <v>0.78802200000000011</v>
      </c>
      <c r="Z208" s="148"/>
      <c r="AA208" s="153">
        <f>SUM(AA209:AA226)</f>
        <v>0</v>
      </c>
      <c r="AR208" s="154" t="s">
        <v>103</v>
      </c>
      <c r="AT208" s="155" t="s">
        <v>77</v>
      </c>
      <c r="AU208" s="155" t="s">
        <v>85</v>
      </c>
      <c r="AY208" s="154" t="s">
        <v>148</v>
      </c>
      <c r="BK208" s="156">
        <f>SUM(BK209:BK226)</f>
        <v>0</v>
      </c>
    </row>
    <row r="209" spans="2:65" s="1" customFormat="1" ht="31.5" customHeight="1" x14ac:dyDescent="0.3">
      <c r="B209" s="129"/>
      <c r="C209" s="157" t="s">
        <v>399</v>
      </c>
      <c r="D209" s="157" t="s">
        <v>149</v>
      </c>
      <c r="E209" s="158" t="s">
        <v>400</v>
      </c>
      <c r="F209" s="264" t="s">
        <v>401</v>
      </c>
      <c r="G209" s="265"/>
      <c r="H209" s="265"/>
      <c r="I209" s="265"/>
      <c r="J209" s="159" t="s">
        <v>325</v>
      </c>
      <c r="K209" s="160">
        <v>9</v>
      </c>
      <c r="L209" s="249">
        <v>0</v>
      </c>
      <c r="M209" s="265"/>
      <c r="N209" s="266">
        <f t="shared" ref="N209:N218" si="45">ROUND(L209*K209,2)</f>
        <v>0</v>
      </c>
      <c r="O209" s="265"/>
      <c r="P209" s="265"/>
      <c r="Q209" s="265"/>
      <c r="R209" s="131"/>
      <c r="T209" s="161" t="s">
        <v>3</v>
      </c>
      <c r="U209" s="42" t="s">
        <v>43</v>
      </c>
      <c r="V209" s="34"/>
      <c r="W209" s="162">
        <f t="shared" ref="W209:W218" si="46">V209*K209</f>
        <v>0</v>
      </c>
      <c r="X209" s="162">
        <v>1.6920000000000001E-2</v>
      </c>
      <c r="Y209" s="162">
        <f t="shared" ref="Y209:Y218" si="47">X209*K209</f>
        <v>0.15228</v>
      </c>
      <c r="Z209" s="162">
        <v>0</v>
      </c>
      <c r="AA209" s="163">
        <f t="shared" ref="AA209:AA218" si="48">Z209*K209</f>
        <v>0</v>
      </c>
      <c r="AR209" s="16" t="s">
        <v>199</v>
      </c>
      <c r="AT209" s="16" t="s">
        <v>149</v>
      </c>
      <c r="AU209" s="16" t="s">
        <v>103</v>
      </c>
      <c r="AY209" s="16" t="s">
        <v>148</v>
      </c>
      <c r="BE209" s="104">
        <f t="shared" ref="BE209:BE218" si="49">IF(U209="základní",N209,0)</f>
        <v>0</v>
      </c>
      <c r="BF209" s="104">
        <f t="shared" ref="BF209:BF218" si="50">IF(U209="snížená",N209,0)</f>
        <v>0</v>
      </c>
      <c r="BG209" s="104">
        <f t="shared" ref="BG209:BG218" si="51">IF(U209="zákl. přenesená",N209,0)</f>
        <v>0</v>
      </c>
      <c r="BH209" s="104">
        <f t="shared" ref="BH209:BH218" si="52">IF(U209="sníž. přenesená",N209,0)</f>
        <v>0</v>
      </c>
      <c r="BI209" s="104">
        <f t="shared" ref="BI209:BI218" si="53">IF(U209="nulová",N209,0)</f>
        <v>0</v>
      </c>
      <c r="BJ209" s="16" t="s">
        <v>85</v>
      </c>
      <c r="BK209" s="104">
        <f t="shared" ref="BK209:BK218" si="54">ROUND(L209*K209,2)</f>
        <v>0</v>
      </c>
      <c r="BL209" s="16" t="s">
        <v>199</v>
      </c>
      <c r="BM209" s="16" t="s">
        <v>402</v>
      </c>
    </row>
    <row r="210" spans="2:65" s="1" customFormat="1" ht="31.5" customHeight="1" x14ac:dyDescent="0.3">
      <c r="B210" s="129"/>
      <c r="C210" s="157" t="s">
        <v>403</v>
      </c>
      <c r="D210" s="157" t="s">
        <v>149</v>
      </c>
      <c r="E210" s="158" t="s">
        <v>404</v>
      </c>
      <c r="F210" s="264" t="s">
        <v>405</v>
      </c>
      <c r="G210" s="265"/>
      <c r="H210" s="265"/>
      <c r="I210" s="265"/>
      <c r="J210" s="159" t="s">
        <v>325</v>
      </c>
      <c r="K210" s="160">
        <v>5</v>
      </c>
      <c r="L210" s="249">
        <v>0</v>
      </c>
      <c r="M210" s="265"/>
      <c r="N210" s="266">
        <f t="shared" si="45"/>
        <v>0</v>
      </c>
      <c r="O210" s="265"/>
      <c r="P210" s="265"/>
      <c r="Q210" s="265"/>
      <c r="R210" s="131"/>
      <c r="T210" s="161" t="s">
        <v>3</v>
      </c>
      <c r="U210" s="42" t="s">
        <v>43</v>
      </c>
      <c r="V210" s="34"/>
      <c r="W210" s="162">
        <f t="shared" si="46"/>
        <v>0</v>
      </c>
      <c r="X210" s="162">
        <v>1.9390000000000001E-2</v>
      </c>
      <c r="Y210" s="162">
        <f t="shared" si="47"/>
        <v>9.6950000000000008E-2</v>
      </c>
      <c r="Z210" s="162">
        <v>0</v>
      </c>
      <c r="AA210" s="163">
        <f t="shared" si="48"/>
        <v>0</v>
      </c>
      <c r="AR210" s="16" t="s">
        <v>199</v>
      </c>
      <c r="AT210" s="16" t="s">
        <v>149</v>
      </c>
      <c r="AU210" s="16" t="s">
        <v>103</v>
      </c>
      <c r="AY210" s="16" t="s">
        <v>148</v>
      </c>
      <c r="BE210" s="104">
        <f t="shared" si="49"/>
        <v>0</v>
      </c>
      <c r="BF210" s="104">
        <f t="shared" si="50"/>
        <v>0</v>
      </c>
      <c r="BG210" s="104">
        <f t="shared" si="51"/>
        <v>0</v>
      </c>
      <c r="BH210" s="104">
        <f t="shared" si="52"/>
        <v>0</v>
      </c>
      <c r="BI210" s="104">
        <f t="shared" si="53"/>
        <v>0</v>
      </c>
      <c r="BJ210" s="16" t="s">
        <v>85</v>
      </c>
      <c r="BK210" s="104">
        <f t="shared" si="54"/>
        <v>0</v>
      </c>
      <c r="BL210" s="16" t="s">
        <v>199</v>
      </c>
      <c r="BM210" s="16" t="s">
        <v>406</v>
      </c>
    </row>
    <row r="211" spans="2:65" s="1" customFormat="1" ht="31.5" customHeight="1" x14ac:dyDescent="0.3">
      <c r="B211" s="129"/>
      <c r="C211" s="157" t="s">
        <v>407</v>
      </c>
      <c r="D211" s="157" t="s">
        <v>149</v>
      </c>
      <c r="E211" s="158" t="s">
        <v>408</v>
      </c>
      <c r="F211" s="264" t="s">
        <v>409</v>
      </c>
      <c r="G211" s="265"/>
      <c r="H211" s="265"/>
      <c r="I211" s="265"/>
      <c r="J211" s="159" t="s">
        <v>325</v>
      </c>
      <c r="K211" s="160">
        <v>12</v>
      </c>
      <c r="L211" s="249">
        <v>0</v>
      </c>
      <c r="M211" s="265"/>
      <c r="N211" s="266">
        <f t="shared" si="45"/>
        <v>0</v>
      </c>
      <c r="O211" s="265"/>
      <c r="P211" s="265"/>
      <c r="Q211" s="265"/>
      <c r="R211" s="131"/>
      <c r="T211" s="161" t="s">
        <v>3</v>
      </c>
      <c r="U211" s="42" t="s">
        <v>43</v>
      </c>
      <c r="V211" s="34"/>
      <c r="W211" s="162">
        <f t="shared" si="46"/>
        <v>0</v>
      </c>
      <c r="X211" s="162">
        <v>2.869E-2</v>
      </c>
      <c r="Y211" s="162">
        <f t="shared" si="47"/>
        <v>0.34428000000000003</v>
      </c>
      <c r="Z211" s="162">
        <v>0</v>
      </c>
      <c r="AA211" s="163">
        <f t="shared" si="48"/>
        <v>0</v>
      </c>
      <c r="AR211" s="16" t="s">
        <v>199</v>
      </c>
      <c r="AT211" s="16" t="s">
        <v>149</v>
      </c>
      <c r="AU211" s="16" t="s">
        <v>103</v>
      </c>
      <c r="AY211" s="16" t="s">
        <v>148</v>
      </c>
      <c r="BE211" s="104">
        <f t="shared" si="49"/>
        <v>0</v>
      </c>
      <c r="BF211" s="104">
        <f t="shared" si="50"/>
        <v>0</v>
      </c>
      <c r="BG211" s="104">
        <f t="shared" si="51"/>
        <v>0</v>
      </c>
      <c r="BH211" s="104">
        <f t="shared" si="52"/>
        <v>0</v>
      </c>
      <c r="BI211" s="104">
        <f t="shared" si="53"/>
        <v>0</v>
      </c>
      <c r="BJ211" s="16" t="s">
        <v>85</v>
      </c>
      <c r="BK211" s="104">
        <f t="shared" si="54"/>
        <v>0</v>
      </c>
      <c r="BL211" s="16" t="s">
        <v>199</v>
      </c>
      <c r="BM211" s="16" t="s">
        <v>410</v>
      </c>
    </row>
    <row r="212" spans="2:65" s="1" customFormat="1" ht="31.5" customHeight="1" x14ac:dyDescent="0.3">
      <c r="B212" s="129"/>
      <c r="C212" s="157" t="s">
        <v>411</v>
      </c>
      <c r="D212" s="157" t="s">
        <v>149</v>
      </c>
      <c r="E212" s="158" t="s">
        <v>412</v>
      </c>
      <c r="F212" s="264" t="s">
        <v>413</v>
      </c>
      <c r="G212" s="265"/>
      <c r="H212" s="265"/>
      <c r="I212" s="265"/>
      <c r="J212" s="159" t="s">
        <v>325</v>
      </c>
      <c r="K212" s="160">
        <v>2</v>
      </c>
      <c r="L212" s="249">
        <v>0</v>
      </c>
      <c r="M212" s="265"/>
      <c r="N212" s="266">
        <f t="shared" si="45"/>
        <v>0</v>
      </c>
      <c r="O212" s="265"/>
      <c r="P212" s="265"/>
      <c r="Q212" s="265"/>
      <c r="R212" s="131"/>
      <c r="T212" s="161" t="s">
        <v>3</v>
      </c>
      <c r="U212" s="42" t="s">
        <v>43</v>
      </c>
      <c r="V212" s="34"/>
      <c r="W212" s="162">
        <f t="shared" si="46"/>
        <v>0</v>
      </c>
      <c r="X212" s="162">
        <v>1.388E-2</v>
      </c>
      <c r="Y212" s="162">
        <f t="shared" si="47"/>
        <v>2.776E-2</v>
      </c>
      <c r="Z212" s="162">
        <v>0</v>
      </c>
      <c r="AA212" s="163">
        <f t="shared" si="48"/>
        <v>0</v>
      </c>
      <c r="AR212" s="16" t="s">
        <v>199</v>
      </c>
      <c r="AT212" s="16" t="s">
        <v>149</v>
      </c>
      <c r="AU212" s="16" t="s">
        <v>103</v>
      </c>
      <c r="AY212" s="16" t="s">
        <v>148</v>
      </c>
      <c r="BE212" s="104">
        <f t="shared" si="49"/>
        <v>0</v>
      </c>
      <c r="BF212" s="104">
        <f t="shared" si="50"/>
        <v>0</v>
      </c>
      <c r="BG212" s="104">
        <f t="shared" si="51"/>
        <v>0</v>
      </c>
      <c r="BH212" s="104">
        <f t="shared" si="52"/>
        <v>0</v>
      </c>
      <c r="BI212" s="104">
        <f t="shared" si="53"/>
        <v>0</v>
      </c>
      <c r="BJ212" s="16" t="s">
        <v>85</v>
      </c>
      <c r="BK212" s="104">
        <f t="shared" si="54"/>
        <v>0</v>
      </c>
      <c r="BL212" s="16" t="s">
        <v>199</v>
      </c>
      <c r="BM212" s="16" t="s">
        <v>414</v>
      </c>
    </row>
    <row r="213" spans="2:65" s="1" customFormat="1" ht="31.5" customHeight="1" x14ac:dyDescent="0.3">
      <c r="B213" s="129"/>
      <c r="C213" s="157" t="s">
        <v>415</v>
      </c>
      <c r="D213" s="157" t="s">
        <v>149</v>
      </c>
      <c r="E213" s="158" t="s">
        <v>416</v>
      </c>
      <c r="F213" s="264" t="s">
        <v>417</v>
      </c>
      <c r="G213" s="265"/>
      <c r="H213" s="265"/>
      <c r="I213" s="265"/>
      <c r="J213" s="159" t="s">
        <v>325</v>
      </c>
      <c r="K213" s="160">
        <v>2</v>
      </c>
      <c r="L213" s="249">
        <v>0</v>
      </c>
      <c r="M213" s="265"/>
      <c r="N213" s="266">
        <f t="shared" si="45"/>
        <v>0</v>
      </c>
      <c r="O213" s="265"/>
      <c r="P213" s="265"/>
      <c r="Q213" s="265"/>
      <c r="R213" s="131"/>
      <c r="T213" s="161" t="s">
        <v>3</v>
      </c>
      <c r="U213" s="42" t="s">
        <v>43</v>
      </c>
      <c r="V213" s="34"/>
      <c r="W213" s="162">
        <f t="shared" si="46"/>
        <v>0</v>
      </c>
      <c r="X213" s="162">
        <v>0.04</v>
      </c>
      <c r="Y213" s="162">
        <f t="shared" si="47"/>
        <v>0.08</v>
      </c>
      <c r="Z213" s="162">
        <v>0</v>
      </c>
      <c r="AA213" s="163">
        <f t="shared" si="48"/>
        <v>0</v>
      </c>
      <c r="AR213" s="16" t="s">
        <v>199</v>
      </c>
      <c r="AT213" s="16" t="s">
        <v>149</v>
      </c>
      <c r="AU213" s="16" t="s">
        <v>103</v>
      </c>
      <c r="AY213" s="16" t="s">
        <v>148</v>
      </c>
      <c r="BE213" s="104">
        <f t="shared" si="49"/>
        <v>0</v>
      </c>
      <c r="BF213" s="104">
        <f t="shared" si="50"/>
        <v>0</v>
      </c>
      <c r="BG213" s="104">
        <f t="shared" si="51"/>
        <v>0</v>
      </c>
      <c r="BH213" s="104">
        <f t="shared" si="52"/>
        <v>0</v>
      </c>
      <c r="BI213" s="104">
        <f t="shared" si="53"/>
        <v>0</v>
      </c>
      <c r="BJ213" s="16" t="s">
        <v>85</v>
      </c>
      <c r="BK213" s="104">
        <f t="shared" si="54"/>
        <v>0</v>
      </c>
      <c r="BL213" s="16" t="s">
        <v>199</v>
      </c>
      <c r="BM213" s="16" t="s">
        <v>418</v>
      </c>
    </row>
    <row r="214" spans="2:65" s="1" customFormat="1" ht="44.25" customHeight="1" x14ac:dyDescent="0.3">
      <c r="B214" s="129"/>
      <c r="C214" s="157" t="s">
        <v>419</v>
      </c>
      <c r="D214" s="157" t="s">
        <v>149</v>
      </c>
      <c r="E214" s="158" t="s">
        <v>420</v>
      </c>
      <c r="F214" s="264" t="s">
        <v>421</v>
      </c>
      <c r="G214" s="265"/>
      <c r="H214" s="265"/>
      <c r="I214" s="265"/>
      <c r="J214" s="159" t="s">
        <v>325</v>
      </c>
      <c r="K214" s="160">
        <v>1</v>
      </c>
      <c r="L214" s="249">
        <v>0</v>
      </c>
      <c r="M214" s="265"/>
      <c r="N214" s="266">
        <f t="shared" si="45"/>
        <v>0</v>
      </c>
      <c r="O214" s="265"/>
      <c r="P214" s="265"/>
      <c r="Q214" s="265"/>
      <c r="R214" s="131"/>
      <c r="T214" s="161" t="s">
        <v>3</v>
      </c>
      <c r="U214" s="42" t="s">
        <v>43</v>
      </c>
      <c r="V214" s="34"/>
      <c r="W214" s="162">
        <f t="shared" si="46"/>
        <v>0</v>
      </c>
      <c r="X214" s="162">
        <v>4.9399999999999999E-3</v>
      </c>
      <c r="Y214" s="162">
        <f t="shared" si="47"/>
        <v>4.9399999999999999E-3</v>
      </c>
      <c r="Z214" s="162">
        <v>0</v>
      </c>
      <c r="AA214" s="163">
        <f t="shared" si="48"/>
        <v>0</v>
      </c>
      <c r="AR214" s="16" t="s">
        <v>199</v>
      </c>
      <c r="AT214" s="16" t="s">
        <v>149</v>
      </c>
      <c r="AU214" s="16" t="s">
        <v>103</v>
      </c>
      <c r="AY214" s="16" t="s">
        <v>148</v>
      </c>
      <c r="BE214" s="104">
        <f t="shared" si="49"/>
        <v>0</v>
      </c>
      <c r="BF214" s="104">
        <f t="shared" si="50"/>
        <v>0</v>
      </c>
      <c r="BG214" s="104">
        <f t="shared" si="51"/>
        <v>0</v>
      </c>
      <c r="BH214" s="104">
        <f t="shared" si="52"/>
        <v>0</v>
      </c>
      <c r="BI214" s="104">
        <f t="shared" si="53"/>
        <v>0</v>
      </c>
      <c r="BJ214" s="16" t="s">
        <v>85</v>
      </c>
      <c r="BK214" s="104">
        <f t="shared" si="54"/>
        <v>0</v>
      </c>
      <c r="BL214" s="16" t="s">
        <v>199</v>
      </c>
      <c r="BM214" s="16" t="s">
        <v>422</v>
      </c>
    </row>
    <row r="215" spans="2:65" s="1" customFormat="1" ht="31.5" customHeight="1" x14ac:dyDescent="0.3">
      <c r="B215" s="129"/>
      <c r="C215" s="157" t="s">
        <v>423</v>
      </c>
      <c r="D215" s="157" t="s">
        <v>149</v>
      </c>
      <c r="E215" s="158" t="s">
        <v>424</v>
      </c>
      <c r="F215" s="264" t="s">
        <v>425</v>
      </c>
      <c r="G215" s="265"/>
      <c r="H215" s="265"/>
      <c r="I215" s="265"/>
      <c r="J215" s="159" t="s">
        <v>325</v>
      </c>
      <c r="K215" s="160">
        <v>1</v>
      </c>
      <c r="L215" s="249">
        <v>0</v>
      </c>
      <c r="M215" s="265"/>
      <c r="N215" s="266">
        <f t="shared" si="45"/>
        <v>0</v>
      </c>
      <c r="O215" s="265"/>
      <c r="P215" s="265"/>
      <c r="Q215" s="265"/>
      <c r="R215" s="131"/>
      <c r="T215" s="161" t="s">
        <v>3</v>
      </c>
      <c r="U215" s="42" t="s">
        <v>43</v>
      </c>
      <c r="V215" s="34"/>
      <c r="W215" s="162">
        <f t="shared" si="46"/>
        <v>0</v>
      </c>
      <c r="X215" s="162">
        <v>9.8399999999999998E-3</v>
      </c>
      <c r="Y215" s="162">
        <f t="shared" si="47"/>
        <v>9.8399999999999998E-3</v>
      </c>
      <c r="Z215" s="162">
        <v>0</v>
      </c>
      <c r="AA215" s="163">
        <f t="shared" si="48"/>
        <v>0</v>
      </c>
      <c r="AR215" s="16" t="s">
        <v>199</v>
      </c>
      <c r="AT215" s="16" t="s">
        <v>149</v>
      </c>
      <c r="AU215" s="16" t="s">
        <v>103</v>
      </c>
      <c r="AY215" s="16" t="s">
        <v>148</v>
      </c>
      <c r="BE215" s="104">
        <f t="shared" si="49"/>
        <v>0</v>
      </c>
      <c r="BF215" s="104">
        <f t="shared" si="50"/>
        <v>0</v>
      </c>
      <c r="BG215" s="104">
        <f t="shared" si="51"/>
        <v>0</v>
      </c>
      <c r="BH215" s="104">
        <f t="shared" si="52"/>
        <v>0</v>
      </c>
      <c r="BI215" s="104">
        <f t="shared" si="53"/>
        <v>0</v>
      </c>
      <c r="BJ215" s="16" t="s">
        <v>85</v>
      </c>
      <c r="BK215" s="104">
        <f t="shared" si="54"/>
        <v>0</v>
      </c>
      <c r="BL215" s="16" t="s">
        <v>199</v>
      </c>
      <c r="BM215" s="16" t="s">
        <v>426</v>
      </c>
    </row>
    <row r="216" spans="2:65" s="1" customFormat="1" ht="31.5" customHeight="1" x14ac:dyDescent="0.3">
      <c r="B216" s="129"/>
      <c r="C216" s="157" t="s">
        <v>427</v>
      </c>
      <c r="D216" s="157" t="s">
        <v>149</v>
      </c>
      <c r="E216" s="158" t="s">
        <v>428</v>
      </c>
      <c r="F216" s="264" t="s">
        <v>429</v>
      </c>
      <c r="G216" s="265"/>
      <c r="H216" s="265"/>
      <c r="I216" s="265"/>
      <c r="J216" s="159" t="s">
        <v>325</v>
      </c>
      <c r="K216" s="160">
        <v>1</v>
      </c>
      <c r="L216" s="249">
        <v>0</v>
      </c>
      <c r="M216" s="265"/>
      <c r="N216" s="266">
        <f t="shared" si="45"/>
        <v>0</v>
      </c>
      <c r="O216" s="265"/>
      <c r="P216" s="265"/>
      <c r="Q216" s="265"/>
      <c r="R216" s="131"/>
      <c r="T216" s="161" t="s">
        <v>3</v>
      </c>
      <c r="U216" s="42" t="s">
        <v>43</v>
      </c>
      <c r="V216" s="34"/>
      <c r="W216" s="162">
        <f t="shared" si="46"/>
        <v>0</v>
      </c>
      <c r="X216" s="162">
        <v>1.47E-2</v>
      </c>
      <c r="Y216" s="162">
        <f t="shared" si="47"/>
        <v>1.47E-2</v>
      </c>
      <c r="Z216" s="162">
        <v>0</v>
      </c>
      <c r="AA216" s="163">
        <f t="shared" si="48"/>
        <v>0</v>
      </c>
      <c r="AR216" s="16" t="s">
        <v>199</v>
      </c>
      <c r="AT216" s="16" t="s">
        <v>149</v>
      </c>
      <c r="AU216" s="16" t="s">
        <v>103</v>
      </c>
      <c r="AY216" s="16" t="s">
        <v>148</v>
      </c>
      <c r="BE216" s="104">
        <f t="shared" si="49"/>
        <v>0</v>
      </c>
      <c r="BF216" s="104">
        <f t="shared" si="50"/>
        <v>0</v>
      </c>
      <c r="BG216" s="104">
        <f t="shared" si="51"/>
        <v>0</v>
      </c>
      <c r="BH216" s="104">
        <f t="shared" si="52"/>
        <v>0</v>
      </c>
      <c r="BI216" s="104">
        <f t="shared" si="53"/>
        <v>0</v>
      </c>
      <c r="BJ216" s="16" t="s">
        <v>85</v>
      </c>
      <c r="BK216" s="104">
        <f t="shared" si="54"/>
        <v>0</v>
      </c>
      <c r="BL216" s="16" t="s">
        <v>199</v>
      </c>
      <c r="BM216" s="16" t="s">
        <v>430</v>
      </c>
    </row>
    <row r="217" spans="2:65" s="1" customFormat="1" ht="31.5" customHeight="1" x14ac:dyDescent="0.3">
      <c r="B217" s="129"/>
      <c r="C217" s="157" t="s">
        <v>431</v>
      </c>
      <c r="D217" s="157" t="s">
        <v>149</v>
      </c>
      <c r="E217" s="158" t="s">
        <v>432</v>
      </c>
      <c r="F217" s="264" t="s">
        <v>433</v>
      </c>
      <c r="G217" s="265"/>
      <c r="H217" s="265"/>
      <c r="I217" s="265"/>
      <c r="J217" s="159" t="s">
        <v>230</v>
      </c>
      <c r="K217" s="160">
        <v>5</v>
      </c>
      <c r="L217" s="249">
        <v>0</v>
      </c>
      <c r="M217" s="265"/>
      <c r="N217" s="266">
        <f t="shared" si="45"/>
        <v>0</v>
      </c>
      <c r="O217" s="265"/>
      <c r="P217" s="265"/>
      <c r="Q217" s="265"/>
      <c r="R217" s="131"/>
      <c r="T217" s="161" t="s">
        <v>3</v>
      </c>
      <c r="U217" s="42" t="s">
        <v>43</v>
      </c>
      <c r="V217" s="34"/>
      <c r="W217" s="162">
        <f t="shared" si="46"/>
        <v>0</v>
      </c>
      <c r="X217" s="162">
        <v>1.1199999999999999E-3</v>
      </c>
      <c r="Y217" s="162">
        <f t="shared" si="47"/>
        <v>5.5999999999999991E-3</v>
      </c>
      <c r="Z217" s="162">
        <v>0</v>
      </c>
      <c r="AA217" s="163">
        <f t="shared" si="48"/>
        <v>0</v>
      </c>
      <c r="AR217" s="16" t="s">
        <v>199</v>
      </c>
      <c r="AT217" s="16" t="s">
        <v>149</v>
      </c>
      <c r="AU217" s="16" t="s">
        <v>103</v>
      </c>
      <c r="AY217" s="16" t="s">
        <v>148</v>
      </c>
      <c r="BE217" s="104">
        <f t="shared" si="49"/>
        <v>0</v>
      </c>
      <c r="BF217" s="104">
        <f t="shared" si="50"/>
        <v>0</v>
      </c>
      <c r="BG217" s="104">
        <f t="shared" si="51"/>
        <v>0</v>
      </c>
      <c r="BH217" s="104">
        <f t="shared" si="52"/>
        <v>0</v>
      </c>
      <c r="BI217" s="104">
        <f t="shared" si="53"/>
        <v>0</v>
      </c>
      <c r="BJ217" s="16" t="s">
        <v>85</v>
      </c>
      <c r="BK217" s="104">
        <f t="shared" si="54"/>
        <v>0</v>
      </c>
      <c r="BL217" s="16" t="s">
        <v>199</v>
      </c>
      <c r="BM217" s="16" t="s">
        <v>434</v>
      </c>
    </row>
    <row r="218" spans="2:65" s="1" customFormat="1" ht="31.5" customHeight="1" x14ac:dyDescent="0.3">
      <c r="B218" s="129"/>
      <c r="C218" s="157" t="s">
        <v>435</v>
      </c>
      <c r="D218" s="157" t="s">
        <v>149</v>
      </c>
      <c r="E218" s="158" t="s">
        <v>436</v>
      </c>
      <c r="F218" s="264" t="s">
        <v>437</v>
      </c>
      <c r="G218" s="265"/>
      <c r="H218" s="265"/>
      <c r="I218" s="265"/>
      <c r="J218" s="159" t="s">
        <v>325</v>
      </c>
      <c r="K218" s="160">
        <v>24</v>
      </c>
      <c r="L218" s="249">
        <v>0</v>
      </c>
      <c r="M218" s="265"/>
      <c r="N218" s="266">
        <f t="shared" si="45"/>
        <v>0</v>
      </c>
      <c r="O218" s="265"/>
      <c r="P218" s="265"/>
      <c r="Q218" s="265"/>
      <c r="R218" s="131"/>
      <c r="T218" s="161" t="s">
        <v>3</v>
      </c>
      <c r="U218" s="42" t="s">
        <v>43</v>
      </c>
      <c r="V218" s="34"/>
      <c r="W218" s="162">
        <f t="shared" si="46"/>
        <v>0</v>
      </c>
      <c r="X218" s="162">
        <v>2.9999999999999997E-4</v>
      </c>
      <c r="Y218" s="162">
        <f t="shared" si="47"/>
        <v>7.1999999999999998E-3</v>
      </c>
      <c r="Z218" s="162">
        <v>0</v>
      </c>
      <c r="AA218" s="163">
        <f t="shared" si="48"/>
        <v>0</v>
      </c>
      <c r="AR218" s="16" t="s">
        <v>199</v>
      </c>
      <c r="AT218" s="16" t="s">
        <v>149</v>
      </c>
      <c r="AU218" s="16" t="s">
        <v>103</v>
      </c>
      <c r="AY218" s="16" t="s">
        <v>148</v>
      </c>
      <c r="BE218" s="104">
        <f t="shared" si="49"/>
        <v>0</v>
      </c>
      <c r="BF218" s="104">
        <f t="shared" si="50"/>
        <v>0</v>
      </c>
      <c r="BG218" s="104">
        <f t="shared" si="51"/>
        <v>0</v>
      </c>
      <c r="BH218" s="104">
        <f t="shared" si="52"/>
        <v>0</v>
      </c>
      <c r="BI218" s="104">
        <f t="shared" si="53"/>
        <v>0</v>
      </c>
      <c r="BJ218" s="16" t="s">
        <v>85</v>
      </c>
      <c r="BK218" s="104">
        <f t="shared" si="54"/>
        <v>0</v>
      </c>
      <c r="BL218" s="16" t="s">
        <v>199</v>
      </c>
      <c r="BM218" s="16" t="s">
        <v>438</v>
      </c>
    </row>
    <row r="219" spans="2:65" s="11" customFormat="1" ht="22.5" customHeight="1" x14ac:dyDescent="0.3">
      <c r="B219" s="172"/>
      <c r="C219" s="173"/>
      <c r="D219" s="173"/>
      <c r="E219" s="174" t="s">
        <v>3</v>
      </c>
      <c r="F219" s="267" t="s">
        <v>439</v>
      </c>
      <c r="G219" s="268"/>
      <c r="H219" s="268"/>
      <c r="I219" s="268"/>
      <c r="J219" s="173"/>
      <c r="K219" s="175">
        <v>24</v>
      </c>
      <c r="L219" s="173"/>
      <c r="M219" s="173"/>
      <c r="N219" s="173"/>
      <c r="O219" s="173"/>
      <c r="P219" s="173"/>
      <c r="Q219" s="173"/>
      <c r="R219" s="176"/>
      <c r="T219" s="177"/>
      <c r="U219" s="173"/>
      <c r="V219" s="173"/>
      <c r="W219" s="173"/>
      <c r="X219" s="173"/>
      <c r="Y219" s="173"/>
      <c r="Z219" s="173"/>
      <c r="AA219" s="178"/>
      <c r="AT219" s="179" t="s">
        <v>155</v>
      </c>
      <c r="AU219" s="179" t="s">
        <v>103</v>
      </c>
      <c r="AV219" s="11" t="s">
        <v>103</v>
      </c>
      <c r="AW219" s="11" t="s">
        <v>35</v>
      </c>
      <c r="AX219" s="11" t="s">
        <v>85</v>
      </c>
      <c r="AY219" s="179" t="s">
        <v>148</v>
      </c>
    </row>
    <row r="220" spans="2:65" s="1" customFormat="1" ht="31.5" customHeight="1" x14ac:dyDescent="0.3">
      <c r="B220" s="129"/>
      <c r="C220" s="190" t="s">
        <v>440</v>
      </c>
      <c r="D220" s="190" t="s">
        <v>441</v>
      </c>
      <c r="E220" s="191" t="s">
        <v>442</v>
      </c>
      <c r="F220" s="269" t="s">
        <v>443</v>
      </c>
      <c r="G220" s="270"/>
      <c r="H220" s="270"/>
      <c r="I220" s="270"/>
      <c r="J220" s="192" t="s">
        <v>230</v>
      </c>
      <c r="K220" s="193">
        <v>24</v>
      </c>
      <c r="L220" s="271">
        <v>0</v>
      </c>
      <c r="M220" s="270"/>
      <c r="N220" s="272">
        <f t="shared" ref="N220:N226" si="55">ROUND(L220*K220,2)</f>
        <v>0</v>
      </c>
      <c r="O220" s="265"/>
      <c r="P220" s="265"/>
      <c r="Q220" s="265"/>
      <c r="R220" s="131"/>
      <c r="T220" s="161" t="s">
        <v>3</v>
      </c>
      <c r="U220" s="42" t="s">
        <v>43</v>
      </c>
      <c r="V220" s="34"/>
      <c r="W220" s="162">
        <f t="shared" ref="W220:W226" si="56">V220*K220</f>
        <v>0</v>
      </c>
      <c r="X220" s="162">
        <v>8.7999999999999998E-5</v>
      </c>
      <c r="Y220" s="162">
        <f t="shared" ref="Y220:Y226" si="57">X220*K220</f>
        <v>2.1120000000000002E-3</v>
      </c>
      <c r="Z220" s="162">
        <v>0</v>
      </c>
      <c r="AA220" s="163">
        <f t="shared" ref="AA220:AA226" si="58">Z220*K220</f>
        <v>0</v>
      </c>
      <c r="AR220" s="16" t="s">
        <v>284</v>
      </c>
      <c r="AT220" s="16" t="s">
        <v>441</v>
      </c>
      <c r="AU220" s="16" t="s">
        <v>103</v>
      </c>
      <c r="AY220" s="16" t="s">
        <v>148</v>
      </c>
      <c r="BE220" s="104">
        <f t="shared" ref="BE220:BE226" si="59">IF(U220="základní",N220,0)</f>
        <v>0</v>
      </c>
      <c r="BF220" s="104">
        <f t="shared" ref="BF220:BF226" si="60">IF(U220="snížená",N220,0)</f>
        <v>0</v>
      </c>
      <c r="BG220" s="104">
        <f t="shared" ref="BG220:BG226" si="61">IF(U220="zákl. přenesená",N220,0)</f>
        <v>0</v>
      </c>
      <c r="BH220" s="104">
        <f t="shared" ref="BH220:BH226" si="62">IF(U220="sníž. přenesená",N220,0)</f>
        <v>0</v>
      </c>
      <c r="BI220" s="104">
        <f t="shared" ref="BI220:BI226" si="63">IF(U220="nulová",N220,0)</f>
        <v>0</v>
      </c>
      <c r="BJ220" s="16" t="s">
        <v>85</v>
      </c>
      <c r="BK220" s="104">
        <f t="shared" ref="BK220:BK226" si="64">ROUND(L220*K220,2)</f>
        <v>0</v>
      </c>
      <c r="BL220" s="16" t="s">
        <v>199</v>
      </c>
      <c r="BM220" s="16" t="s">
        <v>444</v>
      </c>
    </row>
    <row r="221" spans="2:65" s="1" customFormat="1" ht="31.5" customHeight="1" x14ac:dyDescent="0.3">
      <c r="B221" s="129"/>
      <c r="C221" s="157" t="s">
        <v>445</v>
      </c>
      <c r="D221" s="157" t="s">
        <v>149</v>
      </c>
      <c r="E221" s="158" t="s">
        <v>446</v>
      </c>
      <c r="F221" s="264" t="s">
        <v>447</v>
      </c>
      <c r="G221" s="265"/>
      <c r="H221" s="265"/>
      <c r="I221" s="265"/>
      <c r="J221" s="159" t="s">
        <v>325</v>
      </c>
      <c r="K221" s="160">
        <v>2</v>
      </c>
      <c r="L221" s="249">
        <v>0</v>
      </c>
      <c r="M221" s="265"/>
      <c r="N221" s="266">
        <f t="shared" si="55"/>
        <v>0</v>
      </c>
      <c r="O221" s="265"/>
      <c r="P221" s="265"/>
      <c r="Q221" s="265"/>
      <c r="R221" s="131"/>
      <c r="T221" s="161" t="s">
        <v>3</v>
      </c>
      <c r="U221" s="42" t="s">
        <v>43</v>
      </c>
      <c r="V221" s="34"/>
      <c r="W221" s="162">
        <f t="shared" si="56"/>
        <v>0</v>
      </c>
      <c r="X221" s="162">
        <v>1.8E-3</v>
      </c>
      <c r="Y221" s="162">
        <f t="shared" si="57"/>
        <v>3.5999999999999999E-3</v>
      </c>
      <c r="Z221" s="162">
        <v>0</v>
      </c>
      <c r="AA221" s="163">
        <f t="shared" si="58"/>
        <v>0</v>
      </c>
      <c r="AR221" s="16" t="s">
        <v>199</v>
      </c>
      <c r="AT221" s="16" t="s">
        <v>149</v>
      </c>
      <c r="AU221" s="16" t="s">
        <v>103</v>
      </c>
      <c r="AY221" s="16" t="s">
        <v>148</v>
      </c>
      <c r="BE221" s="104">
        <f t="shared" si="59"/>
        <v>0</v>
      </c>
      <c r="BF221" s="104">
        <f t="shared" si="60"/>
        <v>0</v>
      </c>
      <c r="BG221" s="104">
        <f t="shared" si="61"/>
        <v>0</v>
      </c>
      <c r="BH221" s="104">
        <f t="shared" si="62"/>
        <v>0</v>
      </c>
      <c r="BI221" s="104">
        <f t="shared" si="63"/>
        <v>0</v>
      </c>
      <c r="BJ221" s="16" t="s">
        <v>85</v>
      </c>
      <c r="BK221" s="104">
        <f t="shared" si="64"/>
        <v>0</v>
      </c>
      <c r="BL221" s="16" t="s">
        <v>199</v>
      </c>
      <c r="BM221" s="16" t="s">
        <v>448</v>
      </c>
    </row>
    <row r="222" spans="2:65" s="1" customFormat="1" ht="22.5" customHeight="1" x14ac:dyDescent="0.3">
      <c r="B222" s="129"/>
      <c r="C222" s="157" t="s">
        <v>449</v>
      </c>
      <c r="D222" s="157" t="s">
        <v>149</v>
      </c>
      <c r="E222" s="158" t="s">
        <v>450</v>
      </c>
      <c r="F222" s="264" t="s">
        <v>451</v>
      </c>
      <c r="G222" s="265"/>
      <c r="H222" s="265"/>
      <c r="I222" s="265"/>
      <c r="J222" s="159" t="s">
        <v>325</v>
      </c>
      <c r="K222" s="160">
        <v>12</v>
      </c>
      <c r="L222" s="249">
        <v>0</v>
      </c>
      <c r="M222" s="265"/>
      <c r="N222" s="266">
        <f t="shared" si="55"/>
        <v>0</v>
      </c>
      <c r="O222" s="265"/>
      <c r="P222" s="265"/>
      <c r="Q222" s="265"/>
      <c r="R222" s="131"/>
      <c r="T222" s="161" t="s">
        <v>3</v>
      </c>
      <c r="U222" s="42" t="s">
        <v>43</v>
      </c>
      <c r="V222" s="34"/>
      <c r="W222" s="162">
        <f t="shared" si="56"/>
        <v>0</v>
      </c>
      <c r="X222" s="162">
        <v>1.8400000000000001E-3</v>
      </c>
      <c r="Y222" s="162">
        <f t="shared" si="57"/>
        <v>2.2080000000000002E-2</v>
      </c>
      <c r="Z222" s="162">
        <v>0</v>
      </c>
      <c r="AA222" s="163">
        <f t="shared" si="58"/>
        <v>0</v>
      </c>
      <c r="AR222" s="16" t="s">
        <v>199</v>
      </c>
      <c r="AT222" s="16" t="s">
        <v>149</v>
      </c>
      <c r="AU222" s="16" t="s">
        <v>103</v>
      </c>
      <c r="AY222" s="16" t="s">
        <v>148</v>
      </c>
      <c r="BE222" s="104">
        <f t="shared" si="59"/>
        <v>0</v>
      </c>
      <c r="BF222" s="104">
        <f t="shared" si="60"/>
        <v>0</v>
      </c>
      <c r="BG222" s="104">
        <f t="shared" si="61"/>
        <v>0</v>
      </c>
      <c r="BH222" s="104">
        <f t="shared" si="62"/>
        <v>0</v>
      </c>
      <c r="BI222" s="104">
        <f t="shared" si="63"/>
        <v>0</v>
      </c>
      <c r="BJ222" s="16" t="s">
        <v>85</v>
      </c>
      <c r="BK222" s="104">
        <f t="shared" si="64"/>
        <v>0</v>
      </c>
      <c r="BL222" s="16" t="s">
        <v>199</v>
      </c>
      <c r="BM222" s="16" t="s">
        <v>452</v>
      </c>
    </row>
    <row r="223" spans="2:65" s="1" customFormat="1" ht="31.5" customHeight="1" x14ac:dyDescent="0.3">
      <c r="B223" s="129"/>
      <c r="C223" s="157" t="s">
        <v>453</v>
      </c>
      <c r="D223" s="157" t="s">
        <v>149</v>
      </c>
      <c r="E223" s="158" t="s">
        <v>454</v>
      </c>
      <c r="F223" s="264" t="s">
        <v>455</v>
      </c>
      <c r="G223" s="265"/>
      <c r="H223" s="265"/>
      <c r="I223" s="265"/>
      <c r="J223" s="159" t="s">
        <v>325</v>
      </c>
      <c r="K223" s="160">
        <v>1</v>
      </c>
      <c r="L223" s="249">
        <v>0</v>
      </c>
      <c r="M223" s="265"/>
      <c r="N223" s="266">
        <f t="shared" si="55"/>
        <v>0</v>
      </c>
      <c r="O223" s="265"/>
      <c r="P223" s="265"/>
      <c r="Q223" s="265"/>
      <c r="R223" s="131"/>
      <c r="T223" s="161" t="s">
        <v>3</v>
      </c>
      <c r="U223" s="42" t="s">
        <v>43</v>
      </c>
      <c r="V223" s="34"/>
      <c r="W223" s="162">
        <f t="shared" si="56"/>
        <v>0</v>
      </c>
      <c r="X223" s="162">
        <v>1.9599999999999999E-3</v>
      </c>
      <c r="Y223" s="162">
        <f t="shared" si="57"/>
        <v>1.9599999999999999E-3</v>
      </c>
      <c r="Z223" s="162">
        <v>0</v>
      </c>
      <c r="AA223" s="163">
        <f t="shared" si="58"/>
        <v>0</v>
      </c>
      <c r="AR223" s="16" t="s">
        <v>199</v>
      </c>
      <c r="AT223" s="16" t="s">
        <v>149</v>
      </c>
      <c r="AU223" s="16" t="s">
        <v>103</v>
      </c>
      <c r="AY223" s="16" t="s">
        <v>148</v>
      </c>
      <c r="BE223" s="104">
        <f t="shared" si="59"/>
        <v>0</v>
      </c>
      <c r="BF223" s="104">
        <f t="shared" si="60"/>
        <v>0</v>
      </c>
      <c r="BG223" s="104">
        <f t="shared" si="61"/>
        <v>0</v>
      </c>
      <c r="BH223" s="104">
        <f t="shared" si="62"/>
        <v>0</v>
      </c>
      <c r="BI223" s="104">
        <f t="shared" si="63"/>
        <v>0</v>
      </c>
      <c r="BJ223" s="16" t="s">
        <v>85</v>
      </c>
      <c r="BK223" s="104">
        <f t="shared" si="64"/>
        <v>0</v>
      </c>
      <c r="BL223" s="16" t="s">
        <v>199</v>
      </c>
      <c r="BM223" s="16" t="s">
        <v>456</v>
      </c>
    </row>
    <row r="224" spans="2:65" s="1" customFormat="1" ht="22.5" customHeight="1" x14ac:dyDescent="0.3">
      <c r="B224" s="129"/>
      <c r="C224" s="157" t="s">
        <v>457</v>
      </c>
      <c r="D224" s="157" t="s">
        <v>149</v>
      </c>
      <c r="E224" s="158" t="s">
        <v>458</v>
      </c>
      <c r="F224" s="264" t="s">
        <v>459</v>
      </c>
      <c r="G224" s="265"/>
      <c r="H224" s="265"/>
      <c r="I224" s="265"/>
      <c r="J224" s="159" t="s">
        <v>325</v>
      </c>
      <c r="K224" s="160">
        <v>2</v>
      </c>
      <c r="L224" s="249">
        <v>0</v>
      </c>
      <c r="M224" s="265"/>
      <c r="N224" s="266">
        <f t="shared" si="55"/>
        <v>0</v>
      </c>
      <c r="O224" s="265"/>
      <c r="P224" s="265"/>
      <c r="Q224" s="265"/>
      <c r="R224" s="131"/>
      <c r="T224" s="161" t="s">
        <v>3</v>
      </c>
      <c r="U224" s="42" t="s">
        <v>43</v>
      </c>
      <c r="V224" s="34"/>
      <c r="W224" s="162">
        <f t="shared" si="56"/>
        <v>0</v>
      </c>
      <c r="X224" s="162">
        <v>1.8400000000000001E-3</v>
      </c>
      <c r="Y224" s="162">
        <f t="shared" si="57"/>
        <v>3.6800000000000001E-3</v>
      </c>
      <c r="Z224" s="162">
        <v>0</v>
      </c>
      <c r="AA224" s="163">
        <f t="shared" si="58"/>
        <v>0</v>
      </c>
      <c r="AR224" s="16" t="s">
        <v>199</v>
      </c>
      <c r="AT224" s="16" t="s">
        <v>149</v>
      </c>
      <c r="AU224" s="16" t="s">
        <v>103</v>
      </c>
      <c r="AY224" s="16" t="s">
        <v>148</v>
      </c>
      <c r="BE224" s="104">
        <f t="shared" si="59"/>
        <v>0</v>
      </c>
      <c r="BF224" s="104">
        <f t="shared" si="60"/>
        <v>0</v>
      </c>
      <c r="BG224" s="104">
        <f t="shared" si="61"/>
        <v>0</v>
      </c>
      <c r="BH224" s="104">
        <f t="shared" si="62"/>
        <v>0</v>
      </c>
      <c r="BI224" s="104">
        <f t="shared" si="63"/>
        <v>0</v>
      </c>
      <c r="BJ224" s="16" t="s">
        <v>85</v>
      </c>
      <c r="BK224" s="104">
        <f t="shared" si="64"/>
        <v>0</v>
      </c>
      <c r="BL224" s="16" t="s">
        <v>199</v>
      </c>
      <c r="BM224" s="16" t="s">
        <v>460</v>
      </c>
    </row>
    <row r="225" spans="2:65" s="1" customFormat="1" ht="22.5" customHeight="1" x14ac:dyDescent="0.3">
      <c r="B225" s="129"/>
      <c r="C225" s="157" t="s">
        <v>461</v>
      </c>
      <c r="D225" s="157" t="s">
        <v>149</v>
      </c>
      <c r="E225" s="158" t="s">
        <v>458</v>
      </c>
      <c r="F225" s="264" t="s">
        <v>459</v>
      </c>
      <c r="G225" s="265"/>
      <c r="H225" s="265"/>
      <c r="I225" s="265"/>
      <c r="J225" s="159" t="s">
        <v>325</v>
      </c>
      <c r="K225" s="160">
        <v>6</v>
      </c>
      <c r="L225" s="249">
        <v>0</v>
      </c>
      <c r="M225" s="265"/>
      <c r="N225" s="266">
        <f t="shared" si="55"/>
        <v>0</v>
      </c>
      <c r="O225" s="265"/>
      <c r="P225" s="265"/>
      <c r="Q225" s="265"/>
      <c r="R225" s="131"/>
      <c r="T225" s="161" t="s">
        <v>3</v>
      </c>
      <c r="U225" s="42" t="s">
        <v>43</v>
      </c>
      <c r="V225" s="34"/>
      <c r="W225" s="162">
        <f t="shared" si="56"/>
        <v>0</v>
      </c>
      <c r="X225" s="162">
        <v>1.8400000000000001E-3</v>
      </c>
      <c r="Y225" s="162">
        <f t="shared" si="57"/>
        <v>1.1040000000000001E-2</v>
      </c>
      <c r="Z225" s="162">
        <v>0</v>
      </c>
      <c r="AA225" s="163">
        <f t="shared" si="58"/>
        <v>0</v>
      </c>
      <c r="AR225" s="16" t="s">
        <v>199</v>
      </c>
      <c r="AT225" s="16" t="s">
        <v>149</v>
      </c>
      <c r="AU225" s="16" t="s">
        <v>103</v>
      </c>
      <c r="AY225" s="16" t="s">
        <v>148</v>
      </c>
      <c r="BE225" s="104">
        <f t="shared" si="59"/>
        <v>0</v>
      </c>
      <c r="BF225" s="104">
        <f t="shared" si="60"/>
        <v>0</v>
      </c>
      <c r="BG225" s="104">
        <f t="shared" si="61"/>
        <v>0</v>
      </c>
      <c r="BH225" s="104">
        <f t="shared" si="62"/>
        <v>0</v>
      </c>
      <c r="BI225" s="104">
        <f t="shared" si="63"/>
        <v>0</v>
      </c>
      <c r="BJ225" s="16" t="s">
        <v>85</v>
      </c>
      <c r="BK225" s="104">
        <f t="shared" si="64"/>
        <v>0</v>
      </c>
      <c r="BL225" s="16" t="s">
        <v>199</v>
      </c>
      <c r="BM225" s="16" t="s">
        <v>462</v>
      </c>
    </row>
    <row r="226" spans="2:65" s="1" customFormat="1" ht="31.5" customHeight="1" x14ac:dyDescent="0.3">
      <c r="B226" s="129"/>
      <c r="C226" s="157" t="s">
        <v>463</v>
      </c>
      <c r="D226" s="157" t="s">
        <v>149</v>
      </c>
      <c r="E226" s="158" t="s">
        <v>464</v>
      </c>
      <c r="F226" s="264" t="s">
        <v>465</v>
      </c>
      <c r="G226" s="265"/>
      <c r="H226" s="265"/>
      <c r="I226" s="265"/>
      <c r="J226" s="159" t="s">
        <v>262</v>
      </c>
      <c r="K226" s="189">
        <v>0</v>
      </c>
      <c r="L226" s="249">
        <v>0</v>
      </c>
      <c r="M226" s="265"/>
      <c r="N226" s="266">
        <f t="shared" si="55"/>
        <v>0</v>
      </c>
      <c r="O226" s="265"/>
      <c r="P226" s="265"/>
      <c r="Q226" s="265"/>
      <c r="R226" s="131"/>
      <c r="T226" s="161" t="s">
        <v>3</v>
      </c>
      <c r="U226" s="42" t="s">
        <v>43</v>
      </c>
      <c r="V226" s="34"/>
      <c r="W226" s="162">
        <f t="shared" si="56"/>
        <v>0</v>
      </c>
      <c r="X226" s="162">
        <v>0</v>
      </c>
      <c r="Y226" s="162">
        <f t="shared" si="57"/>
        <v>0</v>
      </c>
      <c r="Z226" s="162">
        <v>0</v>
      </c>
      <c r="AA226" s="163">
        <f t="shared" si="58"/>
        <v>0</v>
      </c>
      <c r="AR226" s="16" t="s">
        <v>199</v>
      </c>
      <c r="AT226" s="16" t="s">
        <v>149</v>
      </c>
      <c r="AU226" s="16" t="s">
        <v>103</v>
      </c>
      <c r="AY226" s="16" t="s">
        <v>148</v>
      </c>
      <c r="BE226" s="104">
        <f t="shared" si="59"/>
        <v>0</v>
      </c>
      <c r="BF226" s="104">
        <f t="shared" si="60"/>
        <v>0</v>
      </c>
      <c r="BG226" s="104">
        <f t="shared" si="61"/>
        <v>0</v>
      </c>
      <c r="BH226" s="104">
        <f t="shared" si="62"/>
        <v>0</v>
      </c>
      <c r="BI226" s="104">
        <f t="shared" si="63"/>
        <v>0</v>
      </c>
      <c r="BJ226" s="16" t="s">
        <v>85</v>
      </c>
      <c r="BK226" s="104">
        <f t="shared" si="64"/>
        <v>0</v>
      </c>
      <c r="BL226" s="16" t="s">
        <v>199</v>
      </c>
      <c r="BM226" s="16" t="s">
        <v>466</v>
      </c>
    </row>
    <row r="227" spans="2:65" s="9" customFormat="1" ht="29.85" customHeight="1" x14ac:dyDescent="0.3">
      <c r="B227" s="147"/>
      <c r="C227" s="148"/>
      <c r="D227" s="188" t="s">
        <v>123</v>
      </c>
      <c r="E227" s="188"/>
      <c r="F227" s="188"/>
      <c r="G227" s="188"/>
      <c r="H227" s="188"/>
      <c r="I227" s="188"/>
      <c r="J227" s="188"/>
      <c r="K227" s="188"/>
      <c r="L227" s="188"/>
      <c r="M227" s="188"/>
      <c r="N227" s="260">
        <f>BK227</f>
        <v>0</v>
      </c>
      <c r="O227" s="261"/>
      <c r="P227" s="261"/>
      <c r="Q227" s="261"/>
      <c r="R227" s="150"/>
      <c r="T227" s="151"/>
      <c r="U227" s="148"/>
      <c r="V227" s="148"/>
      <c r="W227" s="152">
        <f>SUM(W228:W229)</f>
        <v>0</v>
      </c>
      <c r="X227" s="148"/>
      <c r="Y227" s="152">
        <f>SUM(Y228:Y229)</f>
        <v>1.6539999999999999E-2</v>
      </c>
      <c r="Z227" s="148"/>
      <c r="AA227" s="153">
        <f>SUM(AA228:AA229)</f>
        <v>0</v>
      </c>
      <c r="AR227" s="154" t="s">
        <v>103</v>
      </c>
      <c r="AT227" s="155" t="s">
        <v>77</v>
      </c>
      <c r="AU227" s="155" t="s">
        <v>85</v>
      </c>
      <c r="AY227" s="154" t="s">
        <v>148</v>
      </c>
      <c r="BK227" s="156">
        <f>SUM(BK228:BK229)</f>
        <v>0</v>
      </c>
    </row>
    <row r="228" spans="2:65" s="1" customFormat="1" ht="31.5" customHeight="1" x14ac:dyDescent="0.3">
      <c r="B228" s="129"/>
      <c r="C228" s="157" t="s">
        <v>467</v>
      </c>
      <c r="D228" s="157" t="s">
        <v>149</v>
      </c>
      <c r="E228" s="158" t="s">
        <v>468</v>
      </c>
      <c r="F228" s="264" t="s">
        <v>469</v>
      </c>
      <c r="G228" s="265"/>
      <c r="H228" s="265"/>
      <c r="I228" s="265"/>
      <c r="J228" s="159" t="s">
        <v>325</v>
      </c>
      <c r="K228" s="160">
        <v>1</v>
      </c>
      <c r="L228" s="249">
        <v>0</v>
      </c>
      <c r="M228" s="265"/>
      <c r="N228" s="266">
        <f>ROUND(L228*K228,2)</f>
        <v>0</v>
      </c>
      <c r="O228" s="265"/>
      <c r="P228" s="265"/>
      <c r="Q228" s="265"/>
      <c r="R228" s="131"/>
      <c r="T228" s="161" t="s">
        <v>3</v>
      </c>
      <c r="U228" s="42" t="s">
        <v>43</v>
      </c>
      <c r="V228" s="34"/>
      <c r="W228" s="162">
        <f>V228*K228</f>
        <v>0</v>
      </c>
      <c r="X228" s="162">
        <v>1.6539999999999999E-2</v>
      </c>
      <c r="Y228" s="162">
        <f>X228*K228</f>
        <v>1.6539999999999999E-2</v>
      </c>
      <c r="Z228" s="162">
        <v>0</v>
      </c>
      <c r="AA228" s="163">
        <f>Z228*K228</f>
        <v>0</v>
      </c>
      <c r="AR228" s="16" t="s">
        <v>199</v>
      </c>
      <c r="AT228" s="16" t="s">
        <v>149</v>
      </c>
      <c r="AU228" s="16" t="s">
        <v>103</v>
      </c>
      <c r="AY228" s="16" t="s">
        <v>148</v>
      </c>
      <c r="BE228" s="104">
        <f>IF(U228="základní",N228,0)</f>
        <v>0</v>
      </c>
      <c r="BF228" s="104">
        <f>IF(U228="snížená",N228,0)</f>
        <v>0</v>
      </c>
      <c r="BG228" s="104">
        <f>IF(U228="zákl. přenesená",N228,0)</f>
        <v>0</v>
      </c>
      <c r="BH228" s="104">
        <f>IF(U228="sníž. přenesená",N228,0)</f>
        <v>0</v>
      </c>
      <c r="BI228" s="104">
        <f>IF(U228="nulová",N228,0)</f>
        <v>0</v>
      </c>
      <c r="BJ228" s="16" t="s">
        <v>85</v>
      </c>
      <c r="BK228" s="104">
        <f>ROUND(L228*K228,2)</f>
        <v>0</v>
      </c>
      <c r="BL228" s="16" t="s">
        <v>199</v>
      </c>
      <c r="BM228" s="16" t="s">
        <v>470</v>
      </c>
    </row>
    <row r="229" spans="2:65" s="1" customFormat="1" ht="31.5" customHeight="1" x14ac:dyDescent="0.3">
      <c r="B229" s="129"/>
      <c r="C229" s="157" t="s">
        <v>471</v>
      </c>
      <c r="D229" s="157" t="s">
        <v>149</v>
      </c>
      <c r="E229" s="158" t="s">
        <v>472</v>
      </c>
      <c r="F229" s="264" t="s">
        <v>473</v>
      </c>
      <c r="G229" s="265"/>
      <c r="H229" s="265"/>
      <c r="I229" s="265"/>
      <c r="J229" s="159" t="s">
        <v>262</v>
      </c>
      <c r="K229" s="189">
        <v>0</v>
      </c>
      <c r="L229" s="249">
        <v>0</v>
      </c>
      <c r="M229" s="265"/>
      <c r="N229" s="266">
        <f>ROUND(L229*K229,2)</f>
        <v>0</v>
      </c>
      <c r="O229" s="265"/>
      <c r="P229" s="265"/>
      <c r="Q229" s="265"/>
      <c r="R229" s="131"/>
      <c r="T229" s="161" t="s">
        <v>3</v>
      </c>
      <c r="U229" s="42" t="s">
        <v>43</v>
      </c>
      <c r="V229" s="34"/>
      <c r="W229" s="162">
        <f>V229*K229</f>
        <v>0</v>
      </c>
      <c r="X229" s="162">
        <v>0</v>
      </c>
      <c r="Y229" s="162">
        <f>X229*K229</f>
        <v>0</v>
      </c>
      <c r="Z229" s="162">
        <v>0</v>
      </c>
      <c r="AA229" s="163">
        <f>Z229*K229</f>
        <v>0</v>
      </c>
      <c r="AR229" s="16" t="s">
        <v>199</v>
      </c>
      <c r="AT229" s="16" t="s">
        <v>149</v>
      </c>
      <c r="AU229" s="16" t="s">
        <v>103</v>
      </c>
      <c r="AY229" s="16" t="s">
        <v>148</v>
      </c>
      <c r="BE229" s="104">
        <f>IF(U229="základní",N229,0)</f>
        <v>0</v>
      </c>
      <c r="BF229" s="104">
        <f>IF(U229="snížená",N229,0)</f>
        <v>0</v>
      </c>
      <c r="BG229" s="104">
        <f>IF(U229="zákl. přenesená",N229,0)</f>
        <v>0</v>
      </c>
      <c r="BH229" s="104">
        <f>IF(U229="sníž. přenesená",N229,0)</f>
        <v>0</v>
      </c>
      <c r="BI229" s="104">
        <f>IF(U229="nulová",N229,0)</f>
        <v>0</v>
      </c>
      <c r="BJ229" s="16" t="s">
        <v>85</v>
      </c>
      <c r="BK229" s="104">
        <f>ROUND(L229*K229,2)</f>
        <v>0</v>
      </c>
      <c r="BL229" s="16" t="s">
        <v>199</v>
      </c>
      <c r="BM229" s="16" t="s">
        <v>474</v>
      </c>
    </row>
    <row r="230" spans="2:65" s="1" customFormat="1" ht="49.9" customHeight="1" x14ac:dyDescent="0.35">
      <c r="B230" s="33"/>
      <c r="C230" s="34"/>
      <c r="D230" s="149" t="s">
        <v>475</v>
      </c>
      <c r="E230" s="34"/>
      <c r="F230" s="34"/>
      <c r="G230" s="34"/>
      <c r="H230" s="34"/>
      <c r="I230" s="34"/>
      <c r="J230" s="34"/>
      <c r="K230" s="34"/>
      <c r="L230" s="34"/>
      <c r="M230" s="34"/>
      <c r="N230" s="262">
        <f t="shared" ref="N230:N235" si="65">BK230</f>
        <v>0</v>
      </c>
      <c r="O230" s="263"/>
      <c r="P230" s="263"/>
      <c r="Q230" s="263"/>
      <c r="R230" s="35"/>
      <c r="T230" s="72"/>
      <c r="U230" s="34"/>
      <c r="V230" s="34"/>
      <c r="W230" s="34"/>
      <c r="X230" s="34"/>
      <c r="Y230" s="34"/>
      <c r="Z230" s="34"/>
      <c r="AA230" s="73"/>
      <c r="AT230" s="16" t="s">
        <v>77</v>
      </c>
      <c r="AU230" s="16" t="s">
        <v>78</v>
      </c>
      <c r="AY230" s="16" t="s">
        <v>476</v>
      </c>
      <c r="BK230" s="104">
        <f>SUM(BK231:BK235)</f>
        <v>0</v>
      </c>
    </row>
    <row r="231" spans="2:65" s="1" customFormat="1" ht="22.35" customHeight="1" x14ac:dyDescent="0.3">
      <c r="B231" s="33"/>
      <c r="C231" s="194" t="s">
        <v>3</v>
      </c>
      <c r="D231" s="194" t="s">
        <v>149</v>
      </c>
      <c r="E231" s="195" t="s">
        <v>3</v>
      </c>
      <c r="F231" s="247" t="s">
        <v>3</v>
      </c>
      <c r="G231" s="248"/>
      <c r="H231" s="248"/>
      <c r="I231" s="248"/>
      <c r="J231" s="196" t="s">
        <v>3</v>
      </c>
      <c r="K231" s="189"/>
      <c r="L231" s="249"/>
      <c r="M231" s="250"/>
      <c r="N231" s="251">
        <f t="shared" si="65"/>
        <v>0</v>
      </c>
      <c r="O231" s="250"/>
      <c r="P231" s="250"/>
      <c r="Q231" s="250"/>
      <c r="R231" s="35"/>
      <c r="T231" s="161" t="s">
        <v>3</v>
      </c>
      <c r="U231" s="197" t="s">
        <v>43</v>
      </c>
      <c r="V231" s="34"/>
      <c r="W231" s="34"/>
      <c r="X231" s="34"/>
      <c r="Y231" s="34"/>
      <c r="Z231" s="34"/>
      <c r="AA231" s="73"/>
      <c r="AT231" s="16" t="s">
        <v>476</v>
      </c>
      <c r="AU231" s="16" t="s">
        <v>85</v>
      </c>
      <c r="AY231" s="16" t="s">
        <v>476</v>
      </c>
      <c r="BE231" s="104">
        <f>IF(U231="základní",N231,0)</f>
        <v>0</v>
      </c>
      <c r="BF231" s="104">
        <f>IF(U231="snížená",N231,0)</f>
        <v>0</v>
      </c>
      <c r="BG231" s="104">
        <f>IF(U231="zákl. přenesená",N231,0)</f>
        <v>0</v>
      </c>
      <c r="BH231" s="104">
        <f>IF(U231="sníž. přenesená",N231,0)</f>
        <v>0</v>
      </c>
      <c r="BI231" s="104">
        <f>IF(U231="nulová",N231,0)</f>
        <v>0</v>
      </c>
      <c r="BJ231" s="16" t="s">
        <v>85</v>
      </c>
      <c r="BK231" s="104">
        <f>L231*K231</f>
        <v>0</v>
      </c>
    </row>
    <row r="232" spans="2:65" s="1" customFormat="1" ht="22.35" customHeight="1" x14ac:dyDescent="0.3">
      <c r="B232" s="33"/>
      <c r="C232" s="194" t="s">
        <v>3</v>
      </c>
      <c r="D232" s="194" t="s">
        <v>149</v>
      </c>
      <c r="E232" s="195" t="s">
        <v>3</v>
      </c>
      <c r="F232" s="247" t="s">
        <v>3</v>
      </c>
      <c r="G232" s="248"/>
      <c r="H232" s="248"/>
      <c r="I232" s="248"/>
      <c r="J232" s="196" t="s">
        <v>3</v>
      </c>
      <c r="K232" s="189"/>
      <c r="L232" s="249"/>
      <c r="M232" s="250"/>
      <c r="N232" s="251">
        <f t="shared" si="65"/>
        <v>0</v>
      </c>
      <c r="O232" s="250"/>
      <c r="P232" s="250"/>
      <c r="Q232" s="250"/>
      <c r="R232" s="35"/>
      <c r="T232" s="161" t="s">
        <v>3</v>
      </c>
      <c r="U232" s="197" t="s">
        <v>43</v>
      </c>
      <c r="V232" s="34"/>
      <c r="W232" s="34"/>
      <c r="X232" s="34"/>
      <c r="Y232" s="34"/>
      <c r="Z232" s="34"/>
      <c r="AA232" s="73"/>
      <c r="AT232" s="16" t="s">
        <v>476</v>
      </c>
      <c r="AU232" s="16" t="s">
        <v>85</v>
      </c>
      <c r="AY232" s="16" t="s">
        <v>476</v>
      </c>
      <c r="BE232" s="104">
        <f>IF(U232="základní",N232,0)</f>
        <v>0</v>
      </c>
      <c r="BF232" s="104">
        <f>IF(U232="snížená",N232,0)</f>
        <v>0</v>
      </c>
      <c r="BG232" s="104">
        <f>IF(U232="zákl. přenesená",N232,0)</f>
        <v>0</v>
      </c>
      <c r="BH232" s="104">
        <f>IF(U232="sníž. přenesená",N232,0)</f>
        <v>0</v>
      </c>
      <c r="BI232" s="104">
        <f>IF(U232="nulová",N232,0)</f>
        <v>0</v>
      </c>
      <c r="BJ232" s="16" t="s">
        <v>85</v>
      </c>
      <c r="BK232" s="104">
        <f>L232*K232</f>
        <v>0</v>
      </c>
    </row>
    <row r="233" spans="2:65" s="1" customFormat="1" ht="22.35" customHeight="1" x14ac:dyDescent="0.3">
      <c r="B233" s="33"/>
      <c r="C233" s="194" t="s">
        <v>3</v>
      </c>
      <c r="D233" s="194" t="s">
        <v>149</v>
      </c>
      <c r="E233" s="195" t="s">
        <v>3</v>
      </c>
      <c r="F233" s="247" t="s">
        <v>3</v>
      </c>
      <c r="G233" s="248"/>
      <c r="H233" s="248"/>
      <c r="I233" s="248"/>
      <c r="J233" s="196" t="s">
        <v>3</v>
      </c>
      <c r="K233" s="189"/>
      <c r="L233" s="249"/>
      <c r="M233" s="250"/>
      <c r="N233" s="251">
        <f t="shared" si="65"/>
        <v>0</v>
      </c>
      <c r="O233" s="250"/>
      <c r="P233" s="250"/>
      <c r="Q233" s="250"/>
      <c r="R233" s="35"/>
      <c r="T233" s="161" t="s">
        <v>3</v>
      </c>
      <c r="U233" s="197" t="s">
        <v>43</v>
      </c>
      <c r="V233" s="34"/>
      <c r="W233" s="34"/>
      <c r="X233" s="34"/>
      <c r="Y233" s="34"/>
      <c r="Z233" s="34"/>
      <c r="AA233" s="73"/>
      <c r="AT233" s="16" t="s">
        <v>476</v>
      </c>
      <c r="AU233" s="16" t="s">
        <v>85</v>
      </c>
      <c r="AY233" s="16" t="s">
        <v>476</v>
      </c>
      <c r="BE233" s="104">
        <f>IF(U233="základní",N233,0)</f>
        <v>0</v>
      </c>
      <c r="BF233" s="104">
        <f>IF(U233="snížená",N233,0)</f>
        <v>0</v>
      </c>
      <c r="BG233" s="104">
        <f>IF(U233="zákl. přenesená",N233,0)</f>
        <v>0</v>
      </c>
      <c r="BH233" s="104">
        <f>IF(U233="sníž. přenesená",N233,0)</f>
        <v>0</v>
      </c>
      <c r="BI233" s="104">
        <f>IF(U233="nulová",N233,0)</f>
        <v>0</v>
      </c>
      <c r="BJ233" s="16" t="s">
        <v>85</v>
      </c>
      <c r="BK233" s="104">
        <f>L233*K233</f>
        <v>0</v>
      </c>
    </row>
    <row r="234" spans="2:65" s="1" customFormat="1" ht="22.35" customHeight="1" x14ac:dyDescent="0.3">
      <c r="B234" s="33"/>
      <c r="C234" s="194" t="s">
        <v>3</v>
      </c>
      <c r="D234" s="194" t="s">
        <v>149</v>
      </c>
      <c r="E234" s="195" t="s">
        <v>3</v>
      </c>
      <c r="F234" s="247" t="s">
        <v>3</v>
      </c>
      <c r="G234" s="248"/>
      <c r="H234" s="248"/>
      <c r="I234" s="248"/>
      <c r="J234" s="196" t="s">
        <v>3</v>
      </c>
      <c r="K234" s="189"/>
      <c r="L234" s="249"/>
      <c r="M234" s="250"/>
      <c r="N234" s="251">
        <f t="shared" si="65"/>
        <v>0</v>
      </c>
      <c r="O234" s="250"/>
      <c r="P234" s="250"/>
      <c r="Q234" s="250"/>
      <c r="R234" s="35"/>
      <c r="T234" s="161" t="s">
        <v>3</v>
      </c>
      <c r="U234" s="197" t="s">
        <v>43</v>
      </c>
      <c r="V234" s="34"/>
      <c r="W234" s="34"/>
      <c r="X234" s="34"/>
      <c r="Y234" s="34"/>
      <c r="Z234" s="34"/>
      <c r="AA234" s="73"/>
      <c r="AT234" s="16" t="s">
        <v>476</v>
      </c>
      <c r="AU234" s="16" t="s">
        <v>85</v>
      </c>
      <c r="AY234" s="16" t="s">
        <v>476</v>
      </c>
      <c r="BE234" s="104">
        <f>IF(U234="základní",N234,0)</f>
        <v>0</v>
      </c>
      <c r="BF234" s="104">
        <f>IF(U234="snížená",N234,0)</f>
        <v>0</v>
      </c>
      <c r="BG234" s="104">
        <f>IF(U234="zákl. přenesená",N234,0)</f>
        <v>0</v>
      </c>
      <c r="BH234" s="104">
        <f>IF(U234="sníž. přenesená",N234,0)</f>
        <v>0</v>
      </c>
      <c r="BI234" s="104">
        <f>IF(U234="nulová",N234,0)</f>
        <v>0</v>
      </c>
      <c r="BJ234" s="16" t="s">
        <v>85</v>
      </c>
      <c r="BK234" s="104">
        <f>L234*K234</f>
        <v>0</v>
      </c>
    </row>
    <row r="235" spans="2:65" s="1" customFormat="1" ht="22.35" customHeight="1" x14ac:dyDescent="0.3">
      <c r="B235" s="33"/>
      <c r="C235" s="194" t="s">
        <v>3</v>
      </c>
      <c r="D235" s="194" t="s">
        <v>149</v>
      </c>
      <c r="E235" s="195" t="s">
        <v>3</v>
      </c>
      <c r="F235" s="247" t="s">
        <v>3</v>
      </c>
      <c r="G235" s="248"/>
      <c r="H235" s="248"/>
      <c r="I235" s="248"/>
      <c r="J235" s="196" t="s">
        <v>3</v>
      </c>
      <c r="K235" s="189"/>
      <c r="L235" s="249"/>
      <c r="M235" s="250"/>
      <c r="N235" s="251">
        <f t="shared" si="65"/>
        <v>0</v>
      </c>
      <c r="O235" s="250"/>
      <c r="P235" s="250"/>
      <c r="Q235" s="250"/>
      <c r="R235" s="35"/>
      <c r="T235" s="161" t="s">
        <v>3</v>
      </c>
      <c r="U235" s="197" t="s">
        <v>43</v>
      </c>
      <c r="V235" s="54"/>
      <c r="W235" s="54"/>
      <c r="X235" s="54"/>
      <c r="Y235" s="54"/>
      <c r="Z235" s="54"/>
      <c r="AA235" s="56"/>
      <c r="AT235" s="16" t="s">
        <v>476</v>
      </c>
      <c r="AU235" s="16" t="s">
        <v>85</v>
      </c>
      <c r="AY235" s="16" t="s">
        <v>476</v>
      </c>
      <c r="BE235" s="104">
        <f>IF(U235="základní",N235,0)</f>
        <v>0</v>
      </c>
      <c r="BF235" s="104">
        <f>IF(U235="snížená",N235,0)</f>
        <v>0</v>
      </c>
      <c r="BG235" s="104">
        <f>IF(U235="zákl. přenesená",N235,0)</f>
        <v>0</v>
      </c>
      <c r="BH235" s="104">
        <f>IF(U235="sníž. přenesená",N235,0)</f>
        <v>0</v>
      </c>
      <c r="BI235" s="104">
        <f>IF(U235="nulová",N235,0)</f>
        <v>0</v>
      </c>
      <c r="BJ235" s="16" t="s">
        <v>85</v>
      </c>
      <c r="BK235" s="104">
        <f>L235*K235</f>
        <v>0</v>
      </c>
    </row>
    <row r="236" spans="2:65" s="1" customFormat="1" ht="6.95" customHeight="1" x14ac:dyDescent="0.3">
      <c r="B236" s="57"/>
      <c r="C236" s="58"/>
      <c r="D236" s="58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9"/>
    </row>
  </sheetData>
  <mergeCells count="349"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N98:Q98"/>
    <mergeCell ref="N99:Q99"/>
    <mergeCell ref="N100:Q100"/>
    <mergeCell ref="N102:Q102"/>
    <mergeCell ref="D103:H103"/>
    <mergeCell ref="N103:Q103"/>
    <mergeCell ref="D104:H104"/>
    <mergeCell ref="N104:Q104"/>
    <mergeCell ref="D105:H105"/>
    <mergeCell ref="N105:Q105"/>
    <mergeCell ref="D106:H106"/>
    <mergeCell ref="N106:Q106"/>
    <mergeCell ref="D107:H107"/>
    <mergeCell ref="N107:Q107"/>
    <mergeCell ref="N108:Q108"/>
    <mergeCell ref="L110:Q110"/>
    <mergeCell ref="C116:Q116"/>
    <mergeCell ref="F118:P118"/>
    <mergeCell ref="F119:P119"/>
    <mergeCell ref="M121:P121"/>
    <mergeCell ref="M123:Q123"/>
    <mergeCell ref="M124:Q124"/>
    <mergeCell ref="F126:I126"/>
    <mergeCell ref="L126:M126"/>
    <mergeCell ref="N126:Q126"/>
    <mergeCell ref="F129:I129"/>
    <mergeCell ref="L129:M129"/>
    <mergeCell ref="N129:Q129"/>
    <mergeCell ref="F130:I130"/>
    <mergeCell ref="F131:I131"/>
    <mergeCell ref="F132:I132"/>
    <mergeCell ref="F134:I134"/>
    <mergeCell ref="L134:M134"/>
    <mergeCell ref="N134:Q134"/>
    <mergeCell ref="F135:I135"/>
    <mergeCell ref="F136:I136"/>
    <mergeCell ref="F137:I137"/>
    <mergeCell ref="L137:M137"/>
    <mergeCell ref="N137:Q137"/>
    <mergeCell ref="F138:I138"/>
    <mergeCell ref="L138:M138"/>
    <mergeCell ref="N138:Q138"/>
    <mergeCell ref="F139:I139"/>
    <mergeCell ref="L139:M139"/>
    <mergeCell ref="N139:Q139"/>
    <mergeCell ref="F140:I140"/>
    <mergeCell ref="L140:M140"/>
    <mergeCell ref="N140:Q140"/>
    <mergeCell ref="F141:I141"/>
    <mergeCell ref="F143:I143"/>
    <mergeCell ref="L143:M143"/>
    <mergeCell ref="N143:Q143"/>
    <mergeCell ref="F144:I144"/>
    <mergeCell ref="F145:I145"/>
    <mergeCell ref="F147:I147"/>
    <mergeCell ref="L147:M147"/>
    <mergeCell ref="N147:Q147"/>
    <mergeCell ref="F148:I148"/>
    <mergeCell ref="F149:I149"/>
    <mergeCell ref="F150:I150"/>
    <mergeCell ref="F152:I152"/>
    <mergeCell ref="L152:M152"/>
    <mergeCell ref="N152:Q152"/>
    <mergeCell ref="F155:I155"/>
    <mergeCell ref="L155:M155"/>
    <mergeCell ref="N155:Q155"/>
    <mergeCell ref="F156:I156"/>
    <mergeCell ref="L156:M156"/>
    <mergeCell ref="N156:Q156"/>
    <mergeCell ref="F157:I157"/>
    <mergeCell ref="L157:M157"/>
    <mergeCell ref="N157:Q157"/>
    <mergeCell ref="F158:I158"/>
    <mergeCell ref="L158:M158"/>
    <mergeCell ref="N158:Q158"/>
    <mergeCell ref="F159:I159"/>
    <mergeCell ref="L159:M159"/>
    <mergeCell ref="N159:Q159"/>
    <mergeCell ref="F160:I160"/>
    <mergeCell ref="L160:M160"/>
    <mergeCell ref="N160:Q160"/>
    <mergeCell ref="F161:I161"/>
    <mergeCell ref="L161:M161"/>
    <mergeCell ref="N161:Q161"/>
    <mergeCell ref="F162:I162"/>
    <mergeCell ref="L162:M162"/>
    <mergeCell ref="N162:Q162"/>
    <mergeCell ref="F163:I163"/>
    <mergeCell ref="L163:M163"/>
    <mergeCell ref="N163:Q163"/>
    <mergeCell ref="F164:I164"/>
    <mergeCell ref="L164:M164"/>
    <mergeCell ref="N164:Q164"/>
    <mergeCell ref="F165:I165"/>
    <mergeCell ref="L165:M165"/>
    <mergeCell ref="N165:Q165"/>
    <mergeCell ref="F166:I166"/>
    <mergeCell ref="L166:M166"/>
    <mergeCell ref="N166:Q166"/>
    <mergeCell ref="F167:I167"/>
    <mergeCell ref="L167:M167"/>
    <mergeCell ref="N167:Q167"/>
    <mergeCell ref="F168:I168"/>
    <mergeCell ref="L168:M168"/>
    <mergeCell ref="N168:Q168"/>
    <mergeCell ref="F169:I169"/>
    <mergeCell ref="L169:M169"/>
    <mergeCell ref="N169:Q169"/>
    <mergeCell ref="F170:I170"/>
    <mergeCell ref="L170:M170"/>
    <mergeCell ref="N170:Q170"/>
    <mergeCell ref="F171:I171"/>
    <mergeCell ref="L171:M171"/>
    <mergeCell ref="N171:Q171"/>
    <mergeCell ref="F173:I173"/>
    <mergeCell ref="L173:M173"/>
    <mergeCell ref="N173:Q173"/>
    <mergeCell ref="F174:I174"/>
    <mergeCell ref="L174:M174"/>
    <mergeCell ref="N174:Q174"/>
    <mergeCell ref="F175:I175"/>
    <mergeCell ref="L175:M175"/>
    <mergeCell ref="N175:Q175"/>
    <mergeCell ref="F176:I176"/>
    <mergeCell ref="L176:M176"/>
    <mergeCell ref="N176:Q176"/>
    <mergeCell ref="F177:I177"/>
    <mergeCell ref="L177:M177"/>
    <mergeCell ref="N177:Q177"/>
    <mergeCell ref="F178:I178"/>
    <mergeCell ref="L178:M178"/>
    <mergeCell ref="N178:Q178"/>
    <mergeCell ref="F179:I179"/>
    <mergeCell ref="L179:M179"/>
    <mergeCell ref="N179:Q179"/>
    <mergeCell ref="F180:I180"/>
    <mergeCell ref="L180:M180"/>
    <mergeCell ref="N180:Q180"/>
    <mergeCell ref="F181:I181"/>
    <mergeCell ref="L181:M181"/>
    <mergeCell ref="N181:Q181"/>
    <mergeCell ref="F182:I182"/>
    <mergeCell ref="L182:M182"/>
    <mergeCell ref="N182:Q182"/>
    <mergeCell ref="F183:I183"/>
    <mergeCell ref="F184:I184"/>
    <mergeCell ref="L184:M184"/>
    <mergeCell ref="N184:Q184"/>
    <mergeCell ref="F185:I185"/>
    <mergeCell ref="L185:M185"/>
    <mergeCell ref="N185:Q185"/>
    <mergeCell ref="F186:I186"/>
    <mergeCell ref="L186:M186"/>
    <mergeCell ref="N186:Q186"/>
    <mergeCell ref="F187:I187"/>
    <mergeCell ref="L187:M187"/>
    <mergeCell ref="N187:Q187"/>
    <mergeCell ref="F188:I188"/>
    <mergeCell ref="L188:M188"/>
    <mergeCell ref="N188:Q188"/>
    <mergeCell ref="F189:I189"/>
    <mergeCell ref="L189:M189"/>
    <mergeCell ref="N189:Q189"/>
    <mergeCell ref="F190:I190"/>
    <mergeCell ref="L190:M190"/>
    <mergeCell ref="N190:Q190"/>
    <mergeCell ref="F191:I191"/>
    <mergeCell ref="L191:M191"/>
    <mergeCell ref="N191:Q191"/>
    <mergeCell ref="F192:I192"/>
    <mergeCell ref="L192:M192"/>
    <mergeCell ref="N192:Q192"/>
    <mergeCell ref="F193:I193"/>
    <mergeCell ref="L193:M193"/>
    <mergeCell ref="N193:Q193"/>
    <mergeCell ref="F194:I194"/>
    <mergeCell ref="L194:M194"/>
    <mergeCell ref="N194:Q194"/>
    <mergeCell ref="F195:I195"/>
    <mergeCell ref="L195:M195"/>
    <mergeCell ref="N195:Q195"/>
    <mergeCell ref="F196:I196"/>
    <mergeCell ref="L196:M196"/>
    <mergeCell ref="N196:Q196"/>
    <mergeCell ref="F198:I198"/>
    <mergeCell ref="L198:M198"/>
    <mergeCell ref="N198:Q198"/>
    <mergeCell ref="F199:I199"/>
    <mergeCell ref="L199:M199"/>
    <mergeCell ref="N199:Q199"/>
    <mergeCell ref="F200:I200"/>
    <mergeCell ref="L200:M200"/>
    <mergeCell ref="N200:Q200"/>
    <mergeCell ref="F201:I201"/>
    <mergeCell ref="L201:M201"/>
    <mergeCell ref="N201:Q201"/>
    <mergeCell ref="F202:I202"/>
    <mergeCell ref="L202:M202"/>
    <mergeCell ref="N202:Q202"/>
    <mergeCell ref="F203:I203"/>
    <mergeCell ref="L203:M203"/>
    <mergeCell ref="N203:Q203"/>
    <mergeCell ref="F204:I204"/>
    <mergeCell ref="L204:M204"/>
    <mergeCell ref="N204:Q204"/>
    <mergeCell ref="F205:I205"/>
    <mergeCell ref="L205:M205"/>
    <mergeCell ref="N205:Q205"/>
    <mergeCell ref="F206:I206"/>
    <mergeCell ref="L206:M206"/>
    <mergeCell ref="N206:Q206"/>
    <mergeCell ref="F207:I207"/>
    <mergeCell ref="L207:M207"/>
    <mergeCell ref="N207:Q207"/>
    <mergeCell ref="F209:I209"/>
    <mergeCell ref="L209:M209"/>
    <mergeCell ref="N209:Q209"/>
    <mergeCell ref="F210:I210"/>
    <mergeCell ref="L210:M210"/>
    <mergeCell ref="N210:Q210"/>
    <mergeCell ref="F211:I211"/>
    <mergeCell ref="L211:M211"/>
    <mergeCell ref="N211:Q211"/>
    <mergeCell ref="F212:I212"/>
    <mergeCell ref="L212:M212"/>
    <mergeCell ref="N212:Q212"/>
    <mergeCell ref="F213:I213"/>
    <mergeCell ref="L213:M213"/>
    <mergeCell ref="N213:Q213"/>
    <mergeCell ref="F214:I214"/>
    <mergeCell ref="L214:M214"/>
    <mergeCell ref="N214:Q214"/>
    <mergeCell ref="F215:I215"/>
    <mergeCell ref="L215:M215"/>
    <mergeCell ref="N215:Q215"/>
    <mergeCell ref="F216:I216"/>
    <mergeCell ref="L216:M216"/>
    <mergeCell ref="N216:Q216"/>
    <mergeCell ref="F217:I217"/>
    <mergeCell ref="L217:M217"/>
    <mergeCell ref="N217:Q217"/>
    <mergeCell ref="F218:I218"/>
    <mergeCell ref="L218:M218"/>
    <mergeCell ref="N218:Q218"/>
    <mergeCell ref="F219:I219"/>
    <mergeCell ref="F220:I220"/>
    <mergeCell ref="L220:M220"/>
    <mergeCell ref="N220:Q220"/>
    <mergeCell ref="F221:I221"/>
    <mergeCell ref="L221:M221"/>
    <mergeCell ref="N221:Q221"/>
    <mergeCell ref="F222:I222"/>
    <mergeCell ref="L222:M222"/>
    <mergeCell ref="N222:Q222"/>
    <mergeCell ref="F223:I223"/>
    <mergeCell ref="L223:M223"/>
    <mergeCell ref="N223:Q223"/>
    <mergeCell ref="F224:I224"/>
    <mergeCell ref="L224:M224"/>
    <mergeCell ref="N224:Q224"/>
    <mergeCell ref="F225:I225"/>
    <mergeCell ref="L225:M225"/>
    <mergeCell ref="N225:Q225"/>
    <mergeCell ref="F226:I226"/>
    <mergeCell ref="L226:M226"/>
    <mergeCell ref="N226:Q226"/>
    <mergeCell ref="F234:I234"/>
    <mergeCell ref="L234:M234"/>
    <mergeCell ref="N234:Q234"/>
    <mergeCell ref="F228:I228"/>
    <mergeCell ref="L228:M228"/>
    <mergeCell ref="N228:Q228"/>
    <mergeCell ref="F229:I229"/>
    <mergeCell ref="L229:M229"/>
    <mergeCell ref="N229:Q229"/>
    <mergeCell ref="F231:I231"/>
    <mergeCell ref="L231:M231"/>
    <mergeCell ref="N231:Q231"/>
    <mergeCell ref="H1:K1"/>
    <mergeCell ref="S2:AC2"/>
    <mergeCell ref="F235:I235"/>
    <mergeCell ref="L235:M235"/>
    <mergeCell ref="N235:Q235"/>
    <mergeCell ref="N127:Q127"/>
    <mergeCell ref="N128:Q128"/>
    <mergeCell ref="N133:Q133"/>
    <mergeCell ref="N142:Q142"/>
    <mergeCell ref="N146:Q146"/>
    <mergeCell ref="N151:Q151"/>
    <mergeCell ref="N153:Q153"/>
    <mergeCell ref="N154:Q154"/>
    <mergeCell ref="N172:Q172"/>
    <mergeCell ref="N197:Q197"/>
    <mergeCell ref="N208:Q208"/>
    <mergeCell ref="N227:Q227"/>
    <mergeCell ref="N230:Q230"/>
    <mergeCell ref="F232:I232"/>
    <mergeCell ref="L232:M232"/>
    <mergeCell ref="N232:Q232"/>
    <mergeCell ref="F233:I233"/>
    <mergeCell ref="L233:M233"/>
    <mergeCell ref="N233:Q233"/>
  </mergeCells>
  <dataValidations count="2">
    <dataValidation type="list" allowBlank="1" showInputMessage="1" showErrorMessage="1" error="Povoleny jsou hodnoty K a M." sqref="D231:D236">
      <formula1>"K,M"</formula1>
    </dataValidation>
    <dataValidation type="list" allowBlank="1" showInputMessage="1" showErrorMessage="1" error="Povoleny jsou hodnoty základní, snížená, zákl. přenesená, sníž. přenesená, nulová." sqref="U231:U236">
      <formula1>"základní,snížená,zákl. přenesená,sníž. přenesená,nulová"</formula1>
    </dataValidation>
  </dataValidations>
  <hyperlinks>
    <hyperlink ref="F1:G1" location="C2" tooltip="Krycí list rozpočtu" display="1) Krycí list rozpočtu"/>
    <hyperlink ref="H1:K1" location="C86" tooltip="Rekapitulace rozpočtu" display="2) Rekapitulace rozpočtu"/>
    <hyperlink ref="L1" location="C126" tooltip="Rozpočet" display="3) Rozpočet"/>
    <hyperlink ref="S1:T1" location="'Rekapitulace stavby'!C2" tooltip="Rekapitulace stavby" display="Rekapitulace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239"/>
  <sheetViews>
    <sheetView showGridLines="0" workbookViewId="0">
      <pane ySplit="1" topLeftCell="A2" activePane="bottomLeft" state="frozen"/>
      <selection pane="bottomLeft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 x14ac:dyDescent="0.3">
      <c r="A1" s="203"/>
      <c r="B1" s="200"/>
      <c r="C1" s="200"/>
      <c r="D1" s="201" t="s">
        <v>1</v>
      </c>
      <c r="E1" s="200"/>
      <c r="F1" s="202" t="s">
        <v>689</v>
      </c>
      <c r="G1" s="202"/>
      <c r="H1" s="246" t="s">
        <v>690</v>
      </c>
      <c r="I1" s="246"/>
      <c r="J1" s="246"/>
      <c r="K1" s="246"/>
      <c r="L1" s="202" t="s">
        <v>691</v>
      </c>
      <c r="M1" s="200"/>
      <c r="N1" s="200"/>
      <c r="O1" s="201" t="s">
        <v>102</v>
      </c>
      <c r="P1" s="200"/>
      <c r="Q1" s="200"/>
      <c r="R1" s="200"/>
      <c r="S1" s="202" t="s">
        <v>692</v>
      </c>
      <c r="T1" s="202"/>
      <c r="U1" s="203"/>
      <c r="V1" s="203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ht="36.950000000000003" customHeight="1" x14ac:dyDescent="0.3">
      <c r="C2" s="234" t="s">
        <v>5</v>
      </c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S2" s="207" t="s">
        <v>6</v>
      </c>
      <c r="T2" s="208"/>
      <c r="U2" s="208"/>
      <c r="V2" s="208"/>
      <c r="W2" s="208"/>
      <c r="X2" s="208"/>
      <c r="Y2" s="208"/>
      <c r="Z2" s="208"/>
      <c r="AA2" s="208"/>
      <c r="AB2" s="208"/>
      <c r="AC2" s="208"/>
      <c r="AT2" s="16" t="s">
        <v>89</v>
      </c>
    </row>
    <row r="3" spans="1:66" ht="6.95" customHeight="1" x14ac:dyDescent="0.3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9"/>
      <c r="AT3" s="16" t="s">
        <v>103</v>
      </c>
    </row>
    <row r="4" spans="1:66" ht="36.950000000000003" customHeight="1" x14ac:dyDescent="0.3">
      <c r="B4" s="20"/>
      <c r="C4" s="220" t="s">
        <v>104</v>
      </c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2"/>
      <c r="T4" s="23" t="s">
        <v>11</v>
      </c>
      <c r="AT4" s="16" t="s">
        <v>4</v>
      </c>
    </row>
    <row r="5" spans="1:66" ht="6.95" customHeight="1" x14ac:dyDescent="0.3">
      <c r="B5" s="20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2"/>
    </row>
    <row r="6" spans="1:66" ht="25.35" customHeight="1" x14ac:dyDescent="0.3">
      <c r="B6" s="20"/>
      <c r="C6" s="21"/>
      <c r="D6" s="28" t="s">
        <v>17</v>
      </c>
      <c r="E6" s="21"/>
      <c r="F6" s="285" t="str">
        <f>'Rekapitulace stavby'!K6</f>
        <v>Rekonstrukce a doplnění sportovního areálu Čížová - porc. č. 147, 59/6</v>
      </c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1"/>
      <c r="R6" s="22"/>
    </row>
    <row r="7" spans="1:66" s="1" customFormat="1" ht="32.85" customHeight="1" x14ac:dyDescent="0.3">
      <c r="B7" s="33"/>
      <c r="C7" s="34"/>
      <c r="D7" s="27" t="s">
        <v>105</v>
      </c>
      <c r="E7" s="34"/>
      <c r="F7" s="240" t="s">
        <v>477</v>
      </c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34"/>
      <c r="R7" s="35"/>
    </row>
    <row r="8" spans="1:66" s="1" customFormat="1" ht="14.45" customHeight="1" x14ac:dyDescent="0.3">
      <c r="B8" s="33"/>
      <c r="C8" s="34"/>
      <c r="D8" s="28" t="s">
        <v>19</v>
      </c>
      <c r="E8" s="34"/>
      <c r="F8" s="26" t="s">
        <v>3</v>
      </c>
      <c r="G8" s="34"/>
      <c r="H8" s="34"/>
      <c r="I8" s="34"/>
      <c r="J8" s="34"/>
      <c r="K8" s="34"/>
      <c r="L8" s="34"/>
      <c r="M8" s="28" t="s">
        <v>20</v>
      </c>
      <c r="N8" s="34"/>
      <c r="O8" s="26" t="s">
        <v>3</v>
      </c>
      <c r="P8" s="34"/>
      <c r="Q8" s="34"/>
      <c r="R8" s="35"/>
    </row>
    <row r="9" spans="1:66" s="1" customFormat="1" ht="14.45" customHeight="1" x14ac:dyDescent="0.3">
      <c r="B9" s="33"/>
      <c r="C9" s="34"/>
      <c r="D9" s="28" t="s">
        <v>21</v>
      </c>
      <c r="E9" s="34"/>
      <c r="F9" s="26" t="s">
        <v>22</v>
      </c>
      <c r="G9" s="34"/>
      <c r="H9" s="34"/>
      <c r="I9" s="34"/>
      <c r="J9" s="34"/>
      <c r="K9" s="34"/>
      <c r="L9" s="34"/>
      <c r="M9" s="28" t="s">
        <v>23</v>
      </c>
      <c r="N9" s="34"/>
      <c r="O9" s="295" t="str">
        <f>'Rekapitulace stavby'!AN8</f>
        <v>3. 11. 2016</v>
      </c>
      <c r="P9" s="205"/>
      <c r="Q9" s="34"/>
      <c r="R9" s="35"/>
    </row>
    <row r="10" spans="1:66" s="1" customFormat="1" ht="10.9" customHeight="1" x14ac:dyDescent="0.3">
      <c r="B10" s="33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5"/>
    </row>
    <row r="11" spans="1:66" s="1" customFormat="1" ht="14.45" customHeight="1" x14ac:dyDescent="0.3">
      <c r="B11" s="33"/>
      <c r="C11" s="34"/>
      <c r="D11" s="28" t="s">
        <v>25</v>
      </c>
      <c r="E11" s="34"/>
      <c r="F11" s="34"/>
      <c r="G11" s="34"/>
      <c r="H11" s="34"/>
      <c r="I11" s="34"/>
      <c r="J11" s="34"/>
      <c r="K11" s="34"/>
      <c r="L11" s="34"/>
      <c r="M11" s="28" t="s">
        <v>26</v>
      </c>
      <c r="N11" s="34"/>
      <c r="O11" s="239" t="s">
        <v>3</v>
      </c>
      <c r="P11" s="205"/>
      <c r="Q11" s="34"/>
      <c r="R11" s="35"/>
    </row>
    <row r="12" spans="1:66" s="1" customFormat="1" ht="18" customHeight="1" x14ac:dyDescent="0.3">
      <c r="B12" s="33"/>
      <c r="C12" s="34"/>
      <c r="D12" s="34"/>
      <c r="E12" s="26" t="s">
        <v>27</v>
      </c>
      <c r="F12" s="34"/>
      <c r="G12" s="34"/>
      <c r="H12" s="34"/>
      <c r="I12" s="34"/>
      <c r="J12" s="34"/>
      <c r="K12" s="34"/>
      <c r="L12" s="34"/>
      <c r="M12" s="28" t="s">
        <v>28</v>
      </c>
      <c r="N12" s="34"/>
      <c r="O12" s="239" t="s">
        <v>3</v>
      </c>
      <c r="P12" s="205"/>
      <c r="Q12" s="34"/>
      <c r="R12" s="35"/>
    </row>
    <row r="13" spans="1:66" s="1" customFormat="1" ht="6.95" customHeight="1" x14ac:dyDescent="0.3">
      <c r="B13" s="33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5"/>
    </row>
    <row r="14" spans="1:66" s="1" customFormat="1" ht="14.45" customHeight="1" x14ac:dyDescent="0.3">
      <c r="B14" s="33"/>
      <c r="C14" s="34"/>
      <c r="D14" s="28" t="s">
        <v>29</v>
      </c>
      <c r="E14" s="34"/>
      <c r="F14" s="34"/>
      <c r="G14" s="34"/>
      <c r="H14" s="34"/>
      <c r="I14" s="34"/>
      <c r="J14" s="34"/>
      <c r="K14" s="34"/>
      <c r="L14" s="34"/>
      <c r="M14" s="28" t="s">
        <v>26</v>
      </c>
      <c r="N14" s="34"/>
      <c r="O14" s="296" t="str">
        <f>IF('Rekapitulace stavby'!AN13="","",'Rekapitulace stavby'!AN13)</f>
        <v>Vyplň údaj</v>
      </c>
      <c r="P14" s="205"/>
      <c r="Q14" s="34"/>
      <c r="R14" s="35"/>
    </row>
    <row r="15" spans="1:66" s="1" customFormat="1" ht="18" customHeight="1" x14ac:dyDescent="0.3">
      <c r="B15" s="33"/>
      <c r="C15" s="34"/>
      <c r="D15" s="34"/>
      <c r="E15" s="296" t="str">
        <f>IF('Rekapitulace stavby'!E14="","",'Rekapitulace stavby'!E14)</f>
        <v>Vyplň údaj</v>
      </c>
      <c r="F15" s="205"/>
      <c r="G15" s="205"/>
      <c r="H15" s="205"/>
      <c r="I15" s="205"/>
      <c r="J15" s="205"/>
      <c r="K15" s="205"/>
      <c r="L15" s="205"/>
      <c r="M15" s="28" t="s">
        <v>28</v>
      </c>
      <c r="N15" s="34"/>
      <c r="O15" s="296" t="str">
        <f>IF('Rekapitulace stavby'!AN14="","",'Rekapitulace stavby'!AN14)</f>
        <v>Vyplň údaj</v>
      </c>
      <c r="P15" s="205"/>
      <c r="Q15" s="34"/>
      <c r="R15" s="35"/>
    </row>
    <row r="16" spans="1:66" s="1" customFormat="1" ht="6.95" customHeight="1" x14ac:dyDescent="0.3">
      <c r="B16" s="33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5"/>
    </row>
    <row r="17" spans="2:18" s="1" customFormat="1" ht="14.45" customHeight="1" x14ac:dyDescent="0.3">
      <c r="B17" s="33"/>
      <c r="C17" s="34"/>
      <c r="D17" s="28" t="s">
        <v>31</v>
      </c>
      <c r="E17" s="34"/>
      <c r="F17" s="34"/>
      <c r="G17" s="34"/>
      <c r="H17" s="34"/>
      <c r="I17" s="34"/>
      <c r="J17" s="34"/>
      <c r="K17" s="34"/>
      <c r="L17" s="34"/>
      <c r="M17" s="28" t="s">
        <v>26</v>
      </c>
      <c r="N17" s="34"/>
      <c r="O17" s="239" t="s">
        <v>32</v>
      </c>
      <c r="P17" s="205"/>
      <c r="Q17" s="34"/>
      <c r="R17" s="35"/>
    </row>
    <row r="18" spans="2:18" s="1" customFormat="1" ht="18" customHeight="1" x14ac:dyDescent="0.3">
      <c r="B18" s="33"/>
      <c r="C18" s="34"/>
      <c r="D18" s="34"/>
      <c r="E18" s="26" t="s">
        <v>33</v>
      </c>
      <c r="F18" s="34"/>
      <c r="G18" s="34"/>
      <c r="H18" s="34"/>
      <c r="I18" s="34"/>
      <c r="J18" s="34"/>
      <c r="K18" s="34"/>
      <c r="L18" s="34"/>
      <c r="M18" s="28" t="s">
        <v>28</v>
      </c>
      <c r="N18" s="34"/>
      <c r="O18" s="239" t="s">
        <v>34</v>
      </c>
      <c r="P18" s="205"/>
      <c r="Q18" s="34"/>
      <c r="R18" s="35"/>
    </row>
    <row r="19" spans="2:18" s="1" customFormat="1" ht="6.95" customHeight="1" x14ac:dyDescent="0.3"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5"/>
    </row>
    <row r="20" spans="2:18" s="1" customFormat="1" ht="14.45" customHeight="1" x14ac:dyDescent="0.3">
      <c r="B20" s="33"/>
      <c r="C20" s="34"/>
      <c r="D20" s="28" t="s">
        <v>36</v>
      </c>
      <c r="E20" s="34"/>
      <c r="F20" s="34"/>
      <c r="G20" s="34"/>
      <c r="H20" s="34"/>
      <c r="I20" s="34"/>
      <c r="J20" s="34"/>
      <c r="K20" s="34"/>
      <c r="L20" s="34"/>
      <c r="M20" s="28" t="s">
        <v>26</v>
      </c>
      <c r="N20" s="34"/>
      <c r="O20" s="239" t="s">
        <v>3</v>
      </c>
      <c r="P20" s="205"/>
      <c r="Q20" s="34"/>
      <c r="R20" s="35"/>
    </row>
    <row r="21" spans="2:18" s="1" customFormat="1" ht="18" customHeight="1" x14ac:dyDescent="0.3">
      <c r="B21" s="33"/>
      <c r="C21" s="34"/>
      <c r="D21" s="34"/>
      <c r="E21" s="26" t="s">
        <v>37</v>
      </c>
      <c r="F21" s="34"/>
      <c r="G21" s="34"/>
      <c r="H21" s="34"/>
      <c r="I21" s="34"/>
      <c r="J21" s="34"/>
      <c r="K21" s="34"/>
      <c r="L21" s="34"/>
      <c r="M21" s="28" t="s">
        <v>28</v>
      </c>
      <c r="N21" s="34"/>
      <c r="O21" s="239" t="s">
        <v>3</v>
      </c>
      <c r="P21" s="205"/>
      <c r="Q21" s="34"/>
      <c r="R21" s="35"/>
    </row>
    <row r="22" spans="2:18" s="1" customFormat="1" ht="6.95" customHeight="1" x14ac:dyDescent="0.3"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5"/>
    </row>
    <row r="23" spans="2:18" s="1" customFormat="1" ht="14.45" customHeight="1" x14ac:dyDescent="0.3">
      <c r="B23" s="33"/>
      <c r="C23" s="34"/>
      <c r="D23" s="28" t="s">
        <v>38</v>
      </c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5"/>
    </row>
    <row r="24" spans="2:18" s="1" customFormat="1" ht="22.5" customHeight="1" x14ac:dyDescent="0.3">
      <c r="B24" s="33"/>
      <c r="C24" s="34"/>
      <c r="D24" s="34"/>
      <c r="E24" s="242" t="s">
        <v>3</v>
      </c>
      <c r="F24" s="205"/>
      <c r="G24" s="205"/>
      <c r="H24" s="205"/>
      <c r="I24" s="205"/>
      <c r="J24" s="205"/>
      <c r="K24" s="205"/>
      <c r="L24" s="205"/>
      <c r="M24" s="34"/>
      <c r="N24" s="34"/>
      <c r="O24" s="34"/>
      <c r="P24" s="34"/>
      <c r="Q24" s="34"/>
      <c r="R24" s="35"/>
    </row>
    <row r="25" spans="2:18" s="1" customFormat="1" ht="6.95" customHeight="1" x14ac:dyDescent="0.3"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5"/>
    </row>
    <row r="26" spans="2:18" s="1" customFormat="1" ht="6.95" customHeight="1" x14ac:dyDescent="0.3">
      <c r="B26" s="33"/>
      <c r="C26" s="34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34"/>
      <c r="R26" s="35"/>
    </row>
    <row r="27" spans="2:18" s="1" customFormat="1" ht="14.45" customHeight="1" x14ac:dyDescent="0.3">
      <c r="B27" s="33"/>
      <c r="C27" s="34"/>
      <c r="D27" s="113" t="s">
        <v>107</v>
      </c>
      <c r="E27" s="34"/>
      <c r="F27" s="34"/>
      <c r="G27" s="34"/>
      <c r="H27" s="34"/>
      <c r="I27" s="34"/>
      <c r="J27" s="34"/>
      <c r="K27" s="34"/>
      <c r="L27" s="34"/>
      <c r="M27" s="243">
        <f>N88</f>
        <v>0</v>
      </c>
      <c r="N27" s="205"/>
      <c r="O27" s="205"/>
      <c r="P27" s="205"/>
      <c r="Q27" s="34"/>
      <c r="R27" s="35"/>
    </row>
    <row r="28" spans="2:18" s="1" customFormat="1" ht="14.45" customHeight="1" x14ac:dyDescent="0.3">
      <c r="B28" s="33"/>
      <c r="C28" s="34"/>
      <c r="D28" s="32" t="s">
        <v>96</v>
      </c>
      <c r="E28" s="34"/>
      <c r="F28" s="34"/>
      <c r="G28" s="34"/>
      <c r="H28" s="34"/>
      <c r="I28" s="34"/>
      <c r="J28" s="34"/>
      <c r="K28" s="34"/>
      <c r="L28" s="34"/>
      <c r="M28" s="243">
        <f>N98</f>
        <v>0</v>
      </c>
      <c r="N28" s="205"/>
      <c r="O28" s="205"/>
      <c r="P28" s="205"/>
      <c r="Q28" s="34"/>
      <c r="R28" s="35"/>
    </row>
    <row r="29" spans="2:18" s="1" customFormat="1" ht="6.95" customHeight="1" x14ac:dyDescent="0.3">
      <c r="B29" s="33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5"/>
    </row>
    <row r="30" spans="2:18" s="1" customFormat="1" ht="25.35" customHeight="1" x14ac:dyDescent="0.3">
      <c r="B30" s="33"/>
      <c r="C30" s="34"/>
      <c r="D30" s="114" t="s">
        <v>41</v>
      </c>
      <c r="E30" s="34"/>
      <c r="F30" s="34"/>
      <c r="G30" s="34"/>
      <c r="H30" s="34"/>
      <c r="I30" s="34"/>
      <c r="J30" s="34"/>
      <c r="K30" s="34"/>
      <c r="L30" s="34"/>
      <c r="M30" s="294">
        <f>ROUND(M27+M28,2)</f>
        <v>0</v>
      </c>
      <c r="N30" s="205"/>
      <c r="O30" s="205"/>
      <c r="P30" s="205"/>
      <c r="Q30" s="34"/>
      <c r="R30" s="35"/>
    </row>
    <row r="31" spans="2:18" s="1" customFormat="1" ht="6.95" customHeight="1" x14ac:dyDescent="0.3">
      <c r="B31" s="33"/>
      <c r="C31" s="34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34"/>
      <c r="R31" s="35"/>
    </row>
    <row r="32" spans="2:18" s="1" customFormat="1" ht="14.45" customHeight="1" x14ac:dyDescent="0.3">
      <c r="B32" s="33"/>
      <c r="C32" s="34"/>
      <c r="D32" s="40" t="s">
        <v>42</v>
      </c>
      <c r="E32" s="40" t="s">
        <v>43</v>
      </c>
      <c r="F32" s="41">
        <v>0.21</v>
      </c>
      <c r="G32" s="115" t="s">
        <v>44</v>
      </c>
      <c r="H32" s="292">
        <f>ROUND((((SUM(BE98:BE105)+SUM(BE123:BE232))+SUM(BE234:BE238))),2)</f>
        <v>0</v>
      </c>
      <c r="I32" s="205"/>
      <c r="J32" s="205"/>
      <c r="K32" s="34"/>
      <c r="L32" s="34"/>
      <c r="M32" s="292">
        <f>ROUND(((ROUND((SUM(BE98:BE105)+SUM(BE123:BE232)), 2)*F32)+SUM(BE234:BE238)*F32),2)</f>
        <v>0</v>
      </c>
      <c r="N32" s="205"/>
      <c r="O32" s="205"/>
      <c r="P32" s="205"/>
      <c r="Q32" s="34"/>
      <c r="R32" s="35"/>
    </row>
    <row r="33" spans="2:18" s="1" customFormat="1" ht="14.45" customHeight="1" x14ac:dyDescent="0.3">
      <c r="B33" s="33"/>
      <c r="C33" s="34"/>
      <c r="D33" s="34"/>
      <c r="E33" s="40" t="s">
        <v>45</v>
      </c>
      <c r="F33" s="41">
        <v>0.15</v>
      </c>
      <c r="G33" s="115" t="s">
        <v>44</v>
      </c>
      <c r="H33" s="292">
        <f>ROUND((((SUM(BF98:BF105)+SUM(BF123:BF232))+SUM(BF234:BF238))),2)</f>
        <v>0</v>
      </c>
      <c r="I33" s="205"/>
      <c r="J33" s="205"/>
      <c r="K33" s="34"/>
      <c r="L33" s="34"/>
      <c r="M33" s="292">
        <f>ROUND(((ROUND((SUM(BF98:BF105)+SUM(BF123:BF232)), 2)*F33)+SUM(BF234:BF238)*F33),2)</f>
        <v>0</v>
      </c>
      <c r="N33" s="205"/>
      <c r="O33" s="205"/>
      <c r="P33" s="205"/>
      <c r="Q33" s="34"/>
      <c r="R33" s="35"/>
    </row>
    <row r="34" spans="2:18" s="1" customFormat="1" ht="14.45" hidden="1" customHeight="1" x14ac:dyDescent="0.3">
      <c r="B34" s="33"/>
      <c r="C34" s="34"/>
      <c r="D34" s="34"/>
      <c r="E34" s="40" t="s">
        <v>46</v>
      </c>
      <c r="F34" s="41">
        <v>0.21</v>
      </c>
      <c r="G34" s="115" t="s">
        <v>44</v>
      </c>
      <c r="H34" s="292">
        <f>ROUND((((SUM(BG98:BG105)+SUM(BG123:BG232))+SUM(BG234:BG238))),2)</f>
        <v>0</v>
      </c>
      <c r="I34" s="205"/>
      <c r="J34" s="205"/>
      <c r="K34" s="34"/>
      <c r="L34" s="34"/>
      <c r="M34" s="292">
        <v>0</v>
      </c>
      <c r="N34" s="205"/>
      <c r="O34" s="205"/>
      <c r="P34" s="205"/>
      <c r="Q34" s="34"/>
      <c r="R34" s="35"/>
    </row>
    <row r="35" spans="2:18" s="1" customFormat="1" ht="14.45" hidden="1" customHeight="1" x14ac:dyDescent="0.3">
      <c r="B35" s="33"/>
      <c r="C35" s="34"/>
      <c r="D35" s="34"/>
      <c r="E35" s="40" t="s">
        <v>47</v>
      </c>
      <c r="F35" s="41">
        <v>0.15</v>
      </c>
      <c r="G35" s="115" t="s">
        <v>44</v>
      </c>
      <c r="H35" s="292">
        <f>ROUND((((SUM(BH98:BH105)+SUM(BH123:BH232))+SUM(BH234:BH238))),2)</f>
        <v>0</v>
      </c>
      <c r="I35" s="205"/>
      <c r="J35" s="205"/>
      <c r="K35" s="34"/>
      <c r="L35" s="34"/>
      <c r="M35" s="292">
        <v>0</v>
      </c>
      <c r="N35" s="205"/>
      <c r="O35" s="205"/>
      <c r="P35" s="205"/>
      <c r="Q35" s="34"/>
      <c r="R35" s="35"/>
    </row>
    <row r="36" spans="2:18" s="1" customFormat="1" ht="14.45" hidden="1" customHeight="1" x14ac:dyDescent="0.3">
      <c r="B36" s="33"/>
      <c r="C36" s="34"/>
      <c r="D36" s="34"/>
      <c r="E36" s="40" t="s">
        <v>48</v>
      </c>
      <c r="F36" s="41">
        <v>0</v>
      </c>
      <c r="G36" s="115" t="s">
        <v>44</v>
      </c>
      <c r="H36" s="292">
        <f>ROUND((((SUM(BI98:BI105)+SUM(BI123:BI232))+SUM(BI234:BI238))),2)</f>
        <v>0</v>
      </c>
      <c r="I36" s="205"/>
      <c r="J36" s="205"/>
      <c r="K36" s="34"/>
      <c r="L36" s="34"/>
      <c r="M36" s="292">
        <v>0</v>
      </c>
      <c r="N36" s="205"/>
      <c r="O36" s="205"/>
      <c r="P36" s="205"/>
      <c r="Q36" s="34"/>
      <c r="R36" s="35"/>
    </row>
    <row r="37" spans="2:18" s="1" customFormat="1" ht="6.95" customHeight="1" x14ac:dyDescent="0.3"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5"/>
    </row>
    <row r="38" spans="2:18" s="1" customFormat="1" ht="25.35" customHeight="1" x14ac:dyDescent="0.3">
      <c r="B38" s="33"/>
      <c r="C38" s="112"/>
      <c r="D38" s="116" t="s">
        <v>49</v>
      </c>
      <c r="E38" s="74"/>
      <c r="F38" s="74"/>
      <c r="G38" s="117" t="s">
        <v>50</v>
      </c>
      <c r="H38" s="118" t="s">
        <v>51</v>
      </c>
      <c r="I38" s="74"/>
      <c r="J38" s="74"/>
      <c r="K38" s="74"/>
      <c r="L38" s="293">
        <f>SUM(M30:M36)</f>
        <v>0</v>
      </c>
      <c r="M38" s="216"/>
      <c r="N38" s="216"/>
      <c r="O38" s="216"/>
      <c r="P38" s="218"/>
      <c r="Q38" s="112"/>
      <c r="R38" s="35"/>
    </row>
    <row r="39" spans="2:18" s="1" customFormat="1" ht="14.45" customHeight="1" x14ac:dyDescent="0.3"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5"/>
    </row>
    <row r="40" spans="2:18" s="1" customFormat="1" ht="14.45" customHeight="1" x14ac:dyDescent="0.3"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5"/>
    </row>
    <row r="41" spans="2:18" x14ac:dyDescent="0.3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2"/>
    </row>
    <row r="42" spans="2:18" x14ac:dyDescent="0.3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2"/>
    </row>
    <row r="43" spans="2:18" x14ac:dyDescent="0.3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2"/>
    </row>
    <row r="44" spans="2:18" x14ac:dyDescent="0.3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2"/>
    </row>
    <row r="45" spans="2:18" x14ac:dyDescent="0.3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2"/>
    </row>
    <row r="46" spans="2:18" x14ac:dyDescent="0.3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2"/>
    </row>
    <row r="47" spans="2:18" x14ac:dyDescent="0.3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2"/>
    </row>
    <row r="48" spans="2:18" x14ac:dyDescent="0.3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2"/>
    </row>
    <row r="49" spans="2:18" x14ac:dyDescent="0.3">
      <c r="B49" s="20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2"/>
    </row>
    <row r="50" spans="2:18" s="1" customFormat="1" ht="15" x14ac:dyDescent="0.3">
      <c r="B50" s="33"/>
      <c r="C50" s="34"/>
      <c r="D50" s="48" t="s">
        <v>52</v>
      </c>
      <c r="E50" s="49"/>
      <c r="F50" s="49"/>
      <c r="G50" s="49"/>
      <c r="H50" s="50"/>
      <c r="I50" s="34"/>
      <c r="J50" s="48" t="s">
        <v>53</v>
      </c>
      <c r="K50" s="49"/>
      <c r="L50" s="49"/>
      <c r="M50" s="49"/>
      <c r="N50" s="49"/>
      <c r="O50" s="49"/>
      <c r="P50" s="50"/>
      <c r="Q50" s="34"/>
      <c r="R50" s="35"/>
    </row>
    <row r="51" spans="2:18" x14ac:dyDescent="0.3">
      <c r="B51" s="20"/>
      <c r="C51" s="21"/>
      <c r="D51" s="51"/>
      <c r="E51" s="21"/>
      <c r="F51" s="21"/>
      <c r="G51" s="21"/>
      <c r="H51" s="52"/>
      <c r="I51" s="21"/>
      <c r="J51" s="51"/>
      <c r="K51" s="21"/>
      <c r="L51" s="21"/>
      <c r="M51" s="21"/>
      <c r="N51" s="21"/>
      <c r="O51" s="21"/>
      <c r="P51" s="52"/>
      <c r="Q51" s="21"/>
      <c r="R51" s="22"/>
    </row>
    <row r="52" spans="2:18" x14ac:dyDescent="0.3">
      <c r="B52" s="20"/>
      <c r="C52" s="21"/>
      <c r="D52" s="51"/>
      <c r="E52" s="21"/>
      <c r="F52" s="21"/>
      <c r="G52" s="21"/>
      <c r="H52" s="52"/>
      <c r="I52" s="21"/>
      <c r="J52" s="51"/>
      <c r="K52" s="21"/>
      <c r="L52" s="21"/>
      <c r="M52" s="21"/>
      <c r="N52" s="21"/>
      <c r="O52" s="21"/>
      <c r="P52" s="52"/>
      <c r="Q52" s="21"/>
      <c r="R52" s="22"/>
    </row>
    <row r="53" spans="2:18" x14ac:dyDescent="0.3">
      <c r="B53" s="20"/>
      <c r="C53" s="21"/>
      <c r="D53" s="51"/>
      <c r="E53" s="21"/>
      <c r="F53" s="21"/>
      <c r="G53" s="21"/>
      <c r="H53" s="52"/>
      <c r="I53" s="21"/>
      <c r="J53" s="51"/>
      <c r="K53" s="21"/>
      <c r="L53" s="21"/>
      <c r="M53" s="21"/>
      <c r="N53" s="21"/>
      <c r="O53" s="21"/>
      <c r="P53" s="52"/>
      <c r="Q53" s="21"/>
      <c r="R53" s="22"/>
    </row>
    <row r="54" spans="2:18" x14ac:dyDescent="0.3">
      <c r="B54" s="20"/>
      <c r="C54" s="21"/>
      <c r="D54" s="51"/>
      <c r="E54" s="21"/>
      <c r="F54" s="21"/>
      <c r="G54" s="21"/>
      <c r="H54" s="52"/>
      <c r="I54" s="21"/>
      <c r="J54" s="51"/>
      <c r="K54" s="21"/>
      <c r="L54" s="21"/>
      <c r="M54" s="21"/>
      <c r="N54" s="21"/>
      <c r="O54" s="21"/>
      <c r="P54" s="52"/>
      <c r="Q54" s="21"/>
      <c r="R54" s="22"/>
    </row>
    <row r="55" spans="2:18" x14ac:dyDescent="0.3">
      <c r="B55" s="20"/>
      <c r="C55" s="21"/>
      <c r="D55" s="51"/>
      <c r="E55" s="21"/>
      <c r="F55" s="21"/>
      <c r="G55" s="21"/>
      <c r="H55" s="52"/>
      <c r="I55" s="21"/>
      <c r="J55" s="51"/>
      <c r="K55" s="21"/>
      <c r="L55" s="21"/>
      <c r="M55" s="21"/>
      <c r="N55" s="21"/>
      <c r="O55" s="21"/>
      <c r="P55" s="52"/>
      <c r="Q55" s="21"/>
      <c r="R55" s="22"/>
    </row>
    <row r="56" spans="2:18" x14ac:dyDescent="0.3">
      <c r="B56" s="20"/>
      <c r="C56" s="21"/>
      <c r="D56" s="51"/>
      <c r="E56" s="21"/>
      <c r="F56" s="21"/>
      <c r="G56" s="21"/>
      <c r="H56" s="52"/>
      <c r="I56" s="21"/>
      <c r="J56" s="51"/>
      <c r="K56" s="21"/>
      <c r="L56" s="21"/>
      <c r="M56" s="21"/>
      <c r="N56" s="21"/>
      <c r="O56" s="21"/>
      <c r="P56" s="52"/>
      <c r="Q56" s="21"/>
      <c r="R56" s="22"/>
    </row>
    <row r="57" spans="2:18" x14ac:dyDescent="0.3">
      <c r="B57" s="20"/>
      <c r="C57" s="21"/>
      <c r="D57" s="51"/>
      <c r="E57" s="21"/>
      <c r="F57" s="21"/>
      <c r="G57" s="21"/>
      <c r="H57" s="52"/>
      <c r="I57" s="21"/>
      <c r="J57" s="51"/>
      <c r="K57" s="21"/>
      <c r="L57" s="21"/>
      <c r="M57" s="21"/>
      <c r="N57" s="21"/>
      <c r="O57" s="21"/>
      <c r="P57" s="52"/>
      <c r="Q57" s="21"/>
      <c r="R57" s="22"/>
    </row>
    <row r="58" spans="2:18" x14ac:dyDescent="0.3">
      <c r="B58" s="20"/>
      <c r="C58" s="21"/>
      <c r="D58" s="51"/>
      <c r="E58" s="21"/>
      <c r="F58" s="21"/>
      <c r="G58" s="21"/>
      <c r="H58" s="52"/>
      <c r="I58" s="21"/>
      <c r="J58" s="51"/>
      <c r="K58" s="21"/>
      <c r="L58" s="21"/>
      <c r="M58" s="21"/>
      <c r="N58" s="21"/>
      <c r="O58" s="21"/>
      <c r="P58" s="52"/>
      <c r="Q58" s="21"/>
      <c r="R58" s="22"/>
    </row>
    <row r="59" spans="2:18" s="1" customFormat="1" ht="15" x14ac:dyDescent="0.3">
      <c r="B59" s="33"/>
      <c r="C59" s="34"/>
      <c r="D59" s="53" t="s">
        <v>54</v>
      </c>
      <c r="E59" s="54"/>
      <c r="F59" s="54"/>
      <c r="G59" s="55" t="s">
        <v>55</v>
      </c>
      <c r="H59" s="56"/>
      <c r="I59" s="34"/>
      <c r="J59" s="53" t="s">
        <v>54</v>
      </c>
      <c r="K59" s="54"/>
      <c r="L59" s="54"/>
      <c r="M59" s="54"/>
      <c r="N59" s="55" t="s">
        <v>55</v>
      </c>
      <c r="O59" s="54"/>
      <c r="P59" s="56"/>
      <c r="Q59" s="34"/>
      <c r="R59" s="35"/>
    </row>
    <row r="60" spans="2:18" x14ac:dyDescent="0.3">
      <c r="B60" s="20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2"/>
    </row>
    <row r="61" spans="2:18" s="1" customFormat="1" ht="15" x14ac:dyDescent="0.3">
      <c r="B61" s="33"/>
      <c r="C61" s="34"/>
      <c r="D61" s="48" t="s">
        <v>56</v>
      </c>
      <c r="E61" s="49"/>
      <c r="F61" s="49"/>
      <c r="G61" s="49"/>
      <c r="H61" s="50"/>
      <c r="I61" s="34"/>
      <c r="J61" s="48" t="s">
        <v>57</v>
      </c>
      <c r="K61" s="49"/>
      <c r="L61" s="49"/>
      <c r="M61" s="49"/>
      <c r="N61" s="49"/>
      <c r="O61" s="49"/>
      <c r="P61" s="50"/>
      <c r="Q61" s="34"/>
      <c r="R61" s="35"/>
    </row>
    <row r="62" spans="2:18" x14ac:dyDescent="0.3">
      <c r="B62" s="20"/>
      <c r="C62" s="21"/>
      <c r="D62" s="51"/>
      <c r="E62" s="21"/>
      <c r="F62" s="21"/>
      <c r="G62" s="21"/>
      <c r="H62" s="52"/>
      <c r="I62" s="21"/>
      <c r="J62" s="51"/>
      <c r="K62" s="21"/>
      <c r="L62" s="21"/>
      <c r="M62" s="21"/>
      <c r="N62" s="21"/>
      <c r="O62" s="21"/>
      <c r="P62" s="52"/>
      <c r="Q62" s="21"/>
      <c r="R62" s="22"/>
    </row>
    <row r="63" spans="2:18" x14ac:dyDescent="0.3">
      <c r="B63" s="20"/>
      <c r="C63" s="21"/>
      <c r="D63" s="51"/>
      <c r="E63" s="21"/>
      <c r="F63" s="21"/>
      <c r="G63" s="21"/>
      <c r="H63" s="52"/>
      <c r="I63" s="21"/>
      <c r="J63" s="51"/>
      <c r="K63" s="21"/>
      <c r="L63" s="21"/>
      <c r="M63" s="21"/>
      <c r="N63" s="21"/>
      <c r="O63" s="21"/>
      <c r="P63" s="52"/>
      <c r="Q63" s="21"/>
      <c r="R63" s="22"/>
    </row>
    <row r="64" spans="2:18" x14ac:dyDescent="0.3">
      <c r="B64" s="20"/>
      <c r="C64" s="21"/>
      <c r="D64" s="51"/>
      <c r="E64" s="21"/>
      <c r="F64" s="21"/>
      <c r="G64" s="21"/>
      <c r="H64" s="52"/>
      <c r="I64" s="21"/>
      <c r="J64" s="51"/>
      <c r="K64" s="21"/>
      <c r="L64" s="21"/>
      <c r="M64" s="21"/>
      <c r="N64" s="21"/>
      <c r="O64" s="21"/>
      <c r="P64" s="52"/>
      <c r="Q64" s="21"/>
      <c r="R64" s="22"/>
    </row>
    <row r="65" spans="2:18" x14ac:dyDescent="0.3">
      <c r="B65" s="20"/>
      <c r="C65" s="21"/>
      <c r="D65" s="51"/>
      <c r="E65" s="21"/>
      <c r="F65" s="21"/>
      <c r="G65" s="21"/>
      <c r="H65" s="52"/>
      <c r="I65" s="21"/>
      <c r="J65" s="51"/>
      <c r="K65" s="21"/>
      <c r="L65" s="21"/>
      <c r="M65" s="21"/>
      <c r="N65" s="21"/>
      <c r="O65" s="21"/>
      <c r="P65" s="52"/>
      <c r="Q65" s="21"/>
      <c r="R65" s="22"/>
    </row>
    <row r="66" spans="2:18" x14ac:dyDescent="0.3">
      <c r="B66" s="20"/>
      <c r="C66" s="21"/>
      <c r="D66" s="51"/>
      <c r="E66" s="21"/>
      <c r="F66" s="21"/>
      <c r="G66" s="21"/>
      <c r="H66" s="52"/>
      <c r="I66" s="21"/>
      <c r="J66" s="51"/>
      <c r="K66" s="21"/>
      <c r="L66" s="21"/>
      <c r="M66" s="21"/>
      <c r="N66" s="21"/>
      <c r="O66" s="21"/>
      <c r="P66" s="52"/>
      <c r="Q66" s="21"/>
      <c r="R66" s="22"/>
    </row>
    <row r="67" spans="2:18" x14ac:dyDescent="0.3">
      <c r="B67" s="20"/>
      <c r="C67" s="21"/>
      <c r="D67" s="51"/>
      <c r="E67" s="21"/>
      <c r="F67" s="21"/>
      <c r="G67" s="21"/>
      <c r="H67" s="52"/>
      <c r="I67" s="21"/>
      <c r="J67" s="51"/>
      <c r="K67" s="21"/>
      <c r="L67" s="21"/>
      <c r="M67" s="21"/>
      <c r="N67" s="21"/>
      <c r="O67" s="21"/>
      <c r="P67" s="52"/>
      <c r="Q67" s="21"/>
      <c r="R67" s="22"/>
    </row>
    <row r="68" spans="2:18" x14ac:dyDescent="0.3">
      <c r="B68" s="20"/>
      <c r="C68" s="21"/>
      <c r="D68" s="51"/>
      <c r="E68" s="21"/>
      <c r="F68" s="21"/>
      <c r="G68" s="21"/>
      <c r="H68" s="52"/>
      <c r="I68" s="21"/>
      <c r="J68" s="51"/>
      <c r="K68" s="21"/>
      <c r="L68" s="21"/>
      <c r="M68" s="21"/>
      <c r="N68" s="21"/>
      <c r="O68" s="21"/>
      <c r="P68" s="52"/>
      <c r="Q68" s="21"/>
      <c r="R68" s="22"/>
    </row>
    <row r="69" spans="2:18" x14ac:dyDescent="0.3">
      <c r="B69" s="20"/>
      <c r="C69" s="21"/>
      <c r="D69" s="51"/>
      <c r="E69" s="21"/>
      <c r="F69" s="21"/>
      <c r="G69" s="21"/>
      <c r="H69" s="52"/>
      <c r="I69" s="21"/>
      <c r="J69" s="51"/>
      <c r="K69" s="21"/>
      <c r="L69" s="21"/>
      <c r="M69" s="21"/>
      <c r="N69" s="21"/>
      <c r="O69" s="21"/>
      <c r="P69" s="52"/>
      <c r="Q69" s="21"/>
      <c r="R69" s="22"/>
    </row>
    <row r="70" spans="2:18" s="1" customFormat="1" ht="15" x14ac:dyDescent="0.3">
      <c r="B70" s="33"/>
      <c r="C70" s="34"/>
      <c r="D70" s="53" t="s">
        <v>54</v>
      </c>
      <c r="E70" s="54"/>
      <c r="F70" s="54"/>
      <c r="G70" s="55" t="s">
        <v>55</v>
      </c>
      <c r="H70" s="56"/>
      <c r="I70" s="34"/>
      <c r="J70" s="53" t="s">
        <v>54</v>
      </c>
      <c r="K70" s="54"/>
      <c r="L70" s="54"/>
      <c r="M70" s="54"/>
      <c r="N70" s="55" t="s">
        <v>55</v>
      </c>
      <c r="O70" s="54"/>
      <c r="P70" s="56"/>
      <c r="Q70" s="34"/>
      <c r="R70" s="35"/>
    </row>
    <row r="71" spans="2:18" s="1" customFormat="1" ht="14.45" customHeight="1" x14ac:dyDescent="0.3">
      <c r="B71" s="57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9"/>
    </row>
    <row r="75" spans="2:18" s="1" customFormat="1" ht="6.95" customHeight="1" x14ac:dyDescent="0.3">
      <c r="B75" s="60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2"/>
    </row>
    <row r="76" spans="2:18" s="1" customFormat="1" ht="36.950000000000003" customHeight="1" x14ac:dyDescent="0.3">
      <c r="B76" s="33"/>
      <c r="C76" s="220" t="s">
        <v>108</v>
      </c>
      <c r="D76" s="205"/>
      <c r="E76" s="205"/>
      <c r="F76" s="205"/>
      <c r="G76" s="205"/>
      <c r="H76" s="205"/>
      <c r="I76" s="205"/>
      <c r="J76" s="205"/>
      <c r="K76" s="205"/>
      <c r="L76" s="205"/>
      <c r="M76" s="205"/>
      <c r="N76" s="205"/>
      <c r="O76" s="205"/>
      <c r="P76" s="205"/>
      <c r="Q76" s="205"/>
      <c r="R76" s="35"/>
    </row>
    <row r="77" spans="2:18" s="1" customFormat="1" ht="6.95" customHeight="1" x14ac:dyDescent="0.3">
      <c r="B77" s="33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5"/>
    </row>
    <row r="78" spans="2:18" s="1" customFormat="1" ht="30" customHeight="1" x14ac:dyDescent="0.3">
      <c r="B78" s="33"/>
      <c r="C78" s="28" t="s">
        <v>17</v>
      </c>
      <c r="D78" s="34"/>
      <c r="E78" s="34"/>
      <c r="F78" s="285" t="str">
        <f>F6</f>
        <v>Rekonstrukce a doplnění sportovního areálu Čížová - porc. č. 147, 59/6</v>
      </c>
      <c r="G78" s="205"/>
      <c r="H78" s="205"/>
      <c r="I78" s="205"/>
      <c r="J78" s="205"/>
      <c r="K78" s="205"/>
      <c r="L78" s="205"/>
      <c r="M78" s="205"/>
      <c r="N78" s="205"/>
      <c r="O78" s="205"/>
      <c r="P78" s="205"/>
      <c r="Q78" s="34"/>
      <c r="R78" s="35"/>
    </row>
    <row r="79" spans="2:18" s="1" customFormat="1" ht="36.950000000000003" customHeight="1" x14ac:dyDescent="0.3">
      <c r="B79" s="33"/>
      <c r="C79" s="67" t="s">
        <v>105</v>
      </c>
      <c r="D79" s="34"/>
      <c r="E79" s="34"/>
      <c r="F79" s="221" t="str">
        <f>F7</f>
        <v>1116-01.2 - SO 05 Kanalizace a ČOV</v>
      </c>
      <c r="G79" s="205"/>
      <c r="H79" s="205"/>
      <c r="I79" s="205"/>
      <c r="J79" s="205"/>
      <c r="K79" s="205"/>
      <c r="L79" s="205"/>
      <c r="M79" s="205"/>
      <c r="N79" s="205"/>
      <c r="O79" s="205"/>
      <c r="P79" s="205"/>
      <c r="Q79" s="34"/>
      <c r="R79" s="35"/>
    </row>
    <row r="80" spans="2:18" s="1" customFormat="1" ht="6.95" customHeight="1" x14ac:dyDescent="0.3">
      <c r="B80" s="33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5"/>
    </row>
    <row r="81" spans="2:47" s="1" customFormat="1" ht="18" customHeight="1" x14ac:dyDescent="0.3">
      <c r="B81" s="33"/>
      <c r="C81" s="28" t="s">
        <v>21</v>
      </c>
      <c r="D81" s="34"/>
      <c r="E81" s="34"/>
      <c r="F81" s="26" t="str">
        <f>F9</f>
        <v>Čížová</v>
      </c>
      <c r="G81" s="34"/>
      <c r="H81" s="34"/>
      <c r="I81" s="34"/>
      <c r="J81" s="34"/>
      <c r="K81" s="28" t="s">
        <v>23</v>
      </c>
      <c r="L81" s="34"/>
      <c r="M81" s="278" t="str">
        <f>IF(O9="","",O9)</f>
        <v>3. 11. 2016</v>
      </c>
      <c r="N81" s="205"/>
      <c r="O81" s="205"/>
      <c r="P81" s="205"/>
      <c r="Q81" s="34"/>
      <c r="R81" s="35"/>
    </row>
    <row r="82" spans="2:47" s="1" customFormat="1" ht="6.95" customHeight="1" x14ac:dyDescent="0.3">
      <c r="B82" s="33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5"/>
    </row>
    <row r="83" spans="2:47" s="1" customFormat="1" ht="15" x14ac:dyDescent="0.3">
      <c r="B83" s="33"/>
      <c r="C83" s="28" t="s">
        <v>25</v>
      </c>
      <c r="D83" s="34"/>
      <c r="E83" s="34"/>
      <c r="F83" s="26" t="str">
        <f>E12</f>
        <v>Obec Čížová, Čížová 75, 398 31   Čížová</v>
      </c>
      <c r="G83" s="34"/>
      <c r="H83" s="34"/>
      <c r="I83" s="34"/>
      <c r="J83" s="34"/>
      <c r="K83" s="28" t="s">
        <v>31</v>
      </c>
      <c r="L83" s="34"/>
      <c r="M83" s="239" t="str">
        <f>E18</f>
        <v>PROJEKTOSTAV s.r.o.</v>
      </c>
      <c r="N83" s="205"/>
      <c r="O83" s="205"/>
      <c r="P83" s="205"/>
      <c r="Q83" s="205"/>
      <c r="R83" s="35"/>
    </row>
    <row r="84" spans="2:47" s="1" customFormat="1" ht="14.45" customHeight="1" x14ac:dyDescent="0.3">
      <c r="B84" s="33"/>
      <c r="C84" s="28" t="s">
        <v>29</v>
      </c>
      <c r="D84" s="34"/>
      <c r="E84" s="34"/>
      <c r="F84" s="26" t="str">
        <f>IF(E15="","",E15)</f>
        <v>Vyplň údaj</v>
      </c>
      <c r="G84" s="34"/>
      <c r="H84" s="34"/>
      <c r="I84" s="34"/>
      <c r="J84" s="34"/>
      <c r="K84" s="28" t="s">
        <v>36</v>
      </c>
      <c r="L84" s="34"/>
      <c r="M84" s="239" t="str">
        <f>E21</f>
        <v>Jindřich  J u k l  tel.: 602558222</v>
      </c>
      <c r="N84" s="205"/>
      <c r="O84" s="205"/>
      <c r="P84" s="205"/>
      <c r="Q84" s="205"/>
      <c r="R84" s="35"/>
    </row>
    <row r="85" spans="2:47" s="1" customFormat="1" ht="10.35" customHeight="1" x14ac:dyDescent="0.3">
      <c r="B85" s="33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5"/>
    </row>
    <row r="86" spans="2:47" s="1" customFormat="1" ht="29.25" customHeight="1" x14ac:dyDescent="0.3">
      <c r="B86" s="33"/>
      <c r="C86" s="291" t="s">
        <v>109</v>
      </c>
      <c r="D86" s="284"/>
      <c r="E86" s="284"/>
      <c r="F86" s="284"/>
      <c r="G86" s="284"/>
      <c r="H86" s="112"/>
      <c r="I86" s="112"/>
      <c r="J86" s="112"/>
      <c r="K86" s="112"/>
      <c r="L86" s="112"/>
      <c r="M86" s="112"/>
      <c r="N86" s="291" t="s">
        <v>110</v>
      </c>
      <c r="O86" s="205"/>
      <c r="P86" s="205"/>
      <c r="Q86" s="205"/>
      <c r="R86" s="35"/>
    </row>
    <row r="87" spans="2:47" s="1" customFormat="1" ht="10.35" customHeight="1" x14ac:dyDescent="0.3">
      <c r="B87" s="33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5"/>
    </row>
    <row r="88" spans="2:47" s="1" customFormat="1" ht="29.25" customHeight="1" x14ac:dyDescent="0.3">
      <c r="B88" s="33"/>
      <c r="C88" s="119" t="s">
        <v>111</v>
      </c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204">
        <f>N123</f>
        <v>0</v>
      </c>
      <c r="O88" s="205"/>
      <c r="P88" s="205"/>
      <c r="Q88" s="205"/>
      <c r="R88" s="35"/>
      <c r="AU88" s="16" t="s">
        <v>112</v>
      </c>
    </row>
    <row r="89" spans="2:47" s="6" customFormat="1" ht="24.95" customHeight="1" x14ac:dyDescent="0.3">
      <c r="B89" s="120"/>
      <c r="C89" s="121"/>
      <c r="D89" s="122" t="s">
        <v>113</v>
      </c>
      <c r="E89" s="121"/>
      <c r="F89" s="121"/>
      <c r="G89" s="121"/>
      <c r="H89" s="121"/>
      <c r="I89" s="121"/>
      <c r="J89" s="121"/>
      <c r="K89" s="121"/>
      <c r="L89" s="121"/>
      <c r="M89" s="121"/>
      <c r="N89" s="290">
        <f>N124</f>
        <v>0</v>
      </c>
      <c r="O89" s="288"/>
      <c r="P89" s="288"/>
      <c r="Q89" s="288"/>
      <c r="R89" s="123"/>
    </row>
    <row r="90" spans="2:47" s="7" customFormat="1" ht="19.899999999999999" customHeight="1" x14ac:dyDescent="0.3">
      <c r="B90" s="124"/>
      <c r="C90" s="125"/>
      <c r="D90" s="100" t="s">
        <v>114</v>
      </c>
      <c r="E90" s="125"/>
      <c r="F90" s="125"/>
      <c r="G90" s="125"/>
      <c r="H90" s="125"/>
      <c r="I90" s="125"/>
      <c r="J90" s="125"/>
      <c r="K90" s="125"/>
      <c r="L90" s="125"/>
      <c r="M90" s="125"/>
      <c r="N90" s="211">
        <f>N129</f>
        <v>0</v>
      </c>
      <c r="O90" s="286"/>
      <c r="P90" s="286"/>
      <c r="Q90" s="286"/>
      <c r="R90" s="126"/>
    </row>
    <row r="91" spans="2:47" s="7" customFormat="1" ht="19.899999999999999" customHeight="1" x14ac:dyDescent="0.3">
      <c r="B91" s="124"/>
      <c r="C91" s="125"/>
      <c r="D91" s="100" t="s">
        <v>115</v>
      </c>
      <c r="E91" s="125"/>
      <c r="F91" s="125"/>
      <c r="G91" s="125"/>
      <c r="H91" s="125"/>
      <c r="I91" s="125"/>
      <c r="J91" s="125"/>
      <c r="K91" s="125"/>
      <c r="L91" s="125"/>
      <c r="M91" s="125"/>
      <c r="N91" s="211">
        <f>N164</f>
        <v>0</v>
      </c>
      <c r="O91" s="286"/>
      <c r="P91" s="286"/>
      <c r="Q91" s="286"/>
      <c r="R91" s="126"/>
    </row>
    <row r="92" spans="2:47" s="7" customFormat="1" ht="19.899999999999999" customHeight="1" x14ac:dyDescent="0.3">
      <c r="B92" s="124"/>
      <c r="C92" s="125"/>
      <c r="D92" s="100" t="s">
        <v>478</v>
      </c>
      <c r="E92" s="125"/>
      <c r="F92" s="125"/>
      <c r="G92" s="125"/>
      <c r="H92" s="125"/>
      <c r="I92" s="125"/>
      <c r="J92" s="125"/>
      <c r="K92" s="125"/>
      <c r="L92" s="125"/>
      <c r="M92" s="125"/>
      <c r="N92" s="211">
        <f>N173</f>
        <v>0</v>
      </c>
      <c r="O92" s="286"/>
      <c r="P92" s="286"/>
      <c r="Q92" s="286"/>
      <c r="R92" s="126"/>
    </row>
    <row r="93" spans="2:47" s="7" customFormat="1" ht="19.899999999999999" customHeight="1" x14ac:dyDescent="0.3">
      <c r="B93" s="124"/>
      <c r="C93" s="125"/>
      <c r="D93" s="100" t="s">
        <v>116</v>
      </c>
      <c r="E93" s="125"/>
      <c r="F93" s="125"/>
      <c r="G93" s="125"/>
      <c r="H93" s="125"/>
      <c r="I93" s="125"/>
      <c r="J93" s="125"/>
      <c r="K93" s="125"/>
      <c r="L93" s="125"/>
      <c r="M93" s="125"/>
      <c r="N93" s="211">
        <f>N175</f>
        <v>0</v>
      </c>
      <c r="O93" s="286"/>
      <c r="P93" s="286"/>
      <c r="Q93" s="286"/>
      <c r="R93" s="126"/>
    </row>
    <row r="94" spans="2:47" s="7" customFormat="1" ht="19.899999999999999" customHeight="1" x14ac:dyDescent="0.3">
      <c r="B94" s="124"/>
      <c r="C94" s="125"/>
      <c r="D94" s="100" t="s">
        <v>479</v>
      </c>
      <c r="E94" s="125"/>
      <c r="F94" s="125"/>
      <c r="G94" s="125"/>
      <c r="H94" s="125"/>
      <c r="I94" s="125"/>
      <c r="J94" s="125"/>
      <c r="K94" s="125"/>
      <c r="L94" s="125"/>
      <c r="M94" s="125"/>
      <c r="N94" s="211">
        <f>N196</f>
        <v>0</v>
      </c>
      <c r="O94" s="286"/>
      <c r="P94" s="286"/>
      <c r="Q94" s="286"/>
      <c r="R94" s="126"/>
    </row>
    <row r="95" spans="2:47" s="7" customFormat="1" ht="19.899999999999999" customHeight="1" x14ac:dyDescent="0.3">
      <c r="B95" s="124"/>
      <c r="C95" s="125"/>
      <c r="D95" s="100" t="s">
        <v>117</v>
      </c>
      <c r="E95" s="125"/>
      <c r="F95" s="125"/>
      <c r="G95" s="125"/>
      <c r="H95" s="125"/>
      <c r="I95" s="125"/>
      <c r="J95" s="125"/>
      <c r="K95" s="125"/>
      <c r="L95" s="125"/>
      <c r="M95" s="125"/>
      <c r="N95" s="211">
        <f>N231</f>
        <v>0</v>
      </c>
      <c r="O95" s="286"/>
      <c r="P95" s="286"/>
      <c r="Q95" s="286"/>
      <c r="R95" s="126"/>
    </row>
    <row r="96" spans="2:47" s="6" customFormat="1" ht="21.75" customHeight="1" x14ac:dyDescent="0.35">
      <c r="B96" s="120"/>
      <c r="C96" s="121"/>
      <c r="D96" s="122" t="s">
        <v>124</v>
      </c>
      <c r="E96" s="121"/>
      <c r="F96" s="121"/>
      <c r="G96" s="121"/>
      <c r="H96" s="121"/>
      <c r="I96" s="121"/>
      <c r="J96" s="121"/>
      <c r="K96" s="121"/>
      <c r="L96" s="121"/>
      <c r="M96" s="121"/>
      <c r="N96" s="287">
        <f>N233</f>
        <v>0</v>
      </c>
      <c r="O96" s="288"/>
      <c r="P96" s="288"/>
      <c r="Q96" s="288"/>
      <c r="R96" s="123"/>
    </row>
    <row r="97" spans="2:65" s="1" customFormat="1" ht="21.75" customHeight="1" x14ac:dyDescent="0.3">
      <c r="B97" s="33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5"/>
    </row>
    <row r="98" spans="2:65" s="1" customFormat="1" ht="29.25" customHeight="1" x14ac:dyDescent="0.3">
      <c r="B98" s="33"/>
      <c r="C98" s="119" t="s">
        <v>125</v>
      </c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289">
        <f>ROUND(N99+N100+N101+N102+N103+N104,2)</f>
        <v>0</v>
      </c>
      <c r="O98" s="205"/>
      <c r="P98" s="205"/>
      <c r="Q98" s="205"/>
      <c r="R98" s="35"/>
      <c r="T98" s="127"/>
      <c r="U98" s="128" t="s">
        <v>42</v>
      </c>
    </row>
    <row r="99" spans="2:65" s="1" customFormat="1" ht="18" customHeight="1" x14ac:dyDescent="0.3">
      <c r="B99" s="129"/>
      <c r="C99" s="130"/>
      <c r="D99" s="209" t="s">
        <v>126</v>
      </c>
      <c r="E99" s="283"/>
      <c r="F99" s="283"/>
      <c r="G99" s="283"/>
      <c r="H99" s="283"/>
      <c r="I99" s="130"/>
      <c r="J99" s="130"/>
      <c r="K99" s="130"/>
      <c r="L99" s="130"/>
      <c r="M99" s="130"/>
      <c r="N99" s="210">
        <f>ROUND(N88*T99,2)</f>
        <v>0</v>
      </c>
      <c r="O99" s="283"/>
      <c r="P99" s="283"/>
      <c r="Q99" s="283"/>
      <c r="R99" s="131"/>
      <c r="S99" s="130"/>
      <c r="T99" s="132"/>
      <c r="U99" s="133" t="s">
        <v>43</v>
      </c>
      <c r="V99" s="134"/>
      <c r="W99" s="134"/>
      <c r="X99" s="134"/>
      <c r="Y99" s="134"/>
      <c r="Z99" s="134"/>
      <c r="AA99" s="134"/>
      <c r="AB99" s="134"/>
      <c r="AC99" s="134"/>
      <c r="AD99" s="134"/>
      <c r="AE99" s="134"/>
      <c r="AF99" s="134"/>
      <c r="AG99" s="134"/>
      <c r="AH99" s="134"/>
      <c r="AI99" s="134"/>
      <c r="AJ99" s="134"/>
      <c r="AK99" s="134"/>
      <c r="AL99" s="134"/>
      <c r="AM99" s="134"/>
      <c r="AN99" s="134"/>
      <c r="AO99" s="134"/>
      <c r="AP99" s="134"/>
      <c r="AQ99" s="134"/>
      <c r="AR99" s="134"/>
      <c r="AS99" s="134"/>
      <c r="AT99" s="134"/>
      <c r="AU99" s="134"/>
      <c r="AV99" s="134"/>
      <c r="AW99" s="134"/>
      <c r="AX99" s="134"/>
      <c r="AY99" s="135" t="s">
        <v>127</v>
      </c>
      <c r="AZ99" s="134"/>
      <c r="BA99" s="134"/>
      <c r="BB99" s="134"/>
      <c r="BC99" s="134"/>
      <c r="BD99" s="134"/>
      <c r="BE99" s="136">
        <f t="shared" ref="BE99:BE104" si="0">IF(U99="základní",N99,0)</f>
        <v>0</v>
      </c>
      <c r="BF99" s="136">
        <f t="shared" ref="BF99:BF104" si="1">IF(U99="snížená",N99,0)</f>
        <v>0</v>
      </c>
      <c r="BG99" s="136">
        <f t="shared" ref="BG99:BG104" si="2">IF(U99="zákl. přenesená",N99,0)</f>
        <v>0</v>
      </c>
      <c r="BH99" s="136">
        <f t="shared" ref="BH99:BH104" si="3">IF(U99="sníž. přenesená",N99,0)</f>
        <v>0</v>
      </c>
      <c r="BI99" s="136">
        <f t="shared" ref="BI99:BI104" si="4">IF(U99="nulová",N99,0)</f>
        <v>0</v>
      </c>
      <c r="BJ99" s="135" t="s">
        <v>85</v>
      </c>
      <c r="BK99" s="134"/>
      <c r="BL99" s="134"/>
      <c r="BM99" s="134"/>
    </row>
    <row r="100" spans="2:65" s="1" customFormat="1" ht="18" customHeight="1" x14ac:dyDescent="0.3">
      <c r="B100" s="129"/>
      <c r="C100" s="130"/>
      <c r="D100" s="209" t="s">
        <v>128</v>
      </c>
      <c r="E100" s="283"/>
      <c r="F100" s="283"/>
      <c r="G100" s="283"/>
      <c r="H100" s="283"/>
      <c r="I100" s="130"/>
      <c r="J100" s="130"/>
      <c r="K100" s="130"/>
      <c r="L100" s="130"/>
      <c r="M100" s="130"/>
      <c r="N100" s="210">
        <f>ROUND(N88*T100,2)</f>
        <v>0</v>
      </c>
      <c r="O100" s="283"/>
      <c r="P100" s="283"/>
      <c r="Q100" s="283"/>
      <c r="R100" s="131"/>
      <c r="S100" s="130"/>
      <c r="T100" s="132"/>
      <c r="U100" s="133" t="s">
        <v>43</v>
      </c>
      <c r="V100" s="134"/>
      <c r="W100" s="134"/>
      <c r="X100" s="134"/>
      <c r="Y100" s="134"/>
      <c r="Z100" s="134"/>
      <c r="AA100" s="134"/>
      <c r="AB100" s="134"/>
      <c r="AC100" s="134"/>
      <c r="AD100" s="134"/>
      <c r="AE100" s="134"/>
      <c r="AF100" s="134"/>
      <c r="AG100" s="134"/>
      <c r="AH100" s="134"/>
      <c r="AI100" s="134"/>
      <c r="AJ100" s="134"/>
      <c r="AK100" s="134"/>
      <c r="AL100" s="134"/>
      <c r="AM100" s="134"/>
      <c r="AN100" s="134"/>
      <c r="AO100" s="134"/>
      <c r="AP100" s="134"/>
      <c r="AQ100" s="134"/>
      <c r="AR100" s="134"/>
      <c r="AS100" s="134"/>
      <c r="AT100" s="134"/>
      <c r="AU100" s="134"/>
      <c r="AV100" s="134"/>
      <c r="AW100" s="134"/>
      <c r="AX100" s="134"/>
      <c r="AY100" s="135" t="s">
        <v>127</v>
      </c>
      <c r="AZ100" s="134"/>
      <c r="BA100" s="134"/>
      <c r="BB100" s="134"/>
      <c r="BC100" s="134"/>
      <c r="BD100" s="134"/>
      <c r="BE100" s="136">
        <f t="shared" si="0"/>
        <v>0</v>
      </c>
      <c r="BF100" s="136">
        <f t="shared" si="1"/>
        <v>0</v>
      </c>
      <c r="BG100" s="136">
        <f t="shared" si="2"/>
        <v>0</v>
      </c>
      <c r="BH100" s="136">
        <f t="shared" si="3"/>
        <v>0</v>
      </c>
      <c r="BI100" s="136">
        <f t="shared" si="4"/>
        <v>0</v>
      </c>
      <c r="BJ100" s="135" t="s">
        <v>85</v>
      </c>
      <c r="BK100" s="134"/>
      <c r="BL100" s="134"/>
      <c r="BM100" s="134"/>
    </row>
    <row r="101" spans="2:65" s="1" customFormat="1" ht="18" customHeight="1" x14ac:dyDescent="0.3">
      <c r="B101" s="129"/>
      <c r="C101" s="130"/>
      <c r="D101" s="209" t="s">
        <v>129</v>
      </c>
      <c r="E101" s="283"/>
      <c r="F101" s="283"/>
      <c r="G101" s="283"/>
      <c r="H101" s="283"/>
      <c r="I101" s="130"/>
      <c r="J101" s="130"/>
      <c r="K101" s="130"/>
      <c r="L101" s="130"/>
      <c r="M101" s="130"/>
      <c r="N101" s="210">
        <f>ROUND(N88*T101,2)</f>
        <v>0</v>
      </c>
      <c r="O101" s="283"/>
      <c r="P101" s="283"/>
      <c r="Q101" s="283"/>
      <c r="R101" s="131"/>
      <c r="S101" s="130"/>
      <c r="T101" s="132"/>
      <c r="U101" s="133" t="s">
        <v>43</v>
      </c>
      <c r="V101" s="134"/>
      <c r="W101" s="134"/>
      <c r="X101" s="134"/>
      <c r="Y101" s="134"/>
      <c r="Z101" s="134"/>
      <c r="AA101" s="134"/>
      <c r="AB101" s="134"/>
      <c r="AC101" s="134"/>
      <c r="AD101" s="134"/>
      <c r="AE101" s="134"/>
      <c r="AF101" s="134"/>
      <c r="AG101" s="134"/>
      <c r="AH101" s="134"/>
      <c r="AI101" s="134"/>
      <c r="AJ101" s="134"/>
      <c r="AK101" s="134"/>
      <c r="AL101" s="134"/>
      <c r="AM101" s="134"/>
      <c r="AN101" s="134"/>
      <c r="AO101" s="134"/>
      <c r="AP101" s="134"/>
      <c r="AQ101" s="134"/>
      <c r="AR101" s="134"/>
      <c r="AS101" s="134"/>
      <c r="AT101" s="134"/>
      <c r="AU101" s="134"/>
      <c r="AV101" s="134"/>
      <c r="AW101" s="134"/>
      <c r="AX101" s="134"/>
      <c r="AY101" s="135" t="s">
        <v>127</v>
      </c>
      <c r="AZ101" s="134"/>
      <c r="BA101" s="134"/>
      <c r="BB101" s="134"/>
      <c r="BC101" s="134"/>
      <c r="BD101" s="134"/>
      <c r="BE101" s="136">
        <f t="shared" si="0"/>
        <v>0</v>
      </c>
      <c r="BF101" s="136">
        <f t="shared" si="1"/>
        <v>0</v>
      </c>
      <c r="BG101" s="136">
        <f t="shared" si="2"/>
        <v>0</v>
      </c>
      <c r="BH101" s="136">
        <f t="shared" si="3"/>
        <v>0</v>
      </c>
      <c r="BI101" s="136">
        <f t="shared" si="4"/>
        <v>0</v>
      </c>
      <c r="BJ101" s="135" t="s">
        <v>85</v>
      </c>
      <c r="BK101" s="134"/>
      <c r="BL101" s="134"/>
      <c r="BM101" s="134"/>
    </row>
    <row r="102" spans="2:65" s="1" customFormat="1" ht="18" customHeight="1" x14ac:dyDescent="0.3">
      <c r="B102" s="129"/>
      <c r="C102" s="130"/>
      <c r="D102" s="209" t="s">
        <v>130</v>
      </c>
      <c r="E102" s="283"/>
      <c r="F102" s="283"/>
      <c r="G102" s="283"/>
      <c r="H102" s="283"/>
      <c r="I102" s="130"/>
      <c r="J102" s="130"/>
      <c r="K102" s="130"/>
      <c r="L102" s="130"/>
      <c r="M102" s="130"/>
      <c r="N102" s="210">
        <f>ROUND(N88*T102,2)</f>
        <v>0</v>
      </c>
      <c r="O102" s="283"/>
      <c r="P102" s="283"/>
      <c r="Q102" s="283"/>
      <c r="R102" s="131"/>
      <c r="S102" s="130"/>
      <c r="T102" s="132"/>
      <c r="U102" s="133" t="s">
        <v>43</v>
      </c>
      <c r="V102" s="134"/>
      <c r="W102" s="134"/>
      <c r="X102" s="134"/>
      <c r="Y102" s="134"/>
      <c r="Z102" s="134"/>
      <c r="AA102" s="134"/>
      <c r="AB102" s="134"/>
      <c r="AC102" s="134"/>
      <c r="AD102" s="134"/>
      <c r="AE102" s="134"/>
      <c r="AF102" s="134"/>
      <c r="AG102" s="134"/>
      <c r="AH102" s="134"/>
      <c r="AI102" s="134"/>
      <c r="AJ102" s="134"/>
      <c r="AK102" s="134"/>
      <c r="AL102" s="134"/>
      <c r="AM102" s="134"/>
      <c r="AN102" s="134"/>
      <c r="AO102" s="134"/>
      <c r="AP102" s="134"/>
      <c r="AQ102" s="134"/>
      <c r="AR102" s="134"/>
      <c r="AS102" s="134"/>
      <c r="AT102" s="134"/>
      <c r="AU102" s="134"/>
      <c r="AV102" s="134"/>
      <c r="AW102" s="134"/>
      <c r="AX102" s="134"/>
      <c r="AY102" s="135" t="s">
        <v>127</v>
      </c>
      <c r="AZ102" s="134"/>
      <c r="BA102" s="134"/>
      <c r="BB102" s="134"/>
      <c r="BC102" s="134"/>
      <c r="BD102" s="134"/>
      <c r="BE102" s="136">
        <f t="shared" si="0"/>
        <v>0</v>
      </c>
      <c r="BF102" s="136">
        <f t="shared" si="1"/>
        <v>0</v>
      </c>
      <c r="BG102" s="136">
        <f t="shared" si="2"/>
        <v>0</v>
      </c>
      <c r="BH102" s="136">
        <f t="shared" si="3"/>
        <v>0</v>
      </c>
      <c r="BI102" s="136">
        <f t="shared" si="4"/>
        <v>0</v>
      </c>
      <c r="BJ102" s="135" t="s">
        <v>85</v>
      </c>
      <c r="BK102" s="134"/>
      <c r="BL102" s="134"/>
      <c r="BM102" s="134"/>
    </row>
    <row r="103" spans="2:65" s="1" customFormat="1" ht="18" customHeight="1" x14ac:dyDescent="0.3">
      <c r="B103" s="129"/>
      <c r="C103" s="130"/>
      <c r="D103" s="209" t="s">
        <v>131</v>
      </c>
      <c r="E103" s="283"/>
      <c r="F103" s="283"/>
      <c r="G103" s="283"/>
      <c r="H103" s="283"/>
      <c r="I103" s="130"/>
      <c r="J103" s="130"/>
      <c r="K103" s="130"/>
      <c r="L103" s="130"/>
      <c r="M103" s="130"/>
      <c r="N103" s="210">
        <f>ROUND(N88*T103,2)</f>
        <v>0</v>
      </c>
      <c r="O103" s="283"/>
      <c r="P103" s="283"/>
      <c r="Q103" s="283"/>
      <c r="R103" s="131"/>
      <c r="S103" s="130"/>
      <c r="T103" s="132"/>
      <c r="U103" s="133" t="s">
        <v>43</v>
      </c>
      <c r="V103" s="134"/>
      <c r="W103" s="134"/>
      <c r="X103" s="134"/>
      <c r="Y103" s="134"/>
      <c r="Z103" s="134"/>
      <c r="AA103" s="134"/>
      <c r="AB103" s="134"/>
      <c r="AC103" s="134"/>
      <c r="AD103" s="134"/>
      <c r="AE103" s="134"/>
      <c r="AF103" s="134"/>
      <c r="AG103" s="134"/>
      <c r="AH103" s="134"/>
      <c r="AI103" s="134"/>
      <c r="AJ103" s="134"/>
      <c r="AK103" s="134"/>
      <c r="AL103" s="134"/>
      <c r="AM103" s="134"/>
      <c r="AN103" s="134"/>
      <c r="AO103" s="134"/>
      <c r="AP103" s="134"/>
      <c r="AQ103" s="134"/>
      <c r="AR103" s="134"/>
      <c r="AS103" s="134"/>
      <c r="AT103" s="134"/>
      <c r="AU103" s="134"/>
      <c r="AV103" s="134"/>
      <c r="AW103" s="134"/>
      <c r="AX103" s="134"/>
      <c r="AY103" s="135" t="s">
        <v>127</v>
      </c>
      <c r="AZ103" s="134"/>
      <c r="BA103" s="134"/>
      <c r="BB103" s="134"/>
      <c r="BC103" s="134"/>
      <c r="BD103" s="134"/>
      <c r="BE103" s="136">
        <f t="shared" si="0"/>
        <v>0</v>
      </c>
      <c r="BF103" s="136">
        <f t="shared" si="1"/>
        <v>0</v>
      </c>
      <c r="BG103" s="136">
        <f t="shared" si="2"/>
        <v>0</v>
      </c>
      <c r="BH103" s="136">
        <f t="shared" si="3"/>
        <v>0</v>
      </c>
      <c r="BI103" s="136">
        <f t="shared" si="4"/>
        <v>0</v>
      </c>
      <c r="BJ103" s="135" t="s">
        <v>85</v>
      </c>
      <c r="BK103" s="134"/>
      <c r="BL103" s="134"/>
      <c r="BM103" s="134"/>
    </row>
    <row r="104" spans="2:65" s="1" customFormat="1" ht="18" customHeight="1" x14ac:dyDescent="0.3">
      <c r="B104" s="129"/>
      <c r="C104" s="130"/>
      <c r="D104" s="137" t="s">
        <v>132</v>
      </c>
      <c r="E104" s="130"/>
      <c r="F104" s="130"/>
      <c r="G104" s="130"/>
      <c r="H104" s="130"/>
      <c r="I104" s="130"/>
      <c r="J104" s="130"/>
      <c r="K104" s="130"/>
      <c r="L104" s="130"/>
      <c r="M104" s="130"/>
      <c r="N104" s="210">
        <f>ROUND(N88*T104,2)</f>
        <v>0</v>
      </c>
      <c r="O104" s="283"/>
      <c r="P104" s="283"/>
      <c r="Q104" s="283"/>
      <c r="R104" s="131"/>
      <c r="S104" s="130"/>
      <c r="T104" s="138"/>
      <c r="U104" s="139" t="s">
        <v>43</v>
      </c>
      <c r="V104" s="134"/>
      <c r="W104" s="134"/>
      <c r="X104" s="134"/>
      <c r="Y104" s="134"/>
      <c r="Z104" s="134"/>
      <c r="AA104" s="134"/>
      <c r="AB104" s="134"/>
      <c r="AC104" s="134"/>
      <c r="AD104" s="134"/>
      <c r="AE104" s="134"/>
      <c r="AF104" s="134"/>
      <c r="AG104" s="134"/>
      <c r="AH104" s="134"/>
      <c r="AI104" s="134"/>
      <c r="AJ104" s="134"/>
      <c r="AK104" s="134"/>
      <c r="AL104" s="134"/>
      <c r="AM104" s="134"/>
      <c r="AN104" s="134"/>
      <c r="AO104" s="134"/>
      <c r="AP104" s="134"/>
      <c r="AQ104" s="134"/>
      <c r="AR104" s="134"/>
      <c r="AS104" s="134"/>
      <c r="AT104" s="134"/>
      <c r="AU104" s="134"/>
      <c r="AV104" s="134"/>
      <c r="AW104" s="134"/>
      <c r="AX104" s="134"/>
      <c r="AY104" s="135" t="s">
        <v>133</v>
      </c>
      <c r="AZ104" s="134"/>
      <c r="BA104" s="134"/>
      <c r="BB104" s="134"/>
      <c r="BC104" s="134"/>
      <c r="BD104" s="134"/>
      <c r="BE104" s="136">
        <f t="shared" si="0"/>
        <v>0</v>
      </c>
      <c r="BF104" s="136">
        <f t="shared" si="1"/>
        <v>0</v>
      </c>
      <c r="BG104" s="136">
        <f t="shared" si="2"/>
        <v>0</v>
      </c>
      <c r="BH104" s="136">
        <f t="shared" si="3"/>
        <v>0</v>
      </c>
      <c r="BI104" s="136">
        <f t="shared" si="4"/>
        <v>0</v>
      </c>
      <c r="BJ104" s="135" t="s">
        <v>85</v>
      </c>
      <c r="BK104" s="134"/>
      <c r="BL104" s="134"/>
      <c r="BM104" s="134"/>
    </row>
    <row r="105" spans="2:65" s="1" customFormat="1" x14ac:dyDescent="0.3">
      <c r="B105" s="33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5"/>
    </row>
    <row r="106" spans="2:65" s="1" customFormat="1" ht="29.25" customHeight="1" x14ac:dyDescent="0.3">
      <c r="B106" s="33"/>
      <c r="C106" s="111" t="s">
        <v>101</v>
      </c>
      <c r="D106" s="112"/>
      <c r="E106" s="112"/>
      <c r="F106" s="112"/>
      <c r="G106" s="112"/>
      <c r="H106" s="112"/>
      <c r="I106" s="112"/>
      <c r="J106" s="112"/>
      <c r="K106" s="112"/>
      <c r="L106" s="206">
        <f>ROUND(SUM(N88+N98),2)</f>
        <v>0</v>
      </c>
      <c r="M106" s="284"/>
      <c r="N106" s="284"/>
      <c r="O106" s="284"/>
      <c r="P106" s="284"/>
      <c r="Q106" s="284"/>
      <c r="R106" s="35"/>
    </row>
    <row r="107" spans="2:65" s="1" customFormat="1" ht="6.95" customHeight="1" x14ac:dyDescent="0.3">
      <c r="B107" s="57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9"/>
    </row>
    <row r="111" spans="2:65" s="1" customFormat="1" ht="6.95" customHeight="1" x14ac:dyDescent="0.3">
      <c r="B111" s="60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2"/>
    </row>
    <row r="112" spans="2:65" s="1" customFormat="1" ht="36.950000000000003" customHeight="1" x14ac:dyDescent="0.3">
      <c r="B112" s="33"/>
      <c r="C112" s="220" t="s">
        <v>134</v>
      </c>
      <c r="D112" s="205"/>
      <c r="E112" s="205"/>
      <c r="F112" s="205"/>
      <c r="G112" s="205"/>
      <c r="H112" s="205"/>
      <c r="I112" s="205"/>
      <c r="J112" s="205"/>
      <c r="K112" s="205"/>
      <c r="L112" s="205"/>
      <c r="M112" s="205"/>
      <c r="N112" s="205"/>
      <c r="O112" s="205"/>
      <c r="P112" s="205"/>
      <c r="Q112" s="205"/>
      <c r="R112" s="35"/>
    </row>
    <row r="113" spans="2:65" s="1" customFormat="1" ht="6.95" customHeight="1" x14ac:dyDescent="0.3">
      <c r="B113" s="33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5"/>
    </row>
    <row r="114" spans="2:65" s="1" customFormat="1" ht="30" customHeight="1" x14ac:dyDescent="0.3">
      <c r="B114" s="33"/>
      <c r="C114" s="28" t="s">
        <v>17</v>
      </c>
      <c r="D114" s="34"/>
      <c r="E114" s="34"/>
      <c r="F114" s="285" t="str">
        <f>F6</f>
        <v>Rekonstrukce a doplnění sportovního areálu Čížová - porc. č. 147, 59/6</v>
      </c>
      <c r="G114" s="205"/>
      <c r="H114" s="205"/>
      <c r="I114" s="205"/>
      <c r="J114" s="205"/>
      <c r="K114" s="205"/>
      <c r="L114" s="205"/>
      <c r="M114" s="205"/>
      <c r="N114" s="205"/>
      <c r="O114" s="205"/>
      <c r="P114" s="205"/>
      <c r="Q114" s="34"/>
      <c r="R114" s="35"/>
    </row>
    <row r="115" spans="2:65" s="1" customFormat="1" ht="36.950000000000003" customHeight="1" x14ac:dyDescent="0.3">
      <c r="B115" s="33"/>
      <c r="C115" s="67" t="s">
        <v>105</v>
      </c>
      <c r="D115" s="34"/>
      <c r="E115" s="34"/>
      <c r="F115" s="221" t="str">
        <f>F7</f>
        <v>1116-01.2 - SO 05 Kanalizace a ČOV</v>
      </c>
      <c r="G115" s="205"/>
      <c r="H115" s="205"/>
      <c r="I115" s="205"/>
      <c r="J115" s="205"/>
      <c r="K115" s="205"/>
      <c r="L115" s="205"/>
      <c r="M115" s="205"/>
      <c r="N115" s="205"/>
      <c r="O115" s="205"/>
      <c r="P115" s="205"/>
      <c r="Q115" s="34"/>
      <c r="R115" s="35"/>
    </row>
    <row r="116" spans="2:65" s="1" customFormat="1" ht="6.95" customHeight="1" x14ac:dyDescent="0.3">
      <c r="B116" s="33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5"/>
    </row>
    <row r="117" spans="2:65" s="1" customFormat="1" ht="18" customHeight="1" x14ac:dyDescent="0.3">
      <c r="B117" s="33"/>
      <c r="C117" s="28" t="s">
        <v>21</v>
      </c>
      <c r="D117" s="34"/>
      <c r="E117" s="34"/>
      <c r="F117" s="26" t="str">
        <f>F9</f>
        <v>Čížová</v>
      </c>
      <c r="G117" s="34"/>
      <c r="H117" s="34"/>
      <c r="I117" s="34"/>
      <c r="J117" s="34"/>
      <c r="K117" s="28" t="s">
        <v>23</v>
      </c>
      <c r="L117" s="34"/>
      <c r="M117" s="278" t="str">
        <f>IF(O9="","",O9)</f>
        <v>3. 11. 2016</v>
      </c>
      <c r="N117" s="205"/>
      <c r="O117" s="205"/>
      <c r="P117" s="205"/>
      <c r="Q117" s="34"/>
      <c r="R117" s="35"/>
    </row>
    <row r="118" spans="2:65" s="1" customFormat="1" ht="6.95" customHeight="1" x14ac:dyDescent="0.3">
      <c r="B118" s="33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5"/>
    </row>
    <row r="119" spans="2:65" s="1" customFormat="1" ht="15" x14ac:dyDescent="0.3">
      <c r="B119" s="33"/>
      <c r="C119" s="28" t="s">
        <v>25</v>
      </c>
      <c r="D119" s="34"/>
      <c r="E119" s="34"/>
      <c r="F119" s="26" t="str">
        <f>E12</f>
        <v>Obec Čížová, Čížová 75, 398 31   Čížová</v>
      </c>
      <c r="G119" s="34"/>
      <c r="H119" s="34"/>
      <c r="I119" s="34"/>
      <c r="J119" s="34"/>
      <c r="K119" s="28" t="s">
        <v>31</v>
      </c>
      <c r="L119" s="34"/>
      <c r="M119" s="239" t="str">
        <f>E18</f>
        <v>PROJEKTOSTAV s.r.o.</v>
      </c>
      <c r="N119" s="205"/>
      <c r="O119" s="205"/>
      <c r="P119" s="205"/>
      <c r="Q119" s="205"/>
      <c r="R119" s="35"/>
    </row>
    <row r="120" spans="2:65" s="1" customFormat="1" ht="14.45" customHeight="1" x14ac:dyDescent="0.3">
      <c r="B120" s="33"/>
      <c r="C120" s="28" t="s">
        <v>29</v>
      </c>
      <c r="D120" s="34"/>
      <c r="E120" s="34"/>
      <c r="F120" s="26" t="str">
        <f>IF(E15="","",E15)</f>
        <v>Vyplň údaj</v>
      </c>
      <c r="G120" s="34"/>
      <c r="H120" s="34"/>
      <c r="I120" s="34"/>
      <c r="J120" s="34"/>
      <c r="K120" s="28" t="s">
        <v>36</v>
      </c>
      <c r="L120" s="34"/>
      <c r="M120" s="239" t="str">
        <f>E21</f>
        <v>Jindřich  J u k l  tel.: 602558222</v>
      </c>
      <c r="N120" s="205"/>
      <c r="O120" s="205"/>
      <c r="P120" s="205"/>
      <c r="Q120" s="205"/>
      <c r="R120" s="35"/>
    </row>
    <row r="121" spans="2:65" s="1" customFormat="1" ht="10.35" customHeight="1" x14ac:dyDescent="0.3">
      <c r="B121" s="33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5"/>
    </row>
    <row r="122" spans="2:65" s="8" customFormat="1" ht="29.25" customHeight="1" x14ac:dyDescent="0.3">
      <c r="B122" s="140"/>
      <c r="C122" s="141" t="s">
        <v>135</v>
      </c>
      <c r="D122" s="142" t="s">
        <v>136</v>
      </c>
      <c r="E122" s="142" t="s">
        <v>60</v>
      </c>
      <c r="F122" s="279" t="s">
        <v>137</v>
      </c>
      <c r="G122" s="280"/>
      <c r="H122" s="280"/>
      <c r="I122" s="280"/>
      <c r="J122" s="142" t="s">
        <v>138</v>
      </c>
      <c r="K122" s="142" t="s">
        <v>139</v>
      </c>
      <c r="L122" s="281" t="s">
        <v>140</v>
      </c>
      <c r="M122" s="280"/>
      <c r="N122" s="279" t="s">
        <v>110</v>
      </c>
      <c r="O122" s="280"/>
      <c r="P122" s="280"/>
      <c r="Q122" s="282"/>
      <c r="R122" s="143"/>
      <c r="T122" s="75" t="s">
        <v>141</v>
      </c>
      <c r="U122" s="76" t="s">
        <v>42</v>
      </c>
      <c r="V122" s="76" t="s">
        <v>142</v>
      </c>
      <c r="W122" s="76" t="s">
        <v>143</v>
      </c>
      <c r="X122" s="76" t="s">
        <v>144</v>
      </c>
      <c r="Y122" s="76" t="s">
        <v>145</v>
      </c>
      <c r="Z122" s="76" t="s">
        <v>146</v>
      </c>
      <c r="AA122" s="77" t="s">
        <v>147</v>
      </c>
    </row>
    <row r="123" spans="2:65" s="1" customFormat="1" ht="29.25" customHeight="1" x14ac:dyDescent="0.35">
      <c r="B123" s="33"/>
      <c r="C123" s="79" t="s">
        <v>107</v>
      </c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252">
        <f>BK123</f>
        <v>0</v>
      </c>
      <c r="O123" s="253"/>
      <c r="P123" s="253"/>
      <c r="Q123" s="253"/>
      <c r="R123" s="35"/>
      <c r="T123" s="78"/>
      <c r="U123" s="49"/>
      <c r="V123" s="49"/>
      <c r="W123" s="144">
        <f>W124+W233</f>
        <v>0</v>
      </c>
      <c r="X123" s="49"/>
      <c r="Y123" s="144">
        <f>Y124+Y233</f>
        <v>53.918306539999996</v>
      </c>
      <c r="Z123" s="49"/>
      <c r="AA123" s="145">
        <f>AA124+AA233</f>
        <v>0</v>
      </c>
      <c r="AT123" s="16" t="s">
        <v>77</v>
      </c>
      <c r="AU123" s="16" t="s">
        <v>112</v>
      </c>
      <c r="BK123" s="146">
        <f>BK124+BK233</f>
        <v>0</v>
      </c>
    </row>
    <row r="124" spans="2:65" s="9" customFormat="1" ht="37.35" customHeight="1" x14ac:dyDescent="0.35">
      <c r="B124" s="147"/>
      <c r="C124" s="148"/>
      <c r="D124" s="149" t="s">
        <v>113</v>
      </c>
      <c r="E124" s="149"/>
      <c r="F124" s="149"/>
      <c r="G124" s="149"/>
      <c r="H124" s="149"/>
      <c r="I124" s="149"/>
      <c r="J124" s="149"/>
      <c r="K124" s="149"/>
      <c r="L124" s="149"/>
      <c r="M124" s="149"/>
      <c r="N124" s="254">
        <f>BK124</f>
        <v>0</v>
      </c>
      <c r="O124" s="255"/>
      <c r="P124" s="255"/>
      <c r="Q124" s="255"/>
      <c r="R124" s="150"/>
      <c r="T124" s="151"/>
      <c r="U124" s="148"/>
      <c r="V124" s="148"/>
      <c r="W124" s="152">
        <f>W125+SUM(W126:W129)+W164+W173+W175+W196+W231</f>
        <v>0</v>
      </c>
      <c r="X124" s="148"/>
      <c r="Y124" s="152">
        <f>Y125+SUM(Y126:Y129)+Y164+Y173+Y175+Y196+Y231</f>
        <v>53.918306539999996</v>
      </c>
      <c r="Z124" s="148"/>
      <c r="AA124" s="153">
        <f>AA125+SUM(AA126:AA129)+AA164+AA173+AA175+AA196+AA231</f>
        <v>0</v>
      </c>
      <c r="AR124" s="154" t="s">
        <v>85</v>
      </c>
      <c r="AT124" s="155" t="s">
        <v>77</v>
      </c>
      <c r="AU124" s="155" t="s">
        <v>78</v>
      </c>
      <c r="AY124" s="154" t="s">
        <v>148</v>
      </c>
      <c r="BK124" s="156">
        <f>BK125+SUM(BK126:BK129)+BK164+BK173+BK175+BK196+BK231</f>
        <v>0</v>
      </c>
    </row>
    <row r="125" spans="2:65" s="1" customFormat="1" ht="22.5" customHeight="1" x14ac:dyDescent="0.3">
      <c r="B125" s="129"/>
      <c r="C125" s="157" t="s">
        <v>85</v>
      </c>
      <c r="D125" s="157" t="s">
        <v>149</v>
      </c>
      <c r="E125" s="158" t="s">
        <v>150</v>
      </c>
      <c r="F125" s="264" t="s">
        <v>151</v>
      </c>
      <c r="G125" s="265"/>
      <c r="H125" s="265"/>
      <c r="I125" s="265"/>
      <c r="J125" s="159" t="s">
        <v>3</v>
      </c>
      <c r="K125" s="160">
        <v>0</v>
      </c>
      <c r="L125" s="249">
        <v>0</v>
      </c>
      <c r="M125" s="265"/>
      <c r="N125" s="266">
        <f>ROUND(L125*K125,2)</f>
        <v>0</v>
      </c>
      <c r="O125" s="265"/>
      <c r="P125" s="265"/>
      <c r="Q125" s="265"/>
      <c r="R125" s="131"/>
      <c r="T125" s="161" t="s">
        <v>3</v>
      </c>
      <c r="U125" s="42" t="s">
        <v>43</v>
      </c>
      <c r="V125" s="34"/>
      <c r="W125" s="162">
        <f>V125*K125</f>
        <v>0</v>
      </c>
      <c r="X125" s="162">
        <v>0</v>
      </c>
      <c r="Y125" s="162">
        <f>X125*K125</f>
        <v>0</v>
      </c>
      <c r="Z125" s="162">
        <v>0</v>
      </c>
      <c r="AA125" s="163">
        <f>Z125*K125</f>
        <v>0</v>
      </c>
      <c r="AR125" s="16" t="s">
        <v>152</v>
      </c>
      <c r="AT125" s="16" t="s">
        <v>149</v>
      </c>
      <c r="AU125" s="16" t="s">
        <v>85</v>
      </c>
      <c r="AY125" s="16" t="s">
        <v>148</v>
      </c>
      <c r="BE125" s="104">
        <f>IF(U125="základní",N125,0)</f>
        <v>0</v>
      </c>
      <c r="BF125" s="104">
        <f>IF(U125="snížená",N125,0)</f>
        <v>0</v>
      </c>
      <c r="BG125" s="104">
        <f>IF(U125="zákl. přenesená",N125,0)</f>
        <v>0</v>
      </c>
      <c r="BH125" s="104">
        <f>IF(U125="sníž. přenesená",N125,0)</f>
        <v>0</v>
      </c>
      <c r="BI125" s="104">
        <f>IF(U125="nulová",N125,0)</f>
        <v>0</v>
      </c>
      <c r="BJ125" s="16" t="s">
        <v>85</v>
      </c>
      <c r="BK125" s="104">
        <f>ROUND(L125*K125,2)</f>
        <v>0</v>
      </c>
      <c r="BL125" s="16" t="s">
        <v>152</v>
      </c>
      <c r="BM125" s="16" t="s">
        <v>480</v>
      </c>
    </row>
    <row r="126" spans="2:65" s="10" customFormat="1" ht="31.5" customHeight="1" x14ac:dyDescent="0.3">
      <c r="B126" s="164"/>
      <c r="C126" s="165"/>
      <c r="D126" s="165"/>
      <c r="E126" s="166" t="s">
        <v>3</v>
      </c>
      <c r="F126" s="276" t="s">
        <v>154</v>
      </c>
      <c r="G126" s="277"/>
      <c r="H126" s="277"/>
      <c r="I126" s="277"/>
      <c r="J126" s="165"/>
      <c r="K126" s="167" t="s">
        <v>3</v>
      </c>
      <c r="L126" s="165"/>
      <c r="M126" s="165"/>
      <c r="N126" s="165"/>
      <c r="O126" s="165"/>
      <c r="P126" s="165"/>
      <c r="Q126" s="165"/>
      <c r="R126" s="168"/>
      <c r="T126" s="169"/>
      <c r="U126" s="165"/>
      <c r="V126" s="165"/>
      <c r="W126" s="165"/>
      <c r="X126" s="165"/>
      <c r="Y126" s="165"/>
      <c r="Z126" s="165"/>
      <c r="AA126" s="170"/>
      <c r="AT126" s="171" t="s">
        <v>155</v>
      </c>
      <c r="AU126" s="171" t="s">
        <v>85</v>
      </c>
      <c r="AV126" s="10" t="s">
        <v>85</v>
      </c>
      <c r="AW126" s="10" t="s">
        <v>35</v>
      </c>
      <c r="AX126" s="10" t="s">
        <v>78</v>
      </c>
      <c r="AY126" s="171" t="s">
        <v>148</v>
      </c>
    </row>
    <row r="127" spans="2:65" s="11" customFormat="1" ht="22.5" customHeight="1" x14ac:dyDescent="0.3">
      <c r="B127" s="172"/>
      <c r="C127" s="173"/>
      <c r="D127" s="173"/>
      <c r="E127" s="174" t="s">
        <v>3</v>
      </c>
      <c r="F127" s="273" t="s">
        <v>3</v>
      </c>
      <c r="G127" s="268"/>
      <c r="H127" s="268"/>
      <c r="I127" s="268"/>
      <c r="J127" s="173"/>
      <c r="K127" s="175">
        <v>0</v>
      </c>
      <c r="L127" s="173"/>
      <c r="M127" s="173"/>
      <c r="N127" s="173"/>
      <c r="O127" s="173"/>
      <c r="P127" s="173"/>
      <c r="Q127" s="173"/>
      <c r="R127" s="176"/>
      <c r="T127" s="177"/>
      <c r="U127" s="173"/>
      <c r="V127" s="173"/>
      <c r="W127" s="173"/>
      <c r="X127" s="173"/>
      <c r="Y127" s="173"/>
      <c r="Z127" s="173"/>
      <c r="AA127" s="178"/>
      <c r="AT127" s="179" t="s">
        <v>155</v>
      </c>
      <c r="AU127" s="179" t="s">
        <v>85</v>
      </c>
      <c r="AV127" s="11" t="s">
        <v>103</v>
      </c>
      <c r="AW127" s="11" t="s">
        <v>35</v>
      </c>
      <c r="AX127" s="11" t="s">
        <v>78</v>
      </c>
      <c r="AY127" s="179" t="s">
        <v>148</v>
      </c>
    </row>
    <row r="128" spans="2:65" s="12" customFormat="1" ht="22.5" customHeight="1" x14ac:dyDescent="0.3">
      <c r="B128" s="180"/>
      <c r="C128" s="181"/>
      <c r="D128" s="181"/>
      <c r="E128" s="182" t="s">
        <v>3</v>
      </c>
      <c r="F128" s="274" t="s">
        <v>156</v>
      </c>
      <c r="G128" s="275"/>
      <c r="H128" s="275"/>
      <c r="I128" s="275"/>
      <c r="J128" s="181"/>
      <c r="K128" s="183">
        <v>0</v>
      </c>
      <c r="L128" s="181"/>
      <c r="M128" s="181"/>
      <c r="N128" s="181"/>
      <c r="O128" s="181"/>
      <c r="P128" s="181"/>
      <c r="Q128" s="181"/>
      <c r="R128" s="184"/>
      <c r="T128" s="185"/>
      <c r="U128" s="181"/>
      <c r="V128" s="181"/>
      <c r="W128" s="181"/>
      <c r="X128" s="181"/>
      <c r="Y128" s="181"/>
      <c r="Z128" s="181"/>
      <c r="AA128" s="186"/>
      <c r="AT128" s="187" t="s">
        <v>155</v>
      </c>
      <c r="AU128" s="187" t="s">
        <v>85</v>
      </c>
      <c r="AV128" s="12" t="s">
        <v>152</v>
      </c>
      <c r="AW128" s="12" t="s">
        <v>35</v>
      </c>
      <c r="AX128" s="12" t="s">
        <v>85</v>
      </c>
      <c r="AY128" s="187" t="s">
        <v>148</v>
      </c>
    </row>
    <row r="129" spans="2:65" s="9" customFormat="1" ht="29.85" customHeight="1" x14ac:dyDescent="0.3">
      <c r="B129" s="147"/>
      <c r="C129" s="148"/>
      <c r="D129" s="188" t="s">
        <v>114</v>
      </c>
      <c r="E129" s="188"/>
      <c r="F129" s="188"/>
      <c r="G129" s="188"/>
      <c r="H129" s="188"/>
      <c r="I129" s="188"/>
      <c r="J129" s="188"/>
      <c r="K129" s="188"/>
      <c r="L129" s="188"/>
      <c r="M129" s="188"/>
      <c r="N129" s="256">
        <f>BK129</f>
        <v>0</v>
      </c>
      <c r="O129" s="257"/>
      <c r="P129" s="257"/>
      <c r="Q129" s="257"/>
      <c r="R129" s="150"/>
      <c r="T129" s="151"/>
      <c r="U129" s="148"/>
      <c r="V129" s="148"/>
      <c r="W129" s="152">
        <f>SUM(W130:W163)</f>
        <v>0</v>
      </c>
      <c r="X129" s="148"/>
      <c r="Y129" s="152">
        <f>SUM(Y130:Y163)</f>
        <v>2.5499999999999998E-2</v>
      </c>
      <c r="Z129" s="148"/>
      <c r="AA129" s="153">
        <f>SUM(AA130:AA163)</f>
        <v>0</v>
      </c>
      <c r="AR129" s="154" t="s">
        <v>85</v>
      </c>
      <c r="AT129" s="155" t="s">
        <v>77</v>
      </c>
      <c r="AU129" s="155" t="s">
        <v>85</v>
      </c>
      <c r="AY129" s="154" t="s">
        <v>148</v>
      </c>
      <c r="BK129" s="156">
        <f>SUM(BK130:BK163)</f>
        <v>0</v>
      </c>
    </row>
    <row r="130" spans="2:65" s="1" customFormat="1" ht="31.5" customHeight="1" x14ac:dyDescent="0.3">
      <c r="B130" s="129"/>
      <c r="C130" s="157" t="s">
        <v>103</v>
      </c>
      <c r="D130" s="157" t="s">
        <v>149</v>
      </c>
      <c r="E130" s="158" t="s">
        <v>481</v>
      </c>
      <c r="F130" s="264" t="s">
        <v>482</v>
      </c>
      <c r="G130" s="265"/>
      <c r="H130" s="265"/>
      <c r="I130" s="265"/>
      <c r="J130" s="159" t="s">
        <v>159</v>
      </c>
      <c r="K130" s="160">
        <v>18.75</v>
      </c>
      <c r="L130" s="249">
        <v>0</v>
      </c>
      <c r="M130" s="265"/>
      <c r="N130" s="266">
        <f>ROUND(L130*K130,2)</f>
        <v>0</v>
      </c>
      <c r="O130" s="265"/>
      <c r="P130" s="265"/>
      <c r="Q130" s="265"/>
      <c r="R130" s="131"/>
      <c r="T130" s="161" t="s">
        <v>3</v>
      </c>
      <c r="U130" s="42" t="s">
        <v>43</v>
      </c>
      <c r="V130" s="34"/>
      <c r="W130" s="162">
        <f>V130*K130</f>
        <v>0</v>
      </c>
      <c r="X130" s="162">
        <v>0</v>
      </c>
      <c r="Y130" s="162">
        <f>X130*K130</f>
        <v>0</v>
      </c>
      <c r="Z130" s="162">
        <v>0</v>
      </c>
      <c r="AA130" s="163">
        <f>Z130*K130</f>
        <v>0</v>
      </c>
      <c r="AR130" s="16" t="s">
        <v>152</v>
      </c>
      <c r="AT130" s="16" t="s">
        <v>149</v>
      </c>
      <c r="AU130" s="16" t="s">
        <v>103</v>
      </c>
      <c r="AY130" s="16" t="s">
        <v>148</v>
      </c>
      <c r="BE130" s="104">
        <f>IF(U130="základní",N130,0)</f>
        <v>0</v>
      </c>
      <c r="BF130" s="104">
        <f>IF(U130="snížená",N130,0)</f>
        <v>0</v>
      </c>
      <c r="BG130" s="104">
        <f>IF(U130="zákl. přenesená",N130,0)</f>
        <v>0</v>
      </c>
      <c r="BH130" s="104">
        <f>IF(U130="sníž. přenesená",N130,0)</f>
        <v>0</v>
      </c>
      <c r="BI130" s="104">
        <f>IF(U130="nulová",N130,0)</f>
        <v>0</v>
      </c>
      <c r="BJ130" s="16" t="s">
        <v>85</v>
      </c>
      <c r="BK130" s="104">
        <f>ROUND(L130*K130,2)</f>
        <v>0</v>
      </c>
      <c r="BL130" s="16" t="s">
        <v>152</v>
      </c>
      <c r="BM130" s="16" t="s">
        <v>483</v>
      </c>
    </row>
    <row r="131" spans="2:65" s="10" customFormat="1" ht="22.5" customHeight="1" x14ac:dyDescent="0.3">
      <c r="B131" s="164"/>
      <c r="C131" s="165"/>
      <c r="D131" s="165"/>
      <c r="E131" s="166" t="s">
        <v>3</v>
      </c>
      <c r="F131" s="276" t="s">
        <v>484</v>
      </c>
      <c r="G131" s="277"/>
      <c r="H131" s="277"/>
      <c r="I131" s="277"/>
      <c r="J131" s="165"/>
      <c r="K131" s="167" t="s">
        <v>3</v>
      </c>
      <c r="L131" s="165"/>
      <c r="M131" s="165"/>
      <c r="N131" s="165"/>
      <c r="O131" s="165"/>
      <c r="P131" s="165"/>
      <c r="Q131" s="165"/>
      <c r="R131" s="168"/>
      <c r="T131" s="169"/>
      <c r="U131" s="165"/>
      <c r="V131" s="165"/>
      <c r="W131" s="165"/>
      <c r="X131" s="165"/>
      <c r="Y131" s="165"/>
      <c r="Z131" s="165"/>
      <c r="AA131" s="170"/>
      <c r="AT131" s="171" t="s">
        <v>155</v>
      </c>
      <c r="AU131" s="171" t="s">
        <v>103</v>
      </c>
      <c r="AV131" s="10" t="s">
        <v>85</v>
      </c>
      <c r="AW131" s="10" t="s">
        <v>35</v>
      </c>
      <c r="AX131" s="10" t="s">
        <v>78</v>
      </c>
      <c r="AY131" s="171" t="s">
        <v>148</v>
      </c>
    </row>
    <row r="132" spans="2:65" s="11" customFormat="1" ht="22.5" customHeight="1" x14ac:dyDescent="0.3">
      <c r="B132" s="172"/>
      <c r="C132" s="173"/>
      <c r="D132" s="173"/>
      <c r="E132" s="174" t="s">
        <v>3</v>
      </c>
      <c r="F132" s="273" t="s">
        <v>485</v>
      </c>
      <c r="G132" s="268"/>
      <c r="H132" s="268"/>
      <c r="I132" s="268"/>
      <c r="J132" s="173"/>
      <c r="K132" s="175">
        <v>18.75</v>
      </c>
      <c r="L132" s="173"/>
      <c r="M132" s="173"/>
      <c r="N132" s="173"/>
      <c r="O132" s="173"/>
      <c r="P132" s="173"/>
      <c r="Q132" s="173"/>
      <c r="R132" s="176"/>
      <c r="T132" s="177"/>
      <c r="U132" s="173"/>
      <c r="V132" s="173"/>
      <c r="W132" s="173"/>
      <c r="X132" s="173"/>
      <c r="Y132" s="173"/>
      <c r="Z132" s="173"/>
      <c r="AA132" s="178"/>
      <c r="AT132" s="179" t="s">
        <v>155</v>
      </c>
      <c r="AU132" s="179" t="s">
        <v>103</v>
      </c>
      <c r="AV132" s="11" t="s">
        <v>103</v>
      </c>
      <c r="AW132" s="11" t="s">
        <v>35</v>
      </c>
      <c r="AX132" s="11" t="s">
        <v>78</v>
      </c>
      <c r="AY132" s="179" t="s">
        <v>148</v>
      </c>
    </row>
    <row r="133" spans="2:65" s="12" customFormat="1" ht="22.5" customHeight="1" x14ac:dyDescent="0.3">
      <c r="B133" s="180"/>
      <c r="C133" s="181"/>
      <c r="D133" s="181"/>
      <c r="E133" s="182" t="s">
        <v>3</v>
      </c>
      <c r="F133" s="274" t="s">
        <v>156</v>
      </c>
      <c r="G133" s="275"/>
      <c r="H133" s="275"/>
      <c r="I133" s="275"/>
      <c r="J133" s="181"/>
      <c r="K133" s="183">
        <v>18.75</v>
      </c>
      <c r="L133" s="181"/>
      <c r="M133" s="181"/>
      <c r="N133" s="181"/>
      <c r="O133" s="181"/>
      <c r="P133" s="181"/>
      <c r="Q133" s="181"/>
      <c r="R133" s="184"/>
      <c r="T133" s="185"/>
      <c r="U133" s="181"/>
      <c r="V133" s="181"/>
      <c r="W133" s="181"/>
      <c r="X133" s="181"/>
      <c r="Y133" s="181"/>
      <c r="Z133" s="181"/>
      <c r="AA133" s="186"/>
      <c r="AT133" s="187" t="s">
        <v>155</v>
      </c>
      <c r="AU133" s="187" t="s">
        <v>103</v>
      </c>
      <c r="AV133" s="12" t="s">
        <v>152</v>
      </c>
      <c r="AW133" s="12" t="s">
        <v>35</v>
      </c>
      <c r="AX133" s="12" t="s">
        <v>85</v>
      </c>
      <c r="AY133" s="187" t="s">
        <v>148</v>
      </c>
    </row>
    <row r="134" spans="2:65" s="1" customFormat="1" ht="31.5" customHeight="1" x14ac:dyDescent="0.3">
      <c r="B134" s="129"/>
      <c r="C134" s="157" t="s">
        <v>162</v>
      </c>
      <c r="D134" s="157" t="s">
        <v>149</v>
      </c>
      <c r="E134" s="158" t="s">
        <v>486</v>
      </c>
      <c r="F134" s="264" t="s">
        <v>487</v>
      </c>
      <c r="G134" s="265"/>
      <c r="H134" s="265"/>
      <c r="I134" s="265"/>
      <c r="J134" s="159" t="s">
        <v>159</v>
      </c>
      <c r="K134" s="160">
        <v>18.75</v>
      </c>
      <c r="L134" s="249">
        <v>0</v>
      </c>
      <c r="M134" s="265"/>
      <c r="N134" s="266">
        <f>ROUND(L134*K134,2)</f>
        <v>0</v>
      </c>
      <c r="O134" s="265"/>
      <c r="P134" s="265"/>
      <c r="Q134" s="265"/>
      <c r="R134" s="131"/>
      <c r="T134" s="161" t="s">
        <v>3</v>
      </c>
      <c r="U134" s="42" t="s">
        <v>43</v>
      </c>
      <c r="V134" s="34"/>
      <c r="W134" s="162">
        <f>V134*K134</f>
        <v>0</v>
      </c>
      <c r="X134" s="162">
        <v>0</v>
      </c>
      <c r="Y134" s="162">
        <f>X134*K134</f>
        <v>0</v>
      </c>
      <c r="Z134" s="162">
        <v>0</v>
      </c>
      <c r="AA134" s="163">
        <f>Z134*K134</f>
        <v>0</v>
      </c>
      <c r="AR134" s="16" t="s">
        <v>152</v>
      </c>
      <c r="AT134" s="16" t="s">
        <v>149</v>
      </c>
      <c r="AU134" s="16" t="s">
        <v>103</v>
      </c>
      <c r="AY134" s="16" t="s">
        <v>148</v>
      </c>
      <c r="BE134" s="104">
        <f>IF(U134="základní",N134,0)</f>
        <v>0</v>
      </c>
      <c r="BF134" s="104">
        <f>IF(U134="snížená",N134,0)</f>
        <v>0</v>
      </c>
      <c r="BG134" s="104">
        <f>IF(U134="zákl. přenesená",N134,0)</f>
        <v>0</v>
      </c>
      <c r="BH134" s="104">
        <f>IF(U134="sníž. přenesená",N134,0)</f>
        <v>0</v>
      </c>
      <c r="BI134" s="104">
        <f>IF(U134="nulová",N134,0)</f>
        <v>0</v>
      </c>
      <c r="BJ134" s="16" t="s">
        <v>85</v>
      </c>
      <c r="BK134" s="104">
        <f>ROUND(L134*K134,2)</f>
        <v>0</v>
      </c>
      <c r="BL134" s="16" t="s">
        <v>152</v>
      </c>
      <c r="BM134" s="16" t="s">
        <v>488</v>
      </c>
    </row>
    <row r="135" spans="2:65" s="1" customFormat="1" ht="31.5" customHeight="1" x14ac:dyDescent="0.3">
      <c r="B135" s="129"/>
      <c r="C135" s="157" t="s">
        <v>152</v>
      </c>
      <c r="D135" s="157" t="s">
        <v>149</v>
      </c>
      <c r="E135" s="158" t="s">
        <v>489</v>
      </c>
      <c r="F135" s="264" t="s">
        <v>490</v>
      </c>
      <c r="G135" s="265"/>
      <c r="H135" s="265"/>
      <c r="I135" s="265"/>
      <c r="J135" s="159" t="s">
        <v>159</v>
      </c>
      <c r="K135" s="160">
        <v>86</v>
      </c>
      <c r="L135" s="249">
        <v>0</v>
      </c>
      <c r="M135" s="265"/>
      <c r="N135" s="266">
        <f>ROUND(L135*K135,2)</f>
        <v>0</v>
      </c>
      <c r="O135" s="265"/>
      <c r="P135" s="265"/>
      <c r="Q135" s="265"/>
      <c r="R135" s="131"/>
      <c r="T135" s="161" t="s">
        <v>3</v>
      </c>
      <c r="U135" s="42" t="s">
        <v>43</v>
      </c>
      <c r="V135" s="34"/>
      <c r="W135" s="162">
        <f>V135*K135</f>
        <v>0</v>
      </c>
      <c r="X135" s="162">
        <v>0</v>
      </c>
      <c r="Y135" s="162">
        <f>X135*K135</f>
        <v>0</v>
      </c>
      <c r="Z135" s="162">
        <v>0</v>
      </c>
      <c r="AA135" s="163">
        <f>Z135*K135</f>
        <v>0</v>
      </c>
      <c r="AR135" s="16" t="s">
        <v>152</v>
      </c>
      <c r="AT135" s="16" t="s">
        <v>149</v>
      </c>
      <c r="AU135" s="16" t="s">
        <v>103</v>
      </c>
      <c r="AY135" s="16" t="s">
        <v>148</v>
      </c>
      <c r="BE135" s="104">
        <f>IF(U135="základní",N135,0)</f>
        <v>0</v>
      </c>
      <c r="BF135" s="104">
        <f>IF(U135="snížená",N135,0)</f>
        <v>0</v>
      </c>
      <c r="BG135" s="104">
        <f>IF(U135="zákl. přenesená",N135,0)</f>
        <v>0</v>
      </c>
      <c r="BH135" s="104">
        <f>IF(U135="sníž. přenesená",N135,0)</f>
        <v>0</v>
      </c>
      <c r="BI135" s="104">
        <f>IF(U135="nulová",N135,0)</f>
        <v>0</v>
      </c>
      <c r="BJ135" s="16" t="s">
        <v>85</v>
      </c>
      <c r="BK135" s="104">
        <f>ROUND(L135*K135,2)</f>
        <v>0</v>
      </c>
      <c r="BL135" s="16" t="s">
        <v>152</v>
      </c>
      <c r="BM135" s="16" t="s">
        <v>491</v>
      </c>
    </row>
    <row r="136" spans="2:65" s="10" customFormat="1" ht="22.5" customHeight="1" x14ac:dyDescent="0.3">
      <c r="B136" s="164"/>
      <c r="C136" s="165"/>
      <c r="D136" s="165"/>
      <c r="E136" s="166" t="s">
        <v>3</v>
      </c>
      <c r="F136" s="276" t="s">
        <v>492</v>
      </c>
      <c r="G136" s="277"/>
      <c r="H136" s="277"/>
      <c r="I136" s="277"/>
      <c r="J136" s="165"/>
      <c r="K136" s="167" t="s">
        <v>3</v>
      </c>
      <c r="L136" s="165"/>
      <c r="M136" s="165"/>
      <c r="N136" s="165"/>
      <c r="O136" s="165"/>
      <c r="P136" s="165"/>
      <c r="Q136" s="165"/>
      <c r="R136" s="168"/>
      <c r="T136" s="169"/>
      <c r="U136" s="165"/>
      <c r="V136" s="165"/>
      <c r="W136" s="165"/>
      <c r="X136" s="165"/>
      <c r="Y136" s="165"/>
      <c r="Z136" s="165"/>
      <c r="AA136" s="170"/>
      <c r="AT136" s="171" t="s">
        <v>155</v>
      </c>
      <c r="AU136" s="171" t="s">
        <v>103</v>
      </c>
      <c r="AV136" s="10" t="s">
        <v>85</v>
      </c>
      <c r="AW136" s="10" t="s">
        <v>35</v>
      </c>
      <c r="AX136" s="10" t="s">
        <v>78</v>
      </c>
      <c r="AY136" s="171" t="s">
        <v>148</v>
      </c>
    </row>
    <row r="137" spans="2:65" s="10" customFormat="1" ht="22.5" customHeight="1" x14ac:dyDescent="0.3">
      <c r="B137" s="164"/>
      <c r="C137" s="165"/>
      <c r="D137" s="165"/>
      <c r="E137" s="166" t="s">
        <v>3</v>
      </c>
      <c r="F137" s="297" t="s">
        <v>493</v>
      </c>
      <c r="G137" s="277"/>
      <c r="H137" s="277"/>
      <c r="I137" s="277"/>
      <c r="J137" s="165"/>
      <c r="K137" s="167" t="s">
        <v>3</v>
      </c>
      <c r="L137" s="165"/>
      <c r="M137" s="165"/>
      <c r="N137" s="165"/>
      <c r="O137" s="165"/>
      <c r="P137" s="165"/>
      <c r="Q137" s="165"/>
      <c r="R137" s="168"/>
      <c r="T137" s="169"/>
      <c r="U137" s="165"/>
      <c r="V137" s="165"/>
      <c r="W137" s="165"/>
      <c r="X137" s="165"/>
      <c r="Y137" s="165"/>
      <c r="Z137" s="165"/>
      <c r="AA137" s="170"/>
      <c r="AT137" s="171" t="s">
        <v>155</v>
      </c>
      <c r="AU137" s="171" t="s">
        <v>103</v>
      </c>
      <c r="AV137" s="10" t="s">
        <v>85</v>
      </c>
      <c r="AW137" s="10" t="s">
        <v>35</v>
      </c>
      <c r="AX137" s="10" t="s">
        <v>78</v>
      </c>
      <c r="AY137" s="171" t="s">
        <v>148</v>
      </c>
    </row>
    <row r="138" spans="2:65" s="11" customFormat="1" ht="22.5" customHeight="1" x14ac:dyDescent="0.3">
      <c r="B138" s="172"/>
      <c r="C138" s="173"/>
      <c r="D138" s="173"/>
      <c r="E138" s="174" t="s">
        <v>3</v>
      </c>
      <c r="F138" s="273" t="s">
        <v>494</v>
      </c>
      <c r="G138" s="268"/>
      <c r="H138" s="268"/>
      <c r="I138" s="268"/>
      <c r="J138" s="173"/>
      <c r="K138" s="175">
        <v>76.8</v>
      </c>
      <c r="L138" s="173"/>
      <c r="M138" s="173"/>
      <c r="N138" s="173"/>
      <c r="O138" s="173"/>
      <c r="P138" s="173"/>
      <c r="Q138" s="173"/>
      <c r="R138" s="176"/>
      <c r="T138" s="177"/>
      <c r="U138" s="173"/>
      <c r="V138" s="173"/>
      <c r="W138" s="173"/>
      <c r="X138" s="173"/>
      <c r="Y138" s="173"/>
      <c r="Z138" s="173"/>
      <c r="AA138" s="178"/>
      <c r="AT138" s="179" t="s">
        <v>155</v>
      </c>
      <c r="AU138" s="179" t="s">
        <v>103</v>
      </c>
      <c r="AV138" s="11" t="s">
        <v>103</v>
      </c>
      <c r="AW138" s="11" t="s">
        <v>35</v>
      </c>
      <c r="AX138" s="11" t="s">
        <v>78</v>
      </c>
      <c r="AY138" s="179" t="s">
        <v>148</v>
      </c>
    </row>
    <row r="139" spans="2:65" s="10" customFormat="1" ht="22.5" customHeight="1" x14ac:dyDescent="0.3">
      <c r="B139" s="164"/>
      <c r="C139" s="165"/>
      <c r="D139" s="165"/>
      <c r="E139" s="166" t="s">
        <v>3</v>
      </c>
      <c r="F139" s="297" t="s">
        <v>495</v>
      </c>
      <c r="G139" s="277"/>
      <c r="H139" s="277"/>
      <c r="I139" s="277"/>
      <c r="J139" s="165"/>
      <c r="K139" s="167" t="s">
        <v>3</v>
      </c>
      <c r="L139" s="165"/>
      <c r="M139" s="165"/>
      <c r="N139" s="165"/>
      <c r="O139" s="165"/>
      <c r="P139" s="165"/>
      <c r="Q139" s="165"/>
      <c r="R139" s="168"/>
      <c r="T139" s="169"/>
      <c r="U139" s="165"/>
      <c r="V139" s="165"/>
      <c r="W139" s="165"/>
      <c r="X139" s="165"/>
      <c r="Y139" s="165"/>
      <c r="Z139" s="165"/>
      <c r="AA139" s="170"/>
      <c r="AT139" s="171" t="s">
        <v>155</v>
      </c>
      <c r="AU139" s="171" t="s">
        <v>103</v>
      </c>
      <c r="AV139" s="10" t="s">
        <v>85</v>
      </c>
      <c r="AW139" s="10" t="s">
        <v>35</v>
      </c>
      <c r="AX139" s="10" t="s">
        <v>78</v>
      </c>
      <c r="AY139" s="171" t="s">
        <v>148</v>
      </c>
    </row>
    <row r="140" spans="2:65" s="11" customFormat="1" ht="22.5" customHeight="1" x14ac:dyDescent="0.3">
      <c r="B140" s="172"/>
      <c r="C140" s="173"/>
      <c r="D140" s="173"/>
      <c r="E140" s="174" t="s">
        <v>3</v>
      </c>
      <c r="F140" s="273" t="s">
        <v>496</v>
      </c>
      <c r="G140" s="268"/>
      <c r="H140" s="268"/>
      <c r="I140" s="268"/>
      <c r="J140" s="173"/>
      <c r="K140" s="175">
        <v>9.1999999999999993</v>
      </c>
      <c r="L140" s="173"/>
      <c r="M140" s="173"/>
      <c r="N140" s="173"/>
      <c r="O140" s="173"/>
      <c r="P140" s="173"/>
      <c r="Q140" s="173"/>
      <c r="R140" s="176"/>
      <c r="T140" s="177"/>
      <c r="U140" s="173"/>
      <c r="V140" s="173"/>
      <c r="W140" s="173"/>
      <c r="X140" s="173"/>
      <c r="Y140" s="173"/>
      <c r="Z140" s="173"/>
      <c r="AA140" s="178"/>
      <c r="AT140" s="179" t="s">
        <v>155</v>
      </c>
      <c r="AU140" s="179" t="s">
        <v>103</v>
      </c>
      <c r="AV140" s="11" t="s">
        <v>103</v>
      </c>
      <c r="AW140" s="11" t="s">
        <v>35</v>
      </c>
      <c r="AX140" s="11" t="s">
        <v>78</v>
      </c>
      <c r="AY140" s="179" t="s">
        <v>148</v>
      </c>
    </row>
    <row r="141" spans="2:65" s="12" customFormat="1" ht="22.5" customHeight="1" x14ac:dyDescent="0.3">
      <c r="B141" s="180"/>
      <c r="C141" s="181"/>
      <c r="D141" s="181"/>
      <c r="E141" s="182" t="s">
        <v>3</v>
      </c>
      <c r="F141" s="274" t="s">
        <v>156</v>
      </c>
      <c r="G141" s="275"/>
      <c r="H141" s="275"/>
      <c r="I141" s="275"/>
      <c r="J141" s="181"/>
      <c r="K141" s="183">
        <v>86</v>
      </c>
      <c r="L141" s="181"/>
      <c r="M141" s="181"/>
      <c r="N141" s="181"/>
      <c r="O141" s="181"/>
      <c r="P141" s="181"/>
      <c r="Q141" s="181"/>
      <c r="R141" s="184"/>
      <c r="T141" s="185"/>
      <c r="U141" s="181"/>
      <c r="V141" s="181"/>
      <c r="W141" s="181"/>
      <c r="X141" s="181"/>
      <c r="Y141" s="181"/>
      <c r="Z141" s="181"/>
      <c r="AA141" s="186"/>
      <c r="AT141" s="187" t="s">
        <v>155</v>
      </c>
      <c r="AU141" s="187" t="s">
        <v>103</v>
      </c>
      <c r="AV141" s="12" t="s">
        <v>152</v>
      </c>
      <c r="AW141" s="12" t="s">
        <v>35</v>
      </c>
      <c r="AX141" s="12" t="s">
        <v>85</v>
      </c>
      <c r="AY141" s="187" t="s">
        <v>148</v>
      </c>
    </row>
    <row r="142" spans="2:65" s="1" customFormat="1" ht="31.5" customHeight="1" x14ac:dyDescent="0.3">
      <c r="B142" s="129"/>
      <c r="C142" s="157" t="s">
        <v>169</v>
      </c>
      <c r="D142" s="157" t="s">
        <v>149</v>
      </c>
      <c r="E142" s="158" t="s">
        <v>497</v>
      </c>
      <c r="F142" s="264" t="s">
        <v>498</v>
      </c>
      <c r="G142" s="265"/>
      <c r="H142" s="265"/>
      <c r="I142" s="265"/>
      <c r="J142" s="159" t="s">
        <v>159</v>
      </c>
      <c r="K142" s="160">
        <v>86</v>
      </c>
      <c r="L142" s="249">
        <v>0</v>
      </c>
      <c r="M142" s="265"/>
      <c r="N142" s="266">
        <f>ROUND(L142*K142,2)</f>
        <v>0</v>
      </c>
      <c r="O142" s="265"/>
      <c r="P142" s="265"/>
      <c r="Q142" s="265"/>
      <c r="R142" s="131"/>
      <c r="T142" s="161" t="s">
        <v>3</v>
      </c>
      <c r="U142" s="42" t="s">
        <v>43</v>
      </c>
      <c r="V142" s="34"/>
      <c r="W142" s="162">
        <f>V142*K142</f>
        <v>0</v>
      </c>
      <c r="X142" s="162">
        <v>0</v>
      </c>
      <c r="Y142" s="162">
        <f>X142*K142</f>
        <v>0</v>
      </c>
      <c r="Z142" s="162">
        <v>0</v>
      </c>
      <c r="AA142" s="163">
        <f>Z142*K142</f>
        <v>0</v>
      </c>
      <c r="AR142" s="16" t="s">
        <v>152</v>
      </c>
      <c r="AT142" s="16" t="s">
        <v>149</v>
      </c>
      <c r="AU142" s="16" t="s">
        <v>103</v>
      </c>
      <c r="AY142" s="16" t="s">
        <v>148</v>
      </c>
      <c r="BE142" s="104">
        <f>IF(U142="základní",N142,0)</f>
        <v>0</v>
      </c>
      <c r="BF142" s="104">
        <f>IF(U142="snížená",N142,0)</f>
        <v>0</v>
      </c>
      <c r="BG142" s="104">
        <f>IF(U142="zákl. přenesená",N142,0)</f>
        <v>0</v>
      </c>
      <c r="BH142" s="104">
        <f>IF(U142="sníž. přenesená",N142,0)</f>
        <v>0</v>
      </c>
      <c r="BI142" s="104">
        <f>IF(U142="nulová",N142,0)</f>
        <v>0</v>
      </c>
      <c r="BJ142" s="16" t="s">
        <v>85</v>
      </c>
      <c r="BK142" s="104">
        <f>ROUND(L142*K142,2)</f>
        <v>0</v>
      </c>
      <c r="BL142" s="16" t="s">
        <v>152</v>
      </c>
      <c r="BM142" s="16" t="s">
        <v>499</v>
      </c>
    </row>
    <row r="143" spans="2:65" s="1" customFormat="1" ht="31.5" customHeight="1" x14ac:dyDescent="0.3">
      <c r="B143" s="129"/>
      <c r="C143" s="157" t="s">
        <v>173</v>
      </c>
      <c r="D143" s="157" t="s">
        <v>149</v>
      </c>
      <c r="E143" s="158" t="s">
        <v>500</v>
      </c>
      <c r="F143" s="264" t="s">
        <v>501</v>
      </c>
      <c r="G143" s="265"/>
      <c r="H143" s="265"/>
      <c r="I143" s="265"/>
      <c r="J143" s="159" t="s">
        <v>182</v>
      </c>
      <c r="K143" s="160">
        <v>30</v>
      </c>
      <c r="L143" s="249">
        <v>0</v>
      </c>
      <c r="M143" s="265"/>
      <c r="N143" s="266">
        <f>ROUND(L143*K143,2)</f>
        <v>0</v>
      </c>
      <c r="O143" s="265"/>
      <c r="P143" s="265"/>
      <c r="Q143" s="265"/>
      <c r="R143" s="131"/>
      <c r="T143" s="161" t="s">
        <v>3</v>
      </c>
      <c r="U143" s="42" t="s">
        <v>43</v>
      </c>
      <c r="V143" s="34"/>
      <c r="W143" s="162">
        <f>V143*K143</f>
        <v>0</v>
      </c>
      <c r="X143" s="162">
        <v>8.4999999999999995E-4</v>
      </c>
      <c r="Y143" s="162">
        <f>X143*K143</f>
        <v>2.5499999999999998E-2</v>
      </c>
      <c r="Z143" s="162">
        <v>0</v>
      </c>
      <c r="AA143" s="163">
        <f>Z143*K143</f>
        <v>0</v>
      </c>
      <c r="AR143" s="16" t="s">
        <v>152</v>
      </c>
      <c r="AT143" s="16" t="s">
        <v>149</v>
      </c>
      <c r="AU143" s="16" t="s">
        <v>103</v>
      </c>
      <c r="AY143" s="16" t="s">
        <v>148</v>
      </c>
      <c r="BE143" s="104">
        <f>IF(U143="základní",N143,0)</f>
        <v>0</v>
      </c>
      <c r="BF143" s="104">
        <f>IF(U143="snížená",N143,0)</f>
        <v>0</v>
      </c>
      <c r="BG143" s="104">
        <f>IF(U143="zákl. přenesená",N143,0)</f>
        <v>0</v>
      </c>
      <c r="BH143" s="104">
        <f>IF(U143="sníž. přenesená",N143,0)</f>
        <v>0</v>
      </c>
      <c r="BI143" s="104">
        <f>IF(U143="nulová",N143,0)</f>
        <v>0</v>
      </c>
      <c r="BJ143" s="16" t="s">
        <v>85</v>
      </c>
      <c r="BK143" s="104">
        <f>ROUND(L143*K143,2)</f>
        <v>0</v>
      </c>
      <c r="BL143" s="16" t="s">
        <v>152</v>
      </c>
      <c r="BM143" s="16" t="s">
        <v>502</v>
      </c>
    </row>
    <row r="144" spans="2:65" s="11" customFormat="1" ht="22.5" customHeight="1" x14ac:dyDescent="0.3">
      <c r="B144" s="172"/>
      <c r="C144" s="173"/>
      <c r="D144" s="173"/>
      <c r="E144" s="174" t="s">
        <v>3</v>
      </c>
      <c r="F144" s="267" t="s">
        <v>503</v>
      </c>
      <c r="G144" s="268"/>
      <c r="H144" s="268"/>
      <c r="I144" s="268"/>
      <c r="J144" s="173"/>
      <c r="K144" s="175">
        <v>30</v>
      </c>
      <c r="L144" s="173"/>
      <c r="M144" s="173"/>
      <c r="N144" s="173"/>
      <c r="O144" s="173"/>
      <c r="P144" s="173"/>
      <c r="Q144" s="173"/>
      <c r="R144" s="176"/>
      <c r="T144" s="177"/>
      <c r="U144" s="173"/>
      <c r="V144" s="173"/>
      <c r="W144" s="173"/>
      <c r="X144" s="173"/>
      <c r="Y144" s="173"/>
      <c r="Z144" s="173"/>
      <c r="AA144" s="178"/>
      <c r="AT144" s="179" t="s">
        <v>155</v>
      </c>
      <c r="AU144" s="179" t="s">
        <v>103</v>
      </c>
      <c r="AV144" s="11" t="s">
        <v>103</v>
      </c>
      <c r="AW144" s="11" t="s">
        <v>35</v>
      </c>
      <c r="AX144" s="11" t="s">
        <v>78</v>
      </c>
      <c r="AY144" s="179" t="s">
        <v>148</v>
      </c>
    </row>
    <row r="145" spans="2:65" s="12" customFormat="1" ht="22.5" customHeight="1" x14ac:dyDescent="0.3">
      <c r="B145" s="180"/>
      <c r="C145" s="181"/>
      <c r="D145" s="181"/>
      <c r="E145" s="182" t="s">
        <v>3</v>
      </c>
      <c r="F145" s="274" t="s">
        <v>156</v>
      </c>
      <c r="G145" s="275"/>
      <c r="H145" s="275"/>
      <c r="I145" s="275"/>
      <c r="J145" s="181"/>
      <c r="K145" s="183">
        <v>30</v>
      </c>
      <c r="L145" s="181"/>
      <c r="M145" s="181"/>
      <c r="N145" s="181"/>
      <c r="O145" s="181"/>
      <c r="P145" s="181"/>
      <c r="Q145" s="181"/>
      <c r="R145" s="184"/>
      <c r="T145" s="185"/>
      <c r="U145" s="181"/>
      <c r="V145" s="181"/>
      <c r="W145" s="181"/>
      <c r="X145" s="181"/>
      <c r="Y145" s="181"/>
      <c r="Z145" s="181"/>
      <c r="AA145" s="186"/>
      <c r="AT145" s="187" t="s">
        <v>155</v>
      </c>
      <c r="AU145" s="187" t="s">
        <v>103</v>
      </c>
      <c r="AV145" s="12" t="s">
        <v>152</v>
      </c>
      <c r="AW145" s="12" t="s">
        <v>35</v>
      </c>
      <c r="AX145" s="12" t="s">
        <v>85</v>
      </c>
      <c r="AY145" s="187" t="s">
        <v>148</v>
      </c>
    </row>
    <row r="146" spans="2:65" s="1" customFormat="1" ht="31.5" customHeight="1" x14ac:dyDescent="0.3">
      <c r="B146" s="129"/>
      <c r="C146" s="157" t="s">
        <v>179</v>
      </c>
      <c r="D146" s="157" t="s">
        <v>149</v>
      </c>
      <c r="E146" s="158" t="s">
        <v>504</v>
      </c>
      <c r="F146" s="264" t="s">
        <v>505</v>
      </c>
      <c r="G146" s="265"/>
      <c r="H146" s="265"/>
      <c r="I146" s="265"/>
      <c r="J146" s="159" t="s">
        <v>182</v>
      </c>
      <c r="K146" s="160">
        <v>30</v>
      </c>
      <c r="L146" s="249">
        <v>0</v>
      </c>
      <c r="M146" s="265"/>
      <c r="N146" s="266">
        <f>ROUND(L146*K146,2)</f>
        <v>0</v>
      </c>
      <c r="O146" s="265"/>
      <c r="P146" s="265"/>
      <c r="Q146" s="265"/>
      <c r="R146" s="131"/>
      <c r="T146" s="161" t="s">
        <v>3</v>
      </c>
      <c r="U146" s="42" t="s">
        <v>43</v>
      </c>
      <c r="V146" s="34"/>
      <c r="W146" s="162">
        <f>V146*K146</f>
        <v>0</v>
      </c>
      <c r="X146" s="162">
        <v>0</v>
      </c>
      <c r="Y146" s="162">
        <f>X146*K146</f>
        <v>0</v>
      </c>
      <c r="Z146" s="162">
        <v>0</v>
      </c>
      <c r="AA146" s="163">
        <f>Z146*K146</f>
        <v>0</v>
      </c>
      <c r="AR146" s="16" t="s">
        <v>152</v>
      </c>
      <c r="AT146" s="16" t="s">
        <v>149</v>
      </c>
      <c r="AU146" s="16" t="s">
        <v>103</v>
      </c>
      <c r="AY146" s="16" t="s">
        <v>148</v>
      </c>
      <c r="BE146" s="104">
        <f>IF(U146="základní",N146,0)</f>
        <v>0</v>
      </c>
      <c r="BF146" s="104">
        <f>IF(U146="snížená",N146,0)</f>
        <v>0</v>
      </c>
      <c r="BG146" s="104">
        <f>IF(U146="zákl. přenesená",N146,0)</f>
        <v>0</v>
      </c>
      <c r="BH146" s="104">
        <f>IF(U146="sníž. přenesená",N146,0)</f>
        <v>0</v>
      </c>
      <c r="BI146" s="104">
        <f>IF(U146="nulová",N146,0)</f>
        <v>0</v>
      </c>
      <c r="BJ146" s="16" t="s">
        <v>85</v>
      </c>
      <c r="BK146" s="104">
        <f>ROUND(L146*K146,2)</f>
        <v>0</v>
      </c>
      <c r="BL146" s="16" t="s">
        <v>152</v>
      </c>
      <c r="BM146" s="16" t="s">
        <v>506</v>
      </c>
    </row>
    <row r="147" spans="2:65" s="1" customFormat="1" ht="31.5" customHeight="1" x14ac:dyDescent="0.3">
      <c r="B147" s="129"/>
      <c r="C147" s="157" t="s">
        <v>185</v>
      </c>
      <c r="D147" s="157" t="s">
        <v>149</v>
      </c>
      <c r="E147" s="158" t="s">
        <v>507</v>
      </c>
      <c r="F147" s="264" t="s">
        <v>508</v>
      </c>
      <c r="G147" s="265"/>
      <c r="H147" s="265"/>
      <c r="I147" s="265"/>
      <c r="J147" s="159" t="s">
        <v>159</v>
      </c>
      <c r="K147" s="160">
        <v>18.75</v>
      </c>
      <c r="L147" s="249">
        <v>0</v>
      </c>
      <c r="M147" s="265"/>
      <c r="N147" s="266">
        <f>ROUND(L147*K147,2)</f>
        <v>0</v>
      </c>
      <c r="O147" s="265"/>
      <c r="P147" s="265"/>
      <c r="Q147" s="265"/>
      <c r="R147" s="131"/>
      <c r="T147" s="161" t="s">
        <v>3</v>
      </c>
      <c r="U147" s="42" t="s">
        <v>43</v>
      </c>
      <c r="V147" s="34"/>
      <c r="W147" s="162">
        <f>V147*K147</f>
        <v>0</v>
      </c>
      <c r="X147" s="162">
        <v>0</v>
      </c>
      <c r="Y147" s="162">
        <f>X147*K147</f>
        <v>0</v>
      </c>
      <c r="Z147" s="162">
        <v>0</v>
      </c>
      <c r="AA147" s="163">
        <f>Z147*K147</f>
        <v>0</v>
      </c>
      <c r="AR147" s="16" t="s">
        <v>152</v>
      </c>
      <c r="AT147" s="16" t="s">
        <v>149</v>
      </c>
      <c r="AU147" s="16" t="s">
        <v>103</v>
      </c>
      <c r="AY147" s="16" t="s">
        <v>148</v>
      </c>
      <c r="BE147" s="104">
        <f>IF(U147="základní",N147,0)</f>
        <v>0</v>
      </c>
      <c r="BF147" s="104">
        <f>IF(U147="snížená",N147,0)</f>
        <v>0</v>
      </c>
      <c r="BG147" s="104">
        <f>IF(U147="zákl. přenesená",N147,0)</f>
        <v>0</v>
      </c>
      <c r="BH147" s="104">
        <f>IF(U147="sníž. přenesená",N147,0)</f>
        <v>0</v>
      </c>
      <c r="BI147" s="104">
        <f>IF(U147="nulová",N147,0)</f>
        <v>0</v>
      </c>
      <c r="BJ147" s="16" t="s">
        <v>85</v>
      </c>
      <c r="BK147" s="104">
        <f>ROUND(L147*K147,2)</f>
        <v>0</v>
      </c>
      <c r="BL147" s="16" t="s">
        <v>152</v>
      </c>
      <c r="BM147" s="16" t="s">
        <v>509</v>
      </c>
    </row>
    <row r="148" spans="2:65" s="1" customFormat="1" ht="31.5" customHeight="1" x14ac:dyDescent="0.3">
      <c r="B148" s="129"/>
      <c r="C148" s="157" t="s">
        <v>191</v>
      </c>
      <c r="D148" s="157" t="s">
        <v>149</v>
      </c>
      <c r="E148" s="158" t="s">
        <v>163</v>
      </c>
      <c r="F148" s="264" t="s">
        <v>164</v>
      </c>
      <c r="G148" s="265"/>
      <c r="H148" s="265"/>
      <c r="I148" s="265"/>
      <c r="J148" s="159" t="s">
        <v>159</v>
      </c>
      <c r="K148" s="160">
        <v>38.026000000000003</v>
      </c>
      <c r="L148" s="249">
        <v>0</v>
      </c>
      <c r="M148" s="265"/>
      <c r="N148" s="266">
        <f>ROUND(L148*K148,2)</f>
        <v>0</v>
      </c>
      <c r="O148" s="265"/>
      <c r="P148" s="265"/>
      <c r="Q148" s="265"/>
      <c r="R148" s="131"/>
      <c r="T148" s="161" t="s">
        <v>3</v>
      </c>
      <c r="U148" s="42" t="s">
        <v>43</v>
      </c>
      <c r="V148" s="34"/>
      <c r="W148" s="162">
        <f>V148*K148</f>
        <v>0</v>
      </c>
      <c r="X148" s="162">
        <v>0</v>
      </c>
      <c r="Y148" s="162">
        <f>X148*K148</f>
        <v>0</v>
      </c>
      <c r="Z148" s="162">
        <v>0</v>
      </c>
      <c r="AA148" s="163">
        <f>Z148*K148</f>
        <v>0</v>
      </c>
      <c r="AR148" s="16" t="s">
        <v>152</v>
      </c>
      <c r="AT148" s="16" t="s">
        <v>149</v>
      </c>
      <c r="AU148" s="16" t="s">
        <v>103</v>
      </c>
      <c r="AY148" s="16" t="s">
        <v>148</v>
      </c>
      <c r="BE148" s="104">
        <f>IF(U148="základní",N148,0)</f>
        <v>0</v>
      </c>
      <c r="BF148" s="104">
        <f>IF(U148="snížená",N148,0)</f>
        <v>0</v>
      </c>
      <c r="BG148" s="104">
        <f>IF(U148="zákl. přenesená",N148,0)</f>
        <v>0</v>
      </c>
      <c r="BH148" s="104">
        <f>IF(U148="sníž. přenesená",N148,0)</f>
        <v>0</v>
      </c>
      <c r="BI148" s="104">
        <f>IF(U148="nulová",N148,0)</f>
        <v>0</v>
      </c>
      <c r="BJ148" s="16" t="s">
        <v>85</v>
      </c>
      <c r="BK148" s="104">
        <f>ROUND(L148*K148,2)</f>
        <v>0</v>
      </c>
      <c r="BL148" s="16" t="s">
        <v>152</v>
      </c>
      <c r="BM148" s="16" t="s">
        <v>510</v>
      </c>
    </row>
    <row r="149" spans="2:65" s="10" customFormat="1" ht="22.5" customHeight="1" x14ac:dyDescent="0.3">
      <c r="B149" s="164"/>
      <c r="C149" s="165"/>
      <c r="D149" s="165"/>
      <c r="E149" s="166" t="s">
        <v>3</v>
      </c>
      <c r="F149" s="276" t="s">
        <v>484</v>
      </c>
      <c r="G149" s="277"/>
      <c r="H149" s="277"/>
      <c r="I149" s="277"/>
      <c r="J149" s="165"/>
      <c r="K149" s="167" t="s">
        <v>3</v>
      </c>
      <c r="L149" s="165"/>
      <c r="M149" s="165"/>
      <c r="N149" s="165"/>
      <c r="O149" s="165"/>
      <c r="P149" s="165"/>
      <c r="Q149" s="165"/>
      <c r="R149" s="168"/>
      <c r="T149" s="169"/>
      <c r="U149" s="165"/>
      <c r="V149" s="165"/>
      <c r="W149" s="165"/>
      <c r="X149" s="165"/>
      <c r="Y149" s="165"/>
      <c r="Z149" s="165"/>
      <c r="AA149" s="170"/>
      <c r="AT149" s="171" t="s">
        <v>155</v>
      </c>
      <c r="AU149" s="171" t="s">
        <v>103</v>
      </c>
      <c r="AV149" s="10" t="s">
        <v>85</v>
      </c>
      <c r="AW149" s="10" t="s">
        <v>35</v>
      </c>
      <c r="AX149" s="10" t="s">
        <v>78</v>
      </c>
      <c r="AY149" s="171" t="s">
        <v>148</v>
      </c>
    </row>
    <row r="150" spans="2:65" s="11" customFormat="1" ht="22.5" customHeight="1" x14ac:dyDescent="0.3">
      <c r="B150" s="172"/>
      <c r="C150" s="173"/>
      <c r="D150" s="173"/>
      <c r="E150" s="174" t="s">
        <v>3</v>
      </c>
      <c r="F150" s="273" t="s">
        <v>511</v>
      </c>
      <c r="G150" s="268"/>
      <c r="H150" s="268"/>
      <c r="I150" s="268"/>
      <c r="J150" s="173"/>
      <c r="K150" s="175">
        <v>12.226000000000001</v>
      </c>
      <c r="L150" s="173"/>
      <c r="M150" s="173"/>
      <c r="N150" s="173"/>
      <c r="O150" s="173"/>
      <c r="P150" s="173"/>
      <c r="Q150" s="173"/>
      <c r="R150" s="176"/>
      <c r="T150" s="177"/>
      <c r="U150" s="173"/>
      <c r="V150" s="173"/>
      <c r="W150" s="173"/>
      <c r="X150" s="173"/>
      <c r="Y150" s="173"/>
      <c r="Z150" s="173"/>
      <c r="AA150" s="178"/>
      <c r="AT150" s="179" t="s">
        <v>155</v>
      </c>
      <c r="AU150" s="179" t="s">
        <v>103</v>
      </c>
      <c r="AV150" s="11" t="s">
        <v>103</v>
      </c>
      <c r="AW150" s="11" t="s">
        <v>35</v>
      </c>
      <c r="AX150" s="11" t="s">
        <v>78</v>
      </c>
      <c r="AY150" s="179" t="s">
        <v>148</v>
      </c>
    </row>
    <row r="151" spans="2:65" s="10" customFormat="1" ht="22.5" customHeight="1" x14ac:dyDescent="0.3">
      <c r="B151" s="164"/>
      <c r="C151" s="165"/>
      <c r="D151" s="165"/>
      <c r="E151" s="166" t="s">
        <v>3</v>
      </c>
      <c r="F151" s="297" t="s">
        <v>493</v>
      </c>
      <c r="G151" s="277"/>
      <c r="H151" s="277"/>
      <c r="I151" s="277"/>
      <c r="J151" s="165"/>
      <c r="K151" s="167" t="s">
        <v>3</v>
      </c>
      <c r="L151" s="165"/>
      <c r="M151" s="165"/>
      <c r="N151" s="165"/>
      <c r="O151" s="165"/>
      <c r="P151" s="165"/>
      <c r="Q151" s="165"/>
      <c r="R151" s="168"/>
      <c r="T151" s="169"/>
      <c r="U151" s="165"/>
      <c r="V151" s="165"/>
      <c r="W151" s="165"/>
      <c r="X151" s="165"/>
      <c r="Y151" s="165"/>
      <c r="Z151" s="165"/>
      <c r="AA151" s="170"/>
      <c r="AT151" s="171" t="s">
        <v>155</v>
      </c>
      <c r="AU151" s="171" t="s">
        <v>103</v>
      </c>
      <c r="AV151" s="10" t="s">
        <v>85</v>
      </c>
      <c r="AW151" s="10" t="s">
        <v>35</v>
      </c>
      <c r="AX151" s="10" t="s">
        <v>78</v>
      </c>
      <c r="AY151" s="171" t="s">
        <v>148</v>
      </c>
    </row>
    <row r="152" spans="2:65" s="11" customFormat="1" ht="22.5" customHeight="1" x14ac:dyDescent="0.3">
      <c r="B152" s="172"/>
      <c r="C152" s="173"/>
      <c r="D152" s="173"/>
      <c r="E152" s="174" t="s">
        <v>3</v>
      </c>
      <c r="F152" s="273" t="s">
        <v>512</v>
      </c>
      <c r="G152" s="268"/>
      <c r="H152" s="268"/>
      <c r="I152" s="268"/>
      <c r="J152" s="173"/>
      <c r="K152" s="175">
        <v>23.04</v>
      </c>
      <c r="L152" s="173"/>
      <c r="M152" s="173"/>
      <c r="N152" s="173"/>
      <c r="O152" s="173"/>
      <c r="P152" s="173"/>
      <c r="Q152" s="173"/>
      <c r="R152" s="176"/>
      <c r="T152" s="177"/>
      <c r="U152" s="173"/>
      <c r="V152" s="173"/>
      <c r="W152" s="173"/>
      <c r="X152" s="173"/>
      <c r="Y152" s="173"/>
      <c r="Z152" s="173"/>
      <c r="AA152" s="178"/>
      <c r="AT152" s="179" t="s">
        <v>155</v>
      </c>
      <c r="AU152" s="179" t="s">
        <v>103</v>
      </c>
      <c r="AV152" s="11" t="s">
        <v>103</v>
      </c>
      <c r="AW152" s="11" t="s">
        <v>35</v>
      </c>
      <c r="AX152" s="11" t="s">
        <v>78</v>
      </c>
      <c r="AY152" s="179" t="s">
        <v>148</v>
      </c>
    </row>
    <row r="153" spans="2:65" s="10" customFormat="1" ht="22.5" customHeight="1" x14ac:dyDescent="0.3">
      <c r="B153" s="164"/>
      <c r="C153" s="165"/>
      <c r="D153" s="165"/>
      <c r="E153" s="166" t="s">
        <v>3</v>
      </c>
      <c r="F153" s="297" t="s">
        <v>495</v>
      </c>
      <c r="G153" s="277"/>
      <c r="H153" s="277"/>
      <c r="I153" s="277"/>
      <c r="J153" s="165"/>
      <c r="K153" s="167" t="s">
        <v>3</v>
      </c>
      <c r="L153" s="165"/>
      <c r="M153" s="165"/>
      <c r="N153" s="165"/>
      <c r="O153" s="165"/>
      <c r="P153" s="165"/>
      <c r="Q153" s="165"/>
      <c r="R153" s="168"/>
      <c r="T153" s="169"/>
      <c r="U153" s="165"/>
      <c r="V153" s="165"/>
      <c r="W153" s="165"/>
      <c r="X153" s="165"/>
      <c r="Y153" s="165"/>
      <c r="Z153" s="165"/>
      <c r="AA153" s="170"/>
      <c r="AT153" s="171" t="s">
        <v>155</v>
      </c>
      <c r="AU153" s="171" t="s">
        <v>103</v>
      </c>
      <c r="AV153" s="10" t="s">
        <v>85</v>
      </c>
      <c r="AW153" s="10" t="s">
        <v>35</v>
      </c>
      <c r="AX153" s="10" t="s">
        <v>78</v>
      </c>
      <c r="AY153" s="171" t="s">
        <v>148</v>
      </c>
    </row>
    <row r="154" spans="2:65" s="11" customFormat="1" ht="22.5" customHeight="1" x14ac:dyDescent="0.3">
      <c r="B154" s="172"/>
      <c r="C154" s="173"/>
      <c r="D154" s="173"/>
      <c r="E154" s="174" t="s">
        <v>3</v>
      </c>
      <c r="F154" s="273" t="s">
        <v>513</v>
      </c>
      <c r="G154" s="268"/>
      <c r="H154" s="268"/>
      <c r="I154" s="268"/>
      <c r="J154" s="173"/>
      <c r="K154" s="175">
        <v>2.76</v>
      </c>
      <c r="L154" s="173"/>
      <c r="M154" s="173"/>
      <c r="N154" s="173"/>
      <c r="O154" s="173"/>
      <c r="P154" s="173"/>
      <c r="Q154" s="173"/>
      <c r="R154" s="176"/>
      <c r="T154" s="177"/>
      <c r="U154" s="173"/>
      <c r="V154" s="173"/>
      <c r="W154" s="173"/>
      <c r="X154" s="173"/>
      <c r="Y154" s="173"/>
      <c r="Z154" s="173"/>
      <c r="AA154" s="178"/>
      <c r="AT154" s="179" t="s">
        <v>155</v>
      </c>
      <c r="AU154" s="179" t="s">
        <v>103</v>
      </c>
      <c r="AV154" s="11" t="s">
        <v>103</v>
      </c>
      <c r="AW154" s="11" t="s">
        <v>35</v>
      </c>
      <c r="AX154" s="11" t="s">
        <v>78</v>
      </c>
      <c r="AY154" s="179" t="s">
        <v>148</v>
      </c>
    </row>
    <row r="155" spans="2:65" s="12" customFormat="1" ht="22.5" customHeight="1" x14ac:dyDescent="0.3">
      <c r="B155" s="180"/>
      <c r="C155" s="181"/>
      <c r="D155" s="181"/>
      <c r="E155" s="182" t="s">
        <v>3</v>
      </c>
      <c r="F155" s="274" t="s">
        <v>156</v>
      </c>
      <c r="G155" s="275"/>
      <c r="H155" s="275"/>
      <c r="I155" s="275"/>
      <c r="J155" s="181"/>
      <c r="K155" s="183">
        <v>38.026000000000003</v>
      </c>
      <c r="L155" s="181"/>
      <c r="M155" s="181"/>
      <c r="N155" s="181"/>
      <c r="O155" s="181"/>
      <c r="P155" s="181"/>
      <c r="Q155" s="181"/>
      <c r="R155" s="184"/>
      <c r="T155" s="185"/>
      <c r="U155" s="181"/>
      <c r="V155" s="181"/>
      <c r="W155" s="181"/>
      <c r="X155" s="181"/>
      <c r="Y155" s="181"/>
      <c r="Z155" s="181"/>
      <c r="AA155" s="186"/>
      <c r="AT155" s="187" t="s">
        <v>155</v>
      </c>
      <c r="AU155" s="187" t="s">
        <v>103</v>
      </c>
      <c r="AV155" s="12" t="s">
        <v>152</v>
      </c>
      <c r="AW155" s="12" t="s">
        <v>35</v>
      </c>
      <c r="AX155" s="12" t="s">
        <v>85</v>
      </c>
      <c r="AY155" s="187" t="s">
        <v>148</v>
      </c>
    </row>
    <row r="156" spans="2:65" s="1" customFormat="1" ht="31.5" customHeight="1" x14ac:dyDescent="0.3">
      <c r="B156" s="129"/>
      <c r="C156" s="157" t="s">
        <v>195</v>
      </c>
      <c r="D156" s="157" t="s">
        <v>149</v>
      </c>
      <c r="E156" s="158" t="s">
        <v>514</v>
      </c>
      <c r="F156" s="264" t="s">
        <v>515</v>
      </c>
      <c r="G156" s="265"/>
      <c r="H156" s="265"/>
      <c r="I156" s="265"/>
      <c r="J156" s="159" t="s">
        <v>159</v>
      </c>
      <c r="K156" s="160">
        <v>66.724000000000004</v>
      </c>
      <c r="L156" s="249">
        <v>0</v>
      </c>
      <c r="M156" s="265"/>
      <c r="N156" s="266">
        <f>ROUND(L156*K156,2)</f>
        <v>0</v>
      </c>
      <c r="O156" s="265"/>
      <c r="P156" s="265"/>
      <c r="Q156" s="265"/>
      <c r="R156" s="131"/>
      <c r="T156" s="161" t="s">
        <v>3</v>
      </c>
      <c r="U156" s="42" t="s">
        <v>43</v>
      </c>
      <c r="V156" s="34"/>
      <c r="W156" s="162">
        <f>V156*K156</f>
        <v>0</v>
      </c>
      <c r="X156" s="162">
        <v>0</v>
      </c>
      <c r="Y156" s="162">
        <f>X156*K156</f>
        <v>0</v>
      </c>
      <c r="Z156" s="162">
        <v>0</v>
      </c>
      <c r="AA156" s="163">
        <f>Z156*K156</f>
        <v>0</v>
      </c>
      <c r="AR156" s="16" t="s">
        <v>152</v>
      </c>
      <c r="AT156" s="16" t="s">
        <v>149</v>
      </c>
      <c r="AU156" s="16" t="s">
        <v>103</v>
      </c>
      <c r="AY156" s="16" t="s">
        <v>148</v>
      </c>
      <c r="BE156" s="104">
        <f>IF(U156="základní",N156,0)</f>
        <v>0</v>
      </c>
      <c r="BF156" s="104">
        <f>IF(U156="snížená",N156,0)</f>
        <v>0</v>
      </c>
      <c r="BG156" s="104">
        <f>IF(U156="zákl. přenesená",N156,0)</f>
        <v>0</v>
      </c>
      <c r="BH156" s="104">
        <f>IF(U156="sníž. přenesená",N156,0)</f>
        <v>0</v>
      </c>
      <c r="BI156" s="104">
        <f>IF(U156="nulová",N156,0)</f>
        <v>0</v>
      </c>
      <c r="BJ156" s="16" t="s">
        <v>85</v>
      </c>
      <c r="BK156" s="104">
        <f>ROUND(L156*K156,2)</f>
        <v>0</v>
      </c>
      <c r="BL156" s="16" t="s">
        <v>152</v>
      </c>
      <c r="BM156" s="16" t="s">
        <v>516</v>
      </c>
    </row>
    <row r="157" spans="2:65" s="11" customFormat="1" ht="22.5" customHeight="1" x14ac:dyDescent="0.3">
      <c r="B157" s="172"/>
      <c r="C157" s="173"/>
      <c r="D157" s="173"/>
      <c r="E157" s="174" t="s">
        <v>3</v>
      </c>
      <c r="F157" s="267" t="s">
        <v>517</v>
      </c>
      <c r="G157" s="268"/>
      <c r="H157" s="268"/>
      <c r="I157" s="268"/>
      <c r="J157" s="173"/>
      <c r="K157" s="175">
        <v>66.724000000000004</v>
      </c>
      <c r="L157" s="173"/>
      <c r="M157" s="173"/>
      <c r="N157" s="173"/>
      <c r="O157" s="173"/>
      <c r="P157" s="173"/>
      <c r="Q157" s="173"/>
      <c r="R157" s="176"/>
      <c r="T157" s="177"/>
      <c r="U157" s="173"/>
      <c r="V157" s="173"/>
      <c r="W157" s="173"/>
      <c r="X157" s="173"/>
      <c r="Y157" s="173"/>
      <c r="Z157" s="173"/>
      <c r="AA157" s="178"/>
      <c r="AT157" s="179" t="s">
        <v>155</v>
      </c>
      <c r="AU157" s="179" t="s">
        <v>103</v>
      </c>
      <c r="AV157" s="11" t="s">
        <v>103</v>
      </c>
      <c r="AW157" s="11" t="s">
        <v>35</v>
      </c>
      <c r="AX157" s="11" t="s">
        <v>78</v>
      </c>
      <c r="AY157" s="179" t="s">
        <v>148</v>
      </c>
    </row>
    <row r="158" spans="2:65" s="12" customFormat="1" ht="22.5" customHeight="1" x14ac:dyDescent="0.3">
      <c r="B158" s="180"/>
      <c r="C158" s="181"/>
      <c r="D158" s="181"/>
      <c r="E158" s="182" t="s">
        <v>3</v>
      </c>
      <c r="F158" s="274" t="s">
        <v>156</v>
      </c>
      <c r="G158" s="275"/>
      <c r="H158" s="275"/>
      <c r="I158" s="275"/>
      <c r="J158" s="181"/>
      <c r="K158" s="183">
        <v>66.724000000000004</v>
      </c>
      <c r="L158" s="181"/>
      <c r="M158" s="181"/>
      <c r="N158" s="181"/>
      <c r="O158" s="181"/>
      <c r="P158" s="181"/>
      <c r="Q158" s="181"/>
      <c r="R158" s="184"/>
      <c r="T158" s="185"/>
      <c r="U158" s="181"/>
      <c r="V158" s="181"/>
      <c r="W158" s="181"/>
      <c r="X158" s="181"/>
      <c r="Y158" s="181"/>
      <c r="Z158" s="181"/>
      <c r="AA158" s="186"/>
      <c r="AT158" s="187" t="s">
        <v>155</v>
      </c>
      <c r="AU158" s="187" t="s">
        <v>103</v>
      </c>
      <c r="AV158" s="12" t="s">
        <v>152</v>
      </c>
      <c r="AW158" s="12" t="s">
        <v>35</v>
      </c>
      <c r="AX158" s="12" t="s">
        <v>85</v>
      </c>
      <c r="AY158" s="187" t="s">
        <v>148</v>
      </c>
    </row>
    <row r="159" spans="2:65" s="1" customFormat="1" ht="22.5" customHeight="1" x14ac:dyDescent="0.3">
      <c r="B159" s="129"/>
      <c r="C159" s="157" t="s">
        <v>201</v>
      </c>
      <c r="D159" s="157" t="s">
        <v>149</v>
      </c>
      <c r="E159" s="158" t="s">
        <v>166</v>
      </c>
      <c r="F159" s="264" t="s">
        <v>167</v>
      </c>
      <c r="G159" s="265"/>
      <c r="H159" s="265"/>
      <c r="I159" s="265"/>
      <c r="J159" s="159" t="s">
        <v>159</v>
      </c>
      <c r="K159" s="160">
        <v>38.026000000000003</v>
      </c>
      <c r="L159" s="249">
        <v>0</v>
      </c>
      <c r="M159" s="265"/>
      <c r="N159" s="266">
        <f>ROUND(L159*K159,2)</f>
        <v>0</v>
      </c>
      <c r="O159" s="265"/>
      <c r="P159" s="265"/>
      <c r="Q159" s="265"/>
      <c r="R159" s="131"/>
      <c r="T159" s="161" t="s">
        <v>3</v>
      </c>
      <c r="U159" s="42" t="s">
        <v>43</v>
      </c>
      <c r="V159" s="34"/>
      <c r="W159" s="162">
        <f>V159*K159</f>
        <v>0</v>
      </c>
      <c r="X159" s="162">
        <v>0</v>
      </c>
      <c r="Y159" s="162">
        <f>X159*K159</f>
        <v>0</v>
      </c>
      <c r="Z159" s="162">
        <v>0</v>
      </c>
      <c r="AA159" s="163">
        <f>Z159*K159</f>
        <v>0</v>
      </c>
      <c r="AR159" s="16" t="s">
        <v>152</v>
      </c>
      <c r="AT159" s="16" t="s">
        <v>149</v>
      </c>
      <c r="AU159" s="16" t="s">
        <v>103</v>
      </c>
      <c r="AY159" s="16" t="s">
        <v>148</v>
      </c>
      <c r="BE159" s="104">
        <f>IF(U159="základní",N159,0)</f>
        <v>0</v>
      </c>
      <c r="BF159" s="104">
        <f>IF(U159="snížená",N159,0)</f>
        <v>0</v>
      </c>
      <c r="BG159" s="104">
        <f>IF(U159="zákl. přenesená",N159,0)</f>
        <v>0</v>
      </c>
      <c r="BH159" s="104">
        <f>IF(U159="sníž. přenesená",N159,0)</f>
        <v>0</v>
      </c>
      <c r="BI159" s="104">
        <f>IF(U159="nulová",N159,0)</f>
        <v>0</v>
      </c>
      <c r="BJ159" s="16" t="s">
        <v>85</v>
      </c>
      <c r="BK159" s="104">
        <f>ROUND(L159*K159,2)</f>
        <v>0</v>
      </c>
      <c r="BL159" s="16" t="s">
        <v>152</v>
      </c>
      <c r="BM159" s="16" t="s">
        <v>518</v>
      </c>
    </row>
    <row r="160" spans="2:65" s="1" customFormat="1" ht="22.5" customHeight="1" x14ac:dyDescent="0.3">
      <c r="B160" s="129"/>
      <c r="C160" s="157" t="s">
        <v>205</v>
      </c>
      <c r="D160" s="157" t="s">
        <v>149</v>
      </c>
      <c r="E160" s="158" t="s">
        <v>170</v>
      </c>
      <c r="F160" s="264" t="s">
        <v>171</v>
      </c>
      <c r="G160" s="265"/>
      <c r="H160" s="265"/>
      <c r="I160" s="265"/>
      <c r="J160" s="159" t="s">
        <v>159</v>
      </c>
      <c r="K160" s="160">
        <v>38.026000000000003</v>
      </c>
      <c r="L160" s="249">
        <v>0</v>
      </c>
      <c r="M160" s="265"/>
      <c r="N160" s="266">
        <f>ROUND(L160*K160,2)</f>
        <v>0</v>
      </c>
      <c r="O160" s="265"/>
      <c r="P160" s="265"/>
      <c r="Q160" s="265"/>
      <c r="R160" s="131"/>
      <c r="T160" s="161" t="s">
        <v>3</v>
      </c>
      <c r="U160" s="42" t="s">
        <v>43</v>
      </c>
      <c r="V160" s="34"/>
      <c r="W160" s="162">
        <f>V160*K160</f>
        <v>0</v>
      </c>
      <c r="X160" s="162">
        <v>0</v>
      </c>
      <c r="Y160" s="162">
        <f>X160*K160</f>
        <v>0</v>
      </c>
      <c r="Z160" s="162">
        <v>0</v>
      </c>
      <c r="AA160" s="163">
        <f>Z160*K160</f>
        <v>0</v>
      </c>
      <c r="AR160" s="16" t="s">
        <v>152</v>
      </c>
      <c r="AT160" s="16" t="s">
        <v>149</v>
      </c>
      <c r="AU160" s="16" t="s">
        <v>103</v>
      </c>
      <c r="AY160" s="16" t="s">
        <v>148</v>
      </c>
      <c r="BE160" s="104">
        <f>IF(U160="základní",N160,0)</f>
        <v>0</v>
      </c>
      <c r="BF160" s="104">
        <f>IF(U160="snížená",N160,0)</f>
        <v>0</v>
      </c>
      <c r="BG160" s="104">
        <f>IF(U160="zákl. přenesená",N160,0)</f>
        <v>0</v>
      </c>
      <c r="BH160" s="104">
        <f>IF(U160="sníž. přenesená",N160,0)</f>
        <v>0</v>
      </c>
      <c r="BI160" s="104">
        <f>IF(U160="nulová",N160,0)</f>
        <v>0</v>
      </c>
      <c r="BJ160" s="16" t="s">
        <v>85</v>
      </c>
      <c r="BK160" s="104">
        <f>ROUND(L160*K160,2)</f>
        <v>0</v>
      </c>
      <c r="BL160" s="16" t="s">
        <v>152</v>
      </c>
      <c r="BM160" s="16" t="s">
        <v>519</v>
      </c>
    </row>
    <row r="161" spans="2:65" s="1" customFormat="1" ht="31.5" customHeight="1" x14ac:dyDescent="0.3">
      <c r="B161" s="129"/>
      <c r="C161" s="157" t="s">
        <v>209</v>
      </c>
      <c r="D161" s="157" t="s">
        <v>149</v>
      </c>
      <c r="E161" s="158" t="s">
        <v>174</v>
      </c>
      <c r="F161" s="264" t="s">
        <v>175</v>
      </c>
      <c r="G161" s="265"/>
      <c r="H161" s="265"/>
      <c r="I161" s="265"/>
      <c r="J161" s="159" t="s">
        <v>176</v>
      </c>
      <c r="K161" s="160">
        <v>70.918000000000006</v>
      </c>
      <c r="L161" s="249">
        <v>0</v>
      </c>
      <c r="M161" s="265"/>
      <c r="N161" s="266">
        <f>ROUND(L161*K161,2)</f>
        <v>0</v>
      </c>
      <c r="O161" s="265"/>
      <c r="P161" s="265"/>
      <c r="Q161" s="265"/>
      <c r="R161" s="131"/>
      <c r="T161" s="161" t="s">
        <v>3</v>
      </c>
      <c r="U161" s="42" t="s">
        <v>43</v>
      </c>
      <c r="V161" s="34"/>
      <c r="W161" s="162">
        <f>V161*K161</f>
        <v>0</v>
      </c>
      <c r="X161" s="162">
        <v>0</v>
      </c>
      <c r="Y161" s="162">
        <f>X161*K161</f>
        <v>0</v>
      </c>
      <c r="Z161" s="162">
        <v>0</v>
      </c>
      <c r="AA161" s="163">
        <f>Z161*K161</f>
        <v>0</v>
      </c>
      <c r="AR161" s="16" t="s">
        <v>152</v>
      </c>
      <c r="AT161" s="16" t="s">
        <v>149</v>
      </c>
      <c r="AU161" s="16" t="s">
        <v>103</v>
      </c>
      <c r="AY161" s="16" t="s">
        <v>148</v>
      </c>
      <c r="BE161" s="104">
        <f>IF(U161="základní",N161,0)</f>
        <v>0</v>
      </c>
      <c r="BF161" s="104">
        <f>IF(U161="snížená",N161,0)</f>
        <v>0</v>
      </c>
      <c r="BG161" s="104">
        <f>IF(U161="zákl. přenesená",N161,0)</f>
        <v>0</v>
      </c>
      <c r="BH161" s="104">
        <f>IF(U161="sníž. přenesená",N161,0)</f>
        <v>0</v>
      </c>
      <c r="BI161" s="104">
        <f>IF(U161="nulová",N161,0)</f>
        <v>0</v>
      </c>
      <c r="BJ161" s="16" t="s">
        <v>85</v>
      </c>
      <c r="BK161" s="104">
        <f>ROUND(L161*K161,2)</f>
        <v>0</v>
      </c>
      <c r="BL161" s="16" t="s">
        <v>152</v>
      </c>
      <c r="BM161" s="16" t="s">
        <v>520</v>
      </c>
    </row>
    <row r="162" spans="2:65" s="11" customFormat="1" ht="22.5" customHeight="1" x14ac:dyDescent="0.3">
      <c r="B162" s="172"/>
      <c r="C162" s="173"/>
      <c r="D162" s="173"/>
      <c r="E162" s="174" t="s">
        <v>3</v>
      </c>
      <c r="F162" s="267" t="s">
        <v>521</v>
      </c>
      <c r="G162" s="268"/>
      <c r="H162" s="268"/>
      <c r="I162" s="268"/>
      <c r="J162" s="173"/>
      <c r="K162" s="175">
        <v>70.918000000000006</v>
      </c>
      <c r="L162" s="173"/>
      <c r="M162" s="173"/>
      <c r="N162" s="173"/>
      <c r="O162" s="173"/>
      <c r="P162" s="173"/>
      <c r="Q162" s="173"/>
      <c r="R162" s="176"/>
      <c r="T162" s="177"/>
      <c r="U162" s="173"/>
      <c r="V162" s="173"/>
      <c r="W162" s="173"/>
      <c r="X162" s="173"/>
      <c r="Y162" s="173"/>
      <c r="Z162" s="173"/>
      <c r="AA162" s="178"/>
      <c r="AT162" s="179" t="s">
        <v>155</v>
      </c>
      <c r="AU162" s="179" t="s">
        <v>103</v>
      </c>
      <c r="AV162" s="11" t="s">
        <v>103</v>
      </c>
      <c r="AW162" s="11" t="s">
        <v>35</v>
      </c>
      <c r="AX162" s="11" t="s">
        <v>85</v>
      </c>
      <c r="AY162" s="179" t="s">
        <v>148</v>
      </c>
    </row>
    <row r="163" spans="2:65" s="1" customFormat="1" ht="31.5" customHeight="1" x14ac:dyDescent="0.3">
      <c r="B163" s="129"/>
      <c r="C163" s="157" t="s">
        <v>213</v>
      </c>
      <c r="D163" s="157" t="s">
        <v>149</v>
      </c>
      <c r="E163" s="158" t="s">
        <v>522</v>
      </c>
      <c r="F163" s="264" t="s">
        <v>523</v>
      </c>
      <c r="G163" s="265"/>
      <c r="H163" s="265"/>
      <c r="I163" s="265"/>
      <c r="J163" s="159" t="s">
        <v>159</v>
      </c>
      <c r="K163" s="160">
        <v>66.724000000000004</v>
      </c>
      <c r="L163" s="249">
        <v>0</v>
      </c>
      <c r="M163" s="265"/>
      <c r="N163" s="266">
        <f>ROUND(L163*K163,2)</f>
        <v>0</v>
      </c>
      <c r="O163" s="265"/>
      <c r="P163" s="265"/>
      <c r="Q163" s="265"/>
      <c r="R163" s="131"/>
      <c r="T163" s="161" t="s">
        <v>3</v>
      </c>
      <c r="U163" s="42" t="s">
        <v>43</v>
      </c>
      <c r="V163" s="34"/>
      <c r="W163" s="162">
        <f>V163*K163</f>
        <v>0</v>
      </c>
      <c r="X163" s="162">
        <v>0</v>
      </c>
      <c r="Y163" s="162">
        <f>X163*K163</f>
        <v>0</v>
      </c>
      <c r="Z163" s="162">
        <v>0</v>
      </c>
      <c r="AA163" s="163">
        <f>Z163*K163</f>
        <v>0</v>
      </c>
      <c r="AR163" s="16" t="s">
        <v>152</v>
      </c>
      <c r="AT163" s="16" t="s">
        <v>149</v>
      </c>
      <c r="AU163" s="16" t="s">
        <v>103</v>
      </c>
      <c r="AY163" s="16" t="s">
        <v>148</v>
      </c>
      <c r="BE163" s="104">
        <f>IF(U163="základní",N163,0)</f>
        <v>0</v>
      </c>
      <c r="BF163" s="104">
        <f>IF(U163="snížená",N163,0)</f>
        <v>0</v>
      </c>
      <c r="BG163" s="104">
        <f>IF(U163="zákl. přenesená",N163,0)</f>
        <v>0</v>
      </c>
      <c r="BH163" s="104">
        <f>IF(U163="sníž. přenesená",N163,0)</f>
        <v>0</v>
      </c>
      <c r="BI163" s="104">
        <f>IF(U163="nulová",N163,0)</f>
        <v>0</v>
      </c>
      <c r="BJ163" s="16" t="s">
        <v>85</v>
      </c>
      <c r="BK163" s="104">
        <f>ROUND(L163*K163,2)</f>
        <v>0</v>
      </c>
      <c r="BL163" s="16" t="s">
        <v>152</v>
      </c>
      <c r="BM163" s="16" t="s">
        <v>524</v>
      </c>
    </row>
    <row r="164" spans="2:65" s="9" customFormat="1" ht="29.85" customHeight="1" x14ac:dyDescent="0.3">
      <c r="B164" s="147"/>
      <c r="C164" s="148"/>
      <c r="D164" s="188" t="s">
        <v>115</v>
      </c>
      <c r="E164" s="188"/>
      <c r="F164" s="188"/>
      <c r="G164" s="188"/>
      <c r="H164" s="188"/>
      <c r="I164" s="188"/>
      <c r="J164" s="188"/>
      <c r="K164" s="188"/>
      <c r="L164" s="188"/>
      <c r="M164" s="188"/>
      <c r="N164" s="260">
        <f>BK164</f>
        <v>0</v>
      </c>
      <c r="O164" s="261"/>
      <c r="P164" s="261"/>
      <c r="Q164" s="261"/>
      <c r="R164" s="150"/>
      <c r="T164" s="151"/>
      <c r="U164" s="148"/>
      <c r="V164" s="148"/>
      <c r="W164" s="152">
        <f>SUM(W165:W172)</f>
        <v>0</v>
      </c>
      <c r="X164" s="148"/>
      <c r="Y164" s="152">
        <f>SUM(Y165:Y172)</f>
        <v>0</v>
      </c>
      <c r="Z164" s="148"/>
      <c r="AA164" s="153">
        <f>SUM(AA165:AA172)</f>
        <v>0</v>
      </c>
      <c r="AR164" s="154" t="s">
        <v>85</v>
      </c>
      <c r="AT164" s="155" t="s">
        <v>77</v>
      </c>
      <c r="AU164" s="155" t="s">
        <v>85</v>
      </c>
      <c r="AY164" s="154" t="s">
        <v>148</v>
      </c>
      <c r="BK164" s="156">
        <f>SUM(BK165:BK172)</f>
        <v>0</v>
      </c>
    </row>
    <row r="165" spans="2:65" s="1" customFormat="1" ht="31.5" customHeight="1" x14ac:dyDescent="0.3">
      <c r="B165" s="129"/>
      <c r="C165" s="157" t="s">
        <v>9</v>
      </c>
      <c r="D165" s="157" t="s">
        <v>149</v>
      </c>
      <c r="E165" s="158" t="s">
        <v>180</v>
      </c>
      <c r="F165" s="264" t="s">
        <v>181</v>
      </c>
      <c r="G165" s="265"/>
      <c r="H165" s="265"/>
      <c r="I165" s="265"/>
      <c r="J165" s="159" t="s">
        <v>182</v>
      </c>
      <c r="K165" s="160">
        <v>92.25</v>
      </c>
      <c r="L165" s="249">
        <v>0</v>
      </c>
      <c r="M165" s="265"/>
      <c r="N165" s="266">
        <f>ROUND(L165*K165,2)</f>
        <v>0</v>
      </c>
      <c r="O165" s="265"/>
      <c r="P165" s="265"/>
      <c r="Q165" s="265"/>
      <c r="R165" s="131"/>
      <c r="T165" s="161" t="s">
        <v>3</v>
      </c>
      <c r="U165" s="42" t="s">
        <v>43</v>
      </c>
      <c r="V165" s="34"/>
      <c r="W165" s="162">
        <f>V165*K165</f>
        <v>0</v>
      </c>
      <c r="X165" s="162">
        <v>0</v>
      </c>
      <c r="Y165" s="162">
        <f>X165*K165</f>
        <v>0</v>
      </c>
      <c r="Z165" s="162">
        <v>0</v>
      </c>
      <c r="AA165" s="163">
        <f>Z165*K165</f>
        <v>0</v>
      </c>
      <c r="AR165" s="16" t="s">
        <v>152</v>
      </c>
      <c r="AT165" s="16" t="s">
        <v>149</v>
      </c>
      <c r="AU165" s="16" t="s">
        <v>103</v>
      </c>
      <c r="AY165" s="16" t="s">
        <v>148</v>
      </c>
      <c r="BE165" s="104">
        <f>IF(U165="základní",N165,0)</f>
        <v>0</v>
      </c>
      <c r="BF165" s="104">
        <f>IF(U165="snížená",N165,0)</f>
        <v>0</v>
      </c>
      <c r="BG165" s="104">
        <f>IF(U165="zákl. přenesená",N165,0)</f>
        <v>0</v>
      </c>
      <c r="BH165" s="104">
        <f>IF(U165="sníž. přenesená",N165,0)</f>
        <v>0</v>
      </c>
      <c r="BI165" s="104">
        <f>IF(U165="nulová",N165,0)</f>
        <v>0</v>
      </c>
      <c r="BJ165" s="16" t="s">
        <v>85</v>
      </c>
      <c r="BK165" s="104">
        <f>ROUND(L165*K165,2)</f>
        <v>0</v>
      </c>
      <c r="BL165" s="16" t="s">
        <v>152</v>
      </c>
      <c r="BM165" s="16" t="s">
        <v>525</v>
      </c>
    </row>
    <row r="166" spans="2:65" s="10" customFormat="1" ht="22.5" customHeight="1" x14ac:dyDescent="0.3">
      <c r="B166" s="164"/>
      <c r="C166" s="165"/>
      <c r="D166" s="165"/>
      <c r="E166" s="166" t="s">
        <v>3</v>
      </c>
      <c r="F166" s="276" t="s">
        <v>484</v>
      </c>
      <c r="G166" s="277"/>
      <c r="H166" s="277"/>
      <c r="I166" s="277"/>
      <c r="J166" s="165"/>
      <c r="K166" s="167" t="s">
        <v>3</v>
      </c>
      <c r="L166" s="165"/>
      <c r="M166" s="165"/>
      <c r="N166" s="165"/>
      <c r="O166" s="165"/>
      <c r="P166" s="165"/>
      <c r="Q166" s="165"/>
      <c r="R166" s="168"/>
      <c r="T166" s="169"/>
      <c r="U166" s="165"/>
      <c r="V166" s="165"/>
      <c r="W166" s="165"/>
      <c r="X166" s="165"/>
      <c r="Y166" s="165"/>
      <c r="Z166" s="165"/>
      <c r="AA166" s="170"/>
      <c r="AT166" s="171" t="s">
        <v>155</v>
      </c>
      <c r="AU166" s="171" t="s">
        <v>103</v>
      </c>
      <c r="AV166" s="10" t="s">
        <v>85</v>
      </c>
      <c r="AW166" s="10" t="s">
        <v>35</v>
      </c>
      <c r="AX166" s="10" t="s">
        <v>78</v>
      </c>
      <c r="AY166" s="171" t="s">
        <v>148</v>
      </c>
    </row>
    <row r="167" spans="2:65" s="11" customFormat="1" ht="22.5" customHeight="1" x14ac:dyDescent="0.3">
      <c r="B167" s="172"/>
      <c r="C167" s="173"/>
      <c r="D167" s="173"/>
      <c r="E167" s="174" t="s">
        <v>3</v>
      </c>
      <c r="F167" s="273" t="s">
        <v>526</v>
      </c>
      <c r="G167" s="268"/>
      <c r="H167" s="268"/>
      <c r="I167" s="268"/>
      <c r="J167" s="173"/>
      <c r="K167" s="175">
        <v>6.25</v>
      </c>
      <c r="L167" s="173"/>
      <c r="M167" s="173"/>
      <c r="N167" s="173"/>
      <c r="O167" s="173"/>
      <c r="P167" s="173"/>
      <c r="Q167" s="173"/>
      <c r="R167" s="176"/>
      <c r="T167" s="177"/>
      <c r="U167" s="173"/>
      <c r="V167" s="173"/>
      <c r="W167" s="173"/>
      <c r="X167" s="173"/>
      <c r="Y167" s="173"/>
      <c r="Z167" s="173"/>
      <c r="AA167" s="178"/>
      <c r="AT167" s="179" t="s">
        <v>155</v>
      </c>
      <c r="AU167" s="179" t="s">
        <v>103</v>
      </c>
      <c r="AV167" s="11" t="s">
        <v>103</v>
      </c>
      <c r="AW167" s="11" t="s">
        <v>35</v>
      </c>
      <c r="AX167" s="11" t="s">
        <v>78</v>
      </c>
      <c r="AY167" s="179" t="s">
        <v>148</v>
      </c>
    </row>
    <row r="168" spans="2:65" s="10" customFormat="1" ht="22.5" customHeight="1" x14ac:dyDescent="0.3">
      <c r="B168" s="164"/>
      <c r="C168" s="165"/>
      <c r="D168" s="165"/>
      <c r="E168" s="166" t="s">
        <v>3</v>
      </c>
      <c r="F168" s="297" t="s">
        <v>493</v>
      </c>
      <c r="G168" s="277"/>
      <c r="H168" s="277"/>
      <c r="I168" s="277"/>
      <c r="J168" s="165"/>
      <c r="K168" s="167" t="s">
        <v>3</v>
      </c>
      <c r="L168" s="165"/>
      <c r="M168" s="165"/>
      <c r="N168" s="165"/>
      <c r="O168" s="165"/>
      <c r="P168" s="165"/>
      <c r="Q168" s="165"/>
      <c r="R168" s="168"/>
      <c r="T168" s="169"/>
      <c r="U168" s="165"/>
      <c r="V168" s="165"/>
      <c r="W168" s="165"/>
      <c r="X168" s="165"/>
      <c r="Y168" s="165"/>
      <c r="Z168" s="165"/>
      <c r="AA168" s="170"/>
      <c r="AT168" s="171" t="s">
        <v>155</v>
      </c>
      <c r="AU168" s="171" t="s">
        <v>103</v>
      </c>
      <c r="AV168" s="10" t="s">
        <v>85</v>
      </c>
      <c r="AW168" s="10" t="s">
        <v>35</v>
      </c>
      <c r="AX168" s="10" t="s">
        <v>78</v>
      </c>
      <c r="AY168" s="171" t="s">
        <v>148</v>
      </c>
    </row>
    <row r="169" spans="2:65" s="11" customFormat="1" ht="22.5" customHeight="1" x14ac:dyDescent="0.3">
      <c r="B169" s="172"/>
      <c r="C169" s="173"/>
      <c r="D169" s="173"/>
      <c r="E169" s="174" t="s">
        <v>3</v>
      </c>
      <c r="F169" s="273" t="s">
        <v>527</v>
      </c>
      <c r="G169" s="268"/>
      <c r="H169" s="268"/>
      <c r="I169" s="268"/>
      <c r="J169" s="173"/>
      <c r="K169" s="175">
        <v>76.8</v>
      </c>
      <c r="L169" s="173"/>
      <c r="M169" s="173"/>
      <c r="N169" s="173"/>
      <c r="O169" s="173"/>
      <c r="P169" s="173"/>
      <c r="Q169" s="173"/>
      <c r="R169" s="176"/>
      <c r="T169" s="177"/>
      <c r="U169" s="173"/>
      <c r="V169" s="173"/>
      <c r="W169" s="173"/>
      <c r="X169" s="173"/>
      <c r="Y169" s="173"/>
      <c r="Z169" s="173"/>
      <c r="AA169" s="178"/>
      <c r="AT169" s="179" t="s">
        <v>155</v>
      </c>
      <c r="AU169" s="179" t="s">
        <v>103</v>
      </c>
      <c r="AV169" s="11" t="s">
        <v>103</v>
      </c>
      <c r="AW169" s="11" t="s">
        <v>35</v>
      </c>
      <c r="AX169" s="11" t="s">
        <v>78</v>
      </c>
      <c r="AY169" s="179" t="s">
        <v>148</v>
      </c>
    </row>
    <row r="170" spans="2:65" s="10" customFormat="1" ht="22.5" customHeight="1" x14ac:dyDescent="0.3">
      <c r="B170" s="164"/>
      <c r="C170" s="165"/>
      <c r="D170" s="165"/>
      <c r="E170" s="166" t="s">
        <v>3</v>
      </c>
      <c r="F170" s="297" t="s">
        <v>495</v>
      </c>
      <c r="G170" s="277"/>
      <c r="H170" s="277"/>
      <c r="I170" s="277"/>
      <c r="J170" s="165"/>
      <c r="K170" s="167" t="s">
        <v>3</v>
      </c>
      <c r="L170" s="165"/>
      <c r="M170" s="165"/>
      <c r="N170" s="165"/>
      <c r="O170" s="165"/>
      <c r="P170" s="165"/>
      <c r="Q170" s="165"/>
      <c r="R170" s="168"/>
      <c r="T170" s="169"/>
      <c r="U170" s="165"/>
      <c r="V170" s="165"/>
      <c r="W170" s="165"/>
      <c r="X170" s="165"/>
      <c r="Y170" s="165"/>
      <c r="Z170" s="165"/>
      <c r="AA170" s="170"/>
      <c r="AT170" s="171" t="s">
        <v>155</v>
      </c>
      <c r="AU170" s="171" t="s">
        <v>103</v>
      </c>
      <c r="AV170" s="10" t="s">
        <v>85</v>
      </c>
      <c r="AW170" s="10" t="s">
        <v>35</v>
      </c>
      <c r="AX170" s="10" t="s">
        <v>78</v>
      </c>
      <c r="AY170" s="171" t="s">
        <v>148</v>
      </c>
    </row>
    <row r="171" spans="2:65" s="11" customFormat="1" ht="22.5" customHeight="1" x14ac:dyDescent="0.3">
      <c r="B171" s="172"/>
      <c r="C171" s="173"/>
      <c r="D171" s="173"/>
      <c r="E171" s="174" t="s">
        <v>3</v>
      </c>
      <c r="F171" s="273" t="s">
        <v>528</v>
      </c>
      <c r="G171" s="268"/>
      <c r="H171" s="268"/>
      <c r="I171" s="268"/>
      <c r="J171" s="173"/>
      <c r="K171" s="175">
        <v>9.1999999999999993</v>
      </c>
      <c r="L171" s="173"/>
      <c r="M171" s="173"/>
      <c r="N171" s="173"/>
      <c r="O171" s="173"/>
      <c r="P171" s="173"/>
      <c r="Q171" s="173"/>
      <c r="R171" s="176"/>
      <c r="T171" s="177"/>
      <c r="U171" s="173"/>
      <c r="V171" s="173"/>
      <c r="W171" s="173"/>
      <c r="X171" s="173"/>
      <c r="Y171" s="173"/>
      <c r="Z171" s="173"/>
      <c r="AA171" s="178"/>
      <c r="AT171" s="179" t="s">
        <v>155</v>
      </c>
      <c r="AU171" s="179" t="s">
        <v>103</v>
      </c>
      <c r="AV171" s="11" t="s">
        <v>103</v>
      </c>
      <c r="AW171" s="11" t="s">
        <v>35</v>
      </c>
      <c r="AX171" s="11" t="s">
        <v>78</v>
      </c>
      <c r="AY171" s="179" t="s">
        <v>148</v>
      </c>
    </row>
    <row r="172" spans="2:65" s="12" customFormat="1" ht="22.5" customHeight="1" x14ac:dyDescent="0.3">
      <c r="B172" s="180"/>
      <c r="C172" s="181"/>
      <c r="D172" s="181"/>
      <c r="E172" s="182" t="s">
        <v>3</v>
      </c>
      <c r="F172" s="274" t="s">
        <v>156</v>
      </c>
      <c r="G172" s="275"/>
      <c r="H172" s="275"/>
      <c r="I172" s="275"/>
      <c r="J172" s="181"/>
      <c r="K172" s="183">
        <v>92.25</v>
      </c>
      <c r="L172" s="181"/>
      <c r="M172" s="181"/>
      <c r="N172" s="181"/>
      <c r="O172" s="181"/>
      <c r="P172" s="181"/>
      <c r="Q172" s="181"/>
      <c r="R172" s="184"/>
      <c r="T172" s="185"/>
      <c r="U172" s="181"/>
      <c r="V172" s="181"/>
      <c r="W172" s="181"/>
      <c r="X172" s="181"/>
      <c r="Y172" s="181"/>
      <c r="Z172" s="181"/>
      <c r="AA172" s="186"/>
      <c r="AT172" s="187" t="s">
        <v>155</v>
      </c>
      <c r="AU172" s="187" t="s">
        <v>103</v>
      </c>
      <c r="AV172" s="12" t="s">
        <v>152</v>
      </c>
      <c r="AW172" s="12" t="s">
        <v>35</v>
      </c>
      <c r="AX172" s="12" t="s">
        <v>85</v>
      </c>
      <c r="AY172" s="187" t="s">
        <v>148</v>
      </c>
    </row>
    <row r="173" spans="2:65" s="9" customFormat="1" ht="29.85" customHeight="1" x14ac:dyDescent="0.3">
      <c r="B173" s="147"/>
      <c r="C173" s="148"/>
      <c r="D173" s="188" t="s">
        <v>478</v>
      </c>
      <c r="E173" s="188"/>
      <c r="F173" s="188"/>
      <c r="G173" s="188"/>
      <c r="H173" s="188"/>
      <c r="I173" s="188"/>
      <c r="J173" s="188"/>
      <c r="K173" s="188"/>
      <c r="L173" s="188"/>
      <c r="M173" s="188"/>
      <c r="N173" s="256">
        <f>BK173</f>
        <v>0</v>
      </c>
      <c r="O173" s="257"/>
      <c r="P173" s="257"/>
      <c r="Q173" s="257"/>
      <c r="R173" s="150"/>
      <c r="T173" s="151"/>
      <c r="U173" s="148"/>
      <c r="V173" s="148"/>
      <c r="W173" s="152">
        <f>W174</f>
        <v>0</v>
      </c>
      <c r="X173" s="148"/>
      <c r="Y173" s="152">
        <f>Y174</f>
        <v>2.0459999999999998</v>
      </c>
      <c r="Z173" s="148"/>
      <c r="AA173" s="153">
        <f>AA174</f>
        <v>0</v>
      </c>
      <c r="AR173" s="154" t="s">
        <v>85</v>
      </c>
      <c r="AT173" s="155" t="s">
        <v>77</v>
      </c>
      <c r="AU173" s="155" t="s">
        <v>85</v>
      </c>
      <c r="AY173" s="154" t="s">
        <v>148</v>
      </c>
      <c r="BK173" s="156">
        <f>BK174</f>
        <v>0</v>
      </c>
    </row>
    <row r="174" spans="2:65" s="1" customFormat="1" ht="31.5" customHeight="1" x14ac:dyDescent="0.3">
      <c r="B174" s="129"/>
      <c r="C174" s="157" t="s">
        <v>199</v>
      </c>
      <c r="D174" s="157" t="s">
        <v>149</v>
      </c>
      <c r="E174" s="158" t="s">
        <v>529</v>
      </c>
      <c r="F174" s="264" t="s">
        <v>530</v>
      </c>
      <c r="G174" s="265"/>
      <c r="H174" s="265"/>
      <c r="I174" s="265"/>
      <c r="J174" s="159" t="s">
        <v>230</v>
      </c>
      <c r="K174" s="160">
        <v>1</v>
      </c>
      <c r="L174" s="249">
        <v>0</v>
      </c>
      <c r="M174" s="265"/>
      <c r="N174" s="266">
        <f>ROUND(L174*K174,2)</f>
        <v>0</v>
      </c>
      <c r="O174" s="265"/>
      <c r="P174" s="265"/>
      <c r="Q174" s="265"/>
      <c r="R174" s="131"/>
      <c r="T174" s="161" t="s">
        <v>3</v>
      </c>
      <c r="U174" s="42" t="s">
        <v>43</v>
      </c>
      <c r="V174" s="34"/>
      <c r="W174" s="162">
        <f>V174*K174</f>
        <v>0</v>
      </c>
      <c r="X174" s="162">
        <v>2.0459999999999998</v>
      </c>
      <c r="Y174" s="162">
        <f>X174*K174</f>
        <v>2.0459999999999998</v>
      </c>
      <c r="Z174" s="162">
        <v>0</v>
      </c>
      <c r="AA174" s="163">
        <f>Z174*K174</f>
        <v>0</v>
      </c>
      <c r="AR174" s="16" t="s">
        <v>152</v>
      </c>
      <c r="AT174" s="16" t="s">
        <v>149</v>
      </c>
      <c r="AU174" s="16" t="s">
        <v>103</v>
      </c>
      <c r="AY174" s="16" t="s">
        <v>148</v>
      </c>
      <c r="BE174" s="104">
        <f>IF(U174="základní",N174,0)</f>
        <v>0</v>
      </c>
      <c r="BF174" s="104">
        <f>IF(U174="snížená",N174,0)</f>
        <v>0</v>
      </c>
      <c r="BG174" s="104">
        <f>IF(U174="zákl. přenesená",N174,0)</f>
        <v>0</v>
      </c>
      <c r="BH174" s="104">
        <f>IF(U174="sníž. přenesená",N174,0)</f>
        <v>0</v>
      </c>
      <c r="BI174" s="104">
        <f>IF(U174="nulová",N174,0)</f>
        <v>0</v>
      </c>
      <c r="BJ174" s="16" t="s">
        <v>85</v>
      </c>
      <c r="BK174" s="104">
        <f>ROUND(L174*K174,2)</f>
        <v>0</v>
      </c>
      <c r="BL174" s="16" t="s">
        <v>152</v>
      </c>
      <c r="BM174" s="16" t="s">
        <v>531</v>
      </c>
    </row>
    <row r="175" spans="2:65" s="9" customFormat="1" ht="29.85" customHeight="1" x14ac:dyDescent="0.3">
      <c r="B175" s="147"/>
      <c r="C175" s="148"/>
      <c r="D175" s="188" t="s">
        <v>116</v>
      </c>
      <c r="E175" s="188"/>
      <c r="F175" s="188"/>
      <c r="G175" s="188"/>
      <c r="H175" s="188"/>
      <c r="I175" s="188"/>
      <c r="J175" s="188"/>
      <c r="K175" s="188"/>
      <c r="L175" s="188"/>
      <c r="M175" s="188"/>
      <c r="N175" s="260">
        <f>BK175</f>
        <v>0</v>
      </c>
      <c r="O175" s="261"/>
      <c r="P175" s="261"/>
      <c r="Q175" s="261"/>
      <c r="R175" s="150"/>
      <c r="T175" s="151"/>
      <c r="U175" s="148"/>
      <c r="V175" s="148"/>
      <c r="W175" s="152">
        <f>SUM(W176:W195)</f>
        <v>0</v>
      </c>
      <c r="X175" s="148"/>
      <c r="Y175" s="152">
        <f>SUM(Y176:Y195)</f>
        <v>51.345286539999996</v>
      </c>
      <c r="Z175" s="148"/>
      <c r="AA175" s="153">
        <f>SUM(AA176:AA195)</f>
        <v>0</v>
      </c>
      <c r="AR175" s="154" t="s">
        <v>85</v>
      </c>
      <c r="AT175" s="155" t="s">
        <v>77</v>
      </c>
      <c r="AU175" s="155" t="s">
        <v>85</v>
      </c>
      <c r="AY175" s="154" t="s">
        <v>148</v>
      </c>
      <c r="BK175" s="156">
        <f>SUM(BK176:BK195)</f>
        <v>0</v>
      </c>
    </row>
    <row r="176" spans="2:65" s="1" customFormat="1" ht="22.5" customHeight="1" x14ac:dyDescent="0.3">
      <c r="B176" s="129"/>
      <c r="C176" s="157" t="s">
        <v>223</v>
      </c>
      <c r="D176" s="157" t="s">
        <v>149</v>
      </c>
      <c r="E176" s="158" t="s">
        <v>532</v>
      </c>
      <c r="F176" s="264" t="s">
        <v>533</v>
      </c>
      <c r="G176" s="265"/>
      <c r="H176" s="265"/>
      <c r="I176" s="265"/>
      <c r="J176" s="159" t="s">
        <v>159</v>
      </c>
      <c r="K176" s="160">
        <v>0.625</v>
      </c>
      <c r="L176" s="249">
        <v>0</v>
      </c>
      <c r="M176" s="265"/>
      <c r="N176" s="266">
        <f>ROUND(L176*K176,2)</f>
        <v>0</v>
      </c>
      <c r="O176" s="265"/>
      <c r="P176" s="265"/>
      <c r="Q176" s="265"/>
      <c r="R176" s="131"/>
      <c r="T176" s="161" t="s">
        <v>3</v>
      </c>
      <c r="U176" s="42" t="s">
        <v>43</v>
      </c>
      <c r="V176" s="34"/>
      <c r="W176" s="162">
        <f>V176*K176</f>
        <v>0</v>
      </c>
      <c r="X176" s="162">
        <v>1.7034</v>
      </c>
      <c r="Y176" s="162">
        <f>X176*K176</f>
        <v>1.0646249999999999</v>
      </c>
      <c r="Z176" s="162">
        <v>0</v>
      </c>
      <c r="AA176" s="163">
        <f>Z176*K176</f>
        <v>0</v>
      </c>
      <c r="AR176" s="16" t="s">
        <v>152</v>
      </c>
      <c r="AT176" s="16" t="s">
        <v>149</v>
      </c>
      <c r="AU176" s="16" t="s">
        <v>103</v>
      </c>
      <c r="AY176" s="16" t="s">
        <v>148</v>
      </c>
      <c r="BE176" s="104">
        <f>IF(U176="základní",N176,0)</f>
        <v>0</v>
      </c>
      <c r="BF176" s="104">
        <f>IF(U176="snížená",N176,0)</f>
        <v>0</v>
      </c>
      <c r="BG176" s="104">
        <f>IF(U176="zákl. přenesená",N176,0)</f>
        <v>0</v>
      </c>
      <c r="BH176" s="104">
        <f>IF(U176="sníž. přenesená",N176,0)</f>
        <v>0</v>
      </c>
      <c r="BI176" s="104">
        <f>IF(U176="nulová",N176,0)</f>
        <v>0</v>
      </c>
      <c r="BJ176" s="16" t="s">
        <v>85</v>
      </c>
      <c r="BK176" s="104">
        <f>ROUND(L176*K176,2)</f>
        <v>0</v>
      </c>
      <c r="BL176" s="16" t="s">
        <v>152</v>
      </c>
      <c r="BM176" s="16" t="s">
        <v>534</v>
      </c>
    </row>
    <row r="177" spans="2:65" s="10" customFormat="1" ht="22.5" customHeight="1" x14ac:dyDescent="0.3">
      <c r="B177" s="164"/>
      <c r="C177" s="165"/>
      <c r="D177" s="165"/>
      <c r="E177" s="166" t="s">
        <v>3</v>
      </c>
      <c r="F177" s="276" t="s">
        <v>484</v>
      </c>
      <c r="G177" s="277"/>
      <c r="H177" s="277"/>
      <c r="I177" s="277"/>
      <c r="J177" s="165"/>
      <c r="K177" s="167" t="s">
        <v>3</v>
      </c>
      <c r="L177" s="165"/>
      <c r="M177" s="165"/>
      <c r="N177" s="165"/>
      <c r="O177" s="165"/>
      <c r="P177" s="165"/>
      <c r="Q177" s="165"/>
      <c r="R177" s="168"/>
      <c r="T177" s="169"/>
      <c r="U177" s="165"/>
      <c r="V177" s="165"/>
      <c r="W177" s="165"/>
      <c r="X177" s="165"/>
      <c r="Y177" s="165"/>
      <c r="Z177" s="165"/>
      <c r="AA177" s="170"/>
      <c r="AT177" s="171" t="s">
        <v>155</v>
      </c>
      <c r="AU177" s="171" t="s">
        <v>103</v>
      </c>
      <c r="AV177" s="10" t="s">
        <v>85</v>
      </c>
      <c r="AW177" s="10" t="s">
        <v>35</v>
      </c>
      <c r="AX177" s="10" t="s">
        <v>78</v>
      </c>
      <c r="AY177" s="171" t="s">
        <v>148</v>
      </c>
    </row>
    <row r="178" spans="2:65" s="11" customFormat="1" ht="22.5" customHeight="1" x14ac:dyDescent="0.3">
      <c r="B178" s="172"/>
      <c r="C178" s="173"/>
      <c r="D178" s="173"/>
      <c r="E178" s="174" t="s">
        <v>3</v>
      </c>
      <c r="F178" s="273" t="s">
        <v>535</v>
      </c>
      <c r="G178" s="268"/>
      <c r="H178" s="268"/>
      <c r="I178" s="268"/>
      <c r="J178" s="173"/>
      <c r="K178" s="175">
        <v>0.625</v>
      </c>
      <c r="L178" s="173"/>
      <c r="M178" s="173"/>
      <c r="N178" s="173"/>
      <c r="O178" s="173"/>
      <c r="P178" s="173"/>
      <c r="Q178" s="173"/>
      <c r="R178" s="176"/>
      <c r="T178" s="177"/>
      <c r="U178" s="173"/>
      <c r="V178" s="173"/>
      <c r="W178" s="173"/>
      <c r="X178" s="173"/>
      <c r="Y178" s="173"/>
      <c r="Z178" s="173"/>
      <c r="AA178" s="178"/>
      <c r="AT178" s="179" t="s">
        <v>155</v>
      </c>
      <c r="AU178" s="179" t="s">
        <v>103</v>
      </c>
      <c r="AV178" s="11" t="s">
        <v>103</v>
      </c>
      <c r="AW178" s="11" t="s">
        <v>35</v>
      </c>
      <c r="AX178" s="11" t="s">
        <v>78</v>
      </c>
      <c r="AY178" s="179" t="s">
        <v>148</v>
      </c>
    </row>
    <row r="179" spans="2:65" s="12" customFormat="1" ht="22.5" customHeight="1" x14ac:dyDescent="0.3">
      <c r="B179" s="180"/>
      <c r="C179" s="181"/>
      <c r="D179" s="181"/>
      <c r="E179" s="182" t="s">
        <v>3</v>
      </c>
      <c r="F179" s="274" t="s">
        <v>156</v>
      </c>
      <c r="G179" s="275"/>
      <c r="H179" s="275"/>
      <c r="I179" s="275"/>
      <c r="J179" s="181"/>
      <c r="K179" s="183">
        <v>0.625</v>
      </c>
      <c r="L179" s="181"/>
      <c r="M179" s="181"/>
      <c r="N179" s="181"/>
      <c r="O179" s="181"/>
      <c r="P179" s="181"/>
      <c r="Q179" s="181"/>
      <c r="R179" s="184"/>
      <c r="T179" s="185"/>
      <c r="U179" s="181"/>
      <c r="V179" s="181"/>
      <c r="W179" s="181"/>
      <c r="X179" s="181"/>
      <c r="Y179" s="181"/>
      <c r="Z179" s="181"/>
      <c r="AA179" s="186"/>
      <c r="AT179" s="187" t="s">
        <v>155</v>
      </c>
      <c r="AU179" s="187" t="s">
        <v>103</v>
      </c>
      <c r="AV179" s="12" t="s">
        <v>152</v>
      </c>
      <c r="AW179" s="12" t="s">
        <v>35</v>
      </c>
      <c r="AX179" s="12" t="s">
        <v>85</v>
      </c>
      <c r="AY179" s="187" t="s">
        <v>148</v>
      </c>
    </row>
    <row r="180" spans="2:65" s="1" customFormat="1" ht="31.5" customHeight="1" x14ac:dyDescent="0.3">
      <c r="B180" s="129"/>
      <c r="C180" s="157" t="s">
        <v>227</v>
      </c>
      <c r="D180" s="157" t="s">
        <v>149</v>
      </c>
      <c r="E180" s="158" t="s">
        <v>186</v>
      </c>
      <c r="F180" s="264" t="s">
        <v>187</v>
      </c>
      <c r="G180" s="265"/>
      <c r="H180" s="265"/>
      <c r="I180" s="265"/>
      <c r="J180" s="159" t="s">
        <v>159</v>
      </c>
      <c r="K180" s="160">
        <v>25.8</v>
      </c>
      <c r="L180" s="249">
        <v>0</v>
      </c>
      <c r="M180" s="265"/>
      <c r="N180" s="266">
        <f>ROUND(L180*K180,2)</f>
        <v>0</v>
      </c>
      <c r="O180" s="265"/>
      <c r="P180" s="265"/>
      <c r="Q180" s="265"/>
      <c r="R180" s="131"/>
      <c r="T180" s="161" t="s">
        <v>3</v>
      </c>
      <c r="U180" s="42" t="s">
        <v>43</v>
      </c>
      <c r="V180" s="34"/>
      <c r="W180" s="162">
        <f>V180*K180</f>
        <v>0</v>
      </c>
      <c r="X180" s="162">
        <v>1.8907700000000001</v>
      </c>
      <c r="Y180" s="162">
        <f>X180*K180</f>
        <v>48.781866000000001</v>
      </c>
      <c r="Z180" s="162">
        <v>0</v>
      </c>
      <c r="AA180" s="163">
        <f>Z180*K180</f>
        <v>0</v>
      </c>
      <c r="AR180" s="16" t="s">
        <v>152</v>
      </c>
      <c r="AT180" s="16" t="s">
        <v>149</v>
      </c>
      <c r="AU180" s="16" t="s">
        <v>103</v>
      </c>
      <c r="AY180" s="16" t="s">
        <v>148</v>
      </c>
      <c r="BE180" s="104">
        <f>IF(U180="základní",N180,0)</f>
        <v>0</v>
      </c>
      <c r="BF180" s="104">
        <f>IF(U180="snížená",N180,0)</f>
        <v>0</v>
      </c>
      <c r="BG180" s="104">
        <f>IF(U180="zákl. přenesená",N180,0)</f>
        <v>0</v>
      </c>
      <c r="BH180" s="104">
        <f>IF(U180="sníž. přenesená",N180,0)</f>
        <v>0</v>
      </c>
      <c r="BI180" s="104">
        <f>IF(U180="nulová",N180,0)</f>
        <v>0</v>
      </c>
      <c r="BJ180" s="16" t="s">
        <v>85</v>
      </c>
      <c r="BK180" s="104">
        <f>ROUND(L180*K180,2)</f>
        <v>0</v>
      </c>
      <c r="BL180" s="16" t="s">
        <v>152</v>
      </c>
      <c r="BM180" s="16" t="s">
        <v>536</v>
      </c>
    </row>
    <row r="181" spans="2:65" s="10" customFormat="1" ht="22.5" customHeight="1" x14ac:dyDescent="0.3">
      <c r="B181" s="164"/>
      <c r="C181" s="165"/>
      <c r="D181" s="165"/>
      <c r="E181" s="166" t="s">
        <v>3</v>
      </c>
      <c r="F181" s="276" t="s">
        <v>493</v>
      </c>
      <c r="G181" s="277"/>
      <c r="H181" s="277"/>
      <c r="I181" s="277"/>
      <c r="J181" s="165"/>
      <c r="K181" s="167" t="s">
        <v>3</v>
      </c>
      <c r="L181" s="165"/>
      <c r="M181" s="165"/>
      <c r="N181" s="165"/>
      <c r="O181" s="165"/>
      <c r="P181" s="165"/>
      <c r="Q181" s="165"/>
      <c r="R181" s="168"/>
      <c r="T181" s="169"/>
      <c r="U181" s="165"/>
      <c r="V181" s="165"/>
      <c r="W181" s="165"/>
      <c r="X181" s="165"/>
      <c r="Y181" s="165"/>
      <c r="Z181" s="165"/>
      <c r="AA181" s="170"/>
      <c r="AT181" s="171" t="s">
        <v>155</v>
      </c>
      <c r="AU181" s="171" t="s">
        <v>103</v>
      </c>
      <c r="AV181" s="10" t="s">
        <v>85</v>
      </c>
      <c r="AW181" s="10" t="s">
        <v>35</v>
      </c>
      <c r="AX181" s="10" t="s">
        <v>78</v>
      </c>
      <c r="AY181" s="171" t="s">
        <v>148</v>
      </c>
    </row>
    <row r="182" spans="2:65" s="11" customFormat="1" ht="22.5" customHeight="1" x14ac:dyDescent="0.3">
      <c r="B182" s="172"/>
      <c r="C182" s="173"/>
      <c r="D182" s="173"/>
      <c r="E182" s="174" t="s">
        <v>3</v>
      </c>
      <c r="F182" s="273" t="s">
        <v>537</v>
      </c>
      <c r="G182" s="268"/>
      <c r="H182" s="268"/>
      <c r="I182" s="268"/>
      <c r="J182" s="173"/>
      <c r="K182" s="175">
        <v>7.68</v>
      </c>
      <c r="L182" s="173"/>
      <c r="M182" s="173"/>
      <c r="N182" s="173"/>
      <c r="O182" s="173"/>
      <c r="P182" s="173"/>
      <c r="Q182" s="173"/>
      <c r="R182" s="176"/>
      <c r="T182" s="177"/>
      <c r="U182" s="173"/>
      <c r="V182" s="173"/>
      <c r="W182" s="173"/>
      <c r="X182" s="173"/>
      <c r="Y182" s="173"/>
      <c r="Z182" s="173"/>
      <c r="AA182" s="178"/>
      <c r="AT182" s="179" t="s">
        <v>155</v>
      </c>
      <c r="AU182" s="179" t="s">
        <v>103</v>
      </c>
      <c r="AV182" s="11" t="s">
        <v>103</v>
      </c>
      <c r="AW182" s="11" t="s">
        <v>35</v>
      </c>
      <c r="AX182" s="11" t="s">
        <v>78</v>
      </c>
      <c r="AY182" s="179" t="s">
        <v>148</v>
      </c>
    </row>
    <row r="183" spans="2:65" s="11" customFormat="1" ht="31.5" customHeight="1" x14ac:dyDescent="0.3">
      <c r="B183" s="172"/>
      <c r="C183" s="173"/>
      <c r="D183" s="173"/>
      <c r="E183" s="174" t="s">
        <v>3</v>
      </c>
      <c r="F183" s="273" t="s">
        <v>538</v>
      </c>
      <c r="G183" s="268"/>
      <c r="H183" s="268"/>
      <c r="I183" s="268"/>
      <c r="J183" s="173"/>
      <c r="K183" s="175">
        <v>15.36</v>
      </c>
      <c r="L183" s="173"/>
      <c r="M183" s="173"/>
      <c r="N183" s="173"/>
      <c r="O183" s="173"/>
      <c r="P183" s="173"/>
      <c r="Q183" s="173"/>
      <c r="R183" s="176"/>
      <c r="T183" s="177"/>
      <c r="U183" s="173"/>
      <c r="V183" s="173"/>
      <c r="W183" s="173"/>
      <c r="X183" s="173"/>
      <c r="Y183" s="173"/>
      <c r="Z183" s="173"/>
      <c r="AA183" s="178"/>
      <c r="AT183" s="179" t="s">
        <v>155</v>
      </c>
      <c r="AU183" s="179" t="s">
        <v>103</v>
      </c>
      <c r="AV183" s="11" t="s">
        <v>103</v>
      </c>
      <c r="AW183" s="11" t="s">
        <v>35</v>
      </c>
      <c r="AX183" s="11" t="s">
        <v>78</v>
      </c>
      <c r="AY183" s="179" t="s">
        <v>148</v>
      </c>
    </row>
    <row r="184" spans="2:65" s="10" customFormat="1" ht="22.5" customHeight="1" x14ac:dyDescent="0.3">
      <c r="B184" s="164"/>
      <c r="C184" s="165"/>
      <c r="D184" s="165"/>
      <c r="E184" s="166" t="s">
        <v>3</v>
      </c>
      <c r="F184" s="297" t="s">
        <v>495</v>
      </c>
      <c r="G184" s="277"/>
      <c r="H184" s="277"/>
      <c r="I184" s="277"/>
      <c r="J184" s="165"/>
      <c r="K184" s="167" t="s">
        <v>3</v>
      </c>
      <c r="L184" s="165"/>
      <c r="M184" s="165"/>
      <c r="N184" s="165"/>
      <c r="O184" s="165"/>
      <c r="P184" s="165"/>
      <c r="Q184" s="165"/>
      <c r="R184" s="168"/>
      <c r="T184" s="169"/>
      <c r="U184" s="165"/>
      <c r="V184" s="165"/>
      <c r="W184" s="165"/>
      <c r="X184" s="165"/>
      <c r="Y184" s="165"/>
      <c r="Z184" s="165"/>
      <c r="AA184" s="170"/>
      <c r="AT184" s="171" t="s">
        <v>155</v>
      </c>
      <c r="AU184" s="171" t="s">
        <v>103</v>
      </c>
      <c r="AV184" s="10" t="s">
        <v>85</v>
      </c>
      <c r="AW184" s="10" t="s">
        <v>35</v>
      </c>
      <c r="AX184" s="10" t="s">
        <v>78</v>
      </c>
      <c r="AY184" s="171" t="s">
        <v>148</v>
      </c>
    </row>
    <row r="185" spans="2:65" s="11" customFormat="1" ht="22.5" customHeight="1" x14ac:dyDescent="0.3">
      <c r="B185" s="172"/>
      <c r="C185" s="173"/>
      <c r="D185" s="173"/>
      <c r="E185" s="174" t="s">
        <v>3</v>
      </c>
      <c r="F185" s="273" t="s">
        <v>539</v>
      </c>
      <c r="G185" s="268"/>
      <c r="H185" s="268"/>
      <c r="I185" s="268"/>
      <c r="J185" s="173"/>
      <c r="K185" s="175">
        <v>0.92</v>
      </c>
      <c r="L185" s="173"/>
      <c r="M185" s="173"/>
      <c r="N185" s="173"/>
      <c r="O185" s="173"/>
      <c r="P185" s="173"/>
      <c r="Q185" s="173"/>
      <c r="R185" s="176"/>
      <c r="T185" s="177"/>
      <c r="U185" s="173"/>
      <c r="V185" s="173"/>
      <c r="W185" s="173"/>
      <c r="X185" s="173"/>
      <c r="Y185" s="173"/>
      <c r="Z185" s="173"/>
      <c r="AA185" s="178"/>
      <c r="AT185" s="179" t="s">
        <v>155</v>
      </c>
      <c r="AU185" s="179" t="s">
        <v>103</v>
      </c>
      <c r="AV185" s="11" t="s">
        <v>103</v>
      </c>
      <c r="AW185" s="11" t="s">
        <v>35</v>
      </c>
      <c r="AX185" s="11" t="s">
        <v>78</v>
      </c>
      <c r="AY185" s="179" t="s">
        <v>148</v>
      </c>
    </row>
    <row r="186" spans="2:65" s="11" customFormat="1" ht="22.5" customHeight="1" x14ac:dyDescent="0.3">
      <c r="B186" s="172"/>
      <c r="C186" s="173"/>
      <c r="D186" s="173"/>
      <c r="E186" s="174" t="s">
        <v>3</v>
      </c>
      <c r="F186" s="273" t="s">
        <v>540</v>
      </c>
      <c r="G186" s="268"/>
      <c r="H186" s="268"/>
      <c r="I186" s="268"/>
      <c r="J186" s="173"/>
      <c r="K186" s="175">
        <v>1.84</v>
      </c>
      <c r="L186" s="173"/>
      <c r="M186" s="173"/>
      <c r="N186" s="173"/>
      <c r="O186" s="173"/>
      <c r="P186" s="173"/>
      <c r="Q186" s="173"/>
      <c r="R186" s="176"/>
      <c r="T186" s="177"/>
      <c r="U186" s="173"/>
      <c r="V186" s="173"/>
      <c r="W186" s="173"/>
      <c r="X186" s="173"/>
      <c r="Y186" s="173"/>
      <c r="Z186" s="173"/>
      <c r="AA186" s="178"/>
      <c r="AT186" s="179" t="s">
        <v>155</v>
      </c>
      <c r="AU186" s="179" t="s">
        <v>103</v>
      </c>
      <c r="AV186" s="11" t="s">
        <v>103</v>
      </c>
      <c r="AW186" s="11" t="s">
        <v>35</v>
      </c>
      <c r="AX186" s="11" t="s">
        <v>78</v>
      </c>
      <c r="AY186" s="179" t="s">
        <v>148</v>
      </c>
    </row>
    <row r="187" spans="2:65" s="12" customFormat="1" ht="22.5" customHeight="1" x14ac:dyDescent="0.3">
      <c r="B187" s="180"/>
      <c r="C187" s="181"/>
      <c r="D187" s="181"/>
      <c r="E187" s="182" t="s">
        <v>3</v>
      </c>
      <c r="F187" s="274" t="s">
        <v>156</v>
      </c>
      <c r="G187" s="275"/>
      <c r="H187" s="275"/>
      <c r="I187" s="275"/>
      <c r="J187" s="181"/>
      <c r="K187" s="183">
        <v>25.8</v>
      </c>
      <c r="L187" s="181"/>
      <c r="M187" s="181"/>
      <c r="N187" s="181"/>
      <c r="O187" s="181"/>
      <c r="P187" s="181"/>
      <c r="Q187" s="181"/>
      <c r="R187" s="184"/>
      <c r="T187" s="185"/>
      <c r="U187" s="181"/>
      <c r="V187" s="181"/>
      <c r="W187" s="181"/>
      <c r="X187" s="181"/>
      <c r="Y187" s="181"/>
      <c r="Z187" s="181"/>
      <c r="AA187" s="186"/>
      <c r="AT187" s="187" t="s">
        <v>155</v>
      </c>
      <c r="AU187" s="187" t="s">
        <v>103</v>
      </c>
      <c r="AV187" s="12" t="s">
        <v>152</v>
      </c>
      <c r="AW187" s="12" t="s">
        <v>35</v>
      </c>
      <c r="AX187" s="12" t="s">
        <v>85</v>
      </c>
      <c r="AY187" s="187" t="s">
        <v>148</v>
      </c>
    </row>
    <row r="188" spans="2:65" s="1" customFormat="1" ht="31.5" customHeight="1" x14ac:dyDescent="0.3">
      <c r="B188" s="129"/>
      <c r="C188" s="157" t="s">
        <v>232</v>
      </c>
      <c r="D188" s="157" t="s">
        <v>149</v>
      </c>
      <c r="E188" s="158" t="s">
        <v>541</v>
      </c>
      <c r="F188" s="264" t="s">
        <v>542</v>
      </c>
      <c r="G188" s="265"/>
      <c r="H188" s="265"/>
      <c r="I188" s="265"/>
      <c r="J188" s="159" t="s">
        <v>159</v>
      </c>
      <c r="K188" s="160">
        <v>0.64700000000000002</v>
      </c>
      <c r="L188" s="249">
        <v>0</v>
      </c>
      <c r="M188" s="265"/>
      <c r="N188" s="266">
        <f>ROUND(L188*K188,2)</f>
        <v>0</v>
      </c>
      <c r="O188" s="265"/>
      <c r="P188" s="265"/>
      <c r="Q188" s="265"/>
      <c r="R188" s="131"/>
      <c r="T188" s="161" t="s">
        <v>3</v>
      </c>
      <c r="U188" s="42" t="s">
        <v>43</v>
      </c>
      <c r="V188" s="34"/>
      <c r="W188" s="162">
        <f>V188*K188</f>
        <v>0</v>
      </c>
      <c r="X188" s="162">
        <v>2.234</v>
      </c>
      <c r="Y188" s="162">
        <f>X188*K188</f>
        <v>1.445398</v>
      </c>
      <c r="Z188" s="162">
        <v>0</v>
      </c>
      <c r="AA188" s="163">
        <f>Z188*K188</f>
        <v>0</v>
      </c>
      <c r="AR188" s="16" t="s">
        <v>152</v>
      </c>
      <c r="AT188" s="16" t="s">
        <v>149</v>
      </c>
      <c r="AU188" s="16" t="s">
        <v>103</v>
      </c>
      <c r="AY188" s="16" t="s">
        <v>148</v>
      </c>
      <c r="BE188" s="104">
        <f>IF(U188="základní",N188,0)</f>
        <v>0</v>
      </c>
      <c r="BF188" s="104">
        <f>IF(U188="snížená",N188,0)</f>
        <v>0</v>
      </c>
      <c r="BG188" s="104">
        <f>IF(U188="zákl. přenesená",N188,0)</f>
        <v>0</v>
      </c>
      <c r="BH188" s="104">
        <f>IF(U188="sníž. přenesená",N188,0)</f>
        <v>0</v>
      </c>
      <c r="BI188" s="104">
        <f>IF(U188="nulová",N188,0)</f>
        <v>0</v>
      </c>
      <c r="BJ188" s="16" t="s">
        <v>85</v>
      </c>
      <c r="BK188" s="104">
        <f>ROUND(L188*K188,2)</f>
        <v>0</v>
      </c>
      <c r="BL188" s="16" t="s">
        <v>152</v>
      </c>
      <c r="BM188" s="16" t="s">
        <v>543</v>
      </c>
    </row>
    <row r="189" spans="2:65" s="10" customFormat="1" ht="22.5" customHeight="1" x14ac:dyDescent="0.3">
      <c r="B189" s="164"/>
      <c r="C189" s="165"/>
      <c r="D189" s="165"/>
      <c r="E189" s="166" t="s">
        <v>3</v>
      </c>
      <c r="F189" s="276" t="s">
        <v>544</v>
      </c>
      <c r="G189" s="277"/>
      <c r="H189" s="277"/>
      <c r="I189" s="277"/>
      <c r="J189" s="165"/>
      <c r="K189" s="167" t="s">
        <v>3</v>
      </c>
      <c r="L189" s="165"/>
      <c r="M189" s="165"/>
      <c r="N189" s="165"/>
      <c r="O189" s="165"/>
      <c r="P189" s="165"/>
      <c r="Q189" s="165"/>
      <c r="R189" s="168"/>
      <c r="T189" s="169"/>
      <c r="U189" s="165"/>
      <c r="V189" s="165"/>
      <c r="W189" s="165"/>
      <c r="X189" s="165"/>
      <c r="Y189" s="165"/>
      <c r="Z189" s="165"/>
      <c r="AA189" s="170"/>
      <c r="AT189" s="171" t="s">
        <v>155</v>
      </c>
      <c r="AU189" s="171" t="s">
        <v>103</v>
      </c>
      <c r="AV189" s="10" t="s">
        <v>85</v>
      </c>
      <c r="AW189" s="10" t="s">
        <v>35</v>
      </c>
      <c r="AX189" s="10" t="s">
        <v>78</v>
      </c>
      <c r="AY189" s="171" t="s">
        <v>148</v>
      </c>
    </row>
    <row r="190" spans="2:65" s="11" customFormat="1" ht="22.5" customHeight="1" x14ac:dyDescent="0.3">
      <c r="B190" s="172"/>
      <c r="C190" s="173"/>
      <c r="D190" s="173"/>
      <c r="E190" s="174" t="s">
        <v>3</v>
      </c>
      <c r="F190" s="273" t="s">
        <v>545</v>
      </c>
      <c r="G190" s="268"/>
      <c r="H190" s="268"/>
      <c r="I190" s="268"/>
      <c r="J190" s="173"/>
      <c r="K190" s="175">
        <v>0.64700000000000002</v>
      </c>
      <c r="L190" s="173"/>
      <c r="M190" s="173"/>
      <c r="N190" s="173"/>
      <c r="O190" s="173"/>
      <c r="P190" s="173"/>
      <c r="Q190" s="173"/>
      <c r="R190" s="176"/>
      <c r="T190" s="177"/>
      <c r="U190" s="173"/>
      <c r="V190" s="173"/>
      <c r="W190" s="173"/>
      <c r="X190" s="173"/>
      <c r="Y190" s="173"/>
      <c r="Z190" s="173"/>
      <c r="AA190" s="178"/>
      <c r="AT190" s="179" t="s">
        <v>155</v>
      </c>
      <c r="AU190" s="179" t="s">
        <v>103</v>
      </c>
      <c r="AV190" s="11" t="s">
        <v>103</v>
      </c>
      <c r="AW190" s="11" t="s">
        <v>35</v>
      </c>
      <c r="AX190" s="11" t="s">
        <v>78</v>
      </c>
      <c r="AY190" s="179" t="s">
        <v>148</v>
      </c>
    </row>
    <row r="191" spans="2:65" s="12" customFormat="1" ht="22.5" customHeight="1" x14ac:dyDescent="0.3">
      <c r="B191" s="180"/>
      <c r="C191" s="181"/>
      <c r="D191" s="181"/>
      <c r="E191" s="182" t="s">
        <v>3</v>
      </c>
      <c r="F191" s="274" t="s">
        <v>156</v>
      </c>
      <c r="G191" s="275"/>
      <c r="H191" s="275"/>
      <c r="I191" s="275"/>
      <c r="J191" s="181"/>
      <c r="K191" s="183">
        <v>0.64700000000000002</v>
      </c>
      <c r="L191" s="181"/>
      <c r="M191" s="181"/>
      <c r="N191" s="181"/>
      <c r="O191" s="181"/>
      <c r="P191" s="181"/>
      <c r="Q191" s="181"/>
      <c r="R191" s="184"/>
      <c r="T191" s="185"/>
      <c r="U191" s="181"/>
      <c r="V191" s="181"/>
      <c r="W191" s="181"/>
      <c r="X191" s="181"/>
      <c r="Y191" s="181"/>
      <c r="Z191" s="181"/>
      <c r="AA191" s="186"/>
      <c r="AT191" s="187" t="s">
        <v>155</v>
      </c>
      <c r="AU191" s="187" t="s">
        <v>103</v>
      </c>
      <c r="AV191" s="12" t="s">
        <v>152</v>
      </c>
      <c r="AW191" s="12" t="s">
        <v>35</v>
      </c>
      <c r="AX191" s="12" t="s">
        <v>85</v>
      </c>
      <c r="AY191" s="187" t="s">
        <v>148</v>
      </c>
    </row>
    <row r="192" spans="2:65" s="1" customFormat="1" ht="31.5" customHeight="1" x14ac:dyDescent="0.3">
      <c r="B192" s="129"/>
      <c r="C192" s="157" t="s">
        <v>236</v>
      </c>
      <c r="D192" s="157" t="s">
        <v>149</v>
      </c>
      <c r="E192" s="158" t="s">
        <v>546</v>
      </c>
      <c r="F192" s="264" t="s">
        <v>547</v>
      </c>
      <c r="G192" s="265"/>
      <c r="H192" s="265"/>
      <c r="I192" s="265"/>
      <c r="J192" s="159" t="s">
        <v>176</v>
      </c>
      <c r="K192" s="160">
        <v>6.3E-2</v>
      </c>
      <c r="L192" s="249">
        <v>0</v>
      </c>
      <c r="M192" s="265"/>
      <c r="N192" s="266">
        <f>ROUND(L192*K192,2)</f>
        <v>0</v>
      </c>
      <c r="O192" s="265"/>
      <c r="P192" s="265"/>
      <c r="Q192" s="265"/>
      <c r="R192" s="131"/>
      <c r="T192" s="161" t="s">
        <v>3</v>
      </c>
      <c r="U192" s="42" t="s">
        <v>43</v>
      </c>
      <c r="V192" s="34"/>
      <c r="W192" s="162">
        <f>V192*K192</f>
        <v>0</v>
      </c>
      <c r="X192" s="162">
        <v>0.84758</v>
      </c>
      <c r="Y192" s="162">
        <f>X192*K192</f>
        <v>5.339754E-2</v>
      </c>
      <c r="Z192" s="162">
        <v>0</v>
      </c>
      <c r="AA192" s="163">
        <f>Z192*K192</f>
        <v>0</v>
      </c>
      <c r="AR192" s="16" t="s">
        <v>152</v>
      </c>
      <c r="AT192" s="16" t="s">
        <v>149</v>
      </c>
      <c r="AU192" s="16" t="s">
        <v>103</v>
      </c>
      <c r="AY192" s="16" t="s">
        <v>148</v>
      </c>
      <c r="BE192" s="104">
        <f>IF(U192="základní",N192,0)</f>
        <v>0</v>
      </c>
      <c r="BF192" s="104">
        <f>IF(U192="snížená",N192,0)</f>
        <v>0</v>
      </c>
      <c r="BG192" s="104">
        <f>IF(U192="zákl. přenesená",N192,0)</f>
        <v>0</v>
      </c>
      <c r="BH192" s="104">
        <f>IF(U192="sníž. přenesená",N192,0)</f>
        <v>0</v>
      </c>
      <c r="BI192" s="104">
        <f>IF(U192="nulová",N192,0)</f>
        <v>0</v>
      </c>
      <c r="BJ192" s="16" t="s">
        <v>85</v>
      </c>
      <c r="BK192" s="104">
        <f>ROUND(L192*K192,2)</f>
        <v>0</v>
      </c>
      <c r="BL192" s="16" t="s">
        <v>152</v>
      </c>
      <c r="BM192" s="16" t="s">
        <v>548</v>
      </c>
    </row>
    <row r="193" spans="2:65" s="10" customFormat="1" ht="22.5" customHeight="1" x14ac:dyDescent="0.3">
      <c r="B193" s="164"/>
      <c r="C193" s="165"/>
      <c r="D193" s="165"/>
      <c r="E193" s="166" t="s">
        <v>3</v>
      </c>
      <c r="F193" s="276" t="s">
        <v>544</v>
      </c>
      <c r="G193" s="277"/>
      <c r="H193" s="277"/>
      <c r="I193" s="277"/>
      <c r="J193" s="165"/>
      <c r="K193" s="167" t="s">
        <v>3</v>
      </c>
      <c r="L193" s="165"/>
      <c r="M193" s="165"/>
      <c r="N193" s="165"/>
      <c r="O193" s="165"/>
      <c r="P193" s="165"/>
      <c r="Q193" s="165"/>
      <c r="R193" s="168"/>
      <c r="T193" s="169"/>
      <c r="U193" s="165"/>
      <c r="V193" s="165"/>
      <c r="W193" s="165"/>
      <c r="X193" s="165"/>
      <c r="Y193" s="165"/>
      <c r="Z193" s="165"/>
      <c r="AA193" s="170"/>
      <c r="AT193" s="171" t="s">
        <v>155</v>
      </c>
      <c r="AU193" s="171" t="s">
        <v>103</v>
      </c>
      <c r="AV193" s="10" t="s">
        <v>85</v>
      </c>
      <c r="AW193" s="10" t="s">
        <v>35</v>
      </c>
      <c r="AX193" s="10" t="s">
        <v>78</v>
      </c>
      <c r="AY193" s="171" t="s">
        <v>148</v>
      </c>
    </row>
    <row r="194" spans="2:65" s="11" customFormat="1" ht="22.5" customHeight="1" x14ac:dyDescent="0.3">
      <c r="B194" s="172"/>
      <c r="C194" s="173"/>
      <c r="D194" s="173"/>
      <c r="E194" s="174" t="s">
        <v>3</v>
      </c>
      <c r="F194" s="273" t="s">
        <v>549</v>
      </c>
      <c r="G194" s="268"/>
      <c r="H194" s="268"/>
      <c r="I194" s="268"/>
      <c r="J194" s="173"/>
      <c r="K194" s="175">
        <v>6.3E-2</v>
      </c>
      <c r="L194" s="173"/>
      <c r="M194" s="173"/>
      <c r="N194" s="173"/>
      <c r="O194" s="173"/>
      <c r="P194" s="173"/>
      <c r="Q194" s="173"/>
      <c r="R194" s="176"/>
      <c r="T194" s="177"/>
      <c r="U194" s="173"/>
      <c r="V194" s="173"/>
      <c r="W194" s="173"/>
      <c r="X194" s="173"/>
      <c r="Y194" s="173"/>
      <c r="Z194" s="173"/>
      <c r="AA194" s="178"/>
      <c r="AT194" s="179" t="s">
        <v>155</v>
      </c>
      <c r="AU194" s="179" t="s">
        <v>103</v>
      </c>
      <c r="AV194" s="11" t="s">
        <v>103</v>
      </c>
      <c r="AW194" s="11" t="s">
        <v>35</v>
      </c>
      <c r="AX194" s="11" t="s">
        <v>78</v>
      </c>
      <c r="AY194" s="179" t="s">
        <v>148</v>
      </c>
    </row>
    <row r="195" spans="2:65" s="12" customFormat="1" ht="22.5" customHeight="1" x14ac:dyDescent="0.3">
      <c r="B195" s="180"/>
      <c r="C195" s="181"/>
      <c r="D195" s="181"/>
      <c r="E195" s="182" t="s">
        <v>3</v>
      </c>
      <c r="F195" s="274" t="s">
        <v>156</v>
      </c>
      <c r="G195" s="275"/>
      <c r="H195" s="275"/>
      <c r="I195" s="275"/>
      <c r="J195" s="181"/>
      <c r="K195" s="183">
        <v>6.3E-2</v>
      </c>
      <c r="L195" s="181"/>
      <c r="M195" s="181"/>
      <c r="N195" s="181"/>
      <c r="O195" s="181"/>
      <c r="P195" s="181"/>
      <c r="Q195" s="181"/>
      <c r="R195" s="184"/>
      <c r="T195" s="185"/>
      <c r="U195" s="181"/>
      <c r="V195" s="181"/>
      <c r="W195" s="181"/>
      <c r="X195" s="181"/>
      <c r="Y195" s="181"/>
      <c r="Z195" s="181"/>
      <c r="AA195" s="186"/>
      <c r="AT195" s="187" t="s">
        <v>155</v>
      </c>
      <c r="AU195" s="187" t="s">
        <v>103</v>
      </c>
      <c r="AV195" s="12" t="s">
        <v>152</v>
      </c>
      <c r="AW195" s="12" t="s">
        <v>35</v>
      </c>
      <c r="AX195" s="12" t="s">
        <v>85</v>
      </c>
      <c r="AY195" s="187" t="s">
        <v>148</v>
      </c>
    </row>
    <row r="196" spans="2:65" s="9" customFormat="1" ht="29.85" customHeight="1" x14ac:dyDescent="0.3">
      <c r="B196" s="147"/>
      <c r="C196" s="148"/>
      <c r="D196" s="188" t="s">
        <v>479</v>
      </c>
      <c r="E196" s="188"/>
      <c r="F196" s="188"/>
      <c r="G196" s="188"/>
      <c r="H196" s="188"/>
      <c r="I196" s="188"/>
      <c r="J196" s="188"/>
      <c r="K196" s="188"/>
      <c r="L196" s="188"/>
      <c r="M196" s="188"/>
      <c r="N196" s="256">
        <f>BK196</f>
        <v>0</v>
      </c>
      <c r="O196" s="257"/>
      <c r="P196" s="257"/>
      <c r="Q196" s="257"/>
      <c r="R196" s="150"/>
      <c r="T196" s="151"/>
      <c r="U196" s="148"/>
      <c r="V196" s="148"/>
      <c r="W196" s="152">
        <f>SUM(W197:W230)</f>
        <v>0</v>
      </c>
      <c r="X196" s="148"/>
      <c r="Y196" s="152">
        <f>SUM(Y197:Y230)</f>
        <v>0.50151999999999997</v>
      </c>
      <c r="Z196" s="148"/>
      <c r="AA196" s="153">
        <f>SUM(AA197:AA230)</f>
        <v>0</v>
      </c>
      <c r="AR196" s="154" t="s">
        <v>85</v>
      </c>
      <c r="AT196" s="155" t="s">
        <v>77</v>
      </c>
      <c r="AU196" s="155" t="s">
        <v>85</v>
      </c>
      <c r="AY196" s="154" t="s">
        <v>148</v>
      </c>
      <c r="BK196" s="156">
        <f>SUM(BK197:BK230)</f>
        <v>0</v>
      </c>
    </row>
    <row r="197" spans="2:65" s="1" customFormat="1" ht="31.5" customHeight="1" x14ac:dyDescent="0.3">
      <c r="B197" s="129"/>
      <c r="C197" s="157" t="s">
        <v>8</v>
      </c>
      <c r="D197" s="157" t="s">
        <v>149</v>
      </c>
      <c r="E197" s="158" t="s">
        <v>550</v>
      </c>
      <c r="F197" s="264" t="s">
        <v>551</v>
      </c>
      <c r="G197" s="265"/>
      <c r="H197" s="265"/>
      <c r="I197" s="265"/>
      <c r="J197" s="159" t="s">
        <v>198</v>
      </c>
      <c r="K197" s="160">
        <v>35</v>
      </c>
      <c r="L197" s="249">
        <v>0</v>
      </c>
      <c r="M197" s="265"/>
      <c r="N197" s="266">
        <f t="shared" ref="N197:N213" si="5">ROUND(L197*K197,2)</f>
        <v>0</v>
      </c>
      <c r="O197" s="265"/>
      <c r="P197" s="265"/>
      <c r="Q197" s="265"/>
      <c r="R197" s="131"/>
      <c r="T197" s="161" t="s">
        <v>3</v>
      </c>
      <c r="U197" s="42" t="s">
        <v>43</v>
      </c>
      <c r="V197" s="34"/>
      <c r="W197" s="162">
        <f t="shared" ref="W197:W213" si="6">V197*K197</f>
        <v>0</v>
      </c>
      <c r="X197" s="162">
        <v>1.7700000000000001E-3</v>
      </c>
      <c r="Y197" s="162">
        <f t="shared" ref="Y197:Y213" si="7">X197*K197</f>
        <v>6.1950000000000005E-2</v>
      </c>
      <c r="Z197" s="162">
        <v>0</v>
      </c>
      <c r="AA197" s="163">
        <f t="shared" ref="AA197:AA213" si="8">Z197*K197</f>
        <v>0</v>
      </c>
      <c r="AR197" s="16" t="s">
        <v>152</v>
      </c>
      <c r="AT197" s="16" t="s">
        <v>149</v>
      </c>
      <c r="AU197" s="16" t="s">
        <v>103</v>
      </c>
      <c r="AY197" s="16" t="s">
        <v>148</v>
      </c>
      <c r="BE197" s="104">
        <f t="shared" ref="BE197:BE213" si="9">IF(U197="základní",N197,0)</f>
        <v>0</v>
      </c>
      <c r="BF197" s="104">
        <f t="shared" ref="BF197:BF213" si="10">IF(U197="snížená",N197,0)</f>
        <v>0</v>
      </c>
      <c r="BG197" s="104">
        <f t="shared" ref="BG197:BG213" si="11">IF(U197="zákl. přenesená",N197,0)</f>
        <v>0</v>
      </c>
      <c r="BH197" s="104">
        <f t="shared" ref="BH197:BH213" si="12">IF(U197="sníž. přenesená",N197,0)</f>
        <v>0</v>
      </c>
      <c r="BI197" s="104">
        <f t="shared" ref="BI197:BI213" si="13">IF(U197="nulová",N197,0)</f>
        <v>0</v>
      </c>
      <c r="BJ197" s="16" t="s">
        <v>85</v>
      </c>
      <c r="BK197" s="104">
        <f t="shared" ref="BK197:BK213" si="14">ROUND(L197*K197,2)</f>
        <v>0</v>
      </c>
      <c r="BL197" s="16" t="s">
        <v>152</v>
      </c>
      <c r="BM197" s="16" t="s">
        <v>552</v>
      </c>
    </row>
    <row r="198" spans="2:65" s="1" customFormat="1" ht="31.5" customHeight="1" x14ac:dyDescent="0.3">
      <c r="B198" s="129"/>
      <c r="C198" s="157" t="s">
        <v>243</v>
      </c>
      <c r="D198" s="157" t="s">
        <v>149</v>
      </c>
      <c r="E198" s="158" t="s">
        <v>553</v>
      </c>
      <c r="F198" s="264" t="s">
        <v>554</v>
      </c>
      <c r="G198" s="265"/>
      <c r="H198" s="265"/>
      <c r="I198" s="265"/>
      <c r="J198" s="159" t="s">
        <v>198</v>
      </c>
      <c r="K198" s="160">
        <v>50</v>
      </c>
      <c r="L198" s="249">
        <v>0</v>
      </c>
      <c r="M198" s="265"/>
      <c r="N198" s="266">
        <f t="shared" si="5"/>
        <v>0</v>
      </c>
      <c r="O198" s="265"/>
      <c r="P198" s="265"/>
      <c r="Q198" s="265"/>
      <c r="R198" s="131"/>
      <c r="T198" s="161" t="s">
        <v>3</v>
      </c>
      <c r="U198" s="42" t="s">
        <v>43</v>
      </c>
      <c r="V198" s="34"/>
      <c r="W198" s="162">
        <f t="shared" si="6"/>
        <v>0</v>
      </c>
      <c r="X198" s="162">
        <v>2.7299999999999998E-3</v>
      </c>
      <c r="Y198" s="162">
        <f t="shared" si="7"/>
        <v>0.13649999999999998</v>
      </c>
      <c r="Z198" s="162">
        <v>0</v>
      </c>
      <c r="AA198" s="163">
        <f t="shared" si="8"/>
        <v>0</v>
      </c>
      <c r="AR198" s="16" t="s">
        <v>152</v>
      </c>
      <c r="AT198" s="16" t="s">
        <v>149</v>
      </c>
      <c r="AU198" s="16" t="s">
        <v>103</v>
      </c>
      <c r="AY198" s="16" t="s">
        <v>148</v>
      </c>
      <c r="BE198" s="104">
        <f t="shared" si="9"/>
        <v>0</v>
      </c>
      <c r="BF198" s="104">
        <f t="shared" si="10"/>
        <v>0</v>
      </c>
      <c r="BG198" s="104">
        <f t="shared" si="11"/>
        <v>0</v>
      </c>
      <c r="BH198" s="104">
        <f t="shared" si="12"/>
        <v>0</v>
      </c>
      <c r="BI198" s="104">
        <f t="shared" si="13"/>
        <v>0</v>
      </c>
      <c r="BJ198" s="16" t="s">
        <v>85</v>
      </c>
      <c r="BK198" s="104">
        <f t="shared" si="14"/>
        <v>0</v>
      </c>
      <c r="BL198" s="16" t="s">
        <v>152</v>
      </c>
      <c r="BM198" s="16" t="s">
        <v>555</v>
      </c>
    </row>
    <row r="199" spans="2:65" s="1" customFormat="1" ht="31.5" customHeight="1" x14ac:dyDescent="0.3">
      <c r="B199" s="129"/>
      <c r="C199" s="157" t="s">
        <v>247</v>
      </c>
      <c r="D199" s="157" t="s">
        <v>149</v>
      </c>
      <c r="E199" s="158" t="s">
        <v>556</v>
      </c>
      <c r="F199" s="264" t="s">
        <v>557</v>
      </c>
      <c r="G199" s="265"/>
      <c r="H199" s="265"/>
      <c r="I199" s="265"/>
      <c r="J199" s="159" t="s">
        <v>198</v>
      </c>
      <c r="K199" s="160">
        <v>25</v>
      </c>
      <c r="L199" s="249">
        <v>0</v>
      </c>
      <c r="M199" s="265"/>
      <c r="N199" s="266">
        <f t="shared" si="5"/>
        <v>0</v>
      </c>
      <c r="O199" s="265"/>
      <c r="P199" s="265"/>
      <c r="Q199" s="265"/>
      <c r="R199" s="131"/>
      <c r="T199" s="161" t="s">
        <v>3</v>
      </c>
      <c r="U199" s="42" t="s">
        <v>43</v>
      </c>
      <c r="V199" s="34"/>
      <c r="W199" s="162">
        <f t="shared" si="6"/>
        <v>0</v>
      </c>
      <c r="X199" s="162">
        <v>0</v>
      </c>
      <c r="Y199" s="162">
        <f t="shared" si="7"/>
        <v>0</v>
      </c>
      <c r="Z199" s="162">
        <v>0</v>
      </c>
      <c r="AA199" s="163">
        <f t="shared" si="8"/>
        <v>0</v>
      </c>
      <c r="AR199" s="16" t="s">
        <v>152</v>
      </c>
      <c r="AT199" s="16" t="s">
        <v>149</v>
      </c>
      <c r="AU199" s="16" t="s">
        <v>103</v>
      </c>
      <c r="AY199" s="16" t="s">
        <v>148</v>
      </c>
      <c r="BE199" s="104">
        <f t="shared" si="9"/>
        <v>0</v>
      </c>
      <c r="BF199" s="104">
        <f t="shared" si="10"/>
        <v>0</v>
      </c>
      <c r="BG199" s="104">
        <f t="shared" si="11"/>
        <v>0</v>
      </c>
      <c r="BH199" s="104">
        <f t="shared" si="12"/>
        <v>0</v>
      </c>
      <c r="BI199" s="104">
        <f t="shared" si="13"/>
        <v>0</v>
      </c>
      <c r="BJ199" s="16" t="s">
        <v>85</v>
      </c>
      <c r="BK199" s="104">
        <f t="shared" si="14"/>
        <v>0</v>
      </c>
      <c r="BL199" s="16" t="s">
        <v>152</v>
      </c>
      <c r="BM199" s="16" t="s">
        <v>558</v>
      </c>
    </row>
    <row r="200" spans="2:65" s="1" customFormat="1" ht="31.5" customHeight="1" x14ac:dyDescent="0.3">
      <c r="B200" s="129"/>
      <c r="C200" s="190" t="s">
        <v>251</v>
      </c>
      <c r="D200" s="190" t="s">
        <v>441</v>
      </c>
      <c r="E200" s="191" t="s">
        <v>559</v>
      </c>
      <c r="F200" s="269" t="s">
        <v>560</v>
      </c>
      <c r="G200" s="270"/>
      <c r="H200" s="270"/>
      <c r="I200" s="270"/>
      <c r="J200" s="192" t="s">
        <v>230</v>
      </c>
      <c r="K200" s="193">
        <v>2</v>
      </c>
      <c r="L200" s="271">
        <v>0</v>
      </c>
      <c r="M200" s="270"/>
      <c r="N200" s="272">
        <f t="shared" si="5"/>
        <v>0</v>
      </c>
      <c r="O200" s="265"/>
      <c r="P200" s="265"/>
      <c r="Q200" s="265"/>
      <c r="R200" s="131"/>
      <c r="T200" s="161" t="s">
        <v>3</v>
      </c>
      <c r="U200" s="42" t="s">
        <v>43</v>
      </c>
      <c r="V200" s="34"/>
      <c r="W200" s="162">
        <f t="shared" si="6"/>
        <v>0</v>
      </c>
      <c r="X200" s="162">
        <v>2.0299999999999999E-2</v>
      </c>
      <c r="Y200" s="162">
        <f t="shared" si="7"/>
        <v>4.0599999999999997E-2</v>
      </c>
      <c r="Z200" s="162">
        <v>0</v>
      </c>
      <c r="AA200" s="163">
        <f t="shared" si="8"/>
        <v>0</v>
      </c>
      <c r="AR200" s="16" t="s">
        <v>185</v>
      </c>
      <c r="AT200" s="16" t="s">
        <v>441</v>
      </c>
      <c r="AU200" s="16" t="s">
        <v>103</v>
      </c>
      <c r="AY200" s="16" t="s">
        <v>148</v>
      </c>
      <c r="BE200" s="104">
        <f t="shared" si="9"/>
        <v>0</v>
      </c>
      <c r="BF200" s="104">
        <f t="shared" si="10"/>
        <v>0</v>
      </c>
      <c r="BG200" s="104">
        <f t="shared" si="11"/>
        <v>0</v>
      </c>
      <c r="BH200" s="104">
        <f t="shared" si="12"/>
        <v>0</v>
      </c>
      <c r="BI200" s="104">
        <f t="shared" si="13"/>
        <v>0</v>
      </c>
      <c r="BJ200" s="16" t="s">
        <v>85</v>
      </c>
      <c r="BK200" s="104">
        <f t="shared" si="14"/>
        <v>0</v>
      </c>
      <c r="BL200" s="16" t="s">
        <v>152</v>
      </c>
      <c r="BM200" s="16" t="s">
        <v>561</v>
      </c>
    </row>
    <row r="201" spans="2:65" s="1" customFormat="1" ht="31.5" customHeight="1" x14ac:dyDescent="0.3">
      <c r="B201" s="129"/>
      <c r="C201" s="190" t="s">
        <v>255</v>
      </c>
      <c r="D201" s="190" t="s">
        <v>441</v>
      </c>
      <c r="E201" s="191" t="s">
        <v>562</v>
      </c>
      <c r="F201" s="269" t="s">
        <v>563</v>
      </c>
      <c r="G201" s="270"/>
      <c r="H201" s="270"/>
      <c r="I201" s="270"/>
      <c r="J201" s="192" t="s">
        <v>230</v>
      </c>
      <c r="K201" s="193">
        <v>2</v>
      </c>
      <c r="L201" s="271">
        <v>0</v>
      </c>
      <c r="M201" s="270"/>
      <c r="N201" s="272">
        <f t="shared" si="5"/>
        <v>0</v>
      </c>
      <c r="O201" s="265"/>
      <c r="P201" s="265"/>
      <c r="Q201" s="265"/>
      <c r="R201" s="131"/>
      <c r="T201" s="161" t="s">
        <v>3</v>
      </c>
      <c r="U201" s="42" t="s">
        <v>43</v>
      </c>
      <c r="V201" s="34"/>
      <c r="W201" s="162">
        <f t="shared" si="6"/>
        <v>0</v>
      </c>
      <c r="X201" s="162">
        <v>1.6899999999999998E-2</v>
      </c>
      <c r="Y201" s="162">
        <f t="shared" si="7"/>
        <v>3.3799999999999997E-2</v>
      </c>
      <c r="Z201" s="162">
        <v>0</v>
      </c>
      <c r="AA201" s="163">
        <f t="shared" si="8"/>
        <v>0</v>
      </c>
      <c r="AR201" s="16" t="s">
        <v>185</v>
      </c>
      <c r="AT201" s="16" t="s">
        <v>441</v>
      </c>
      <c r="AU201" s="16" t="s">
        <v>103</v>
      </c>
      <c r="AY201" s="16" t="s">
        <v>148</v>
      </c>
      <c r="BE201" s="104">
        <f t="shared" si="9"/>
        <v>0</v>
      </c>
      <c r="BF201" s="104">
        <f t="shared" si="10"/>
        <v>0</v>
      </c>
      <c r="BG201" s="104">
        <f t="shared" si="11"/>
        <v>0</v>
      </c>
      <c r="BH201" s="104">
        <f t="shared" si="12"/>
        <v>0</v>
      </c>
      <c r="BI201" s="104">
        <f t="shared" si="13"/>
        <v>0</v>
      </c>
      <c r="BJ201" s="16" t="s">
        <v>85</v>
      </c>
      <c r="BK201" s="104">
        <f t="shared" si="14"/>
        <v>0</v>
      </c>
      <c r="BL201" s="16" t="s">
        <v>152</v>
      </c>
      <c r="BM201" s="16" t="s">
        <v>564</v>
      </c>
    </row>
    <row r="202" spans="2:65" s="1" customFormat="1" ht="31.5" customHeight="1" x14ac:dyDescent="0.3">
      <c r="B202" s="129"/>
      <c r="C202" s="190" t="s">
        <v>259</v>
      </c>
      <c r="D202" s="190" t="s">
        <v>441</v>
      </c>
      <c r="E202" s="191" t="s">
        <v>565</v>
      </c>
      <c r="F202" s="269" t="s">
        <v>566</v>
      </c>
      <c r="G202" s="270"/>
      <c r="H202" s="270"/>
      <c r="I202" s="270"/>
      <c r="J202" s="192" t="s">
        <v>230</v>
      </c>
      <c r="K202" s="193">
        <v>1</v>
      </c>
      <c r="L202" s="271">
        <v>0</v>
      </c>
      <c r="M202" s="270"/>
      <c r="N202" s="272">
        <f t="shared" si="5"/>
        <v>0</v>
      </c>
      <c r="O202" s="265"/>
      <c r="P202" s="265"/>
      <c r="Q202" s="265"/>
      <c r="R202" s="131"/>
      <c r="T202" s="161" t="s">
        <v>3</v>
      </c>
      <c r="U202" s="42" t="s">
        <v>43</v>
      </c>
      <c r="V202" s="34"/>
      <c r="W202" s="162">
        <f t="shared" si="6"/>
        <v>0</v>
      </c>
      <c r="X202" s="162">
        <v>9.1999999999999998E-3</v>
      </c>
      <c r="Y202" s="162">
        <f t="shared" si="7"/>
        <v>9.1999999999999998E-3</v>
      </c>
      <c r="Z202" s="162">
        <v>0</v>
      </c>
      <c r="AA202" s="163">
        <f t="shared" si="8"/>
        <v>0</v>
      </c>
      <c r="AR202" s="16" t="s">
        <v>185</v>
      </c>
      <c r="AT202" s="16" t="s">
        <v>441</v>
      </c>
      <c r="AU202" s="16" t="s">
        <v>103</v>
      </c>
      <c r="AY202" s="16" t="s">
        <v>148</v>
      </c>
      <c r="BE202" s="104">
        <f t="shared" si="9"/>
        <v>0</v>
      </c>
      <c r="BF202" s="104">
        <f t="shared" si="10"/>
        <v>0</v>
      </c>
      <c r="BG202" s="104">
        <f t="shared" si="11"/>
        <v>0</v>
      </c>
      <c r="BH202" s="104">
        <f t="shared" si="12"/>
        <v>0</v>
      </c>
      <c r="BI202" s="104">
        <f t="shared" si="13"/>
        <v>0</v>
      </c>
      <c r="BJ202" s="16" t="s">
        <v>85</v>
      </c>
      <c r="BK202" s="104">
        <f t="shared" si="14"/>
        <v>0</v>
      </c>
      <c r="BL202" s="16" t="s">
        <v>152</v>
      </c>
      <c r="BM202" s="16" t="s">
        <v>567</v>
      </c>
    </row>
    <row r="203" spans="2:65" s="1" customFormat="1" ht="44.25" customHeight="1" x14ac:dyDescent="0.3">
      <c r="B203" s="129"/>
      <c r="C203" s="157" t="s">
        <v>264</v>
      </c>
      <c r="D203" s="157" t="s">
        <v>149</v>
      </c>
      <c r="E203" s="158" t="s">
        <v>568</v>
      </c>
      <c r="F203" s="264" t="s">
        <v>569</v>
      </c>
      <c r="G203" s="265"/>
      <c r="H203" s="265"/>
      <c r="I203" s="265"/>
      <c r="J203" s="159" t="s">
        <v>230</v>
      </c>
      <c r="K203" s="160">
        <v>2</v>
      </c>
      <c r="L203" s="249">
        <v>0</v>
      </c>
      <c r="M203" s="265"/>
      <c r="N203" s="266">
        <f t="shared" si="5"/>
        <v>0</v>
      </c>
      <c r="O203" s="265"/>
      <c r="P203" s="265"/>
      <c r="Q203" s="265"/>
      <c r="R203" s="131"/>
      <c r="T203" s="161" t="s">
        <v>3</v>
      </c>
      <c r="U203" s="42" t="s">
        <v>43</v>
      </c>
      <c r="V203" s="34"/>
      <c r="W203" s="162">
        <f t="shared" si="6"/>
        <v>0</v>
      </c>
      <c r="X203" s="162">
        <v>0</v>
      </c>
      <c r="Y203" s="162">
        <f t="shared" si="7"/>
        <v>0</v>
      </c>
      <c r="Z203" s="162">
        <v>0</v>
      </c>
      <c r="AA203" s="163">
        <f t="shared" si="8"/>
        <v>0</v>
      </c>
      <c r="AR203" s="16" t="s">
        <v>152</v>
      </c>
      <c r="AT203" s="16" t="s">
        <v>149</v>
      </c>
      <c r="AU203" s="16" t="s">
        <v>103</v>
      </c>
      <c r="AY203" s="16" t="s">
        <v>148</v>
      </c>
      <c r="BE203" s="104">
        <f t="shared" si="9"/>
        <v>0</v>
      </c>
      <c r="BF203" s="104">
        <f t="shared" si="10"/>
        <v>0</v>
      </c>
      <c r="BG203" s="104">
        <f t="shared" si="11"/>
        <v>0</v>
      </c>
      <c r="BH203" s="104">
        <f t="shared" si="12"/>
        <v>0</v>
      </c>
      <c r="BI203" s="104">
        <f t="shared" si="13"/>
        <v>0</v>
      </c>
      <c r="BJ203" s="16" t="s">
        <v>85</v>
      </c>
      <c r="BK203" s="104">
        <f t="shared" si="14"/>
        <v>0</v>
      </c>
      <c r="BL203" s="16" t="s">
        <v>152</v>
      </c>
      <c r="BM203" s="16" t="s">
        <v>570</v>
      </c>
    </row>
    <row r="204" spans="2:65" s="1" customFormat="1" ht="31.5" customHeight="1" x14ac:dyDescent="0.3">
      <c r="B204" s="129"/>
      <c r="C204" s="157" t="s">
        <v>268</v>
      </c>
      <c r="D204" s="157" t="s">
        <v>149</v>
      </c>
      <c r="E204" s="158" t="s">
        <v>571</v>
      </c>
      <c r="F204" s="264" t="s">
        <v>572</v>
      </c>
      <c r="G204" s="265"/>
      <c r="H204" s="265"/>
      <c r="I204" s="265"/>
      <c r="J204" s="159" t="s">
        <v>230</v>
      </c>
      <c r="K204" s="160">
        <v>1</v>
      </c>
      <c r="L204" s="249">
        <v>0</v>
      </c>
      <c r="M204" s="265"/>
      <c r="N204" s="266">
        <f t="shared" si="5"/>
        <v>0</v>
      </c>
      <c r="O204" s="265"/>
      <c r="P204" s="265"/>
      <c r="Q204" s="265"/>
      <c r="R204" s="131"/>
      <c r="T204" s="161" t="s">
        <v>3</v>
      </c>
      <c r="U204" s="42" t="s">
        <v>43</v>
      </c>
      <c r="V204" s="34"/>
      <c r="W204" s="162">
        <f t="shared" si="6"/>
        <v>0</v>
      </c>
      <c r="X204" s="162">
        <v>1.0000000000000001E-5</v>
      </c>
      <c r="Y204" s="162">
        <f t="shared" si="7"/>
        <v>1.0000000000000001E-5</v>
      </c>
      <c r="Z204" s="162">
        <v>0</v>
      </c>
      <c r="AA204" s="163">
        <f t="shared" si="8"/>
        <v>0</v>
      </c>
      <c r="AR204" s="16" t="s">
        <v>152</v>
      </c>
      <c r="AT204" s="16" t="s">
        <v>149</v>
      </c>
      <c r="AU204" s="16" t="s">
        <v>103</v>
      </c>
      <c r="AY204" s="16" t="s">
        <v>148</v>
      </c>
      <c r="BE204" s="104">
        <f t="shared" si="9"/>
        <v>0</v>
      </c>
      <c r="BF204" s="104">
        <f t="shared" si="10"/>
        <v>0</v>
      </c>
      <c r="BG204" s="104">
        <f t="shared" si="11"/>
        <v>0</v>
      </c>
      <c r="BH204" s="104">
        <f t="shared" si="12"/>
        <v>0</v>
      </c>
      <c r="BI204" s="104">
        <f t="shared" si="13"/>
        <v>0</v>
      </c>
      <c r="BJ204" s="16" t="s">
        <v>85</v>
      </c>
      <c r="BK204" s="104">
        <f t="shared" si="14"/>
        <v>0</v>
      </c>
      <c r="BL204" s="16" t="s">
        <v>152</v>
      </c>
      <c r="BM204" s="16" t="s">
        <v>573</v>
      </c>
    </row>
    <row r="205" spans="2:65" s="1" customFormat="1" ht="44.25" customHeight="1" x14ac:dyDescent="0.3">
      <c r="B205" s="129"/>
      <c r="C205" s="157" t="s">
        <v>272</v>
      </c>
      <c r="D205" s="157" t="s">
        <v>149</v>
      </c>
      <c r="E205" s="158" t="s">
        <v>574</v>
      </c>
      <c r="F205" s="264" t="s">
        <v>575</v>
      </c>
      <c r="G205" s="265"/>
      <c r="H205" s="265"/>
      <c r="I205" s="265"/>
      <c r="J205" s="159" t="s">
        <v>230</v>
      </c>
      <c r="K205" s="160">
        <v>5</v>
      </c>
      <c r="L205" s="249">
        <v>0</v>
      </c>
      <c r="M205" s="265"/>
      <c r="N205" s="266">
        <f t="shared" si="5"/>
        <v>0</v>
      </c>
      <c r="O205" s="265"/>
      <c r="P205" s="265"/>
      <c r="Q205" s="265"/>
      <c r="R205" s="131"/>
      <c r="T205" s="161" t="s">
        <v>3</v>
      </c>
      <c r="U205" s="42" t="s">
        <v>43</v>
      </c>
      <c r="V205" s="34"/>
      <c r="W205" s="162">
        <f t="shared" si="6"/>
        <v>0</v>
      </c>
      <c r="X205" s="162">
        <v>0</v>
      </c>
      <c r="Y205" s="162">
        <f t="shared" si="7"/>
        <v>0</v>
      </c>
      <c r="Z205" s="162">
        <v>0</v>
      </c>
      <c r="AA205" s="163">
        <f t="shared" si="8"/>
        <v>0</v>
      </c>
      <c r="AR205" s="16" t="s">
        <v>152</v>
      </c>
      <c r="AT205" s="16" t="s">
        <v>149</v>
      </c>
      <c r="AU205" s="16" t="s">
        <v>103</v>
      </c>
      <c r="AY205" s="16" t="s">
        <v>148</v>
      </c>
      <c r="BE205" s="104">
        <f t="shared" si="9"/>
        <v>0</v>
      </c>
      <c r="BF205" s="104">
        <f t="shared" si="10"/>
        <v>0</v>
      </c>
      <c r="BG205" s="104">
        <f t="shared" si="11"/>
        <v>0</v>
      </c>
      <c r="BH205" s="104">
        <f t="shared" si="12"/>
        <v>0</v>
      </c>
      <c r="BI205" s="104">
        <f t="shared" si="13"/>
        <v>0</v>
      </c>
      <c r="BJ205" s="16" t="s">
        <v>85</v>
      </c>
      <c r="BK205" s="104">
        <f t="shared" si="14"/>
        <v>0</v>
      </c>
      <c r="BL205" s="16" t="s">
        <v>152</v>
      </c>
      <c r="BM205" s="16" t="s">
        <v>576</v>
      </c>
    </row>
    <row r="206" spans="2:65" s="1" customFormat="1" ht="22.5" customHeight="1" x14ac:dyDescent="0.3">
      <c r="B206" s="129"/>
      <c r="C206" s="190" t="s">
        <v>276</v>
      </c>
      <c r="D206" s="190" t="s">
        <v>441</v>
      </c>
      <c r="E206" s="191" t="s">
        <v>577</v>
      </c>
      <c r="F206" s="269" t="s">
        <v>578</v>
      </c>
      <c r="G206" s="270"/>
      <c r="H206" s="270"/>
      <c r="I206" s="270"/>
      <c r="J206" s="192" t="s">
        <v>230</v>
      </c>
      <c r="K206" s="193">
        <v>2</v>
      </c>
      <c r="L206" s="271">
        <v>0</v>
      </c>
      <c r="M206" s="270"/>
      <c r="N206" s="272">
        <f t="shared" si="5"/>
        <v>0</v>
      </c>
      <c r="O206" s="265"/>
      <c r="P206" s="265"/>
      <c r="Q206" s="265"/>
      <c r="R206" s="131"/>
      <c r="T206" s="161" t="s">
        <v>3</v>
      </c>
      <c r="U206" s="42" t="s">
        <v>43</v>
      </c>
      <c r="V206" s="34"/>
      <c r="W206" s="162">
        <f t="shared" si="6"/>
        <v>0</v>
      </c>
      <c r="X206" s="162">
        <v>3.5E-4</v>
      </c>
      <c r="Y206" s="162">
        <f t="shared" si="7"/>
        <v>6.9999999999999999E-4</v>
      </c>
      <c r="Z206" s="162">
        <v>0</v>
      </c>
      <c r="AA206" s="163">
        <f t="shared" si="8"/>
        <v>0</v>
      </c>
      <c r="AR206" s="16" t="s">
        <v>185</v>
      </c>
      <c r="AT206" s="16" t="s">
        <v>441</v>
      </c>
      <c r="AU206" s="16" t="s">
        <v>103</v>
      </c>
      <c r="AY206" s="16" t="s">
        <v>148</v>
      </c>
      <c r="BE206" s="104">
        <f t="shared" si="9"/>
        <v>0</v>
      </c>
      <c r="BF206" s="104">
        <f t="shared" si="10"/>
        <v>0</v>
      </c>
      <c r="BG206" s="104">
        <f t="shared" si="11"/>
        <v>0</v>
      </c>
      <c r="BH206" s="104">
        <f t="shared" si="12"/>
        <v>0</v>
      </c>
      <c r="BI206" s="104">
        <f t="shared" si="13"/>
        <v>0</v>
      </c>
      <c r="BJ206" s="16" t="s">
        <v>85</v>
      </c>
      <c r="BK206" s="104">
        <f t="shared" si="14"/>
        <v>0</v>
      </c>
      <c r="BL206" s="16" t="s">
        <v>152</v>
      </c>
      <c r="BM206" s="16" t="s">
        <v>579</v>
      </c>
    </row>
    <row r="207" spans="2:65" s="1" customFormat="1" ht="22.5" customHeight="1" x14ac:dyDescent="0.3">
      <c r="B207" s="129"/>
      <c r="C207" s="190" t="s">
        <v>280</v>
      </c>
      <c r="D207" s="190" t="s">
        <v>441</v>
      </c>
      <c r="E207" s="191" t="s">
        <v>580</v>
      </c>
      <c r="F207" s="269" t="s">
        <v>581</v>
      </c>
      <c r="G207" s="270"/>
      <c r="H207" s="270"/>
      <c r="I207" s="270"/>
      <c r="J207" s="192" t="s">
        <v>230</v>
      </c>
      <c r="K207" s="193">
        <v>5</v>
      </c>
      <c r="L207" s="271">
        <v>0</v>
      </c>
      <c r="M207" s="270"/>
      <c r="N207" s="272">
        <f t="shared" si="5"/>
        <v>0</v>
      </c>
      <c r="O207" s="265"/>
      <c r="P207" s="265"/>
      <c r="Q207" s="265"/>
      <c r="R207" s="131"/>
      <c r="T207" s="161" t="s">
        <v>3</v>
      </c>
      <c r="U207" s="42" t="s">
        <v>43</v>
      </c>
      <c r="V207" s="34"/>
      <c r="W207" s="162">
        <f t="shared" si="6"/>
        <v>0</v>
      </c>
      <c r="X207" s="162">
        <v>6.4999999999999997E-4</v>
      </c>
      <c r="Y207" s="162">
        <f t="shared" si="7"/>
        <v>3.2499999999999999E-3</v>
      </c>
      <c r="Z207" s="162">
        <v>0</v>
      </c>
      <c r="AA207" s="163">
        <f t="shared" si="8"/>
        <v>0</v>
      </c>
      <c r="AR207" s="16" t="s">
        <v>185</v>
      </c>
      <c r="AT207" s="16" t="s">
        <v>441</v>
      </c>
      <c r="AU207" s="16" t="s">
        <v>103</v>
      </c>
      <c r="AY207" s="16" t="s">
        <v>148</v>
      </c>
      <c r="BE207" s="104">
        <f t="shared" si="9"/>
        <v>0</v>
      </c>
      <c r="BF207" s="104">
        <f t="shared" si="10"/>
        <v>0</v>
      </c>
      <c r="BG207" s="104">
        <f t="shared" si="11"/>
        <v>0</v>
      </c>
      <c r="BH207" s="104">
        <f t="shared" si="12"/>
        <v>0</v>
      </c>
      <c r="BI207" s="104">
        <f t="shared" si="13"/>
        <v>0</v>
      </c>
      <c r="BJ207" s="16" t="s">
        <v>85</v>
      </c>
      <c r="BK207" s="104">
        <f t="shared" si="14"/>
        <v>0</v>
      </c>
      <c r="BL207" s="16" t="s">
        <v>152</v>
      </c>
      <c r="BM207" s="16" t="s">
        <v>582</v>
      </c>
    </row>
    <row r="208" spans="2:65" s="1" customFormat="1" ht="31.5" customHeight="1" x14ac:dyDescent="0.3">
      <c r="B208" s="129"/>
      <c r="C208" s="157" t="s">
        <v>284</v>
      </c>
      <c r="D208" s="157" t="s">
        <v>149</v>
      </c>
      <c r="E208" s="158" t="s">
        <v>583</v>
      </c>
      <c r="F208" s="264" t="s">
        <v>584</v>
      </c>
      <c r="G208" s="265"/>
      <c r="H208" s="265"/>
      <c r="I208" s="265"/>
      <c r="J208" s="159" t="s">
        <v>230</v>
      </c>
      <c r="K208" s="160">
        <v>1</v>
      </c>
      <c r="L208" s="249">
        <v>0</v>
      </c>
      <c r="M208" s="265"/>
      <c r="N208" s="266">
        <f t="shared" si="5"/>
        <v>0</v>
      </c>
      <c r="O208" s="265"/>
      <c r="P208" s="265"/>
      <c r="Q208" s="265"/>
      <c r="R208" s="131"/>
      <c r="T208" s="161" t="s">
        <v>3</v>
      </c>
      <c r="U208" s="42" t="s">
        <v>43</v>
      </c>
      <c r="V208" s="34"/>
      <c r="W208" s="162">
        <f t="shared" si="6"/>
        <v>0</v>
      </c>
      <c r="X208" s="162">
        <v>1.0000000000000001E-5</v>
      </c>
      <c r="Y208" s="162">
        <f t="shared" si="7"/>
        <v>1.0000000000000001E-5</v>
      </c>
      <c r="Z208" s="162">
        <v>0</v>
      </c>
      <c r="AA208" s="163">
        <f t="shared" si="8"/>
        <v>0</v>
      </c>
      <c r="AR208" s="16" t="s">
        <v>152</v>
      </c>
      <c r="AT208" s="16" t="s">
        <v>149</v>
      </c>
      <c r="AU208" s="16" t="s">
        <v>103</v>
      </c>
      <c r="AY208" s="16" t="s">
        <v>148</v>
      </c>
      <c r="BE208" s="104">
        <f t="shared" si="9"/>
        <v>0</v>
      </c>
      <c r="BF208" s="104">
        <f t="shared" si="10"/>
        <v>0</v>
      </c>
      <c r="BG208" s="104">
        <f t="shared" si="11"/>
        <v>0</v>
      </c>
      <c r="BH208" s="104">
        <f t="shared" si="12"/>
        <v>0</v>
      </c>
      <c r="BI208" s="104">
        <f t="shared" si="13"/>
        <v>0</v>
      </c>
      <c r="BJ208" s="16" t="s">
        <v>85</v>
      </c>
      <c r="BK208" s="104">
        <f t="shared" si="14"/>
        <v>0</v>
      </c>
      <c r="BL208" s="16" t="s">
        <v>152</v>
      </c>
      <c r="BM208" s="16" t="s">
        <v>585</v>
      </c>
    </row>
    <row r="209" spans="2:65" s="1" customFormat="1" ht="31.5" customHeight="1" x14ac:dyDescent="0.3">
      <c r="B209" s="129"/>
      <c r="C209" s="190" t="s">
        <v>288</v>
      </c>
      <c r="D209" s="190" t="s">
        <v>441</v>
      </c>
      <c r="E209" s="191" t="s">
        <v>586</v>
      </c>
      <c r="F209" s="269" t="s">
        <v>587</v>
      </c>
      <c r="G209" s="270"/>
      <c r="H209" s="270"/>
      <c r="I209" s="270"/>
      <c r="J209" s="192" t="s">
        <v>230</v>
      </c>
      <c r="K209" s="193">
        <v>1</v>
      </c>
      <c r="L209" s="271">
        <v>0</v>
      </c>
      <c r="M209" s="270"/>
      <c r="N209" s="272">
        <f t="shared" si="5"/>
        <v>0</v>
      </c>
      <c r="O209" s="265"/>
      <c r="P209" s="265"/>
      <c r="Q209" s="265"/>
      <c r="R209" s="131"/>
      <c r="T209" s="161" t="s">
        <v>3</v>
      </c>
      <c r="U209" s="42" t="s">
        <v>43</v>
      </c>
      <c r="V209" s="34"/>
      <c r="W209" s="162">
        <f t="shared" si="6"/>
        <v>0</v>
      </c>
      <c r="X209" s="162">
        <v>8.8000000000000003E-4</v>
      </c>
      <c r="Y209" s="162">
        <f t="shared" si="7"/>
        <v>8.8000000000000003E-4</v>
      </c>
      <c r="Z209" s="162">
        <v>0</v>
      </c>
      <c r="AA209" s="163">
        <f t="shared" si="8"/>
        <v>0</v>
      </c>
      <c r="AR209" s="16" t="s">
        <v>185</v>
      </c>
      <c r="AT209" s="16" t="s">
        <v>441</v>
      </c>
      <c r="AU209" s="16" t="s">
        <v>103</v>
      </c>
      <c r="AY209" s="16" t="s">
        <v>148</v>
      </c>
      <c r="BE209" s="104">
        <f t="shared" si="9"/>
        <v>0</v>
      </c>
      <c r="BF209" s="104">
        <f t="shared" si="10"/>
        <v>0</v>
      </c>
      <c r="BG209" s="104">
        <f t="shared" si="11"/>
        <v>0</v>
      </c>
      <c r="BH209" s="104">
        <f t="shared" si="12"/>
        <v>0</v>
      </c>
      <c r="BI209" s="104">
        <f t="shared" si="13"/>
        <v>0</v>
      </c>
      <c r="BJ209" s="16" t="s">
        <v>85</v>
      </c>
      <c r="BK209" s="104">
        <f t="shared" si="14"/>
        <v>0</v>
      </c>
      <c r="BL209" s="16" t="s">
        <v>152</v>
      </c>
      <c r="BM209" s="16" t="s">
        <v>588</v>
      </c>
    </row>
    <row r="210" spans="2:65" s="1" customFormat="1" ht="31.5" customHeight="1" x14ac:dyDescent="0.3">
      <c r="B210" s="129"/>
      <c r="C210" s="190" t="s">
        <v>292</v>
      </c>
      <c r="D210" s="190" t="s">
        <v>441</v>
      </c>
      <c r="E210" s="191" t="s">
        <v>589</v>
      </c>
      <c r="F210" s="269" t="s">
        <v>590</v>
      </c>
      <c r="G210" s="270"/>
      <c r="H210" s="270"/>
      <c r="I210" s="270"/>
      <c r="J210" s="192" t="s">
        <v>230</v>
      </c>
      <c r="K210" s="193">
        <v>1</v>
      </c>
      <c r="L210" s="271">
        <v>0</v>
      </c>
      <c r="M210" s="270"/>
      <c r="N210" s="272">
        <f t="shared" si="5"/>
        <v>0</v>
      </c>
      <c r="O210" s="265"/>
      <c r="P210" s="265"/>
      <c r="Q210" s="265"/>
      <c r="R210" s="131"/>
      <c r="T210" s="161" t="s">
        <v>3</v>
      </c>
      <c r="U210" s="42" t="s">
        <v>43</v>
      </c>
      <c r="V210" s="34"/>
      <c r="W210" s="162">
        <f t="shared" si="6"/>
        <v>0</v>
      </c>
      <c r="X210" s="162">
        <v>1.2099999999999999E-3</v>
      </c>
      <c r="Y210" s="162">
        <f t="shared" si="7"/>
        <v>1.2099999999999999E-3</v>
      </c>
      <c r="Z210" s="162">
        <v>0</v>
      </c>
      <c r="AA210" s="163">
        <f t="shared" si="8"/>
        <v>0</v>
      </c>
      <c r="AR210" s="16" t="s">
        <v>185</v>
      </c>
      <c r="AT210" s="16" t="s">
        <v>441</v>
      </c>
      <c r="AU210" s="16" t="s">
        <v>103</v>
      </c>
      <c r="AY210" s="16" t="s">
        <v>148</v>
      </c>
      <c r="BE210" s="104">
        <f t="shared" si="9"/>
        <v>0</v>
      </c>
      <c r="BF210" s="104">
        <f t="shared" si="10"/>
        <v>0</v>
      </c>
      <c r="BG210" s="104">
        <f t="shared" si="11"/>
        <v>0</v>
      </c>
      <c r="BH210" s="104">
        <f t="shared" si="12"/>
        <v>0</v>
      </c>
      <c r="BI210" s="104">
        <f t="shared" si="13"/>
        <v>0</v>
      </c>
      <c r="BJ210" s="16" t="s">
        <v>85</v>
      </c>
      <c r="BK210" s="104">
        <f t="shared" si="14"/>
        <v>0</v>
      </c>
      <c r="BL210" s="16" t="s">
        <v>152</v>
      </c>
      <c r="BM210" s="16" t="s">
        <v>591</v>
      </c>
    </row>
    <row r="211" spans="2:65" s="1" customFormat="1" ht="31.5" customHeight="1" x14ac:dyDescent="0.3">
      <c r="B211" s="129"/>
      <c r="C211" s="157" t="s">
        <v>296</v>
      </c>
      <c r="D211" s="157" t="s">
        <v>149</v>
      </c>
      <c r="E211" s="158" t="s">
        <v>592</v>
      </c>
      <c r="F211" s="264" t="s">
        <v>593</v>
      </c>
      <c r="G211" s="265"/>
      <c r="H211" s="265"/>
      <c r="I211" s="265"/>
      <c r="J211" s="159" t="s">
        <v>230</v>
      </c>
      <c r="K211" s="160">
        <v>2</v>
      </c>
      <c r="L211" s="249">
        <v>0</v>
      </c>
      <c r="M211" s="265"/>
      <c r="N211" s="266">
        <f t="shared" si="5"/>
        <v>0</v>
      </c>
      <c r="O211" s="265"/>
      <c r="P211" s="265"/>
      <c r="Q211" s="265"/>
      <c r="R211" s="131"/>
      <c r="T211" s="161" t="s">
        <v>3</v>
      </c>
      <c r="U211" s="42" t="s">
        <v>43</v>
      </c>
      <c r="V211" s="34"/>
      <c r="W211" s="162">
        <f t="shared" si="6"/>
        <v>0</v>
      </c>
      <c r="X211" s="162">
        <v>1E-4</v>
      </c>
      <c r="Y211" s="162">
        <f t="shared" si="7"/>
        <v>2.0000000000000001E-4</v>
      </c>
      <c r="Z211" s="162">
        <v>0</v>
      </c>
      <c r="AA211" s="163">
        <f t="shared" si="8"/>
        <v>0</v>
      </c>
      <c r="AR211" s="16" t="s">
        <v>152</v>
      </c>
      <c r="AT211" s="16" t="s">
        <v>149</v>
      </c>
      <c r="AU211" s="16" t="s">
        <v>103</v>
      </c>
      <c r="AY211" s="16" t="s">
        <v>148</v>
      </c>
      <c r="BE211" s="104">
        <f t="shared" si="9"/>
        <v>0</v>
      </c>
      <c r="BF211" s="104">
        <f t="shared" si="10"/>
        <v>0</v>
      </c>
      <c r="BG211" s="104">
        <f t="shared" si="11"/>
        <v>0</v>
      </c>
      <c r="BH211" s="104">
        <f t="shared" si="12"/>
        <v>0</v>
      </c>
      <c r="BI211" s="104">
        <f t="shared" si="13"/>
        <v>0</v>
      </c>
      <c r="BJ211" s="16" t="s">
        <v>85</v>
      </c>
      <c r="BK211" s="104">
        <f t="shared" si="14"/>
        <v>0</v>
      </c>
      <c r="BL211" s="16" t="s">
        <v>152</v>
      </c>
      <c r="BM211" s="16" t="s">
        <v>594</v>
      </c>
    </row>
    <row r="212" spans="2:65" s="1" customFormat="1" ht="31.5" customHeight="1" x14ac:dyDescent="0.3">
      <c r="B212" s="129"/>
      <c r="C212" s="190" t="s">
        <v>300</v>
      </c>
      <c r="D212" s="190" t="s">
        <v>441</v>
      </c>
      <c r="E212" s="191" t="s">
        <v>595</v>
      </c>
      <c r="F212" s="269" t="s">
        <v>596</v>
      </c>
      <c r="G212" s="270"/>
      <c r="H212" s="270"/>
      <c r="I212" s="270"/>
      <c r="J212" s="192" t="s">
        <v>230</v>
      </c>
      <c r="K212" s="193">
        <v>2</v>
      </c>
      <c r="L212" s="271">
        <v>0</v>
      </c>
      <c r="M212" s="270"/>
      <c r="N212" s="272">
        <f t="shared" si="5"/>
        <v>0</v>
      </c>
      <c r="O212" s="265"/>
      <c r="P212" s="265"/>
      <c r="Q212" s="265"/>
      <c r="R212" s="131"/>
      <c r="T212" s="161" t="s">
        <v>3</v>
      </c>
      <c r="U212" s="42" t="s">
        <v>43</v>
      </c>
      <c r="V212" s="34"/>
      <c r="W212" s="162">
        <f t="shared" si="6"/>
        <v>0</v>
      </c>
      <c r="X212" s="162">
        <v>8.8000000000000003E-4</v>
      </c>
      <c r="Y212" s="162">
        <f t="shared" si="7"/>
        <v>1.7600000000000001E-3</v>
      </c>
      <c r="Z212" s="162">
        <v>0</v>
      </c>
      <c r="AA212" s="163">
        <f t="shared" si="8"/>
        <v>0</v>
      </c>
      <c r="AR212" s="16" t="s">
        <v>185</v>
      </c>
      <c r="AT212" s="16" t="s">
        <v>441</v>
      </c>
      <c r="AU212" s="16" t="s">
        <v>103</v>
      </c>
      <c r="AY212" s="16" t="s">
        <v>148</v>
      </c>
      <c r="BE212" s="104">
        <f t="shared" si="9"/>
        <v>0</v>
      </c>
      <c r="BF212" s="104">
        <f t="shared" si="10"/>
        <v>0</v>
      </c>
      <c r="BG212" s="104">
        <f t="shared" si="11"/>
        <v>0</v>
      </c>
      <c r="BH212" s="104">
        <f t="shared" si="12"/>
        <v>0</v>
      </c>
      <c r="BI212" s="104">
        <f t="shared" si="13"/>
        <v>0</v>
      </c>
      <c r="BJ212" s="16" t="s">
        <v>85</v>
      </c>
      <c r="BK212" s="104">
        <f t="shared" si="14"/>
        <v>0</v>
      </c>
      <c r="BL212" s="16" t="s">
        <v>152</v>
      </c>
      <c r="BM212" s="16" t="s">
        <v>597</v>
      </c>
    </row>
    <row r="213" spans="2:65" s="1" customFormat="1" ht="31.5" customHeight="1" x14ac:dyDescent="0.3">
      <c r="B213" s="129"/>
      <c r="C213" s="157" t="s">
        <v>305</v>
      </c>
      <c r="D213" s="157" t="s">
        <v>149</v>
      </c>
      <c r="E213" s="158" t="s">
        <v>598</v>
      </c>
      <c r="F213" s="264" t="s">
        <v>599</v>
      </c>
      <c r="G213" s="265"/>
      <c r="H213" s="265"/>
      <c r="I213" s="265"/>
      <c r="J213" s="159" t="s">
        <v>230</v>
      </c>
      <c r="K213" s="160">
        <v>2</v>
      </c>
      <c r="L213" s="249">
        <v>0</v>
      </c>
      <c r="M213" s="265"/>
      <c r="N213" s="266">
        <f t="shared" si="5"/>
        <v>0</v>
      </c>
      <c r="O213" s="265"/>
      <c r="P213" s="265"/>
      <c r="Q213" s="265"/>
      <c r="R213" s="131"/>
      <c r="T213" s="161" t="s">
        <v>3</v>
      </c>
      <c r="U213" s="42" t="s">
        <v>43</v>
      </c>
      <c r="V213" s="34"/>
      <c r="W213" s="162">
        <f t="shared" si="6"/>
        <v>0</v>
      </c>
      <c r="X213" s="162">
        <v>1E-4</v>
      </c>
      <c r="Y213" s="162">
        <f t="shared" si="7"/>
        <v>2.0000000000000001E-4</v>
      </c>
      <c r="Z213" s="162">
        <v>0</v>
      </c>
      <c r="AA213" s="163">
        <f t="shared" si="8"/>
        <v>0</v>
      </c>
      <c r="AR213" s="16" t="s">
        <v>152</v>
      </c>
      <c r="AT213" s="16" t="s">
        <v>149</v>
      </c>
      <c r="AU213" s="16" t="s">
        <v>103</v>
      </c>
      <c r="AY213" s="16" t="s">
        <v>148</v>
      </c>
      <c r="BE213" s="104">
        <f t="shared" si="9"/>
        <v>0</v>
      </c>
      <c r="BF213" s="104">
        <f t="shared" si="10"/>
        <v>0</v>
      </c>
      <c r="BG213" s="104">
        <f t="shared" si="11"/>
        <v>0</v>
      </c>
      <c r="BH213" s="104">
        <f t="shared" si="12"/>
        <v>0</v>
      </c>
      <c r="BI213" s="104">
        <f t="shared" si="13"/>
        <v>0</v>
      </c>
      <c r="BJ213" s="16" t="s">
        <v>85</v>
      </c>
      <c r="BK213" s="104">
        <f t="shared" si="14"/>
        <v>0</v>
      </c>
      <c r="BL213" s="16" t="s">
        <v>152</v>
      </c>
      <c r="BM213" s="16" t="s">
        <v>600</v>
      </c>
    </row>
    <row r="214" spans="2:65" s="11" customFormat="1" ht="22.5" customHeight="1" x14ac:dyDescent="0.3">
      <c r="B214" s="172"/>
      <c r="C214" s="173"/>
      <c r="D214" s="173"/>
      <c r="E214" s="174" t="s">
        <v>3</v>
      </c>
      <c r="F214" s="267" t="s">
        <v>601</v>
      </c>
      <c r="G214" s="268"/>
      <c r="H214" s="268"/>
      <c r="I214" s="268"/>
      <c r="J214" s="173"/>
      <c r="K214" s="175">
        <v>2</v>
      </c>
      <c r="L214" s="173"/>
      <c r="M214" s="173"/>
      <c r="N214" s="173"/>
      <c r="O214" s="173"/>
      <c r="P214" s="173"/>
      <c r="Q214" s="173"/>
      <c r="R214" s="176"/>
      <c r="T214" s="177"/>
      <c r="U214" s="173"/>
      <c r="V214" s="173"/>
      <c r="W214" s="173"/>
      <c r="X214" s="173"/>
      <c r="Y214" s="173"/>
      <c r="Z214" s="173"/>
      <c r="AA214" s="178"/>
      <c r="AT214" s="179" t="s">
        <v>155</v>
      </c>
      <c r="AU214" s="179" t="s">
        <v>103</v>
      </c>
      <c r="AV214" s="11" t="s">
        <v>103</v>
      </c>
      <c r="AW214" s="11" t="s">
        <v>35</v>
      </c>
      <c r="AX214" s="11" t="s">
        <v>85</v>
      </c>
      <c r="AY214" s="179" t="s">
        <v>148</v>
      </c>
    </row>
    <row r="215" spans="2:65" s="1" customFormat="1" ht="31.5" customHeight="1" x14ac:dyDescent="0.3">
      <c r="B215" s="129"/>
      <c r="C215" s="190" t="s">
        <v>309</v>
      </c>
      <c r="D215" s="190" t="s">
        <v>441</v>
      </c>
      <c r="E215" s="191" t="s">
        <v>602</v>
      </c>
      <c r="F215" s="269" t="s">
        <v>603</v>
      </c>
      <c r="G215" s="270"/>
      <c r="H215" s="270"/>
      <c r="I215" s="270"/>
      <c r="J215" s="192" t="s">
        <v>230</v>
      </c>
      <c r="K215" s="193">
        <v>1</v>
      </c>
      <c r="L215" s="271">
        <v>0</v>
      </c>
      <c r="M215" s="270"/>
      <c r="N215" s="272">
        <f>ROUND(L215*K215,2)</f>
        <v>0</v>
      </c>
      <c r="O215" s="265"/>
      <c r="P215" s="265"/>
      <c r="Q215" s="265"/>
      <c r="R215" s="131"/>
      <c r="T215" s="161" t="s">
        <v>3</v>
      </c>
      <c r="U215" s="42" t="s">
        <v>43</v>
      </c>
      <c r="V215" s="34"/>
      <c r="W215" s="162">
        <f>V215*K215</f>
        <v>0</v>
      </c>
      <c r="X215" s="162">
        <v>8.5999999999999998E-4</v>
      </c>
      <c r="Y215" s="162">
        <f>X215*K215</f>
        <v>8.5999999999999998E-4</v>
      </c>
      <c r="Z215" s="162">
        <v>0</v>
      </c>
      <c r="AA215" s="163">
        <f>Z215*K215</f>
        <v>0</v>
      </c>
      <c r="AR215" s="16" t="s">
        <v>185</v>
      </c>
      <c r="AT215" s="16" t="s">
        <v>441</v>
      </c>
      <c r="AU215" s="16" t="s">
        <v>103</v>
      </c>
      <c r="AY215" s="16" t="s">
        <v>148</v>
      </c>
      <c r="BE215" s="104">
        <f>IF(U215="základní",N215,0)</f>
        <v>0</v>
      </c>
      <c r="BF215" s="104">
        <f>IF(U215="snížená",N215,0)</f>
        <v>0</v>
      </c>
      <c r="BG215" s="104">
        <f>IF(U215="zákl. přenesená",N215,0)</f>
        <v>0</v>
      </c>
      <c r="BH215" s="104">
        <f>IF(U215="sníž. přenesená",N215,0)</f>
        <v>0</v>
      </c>
      <c r="BI215" s="104">
        <f>IF(U215="nulová",N215,0)</f>
        <v>0</v>
      </c>
      <c r="BJ215" s="16" t="s">
        <v>85</v>
      </c>
      <c r="BK215" s="104">
        <f>ROUND(L215*K215,2)</f>
        <v>0</v>
      </c>
      <c r="BL215" s="16" t="s">
        <v>152</v>
      </c>
      <c r="BM215" s="16" t="s">
        <v>604</v>
      </c>
    </row>
    <row r="216" spans="2:65" s="1" customFormat="1" ht="31.5" customHeight="1" x14ac:dyDescent="0.3">
      <c r="B216" s="129"/>
      <c r="C216" s="190" t="s">
        <v>313</v>
      </c>
      <c r="D216" s="190" t="s">
        <v>441</v>
      </c>
      <c r="E216" s="191" t="s">
        <v>605</v>
      </c>
      <c r="F216" s="269" t="s">
        <v>606</v>
      </c>
      <c r="G216" s="270"/>
      <c r="H216" s="270"/>
      <c r="I216" s="270"/>
      <c r="J216" s="192" t="s">
        <v>230</v>
      </c>
      <c r="K216" s="193">
        <v>1</v>
      </c>
      <c r="L216" s="271">
        <v>0</v>
      </c>
      <c r="M216" s="270"/>
      <c r="N216" s="272">
        <f>ROUND(L216*K216,2)</f>
        <v>0</v>
      </c>
      <c r="O216" s="265"/>
      <c r="P216" s="265"/>
      <c r="Q216" s="265"/>
      <c r="R216" s="131"/>
      <c r="T216" s="161" t="s">
        <v>3</v>
      </c>
      <c r="U216" s="42" t="s">
        <v>43</v>
      </c>
      <c r="V216" s="34"/>
      <c r="W216" s="162">
        <f>V216*K216</f>
        <v>0</v>
      </c>
      <c r="X216" s="162">
        <v>1.8E-3</v>
      </c>
      <c r="Y216" s="162">
        <f>X216*K216</f>
        <v>1.8E-3</v>
      </c>
      <c r="Z216" s="162">
        <v>0</v>
      </c>
      <c r="AA216" s="163">
        <f>Z216*K216</f>
        <v>0</v>
      </c>
      <c r="AR216" s="16" t="s">
        <v>185</v>
      </c>
      <c r="AT216" s="16" t="s">
        <v>441</v>
      </c>
      <c r="AU216" s="16" t="s">
        <v>103</v>
      </c>
      <c r="AY216" s="16" t="s">
        <v>148</v>
      </c>
      <c r="BE216" s="104">
        <f>IF(U216="základní",N216,0)</f>
        <v>0</v>
      </c>
      <c r="BF216" s="104">
        <f>IF(U216="snížená",N216,0)</f>
        <v>0</v>
      </c>
      <c r="BG216" s="104">
        <f>IF(U216="zákl. přenesená",N216,0)</f>
        <v>0</v>
      </c>
      <c r="BH216" s="104">
        <f>IF(U216="sníž. přenesená",N216,0)</f>
        <v>0</v>
      </c>
      <c r="BI216" s="104">
        <f>IF(U216="nulová",N216,0)</f>
        <v>0</v>
      </c>
      <c r="BJ216" s="16" t="s">
        <v>85</v>
      </c>
      <c r="BK216" s="104">
        <f>ROUND(L216*K216,2)</f>
        <v>0</v>
      </c>
      <c r="BL216" s="16" t="s">
        <v>152</v>
      </c>
      <c r="BM216" s="16" t="s">
        <v>607</v>
      </c>
    </row>
    <row r="217" spans="2:65" s="1" customFormat="1" ht="22.5" customHeight="1" x14ac:dyDescent="0.3">
      <c r="B217" s="129"/>
      <c r="C217" s="157" t="s">
        <v>317</v>
      </c>
      <c r="D217" s="157" t="s">
        <v>149</v>
      </c>
      <c r="E217" s="158" t="s">
        <v>608</v>
      </c>
      <c r="F217" s="264" t="s">
        <v>609</v>
      </c>
      <c r="G217" s="265"/>
      <c r="H217" s="265"/>
      <c r="I217" s="265"/>
      <c r="J217" s="159" t="s">
        <v>198</v>
      </c>
      <c r="K217" s="160">
        <v>35</v>
      </c>
      <c r="L217" s="249">
        <v>0</v>
      </c>
      <c r="M217" s="265"/>
      <c r="N217" s="266">
        <f>ROUND(L217*K217,2)</f>
        <v>0</v>
      </c>
      <c r="O217" s="265"/>
      <c r="P217" s="265"/>
      <c r="Q217" s="265"/>
      <c r="R217" s="131"/>
      <c r="T217" s="161" t="s">
        <v>3</v>
      </c>
      <c r="U217" s="42" t="s">
        <v>43</v>
      </c>
      <c r="V217" s="34"/>
      <c r="W217" s="162">
        <f>V217*K217</f>
        <v>0</v>
      </c>
      <c r="X217" s="162">
        <v>0</v>
      </c>
      <c r="Y217" s="162">
        <f>X217*K217</f>
        <v>0</v>
      </c>
      <c r="Z217" s="162">
        <v>0</v>
      </c>
      <c r="AA217" s="163">
        <f>Z217*K217</f>
        <v>0</v>
      </c>
      <c r="AR217" s="16" t="s">
        <v>152</v>
      </c>
      <c r="AT217" s="16" t="s">
        <v>149</v>
      </c>
      <c r="AU217" s="16" t="s">
        <v>103</v>
      </c>
      <c r="AY217" s="16" t="s">
        <v>148</v>
      </c>
      <c r="BE217" s="104">
        <f>IF(U217="základní",N217,0)</f>
        <v>0</v>
      </c>
      <c r="BF217" s="104">
        <f>IF(U217="snížená",N217,0)</f>
        <v>0</v>
      </c>
      <c r="BG217" s="104">
        <f>IF(U217="zákl. přenesená",N217,0)</f>
        <v>0</v>
      </c>
      <c r="BH217" s="104">
        <f>IF(U217="sníž. přenesená",N217,0)</f>
        <v>0</v>
      </c>
      <c r="BI217" s="104">
        <f>IF(U217="nulová",N217,0)</f>
        <v>0</v>
      </c>
      <c r="BJ217" s="16" t="s">
        <v>85</v>
      </c>
      <c r="BK217" s="104">
        <f>ROUND(L217*K217,2)</f>
        <v>0</v>
      </c>
      <c r="BL217" s="16" t="s">
        <v>152</v>
      </c>
      <c r="BM217" s="16" t="s">
        <v>610</v>
      </c>
    </row>
    <row r="218" spans="2:65" s="1" customFormat="1" ht="22.5" customHeight="1" x14ac:dyDescent="0.3">
      <c r="B218" s="129"/>
      <c r="C218" s="157" t="s">
        <v>322</v>
      </c>
      <c r="D218" s="157" t="s">
        <v>149</v>
      </c>
      <c r="E218" s="158" t="s">
        <v>611</v>
      </c>
      <c r="F218" s="264" t="s">
        <v>612</v>
      </c>
      <c r="G218" s="265"/>
      <c r="H218" s="265"/>
      <c r="I218" s="265"/>
      <c r="J218" s="159" t="s">
        <v>198</v>
      </c>
      <c r="K218" s="160">
        <v>75</v>
      </c>
      <c r="L218" s="249">
        <v>0</v>
      </c>
      <c r="M218" s="265"/>
      <c r="N218" s="266">
        <f>ROUND(L218*K218,2)</f>
        <v>0</v>
      </c>
      <c r="O218" s="265"/>
      <c r="P218" s="265"/>
      <c r="Q218" s="265"/>
      <c r="R218" s="131"/>
      <c r="T218" s="161" t="s">
        <v>3</v>
      </c>
      <c r="U218" s="42" t="s">
        <v>43</v>
      </c>
      <c r="V218" s="34"/>
      <c r="W218" s="162">
        <f>V218*K218</f>
        <v>0</v>
      </c>
      <c r="X218" s="162">
        <v>0</v>
      </c>
      <c r="Y218" s="162">
        <f>X218*K218</f>
        <v>0</v>
      </c>
      <c r="Z218" s="162">
        <v>0</v>
      </c>
      <c r="AA218" s="163">
        <f>Z218*K218</f>
        <v>0</v>
      </c>
      <c r="AR218" s="16" t="s">
        <v>152</v>
      </c>
      <c r="AT218" s="16" t="s">
        <v>149</v>
      </c>
      <c r="AU218" s="16" t="s">
        <v>103</v>
      </c>
      <c r="AY218" s="16" t="s">
        <v>148</v>
      </c>
      <c r="BE218" s="104">
        <f>IF(U218="základní",N218,0)</f>
        <v>0</v>
      </c>
      <c r="BF218" s="104">
        <f>IF(U218="snížená",N218,0)</f>
        <v>0</v>
      </c>
      <c r="BG218" s="104">
        <f>IF(U218="zákl. přenesená",N218,0)</f>
        <v>0</v>
      </c>
      <c r="BH218" s="104">
        <f>IF(U218="sníž. přenesená",N218,0)</f>
        <v>0</v>
      </c>
      <c r="BI218" s="104">
        <f>IF(U218="nulová",N218,0)</f>
        <v>0</v>
      </c>
      <c r="BJ218" s="16" t="s">
        <v>85</v>
      </c>
      <c r="BK218" s="104">
        <f>ROUND(L218*K218,2)</f>
        <v>0</v>
      </c>
      <c r="BL218" s="16" t="s">
        <v>152</v>
      </c>
      <c r="BM218" s="16" t="s">
        <v>613</v>
      </c>
    </row>
    <row r="219" spans="2:65" s="11" customFormat="1" ht="22.5" customHeight="1" x14ac:dyDescent="0.3">
      <c r="B219" s="172"/>
      <c r="C219" s="173"/>
      <c r="D219" s="173"/>
      <c r="E219" s="174" t="s">
        <v>3</v>
      </c>
      <c r="F219" s="267" t="s">
        <v>614</v>
      </c>
      <c r="G219" s="268"/>
      <c r="H219" s="268"/>
      <c r="I219" s="268"/>
      <c r="J219" s="173"/>
      <c r="K219" s="175">
        <v>75</v>
      </c>
      <c r="L219" s="173"/>
      <c r="M219" s="173"/>
      <c r="N219" s="173"/>
      <c r="O219" s="173"/>
      <c r="P219" s="173"/>
      <c r="Q219" s="173"/>
      <c r="R219" s="176"/>
      <c r="T219" s="177"/>
      <c r="U219" s="173"/>
      <c r="V219" s="173"/>
      <c r="W219" s="173"/>
      <c r="X219" s="173"/>
      <c r="Y219" s="173"/>
      <c r="Z219" s="173"/>
      <c r="AA219" s="178"/>
      <c r="AT219" s="179" t="s">
        <v>155</v>
      </c>
      <c r="AU219" s="179" t="s">
        <v>103</v>
      </c>
      <c r="AV219" s="11" t="s">
        <v>103</v>
      </c>
      <c r="AW219" s="11" t="s">
        <v>35</v>
      </c>
      <c r="AX219" s="11" t="s">
        <v>85</v>
      </c>
      <c r="AY219" s="179" t="s">
        <v>148</v>
      </c>
    </row>
    <row r="220" spans="2:65" s="1" customFormat="1" ht="31.5" customHeight="1" x14ac:dyDescent="0.3">
      <c r="B220" s="129"/>
      <c r="C220" s="157" t="s">
        <v>327</v>
      </c>
      <c r="D220" s="157" t="s">
        <v>149</v>
      </c>
      <c r="E220" s="158" t="s">
        <v>615</v>
      </c>
      <c r="F220" s="264" t="s">
        <v>616</v>
      </c>
      <c r="G220" s="265"/>
      <c r="H220" s="265"/>
      <c r="I220" s="265"/>
      <c r="J220" s="159" t="s">
        <v>230</v>
      </c>
      <c r="K220" s="160">
        <v>3</v>
      </c>
      <c r="L220" s="249">
        <v>0</v>
      </c>
      <c r="M220" s="265"/>
      <c r="N220" s="266">
        <f>ROUND(L220*K220,2)</f>
        <v>0</v>
      </c>
      <c r="O220" s="265"/>
      <c r="P220" s="265"/>
      <c r="Q220" s="265"/>
      <c r="R220" s="131"/>
      <c r="T220" s="161" t="s">
        <v>3</v>
      </c>
      <c r="U220" s="42" t="s">
        <v>43</v>
      </c>
      <c r="V220" s="34"/>
      <c r="W220" s="162">
        <f>V220*K220</f>
        <v>0</v>
      </c>
      <c r="X220" s="162">
        <v>4.9050000000000003E-2</v>
      </c>
      <c r="Y220" s="162">
        <f>X220*K220</f>
        <v>0.14715</v>
      </c>
      <c r="Z220" s="162">
        <v>0</v>
      </c>
      <c r="AA220" s="163">
        <f>Z220*K220</f>
        <v>0</v>
      </c>
      <c r="AR220" s="16" t="s">
        <v>152</v>
      </c>
      <c r="AT220" s="16" t="s">
        <v>149</v>
      </c>
      <c r="AU220" s="16" t="s">
        <v>103</v>
      </c>
      <c r="AY220" s="16" t="s">
        <v>148</v>
      </c>
      <c r="BE220" s="104">
        <f>IF(U220="základní",N220,0)</f>
        <v>0</v>
      </c>
      <c r="BF220" s="104">
        <f>IF(U220="snížená",N220,0)</f>
        <v>0</v>
      </c>
      <c r="BG220" s="104">
        <f>IF(U220="zákl. přenesená",N220,0)</f>
        <v>0</v>
      </c>
      <c r="BH220" s="104">
        <f>IF(U220="sníž. přenesená",N220,0)</f>
        <v>0</v>
      </c>
      <c r="BI220" s="104">
        <f>IF(U220="nulová",N220,0)</f>
        <v>0</v>
      </c>
      <c r="BJ220" s="16" t="s">
        <v>85</v>
      </c>
      <c r="BK220" s="104">
        <f>ROUND(L220*K220,2)</f>
        <v>0</v>
      </c>
      <c r="BL220" s="16" t="s">
        <v>152</v>
      </c>
      <c r="BM220" s="16" t="s">
        <v>617</v>
      </c>
    </row>
    <row r="221" spans="2:65" s="10" customFormat="1" ht="22.5" customHeight="1" x14ac:dyDescent="0.3">
      <c r="B221" s="164"/>
      <c r="C221" s="165"/>
      <c r="D221" s="165"/>
      <c r="E221" s="166" t="s">
        <v>3</v>
      </c>
      <c r="F221" s="276" t="s">
        <v>618</v>
      </c>
      <c r="G221" s="277"/>
      <c r="H221" s="277"/>
      <c r="I221" s="277"/>
      <c r="J221" s="165"/>
      <c r="K221" s="167" t="s">
        <v>3</v>
      </c>
      <c r="L221" s="165"/>
      <c r="M221" s="165"/>
      <c r="N221" s="165"/>
      <c r="O221" s="165"/>
      <c r="P221" s="165"/>
      <c r="Q221" s="165"/>
      <c r="R221" s="168"/>
      <c r="T221" s="169"/>
      <c r="U221" s="165"/>
      <c r="V221" s="165"/>
      <c r="W221" s="165"/>
      <c r="X221" s="165"/>
      <c r="Y221" s="165"/>
      <c r="Z221" s="165"/>
      <c r="AA221" s="170"/>
      <c r="AT221" s="171" t="s">
        <v>155</v>
      </c>
      <c r="AU221" s="171" t="s">
        <v>103</v>
      </c>
      <c r="AV221" s="10" t="s">
        <v>85</v>
      </c>
      <c r="AW221" s="10" t="s">
        <v>35</v>
      </c>
      <c r="AX221" s="10" t="s">
        <v>78</v>
      </c>
      <c r="AY221" s="171" t="s">
        <v>148</v>
      </c>
    </row>
    <row r="222" spans="2:65" s="11" customFormat="1" ht="22.5" customHeight="1" x14ac:dyDescent="0.3">
      <c r="B222" s="172"/>
      <c r="C222" s="173"/>
      <c r="D222" s="173"/>
      <c r="E222" s="174" t="s">
        <v>3</v>
      </c>
      <c r="F222" s="273" t="s">
        <v>103</v>
      </c>
      <c r="G222" s="268"/>
      <c r="H222" s="268"/>
      <c r="I222" s="268"/>
      <c r="J222" s="173"/>
      <c r="K222" s="175">
        <v>2</v>
      </c>
      <c r="L222" s="173"/>
      <c r="M222" s="173"/>
      <c r="N222" s="173"/>
      <c r="O222" s="173"/>
      <c r="P222" s="173"/>
      <c r="Q222" s="173"/>
      <c r="R222" s="176"/>
      <c r="T222" s="177"/>
      <c r="U222" s="173"/>
      <c r="V222" s="173"/>
      <c r="W222" s="173"/>
      <c r="X222" s="173"/>
      <c r="Y222" s="173"/>
      <c r="Z222" s="173"/>
      <c r="AA222" s="178"/>
      <c r="AT222" s="179" t="s">
        <v>155</v>
      </c>
      <c r="AU222" s="179" t="s">
        <v>103</v>
      </c>
      <c r="AV222" s="11" t="s">
        <v>103</v>
      </c>
      <c r="AW222" s="11" t="s">
        <v>35</v>
      </c>
      <c r="AX222" s="11" t="s">
        <v>78</v>
      </c>
      <c r="AY222" s="179" t="s">
        <v>148</v>
      </c>
    </row>
    <row r="223" spans="2:65" s="10" customFormat="1" ht="22.5" customHeight="1" x14ac:dyDescent="0.3">
      <c r="B223" s="164"/>
      <c r="C223" s="165"/>
      <c r="D223" s="165"/>
      <c r="E223" s="166" t="s">
        <v>3</v>
      </c>
      <c r="F223" s="297" t="s">
        <v>619</v>
      </c>
      <c r="G223" s="277"/>
      <c r="H223" s="277"/>
      <c r="I223" s="277"/>
      <c r="J223" s="165"/>
      <c r="K223" s="167" t="s">
        <v>3</v>
      </c>
      <c r="L223" s="165"/>
      <c r="M223" s="165"/>
      <c r="N223" s="165"/>
      <c r="O223" s="165"/>
      <c r="P223" s="165"/>
      <c r="Q223" s="165"/>
      <c r="R223" s="168"/>
      <c r="T223" s="169"/>
      <c r="U223" s="165"/>
      <c r="V223" s="165"/>
      <c r="W223" s="165"/>
      <c r="X223" s="165"/>
      <c r="Y223" s="165"/>
      <c r="Z223" s="165"/>
      <c r="AA223" s="170"/>
      <c r="AT223" s="171" t="s">
        <v>155</v>
      </c>
      <c r="AU223" s="171" t="s">
        <v>103</v>
      </c>
      <c r="AV223" s="10" t="s">
        <v>85</v>
      </c>
      <c r="AW223" s="10" t="s">
        <v>35</v>
      </c>
      <c r="AX223" s="10" t="s">
        <v>78</v>
      </c>
      <c r="AY223" s="171" t="s">
        <v>148</v>
      </c>
    </row>
    <row r="224" spans="2:65" s="11" customFormat="1" ht="22.5" customHeight="1" x14ac:dyDescent="0.3">
      <c r="B224" s="172"/>
      <c r="C224" s="173"/>
      <c r="D224" s="173"/>
      <c r="E224" s="174" t="s">
        <v>3</v>
      </c>
      <c r="F224" s="273" t="s">
        <v>85</v>
      </c>
      <c r="G224" s="268"/>
      <c r="H224" s="268"/>
      <c r="I224" s="268"/>
      <c r="J224" s="173"/>
      <c r="K224" s="175">
        <v>1</v>
      </c>
      <c r="L224" s="173"/>
      <c r="M224" s="173"/>
      <c r="N224" s="173"/>
      <c r="O224" s="173"/>
      <c r="P224" s="173"/>
      <c r="Q224" s="173"/>
      <c r="R224" s="176"/>
      <c r="T224" s="177"/>
      <c r="U224" s="173"/>
      <c r="V224" s="173"/>
      <c r="W224" s="173"/>
      <c r="X224" s="173"/>
      <c r="Y224" s="173"/>
      <c r="Z224" s="173"/>
      <c r="AA224" s="178"/>
      <c r="AT224" s="179" t="s">
        <v>155</v>
      </c>
      <c r="AU224" s="179" t="s">
        <v>103</v>
      </c>
      <c r="AV224" s="11" t="s">
        <v>103</v>
      </c>
      <c r="AW224" s="11" t="s">
        <v>35</v>
      </c>
      <c r="AX224" s="11" t="s">
        <v>78</v>
      </c>
      <c r="AY224" s="179" t="s">
        <v>148</v>
      </c>
    </row>
    <row r="225" spans="2:65" s="12" customFormat="1" ht="22.5" customHeight="1" x14ac:dyDescent="0.3">
      <c r="B225" s="180"/>
      <c r="C225" s="181"/>
      <c r="D225" s="181"/>
      <c r="E225" s="182" t="s">
        <v>3</v>
      </c>
      <c r="F225" s="274" t="s">
        <v>156</v>
      </c>
      <c r="G225" s="275"/>
      <c r="H225" s="275"/>
      <c r="I225" s="275"/>
      <c r="J225" s="181"/>
      <c r="K225" s="183">
        <v>3</v>
      </c>
      <c r="L225" s="181"/>
      <c r="M225" s="181"/>
      <c r="N225" s="181"/>
      <c r="O225" s="181"/>
      <c r="P225" s="181"/>
      <c r="Q225" s="181"/>
      <c r="R225" s="184"/>
      <c r="T225" s="185"/>
      <c r="U225" s="181"/>
      <c r="V225" s="181"/>
      <c r="W225" s="181"/>
      <c r="X225" s="181"/>
      <c r="Y225" s="181"/>
      <c r="Z225" s="181"/>
      <c r="AA225" s="186"/>
      <c r="AT225" s="187" t="s">
        <v>155</v>
      </c>
      <c r="AU225" s="187" t="s">
        <v>103</v>
      </c>
      <c r="AV225" s="12" t="s">
        <v>152</v>
      </c>
      <c r="AW225" s="12" t="s">
        <v>35</v>
      </c>
      <c r="AX225" s="12" t="s">
        <v>85</v>
      </c>
      <c r="AY225" s="187" t="s">
        <v>148</v>
      </c>
    </row>
    <row r="226" spans="2:65" s="1" customFormat="1" ht="44.25" customHeight="1" x14ac:dyDescent="0.3">
      <c r="B226" s="129"/>
      <c r="C226" s="157" t="s">
        <v>331</v>
      </c>
      <c r="D226" s="157" t="s">
        <v>149</v>
      </c>
      <c r="E226" s="158" t="s">
        <v>620</v>
      </c>
      <c r="F226" s="264" t="s">
        <v>621</v>
      </c>
      <c r="G226" s="265"/>
      <c r="H226" s="265"/>
      <c r="I226" s="265"/>
      <c r="J226" s="159" t="s">
        <v>230</v>
      </c>
      <c r="K226" s="160">
        <v>3</v>
      </c>
      <c r="L226" s="249">
        <v>0</v>
      </c>
      <c r="M226" s="265"/>
      <c r="N226" s="266">
        <f>ROUND(L226*K226,2)</f>
        <v>0</v>
      </c>
      <c r="O226" s="265"/>
      <c r="P226" s="265"/>
      <c r="Q226" s="265"/>
      <c r="R226" s="131"/>
      <c r="T226" s="161" t="s">
        <v>3</v>
      </c>
      <c r="U226" s="42" t="s">
        <v>43</v>
      </c>
      <c r="V226" s="34"/>
      <c r="W226" s="162">
        <f>V226*K226</f>
        <v>0</v>
      </c>
      <c r="X226" s="162">
        <v>3.96E-3</v>
      </c>
      <c r="Y226" s="162">
        <f>X226*K226</f>
        <v>1.188E-2</v>
      </c>
      <c r="Z226" s="162">
        <v>0</v>
      </c>
      <c r="AA226" s="163">
        <f>Z226*K226</f>
        <v>0</v>
      </c>
      <c r="AR226" s="16" t="s">
        <v>152</v>
      </c>
      <c r="AT226" s="16" t="s">
        <v>149</v>
      </c>
      <c r="AU226" s="16" t="s">
        <v>103</v>
      </c>
      <c r="AY226" s="16" t="s">
        <v>148</v>
      </c>
      <c r="BE226" s="104">
        <f>IF(U226="základní",N226,0)</f>
        <v>0</v>
      </c>
      <c r="BF226" s="104">
        <f>IF(U226="snížená",N226,0)</f>
        <v>0</v>
      </c>
      <c r="BG226" s="104">
        <f>IF(U226="zákl. přenesená",N226,0)</f>
        <v>0</v>
      </c>
      <c r="BH226" s="104">
        <f>IF(U226="sníž. přenesená",N226,0)</f>
        <v>0</v>
      </c>
      <c r="BI226" s="104">
        <f>IF(U226="nulová",N226,0)</f>
        <v>0</v>
      </c>
      <c r="BJ226" s="16" t="s">
        <v>85</v>
      </c>
      <c r="BK226" s="104">
        <f>ROUND(L226*K226,2)</f>
        <v>0</v>
      </c>
      <c r="BL226" s="16" t="s">
        <v>152</v>
      </c>
      <c r="BM226" s="16" t="s">
        <v>622</v>
      </c>
    </row>
    <row r="227" spans="2:65" s="1" customFormat="1" ht="31.5" customHeight="1" x14ac:dyDescent="0.3">
      <c r="B227" s="129"/>
      <c r="C227" s="157" t="s">
        <v>335</v>
      </c>
      <c r="D227" s="157" t="s">
        <v>149</v>
      </c>
      <c r="E227" s="158" t="s">
        <v>623</v>
      </c>
      <c r="F227" s="264" t="s">
        <v>624</v>
      </c>
      <c r="G227" s="265"/>
      <c r="H227" s="265"/>
      <c r="I227" s="265"/>
      <c r="J227" s="159" t="s">
        <v>230</v>
      </c>
      <c r="K227" s="160">
        <v>3</v>
      </c>
      <c r="L227" s="249">
        <v>0</v>
      </c>
      <c r="M227" s="265"/>
      <c r="N227" s="266">
        <f>ROUND(L227*K227,2)</f>
        <v>0</v>
      </c>
      <c r="O227" s="265"/>
      <c r="P227" s="265"/>
      <c r="Q227" s="265"/>
      <c r="R227" s="131"/>
      <c r="T227" s="161" t="s">
        <v>3</v>
      </c>
      <c r="U227" s="42" t="s">
        <v>43</v>
      </c>
      <c r="V227" s="34"/>
      <c r="W227" s="162">
        <f>V227*K227</f>
        <v>0</v>
      </c>
      <c r="X227" s="162">
        <v>0</v>
      </c>
      <c r="Y227" s="162">
        <f>X227*K227</f>
        <v>0</v>
      </c>
      <c r="Z227" s="162">
        <v>0</v>
      </c>
      <c r="AA227" s="163">
        <f>Z227*K227</f>
        <v>0</v>
      </c>
      <c r="AR227" s="16" t="s">
        <v>152</v>
      </c>
      <c r="AT227" s="16" t="s">
        <v>149</v>
      </c>
      <c r="AU227" s="16" t="s">
        <v>103</v>
      </c>
      <c r="AY227" s="16" t="s">
        <v>148</v>
      </c>
      <c r="BE227" s="104">
        <f>IF(U227="základní",N227,0)</f>
        <v>0</v>
      </c>
      <c r="BF227" s="104">
        <f>IF(U227="snížená",N227,0)</f>
        <v>0</v>
      </c>
      <c r="BG227" s="104">
        <f>IF(U227="zákl. přenesená",N227,0)</f>
        <v>0</v>
      </c>
      <c r="BH227" s="104">
        <f>IF(U227="sníž. přenesená",N227,0)</f>
        <v>0</v>
      </c>
      <c r="BI227" s="104">
        <f>IF(U227="nulová",N227,0)</f>
        <v>0</v>
      </c>
      <c r="BJ227" s="16" t="s">
        <v>85</v>
      </c>
      <c r="BK227" s="104">
        <f>ROUND(L227*K227,2)</f>
        <v>0</v>
      </c>
      <c r="BL227" s="16" t="s">
        <v>152</v>
      </c>
      <c r="BM227" s="16" t="s">
        <v>625</v>
      </c>
    </row>
    <row r="228" spans="2:65" s="1" customFormat="1" ht="31.5" customHeight="1" x14ac:dyDescent="0.3">
      <c r="B228" s="129"/>
      <c r="C228" s="157" t="s">
        <v>339</v>
      </c>
      <c r="D228" s="157" t="s">
        <v>149</v>
      </c>
      <c r="E228" s="158" t="s">
        <v>626</v>
      </c>
      <c r="F228" s="264" t="s">
        <v>627</v>
      </c>
      <c r="G228" s="265"/>
      <c r="H228" s="265"/>
      <c r="I228" s="265"/>
      <c r="J228" s="159" t="s">
        <v>230</v>
      </c>
      <c r="K228" s="160">
        <v>2</v>
      </c>
      <c r="L228" s="249">
        <v>0</v>
      </c>
      <c r="M228" s="265"/>
      <c r="N228" s="266">
        <f>ROUND(L228*K228,2)</f>
        <v>0</v>
      </c>
      <c r="O228" s="265"/>
      <c r="P228" s="265"/>
      <c r="Q228" s="265"/>
      <c r="R228" s="131"/>
      <c r="T228" s="161" t="s">
        <v>3</v>
      </c>
      <c r="U228" s="42" t="s">
        <v>43</v>
      </c>
      <c r="V228" s="34"/>
      <c r="W228" s="162">
        <f>V228*K228</f>
        <v>0</v>
      </c>
      <c r="X228" s="162">
        <v>1.9400000000000001E-3</v>
      </c>
      <c r="Y228" s="162">
        <f>X228*K228</f>
        <v>3.8800000000000002E-3</v>
      </c>
      <c r="Z228" s="162">
        <v>0</v>
      </c>
      <c r="AA228" s="163">
        <f>Z228*K228</f>
        <v>0</v>
      </c>
      <c r="AR228" s="16" t="s">
        <v>152</v>
      </c>
      <c r="AT228" s="16" t="s">
        <v>149</v>
      </c>
      <c r="AU228" s="16" t="s">
        <v>103</v>
      </c>
      <c r="AY228" s="16" t="s">
        <v>148</v>
      </c>
      <c r="BE228" s="104">
        <f>IF(U228="základní",N228,0)</f>
        <v>0</v>
      </c>
      <c r="BF228" s="104">
        <f>IF(U228="snížená",N228,0)</f>
        <v>0</v>
      </c>
      <c r="BG228" s="104">
        <f>IF(U228="zákl. přenesená",N228,0)</f>
        <v>0</v>
      </c>
      <c r="BH228" s="104">
        <f>IF(U228="sníž. přenesená",N228,0)</f>
        <v>0</v>
      </c>
      <c r="BI228" s="104">
        <f>IF(U228="nulová",N228,0)</f>
        <v>0</v>
      </c>
      <c r="BJ228" s="16" t="s">
        <v>85</v>
      </c>
      <c r="BK228" s="104">
        <f>ROUND(L228*K228,2)</f>
        <v>0</v>
      </c>
      <c r="BL228" s="16" t="s">
        <v>152</v>
      </c>
      <c r="BM228" s="16" t="s">
        <v>628</v>
      </c>
    </row>
    <row r="229" spans="2:65" s="1" customFormat="1" ht="31.5" customHeight="1" x14ac:dyDescent="0.3">
      <c r="B229" s="129"/>
      <c r="C229" s="157" t="s">
        <v>343</v>
      </c>
      <c r="D229" s="157" t="s">
        <v>149</v>
      </c>
      <c r="E229" s="158" t="s">
        <v>629</v>
      </c>
      <c r="F229" s="264" t="s">
        <v>630</v>
      </c>
      <c r="G229" s="265"/>
      <c r="H229" s="265"/>
      <c r="I229" s="265"/>
      <c r="J229" s="159" t="s">
        <v>230</v>
      </c>
      <c r="K229" s="160">
        <v>1</v>
      </c>
      <c r="L229" s="249">
        <v>0</v>
      </c>
      <c r="M229" s="265"/>
      <c r="N229" s="266">
        <f>ROUND(L229*K229,2)</f>
        <v>0</v>
      </c>
      <c r="O229" s="265"/>
      <c r="P229" s="265"/>
      <c r="Q229" s="265"/>
      <c r="R229" s="131"/>
      <c r="T229" s="161" t="s">
        <v>3</v>
      </c>
      <c r="U229" s="42" t="s">
        <v>43</v>
      </c>
      <c r="V229" s="34"/>
      <c r="W229" s="162">
        <f>V229*K229</f>
        <v>0</v>
      </c>
      <c r="X229" s="162">
        <v>4.6800000000000001E-3</v>
      </c>
      <c r="Y229" s="162">
        <f>X229*K229</f>
        <v>4.6800000000000001E-3</v>
      </c>
      <c r="Z229" s="162">
        <v>0</v>
      </c>
      <c r="AA229" s="163">
        <f>Z229*K229</f>
        <v>0</v>
      </c>
      <c r="AR229" s="16" t="s">
        <v>152</v>
      </c>
      <c r="AT229" s="16" t="s">
        <v>149</v>
      </c>
      <c r="AU229" s="16" t="s">
        <v>103</v>
      </c>
      <c r="AY229" s="16" t="s">
        <v>148</v>
      </c>
      <c r="BE229" s="104">
        <f>IF(U229="základní",N229,0)</f>
        <v>0</v>
      </c>
      <c r="BF229" s="104">
        <f>IF(U229="snížená",N229,0)</f>
        <v>0</v>
      </c>
      <c r="BG229" s="104">
        <f>IF(U229="zákl. přenesená",N229,0)</f>
        <v>0</v>
      </c>
      <c r="BH229" s="104">
        <f>IF(U229="sníž. přenesená",N229,0)</f>
        <v>0</v>
      </c>
      <c r="BI229" s="104">
        <f>IF(U229="nulová",N229,0)</f>
        <v>0</v>
      </c>
      <c r="BJ229" s="16" t="s">
        <v>85</v>
      </c>
      <c r="BK229" s="104">
        <f>ROUND(L229*K229,2)</f>
        <v>0</v>
      </c>
      <c r="BL229" s="16" t="s">
        <v>152</v>
      </c>
      <c r="BM229" s="16" t="s">
        <v>631</v>
      </c>
    </row>
    <row r="230" spans="2:65" s="1" customFormat="1" ht="22.5" customHeight="1" x14ac:dyDescent="0.3">
      <c r="B230" s="129"/>
      <c r="C230" s="190" t="s">
        <v>347</v>
      </c>
      <c r="D230" s="190" t="s">
        <v>441</v>
      </c>
      <c r="E230" s="191" t="s">
        <v>632</v>
      </c>
      <c r="F230" s="269" t="s">
        <v>633</v>
      </c>
      <c r="G230" s="270"/>
      <c r="H230" s="270"/>
      <c r="I230" s="270"/>
      <c r="J230" s="192" t="s">
        <v>230</v>
      </c>
      <c r="K230" s="193">
        <v>1</v>
      </c>
      <c r="L230" s="271">
        <v>0</v>
      </c>
      <c r="M230" s="270"/>
      <c r="N230" s="272">
        <f>ROUND(L230*K230,2)</f>
        <v>0</v>
      </c>
      <c r="O230" s="265"/>
      <c r="P230" s="265"/>
      <c r="Q230" s="265"/>
      <c r="R230" s="131"/>
      <c r="T230" s="161" t="s">
        <v>3</v>
      </c>
      <c r="U230" s="42" t="s">
        <v>43</v>
      </c>
      <c r="V230" s="34"/>
      <c r="W230" s="162">
        <f>V230*K230</f>
        <v>0</v>
      </c>
      <c r="X230" s="162">
        <v>4.1000000000000002E-2</v>
      </c>
      <c r="Y230" s="162">
        <f>X230*K230</f>
        <v>4.1000000000000002E-2</v>
      </c>
      <c r="Z230" s="162">
        <v>0</v>
      </c>
      <c r="AA230" s="163">
        <f>Z230*K230</f>
        <v>0</v>
      </c>
      <c r="AR230" s="16" t="s">
        <v>185</v>
      </c>
      <c r="AT230" s="16" t="s">
        <v>441</v>
      </c>
      <c r="AU230" s="16" t="s">
        <v>103</v>
      </c>
      <c r="AY230" s="16" t="s">
        <v>148</v>
      </c>
      <c r="BE230" s="104">
        <f>IF(U230="základní",N230,0)</f>
        <v>0</v>
      </c>
      <c r="BF230" s="104">
        <f>IF(U230="snížená",N230,0)</f>
        <v>0</v>
      </c>
      <c r="BG230" s="104">
        <f>IF(U230="zákl. přenesená",N230,0)</f>
        <v>0</v>
      </c>
      <c r="BH230" s="104">
        <f>IF(U230="sníž. přenesená",N230,0)</f>
        <v>0</v>
      </c>
      <c r="BI230" s="104">
        <f>IF(U230="nulová",N230,0)</f>
        <v>0</v>
      </c>
      <c r="BJ230" s="16" t="s">
        <v>85</v>
      </c>
      <c r="BK230" s="104">
        <f>ROUND(L230*K230,2)</f>
        <v>0</v>
      </c>
      <c r="BL230" s="16" t="s">
        <v>152</v>
      </c>
      <c r="BM230" s="16" t="s">
        <v>634</v>
      </c>
    </row>
    <row r="231" spans="2:65" s="9" customFormat="1" ht="29.85" customHeight="1" x14ac:dyDescent="0.3">
      <c r="B231" s="147"/>
      <c r="C231" s="148"/>
      <c r="D231" s="188" t="s">
        <v>117</v>
      </c>
      <c r="E231" s="188"/>
      <c r="F231" s="188"/>
      <c r="G231" s="188"/>
      <c r="H231" s="188"/>
      <c r="I231" s="188"/>
      <c r="J231" s="188"/>
      <c r="K231" s="188"/>
      <c r="L231" s="188"/>
      <c r="M231" s="188"/>
      <c r="N231" s="260">
        <f>BK231</f>
        <v>0</v>
      </c>
      <c r="O231" s="261"/>
      <c r="P231" s="261"/>
      <c r="Q231" s="261"/>
      <c r="R231" s="150"/>
      <c r="T231" s="151"/>
      <c r="U231" s="148"/>
      <c r="V231" s="148"/>
      <c r="W231" s="152">
        <f>W232</f>
        <v>0</v>
      </c>
      <c r="X231" s="148"/>
      <c r="Y231" s="152">
        <f>Y232</f>
        <v>0</v>
      </c>
      <c r="Z231" s="148"/>
      <c r="AA231" s="153">
        <f>AA232</f>
        <v>0</v>
      </c>
      <c r="AR231" s="154" t="s">
        <v>85</v>
      </c>
      <c r="AT231" s="155" t="s">
        <v>77</v>
      </c>
      <c r="AU231" s="155" t="s">
        <v>85</v>
      </c>
      <c r="AY231" s="154" t="s">
        <v>148</v>
      </c>
      <c r="BK231" s="156">
        <f>BK232</f>
        <v>0</v>
      </c>
    </row>
    <row r="232" spans="2:65" s="1" customFormat="1" ht="31.5" customHeight="1" x14ac:dyDescent="0.3">
      <c r="B232" s="129"/>
      <c r="C232" s="157" t="s">
        <v>351</v>
      </c>
      <c r="D232" s="157" t="s">
        <v>149</v>
      </c>
      <c r="E232" s="158" t="s">
        <v>192</v>
      </c>
      <c r="F232" s="264" t="s">
        <v>193</v>
      </c>
      <c r="G232" s="265"/>
      <c r="H232" s="265"/>
      <c r="I232" s="265"/>
      <c r="J232" s="159" t="s">
        <v>176</v>
      </c>
      <c r="K232" s="160">
        <v>53.917999999999999</v>
      </c>
      <c r="L232" s="249">
        <v>0</v>
      </c>
      <c r="M232" s="265"/>
      <c r="N232" s="266">
        <f>ROUND(L232*K232,2)</f>
        <v>0</v>
      </c>
      <c r="O232" s="265"/>
      <c r="P232" s="265"/>
      <c r="Q232" s="265"/>
      <c r="R232" s="131"/>
      <c r="T232" s="161" t="s">
        <v>3</v>
      </c>
      <c r="U232" s="42" t="s">
        <v>43</v>
      </c>
      <c r="V232" s="34"/>
      <c r="W232" s="162">
        <f>V232*K232</f>
        <v>0</v>
      </c>
      <c r="X232" s="162">
        <v>0</v>
      </c>
      <c r="Y232" s="162">
        <f>X232*K232</f>
        <v>0</v>
      </c>
      <c r="Z232" s="162">
        <v>0</v>
      </c>
      <c r="AA232" s="163">
        <f>Z232*K232</f>
        <v>0</v>
      </c>
      <c r="AR232" s="16" t="s">
        <v>152</v>
      </c>
      <c r="AT232" s="16" t="s">
        <v>149</v>
      </c>
      <c r="AU232" s="16" t="s">
        <v>103</v>
      </c>
      <c r="AY232" s="16" t="s">
        <v>148</v>
      </c>
      <c r="BE232" s="104">
        <f>IF(U232="základní",N232,0)</f>
        <v>0</v>
      </c>
      <c r="BF232" s="104">
        <f>IF(U232="snížená",N232,0)</f>
        <v>0</v>
      </c>
      <c r="BG232" s="104">
        <f>IF(U232="zákl. přenesená",N232,0)</f>
        <v>0</v>
      </c>
      <c r="BH232" s="104">
        <f>IF(U232="sníž. přenesená",N232,0)</f>
        <v>0</v>
      </c>
      <c r="BI232" s="104">
        <f>IF(U232="nulová",N232,0)</f>
        <v>0</v>
      </c>
      <c r="BJ232" s="16" t="s">
        <v>85</v>
      </c>
      <c r="BK232" s="104">
        <f>ROUND(L232*K232,2)</f>
        <v>0</v>
      </c>
      <c r="BL232" s="16" t="s">
        <v>152</v>
      </c>
      <c r="BM232" s="16" t="s">
        <v>635</v>
      </c>
    </row>
    <row r="233" spans="2:65" s="1" customFormat="1" ht="49.9" customHeight="1" x14ac:dyDescent="0.35">
      <c r="B233" s="33"/>
      <c r="C233" s="34"/>
      <c r="D233" s="149" t="s">
        <v>475</v>
      </c>
      <c r="E233" s="34"/>
      <c r="F233" s="34"/>
      <c r="G233" s="34"/>
      <c r="H233" s="34"/>
      <c r="I233" s="34"/>
      <c r="J233" s="34"/>
      <c r="K233" s="34"/>
      <c r="L233" s="34"/>
      <c r="M233" s="34"/>
      <c r="N233" s="262">
        <f t="shared" ref="N233:N238" si="15">BK233</f>
        <v>0</v>
      </c>
      <c r="O233" s="263"/>
      <c r="P233" s="263"/>
      <c r="Q233" s="263"/>
      <c r="R233" s="35"/>
      <c r="T233" s="72"/>
      <c r="U233" s="34"/>
      <c r="V233" s="34"/>
      <c r="W233" s="34"/>
      <c r="X233" s="34"/>
      <c r="Y233" s="34"/>
      <c r="Z233" s="34"/>
      <c r="AA233" s="73"/>
      <c r="AT233" s="16" t="s">
        <v>77</v>
      </c>
      <c r="AU233" s="16" t="s">
        <v>78</v>
      </c>
      <c r="AY233" s="16" t="s">
        <v>476</v>
      </c>
      <c r="BK233" s="104">
        <f>SUM(BK234:BK238)</f>
        <v>0</v>
      </c>
    </row>
    <row r="234" spans="2:65" s="1" customFormat="1" ht="22.35" customHeight="1" x14ac:dyDescent="0.3">
      <c r="B234" s="33"/>
      <c r="C234" s="194" t="s">
        <v>3</v>
      </c>
      <c r="D234" s="194" t="s">
        <v>149</v>
      </c>
      <c r="E234" s="195" t="s">
        <v>3</v>
      </c>
      <c r="F234" s="247" t="s">
        <v>3</v>
      </c>
      <c r="G234" s="248"/>
      <c r="H234" s="248"/>
      <c r="I234" s="248"/>
      <c r="J234" s="196" t="s">
        <v>3</v>
      </c>
      <c r="K234" s="189"/>
      <c r="L234" s="249"/>
      <c r="M234" s="250"/>
      <c r="N234" s="251">
        <f t="shared" si="15"/>
        <v>0</v>
      </c>
      <c r="O234" s="250"/>
      <c r="P234" s="250"/>
      <c r="Q234" s="250"/>
      <c r="R234" s="35"/>
      <c r="T234" s="161" t="s">
        <v>3</v>
      </c>
      <c r="U234" s="197" t="s">
        <v>43</v>
      </c>
      <c r="V234" s="34"/>
      <c r="W234" s="34"/>
      <c r="X234" s="34"/>
      <c r="Y234" s="34"/>
      <c r="Z234" s="34"/>
      <c r="AA234" s="73"/>
      <c r="AT234" s="16" t="s">
        <v>476</v>
      </c>
      <c r="AU234" s="16" t="s">
        <v>85</v>
      </c>
      <c r="AY234" s="16" t="s">
        <v>476</v>
      </c>
      <c r="BE234" s="104">
        <f>IF(U234="základní",N234,0)</f>
        <v>0</v>
      </c>
      <c r="BF234" s="104">
        <f>IF(U234="snížená",N234,0)</f>
        <v>0</v>
      </c>
      <c r="BG234" s="104">
        <f>IF(U234="zákl. přenesená",N234,0)</f>
        <v>0</v>
      </c>
      <c r="BH234" s="104">
        <f>IF(U234="sníž. přenesená",N234,0)</f>
        <v>0</v>
      </c>
      <c r="BI234" s="104">
        <f>IF(U234="nulová",N234,0)</f>
        <v>0</v>
      </c>
      <c r="BJ234" s="16" t="s">
        <v>85</v>
      </c>
      <c r="BK234" s="104">
        <f>L234*K234</f>
        <v>0</v>
      </c>
    </row>
    <row r="235" spans="2:65" s="1" customFormat="1" ht="22.35" customHeight="1" x14ac:dyDescent="0.3">
      <c r="B235" s="33"/>
      <c r="C235" s="194" t="s">
        <v>3</v>
      </c>
      <c r="D235" s="194" t="s">
        <v>149</v>
      </c>
      <c r="E235" s="195" t="s">
        <v>3</v>
      </c>
      <c r="F235" s="247" t="s">
        <v>3</v>
      </c>
      <c r="G235" s="248"/>
      <c r="H235" s="248"/>
      <c r="I235" s="248"/>
      <c r="J235" s="196" t="s">
        <v>3</v>
      </c>
      <c r="K235" s="189"/>
      <c r="L235" s="249"/>
      <c r="M235" s="250"/>
      <c r="N235" s="251">
        <f t="shared" si="15"/>
        <v>0</v>
      </c>
      <c r="O235" s="250"/>
      <c r="P235" s="250"/>
      <c r="Q235" s="250"/>
      <c r="R235" s="35"/>
      <c r="T235" s="161" t="s">
        <v>3</v>
      </c>
      <c r="U235" s="197" t="s">
        <v>43</v>
      </c>
      <c r="V235" s="34"/>
      <c r="W235" s="34"/>
      <c r="X235" s="34"/>
      <c r="Y235" s="34"/>
      <c r="Z235" s="34"/>
      <c r="AA235" s="73"/>
      <c r="AT235" s="16" t="s">
        <v>476</v>
      </c>
      <c r="AU235" s="16" t="s">
        <v>85</v>
      </c>
      <c r="AY235" s="16" t="s">
        <v>476</v>
      </c>
      <c r="BE235" s="104">
        <f>IF(U235="základní",N235,0)</f>
        <v>0</v>
      </c>
      <c r="BF235" s="104">
        <f>IF(U235="snížená",N235,0)</f>
        <v>0</v>
      </c>
      <c r="BG235" s="104">
        <f>IF(U235="zákl. přenesená",N235,0)</f>
        <v>0</v>
      </c>
      <c r="BH235" s="104">
        <f>IF(U235="sníž. přenesená",N235,0)</f>
        <v>0</v>
      </c>
      <c r="BI235" s="104">
        <f>IF(U235="nulová",N235,0)</f>
        <v>0</v>
      </c>
      <c r="BJ235" s="16" t="s">
        <v>85</v>
      </c>
      <c r="BK235" s="104">
        <f>L235*K235</f>
        <v>0</v>
      </c>
    </row>
    <row r="236" spans="2:65" s="1" customFormat="1" ht="22.35" customHeight="1" x14ac:dyDescent="0.3">
      <c r="B236" s="33"/>
      <c r="C236" s="194" t="s">
        <v>3</v>
      </c>
      <c r="D236" s="194" t="s">
        <v>149</v>
      </c>
      <c r="E236" s="195" t="s">
        <v>3</v>
      </c>
      <c r="F236" s="247" t="s">
        <v>3</v>
      </c>
      <c r="G236" s="248"/>
      <c r="H236" s="248"/>
      <c r="I236" s="248"/>
      <c r="J236" s="196" t="s">
        <v>3</v>
      </c>
      <c r="K236" s="189"/>
      <c r="L236" s="249"/>
      <c r="M236" s="250"/>
      <c r="N236" s="251">
        <f t="shared" si="15"/>
        <v>0</v>
      </c>
      <c r="O236" s="250"/>
      <c r="P236" s="250"/>
      <c r="Q236" s="250"/>
      <c r="R236" s="35"/>
      <c r="T236" s="161" t="s">
        <v>3</v>
      </c>
      <c r="U236" s="197" t="s">
        <v>43</v>
      </c>
      <c r="V236" s="34"/>
      <c r="W236" s="34"/>
      <c r="X236" s="34"/>
      <c r="Y236" s="34"/>
      <c r="Z236" s="34"/>
      <c r="AA236" s="73"/>
      <c r="AT236" s="16" t="s">
        <v>476</v>
      </c>
      <c r="AU236" s="16" t="s">
        <v>85</v>
      </c>
      <c r="AY236" s="16" t="s">
        <v>476</v>
      </c>
      <c r="BE236" s="104">
        <f>IF(U236="základní",N236,0)</f>
        <v>0</v>
      </c>
      <c r="BF236" s="104">
        <f>IF(U236="snížená",N236,0)</f>
        <v>0</v>
      </c>
      <c r="BG236" s="104">
        <f>IF(U236="zákl. přenesená",N236,0)</f>
        <v>0</v>
      </c>
      <c r="BH236" s="104">
        <f>IF(U236="sníž. přenesená",N236,0)</f>
        <v>0</v>
      </c>
      <c r="BI236" s="104">
        <f>IF(U236="nulová",N236,0)</f>
        <v>0</v>
      </c>
      <c r="BJ236" s="16" t="s">
        <v>85</v>
      </c>
      <c r="BK236" s="104">
        <f>L236*K236</f>
        <v>0</v>
      </c>
    </row>
    <row r="237" spans="2:65" s="1" customFormat="1" ht="22.35" customHeight="1" x14ac:dyDescent="0.3">
      <c r="B237" s="33"/>
      <c r="C237" s="194" t="s">
        <v>3</v>
      </c>
      <c r="D237" s="194" t="s">
        <v>149</v>
      </c>
      <c r="E237" s="195" t="s">
        <v>3</v>
      </c>
      <c r="F237" s="247" t="s">
        <v>3</v>
      </c>
      <c r="G237" s="248"/>
      <c r="H237" s="248"/>
      <c r="I237" s="248"/>
      <c r="J237" s="196" t="s">
        <v>3</v>
      </c>
      <c r="K237" s="189"/>
      <c r="L237" s="249"/>
      <c r="M237" s="250"/>
      <c r="N237" s="251">
        <f t="shared" si="15"/>
        <v>0</v>
      </c>
      <c r="O237" s="250"/>
      <c r="P237" s="250"/>
      <c r="Q237" s="250"/>
      <c r="R237" s="35"/>
      <c r="T237" s="161" t="s">
        <v>3</v>
      </c>
      <c r="U237" s="197" t="s">
        <v>43</v>
      </c>
      <c r="V237" s="34"/>
      <c r="W237" s="34"/>
      <c r="X237" s="34"/>
      <c r="Y237" s="34"/>
      <c r="Z237" s="34"/>
      <c r="AA237" s="73"/>
      <c r="AT237" s="16" t="s">
        <v>476</v>
      </c>
      <c r="AU237" s="16" t="s">
        <v>85</v>
      </c>
      <c r="AY237" s="16" t="s">
        <v>476</v>
      </c>
      <c r="BE237" s="104">
        <f>IF(U237="základní",N237,0)</f>
        <v>0</v>
      </c>
      <c r="BF237" s="104">
        <f>IF(U237="snížená",N237,0)</f>
        <v>0</v>
      </c>
      <c r="BG237" s="104">
        <f>IF(U237="zákl. přenesená",N237,0)</f>
        <v>0</v>
      </c>
      <c r="BH237" s="104">
        <f>IF(U237="sníž. přenesená",N237,0)</f>
        <v>0</v>
      </c>
      <c r="BI237" s="104">
        <f>IF(U237="nulová",N237,0)</f>
        <v>0</v>
      </c>
      <c r="BJ237" s="16" t="s">
        <v>85</v>
      </c>
      <c r="BK237" s="104">
        <f>L237*K237</f>
        <v>0</v>
      </c>
    </row>
    <row r="238" spans="2:65" s="1" customFormat="1" ht="22.35" customHeight="1" x14ac:dyDescent="0.3">
      <c r="B238" s="33"/>
      <c r="C238" s="194" t="s">
        <v>3</v>
      </c>
      <c r="D238" s="194" t="s">
        <v>149</v>
      </c>
      <c r="E238" s="195" t="s">
        <v>3</v>
      </c>
      <c r="F238" s="247" t="s">
        <v>3</v>
      </c>
      <c r="G238" s="248"/>
      <c r="H238" s="248"/>
      <c r="I238" s="248"/>
      <c r="J238" s="196" t="s">
        <v>3</v>
      </c>
      <c r="K238" s="189"/>
      <c r="L238" s="249"/>
      <c r="M238" s="250"/>
      <c r="N238" s="251">
        <f t="shared" si="15"/>
        <v>0</v>
      </c>
      <c r="O238" s="250"/>
      <c r="P238" s="250"/>
      <c r="Q238" s="250"/>
      <c r="R238" s="35"/>
      <c r="T238" s="161" t="s">
        <v>3</v>
      </c>
      <c r="U238" s="197" t="s">
        <v>43</v>
      </c>
      <c r="V238" s="54"/>
      <c r="W238" s="54"/>
      <c r="X238" s="54"/>
      <c r="Y238" s="54"/>
      <c r="Z238" s="54"/>
      <c r="AA238" s="56"/>
      <c r="AT238" s="16" t="s">
        <v>476</v>
      </c>
      <c r="AU238" s="16" t="s">
        <v>85</v>
      </c>
      <c r="AY238" s="16" t="s">
        <v>476</v>
      </c>
      <c r="BE238" s="104">
        <f>IF(U238="základní",N238,0)</f>
        <v>0</v>
      </c>
      <c r="BF238" s="104">
        <f>IF(U238="snížená",N238,0)</f>
        <v>0</v>
      </c>
      <c r="BG238" s="104">
        <f>IF(U238="zákl. přenesená",N238,0)</f>
        <v>0</v>
      </c>
      <c r="BH238" s="104">
        <f>IF(U238="sníž. přenesená",N238,0)</f>
        <v>0</v>
      </c>
      <c r="BI238" s="104">
        <f>IF(U238="nulová",N238,0)</f>
        <v>0</v>
      </c>
      <c r="BJ238" s="16" t="s">
        <v>85</v>
      </c>
      <c r="BK238" s="104">
        <f>L238*K238</f>
        <v>0</v>
      </c>
    </row>
    <row r="239" spans="2:65" s="1" customFormat="1" ht="6.95" customHeight="1" x14ac:dyDescent="0.3">
      <c r="B239" s="57"/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9"/>
    </row>
  </sheetData>
  <mergeCells count="292"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4:Q94"/>
    <mergeCell ref="N95:Q95"/>
    <mergeCell ref="N96:Q96"/>
    <mergeCell ref="N98:Q98"/>
    <mergeCell ref="D99:H99"/>
    <mergeCell ref="N99:Q99"/>
    <mergeCell ref="D100:H100"/>
    <mergeCell ref="N100:Q100"/>
    <mergeCell ref="D101:H101"/>
    <mergeCell ref="N101:Q101"/>
    <mergeCell ref="D102:H102"/>
    <mergeCell ref="N102:Q102"/>
    <mergeCell ref="D103:H103"/>
    <mergeCell ref="N103:Q103"/>
    <mergeCell ref="N104:Q104"/>
    <mergeCell ref="L106:Q106"/>
    <mergeCell ref="C112:Q112"/>
    <mergeCell ref="F114:P114"/>
    <mergeCell ref="F115:P115"/>
    <mergeCell ref="M117:P117"/>
    <mergeCell ref="M119:Q119"/>
    <mergeCell ref="M120:Q120"/>
    <mergeCell ref="F122:I122"/>
    <mergeCell ref="L122:M122"/>
    <mergeCell ref="N122:Q122"/>
    <mergeCell ref="F125:I125"/>
    <mergeCell ref="L125:M125"/>
    <mergeCell ref="N125:Q125"/>
    <mergeCell ref="F126:I126"/>
    <mergeCell ref="F127:I127"/>
    <mergeCell ref="F128:I128"/>
    <mergeCell ref="F130:I130"/>
    <mergeCell ref="L130:M130"/>
    <mergeCell ref="N130:Q130"/>
    <mergeCell ref="F131:I131"/>
    <mergeCell ref="F132:I132"/>
    <mergeCell ref="F133:I133"/>
    <mergeCell ref="F134:I134"/>
    <mergeCell ref="L134:M134"/>
    <mergeCell ref="N134:Q134"/>
    <mergeCell ref="F135:I135"/>
    <mergeCell ref="L135:M135"/>
    <mergeCell ref="N135:Q135"/>
    <mergeCell ref="F136:I136"/>
    <mergeCell ref="F137:I137"/>
    <mergeCell ref="F138:I138"/>
    <mergeCell ref="F139:I139"/>
    <mergeCell ref="F140:I140"/>
    <mergeCell ref="F141:I141"/>
    <mergeCell ref="F142:I142"/>
    <mergeCell ref="L142:M142"/>
    <mergeCell ref="N142:Q142"/>
    <mergeCell ref="F143:I143"/>
    <mergeCell ref="L143:M143"/>
    <mergeCell ref="N143:Q143"/>
    <mergeCell ref="F144:I144"/>
    <mergeCell ref="F145:I145"/>
    <mergeCell ref="F146:I146"/>
    <mergeCell ref="L146:M146"/>
    <mergeCell ref="N146:Q146"/>
    <mergeCell ref="F147:I147"/>
    <mergeCell ref="L147:M147"/>
    <mergeCell ref="N147:Q147"/>
    <mergeCell ref="F148:I148"/>
    <mergeCell ref="L148:M148"/>
    <mergeCell ref="N148:Q148"/>
    <mergeCell ref="F149:I149"/>
    <mergeCell ref="F150:I150"/>
    <mergeCell ref="F151:I151"/>
    <mergeCell ref="F152:I152"/>
    <mergeCell ref="F153:I153"/>
    <mergeCell ref="F154:I154"/>
    <mergeCell ref="F155:I155"/>
    <mergeCell ref="F156:I156"/>
    <mergeCell ref="L156:M156"/>
    <mergeCell ref="N156:Q156"/>
    <mergeCell ref="F157:I157"/>
    <mergeCell ref="F158:I158"/>
    <mergeCell ref="F159:I159"/>
    <mergeCell ref="L159:M159"/>
    <mergeCell ref="N159:Q159"/>
    <mergeCell ref="F160:I160"/>
    <mergeCell ref="L160:M160"/>
    <mergeCell ref="N160:Q160"/>
    <mergeCell ref="F161:I161"/>
    <mergeCell ref="L161:M161"/>
    <mergeCell ref="N161:Q161"/>
    <mergeCell ref="F162:I162"/>
    <mergeCell ref="F163:I163"/>
    <mergeCell ref="L163:M163"/>
    <mergeCell ref="N163:Q163"/>
    <mergeCell ref="N174:Q174"/>
    <mergeCell ref="F176:I176"/>
    <mergeCell ref="L176:M176"/>
    <mergeCell ref="N176:Q176"/>
    <mergeCell ref="F177:I177"/>
    <mergeCell ref="F178:I178"/>
    <mergeCell ref="F165:I165"/>
    <mergeCell ref="L165:M165"/>
    <mergeCell ref="N165:Q165"/>
    <mergeCell ref="F166:I166"/>
    <mergeCell ref="F167:I167"/>
    <mergeCell ref="F168:I168"/>
    <mergeCell ref="F169:I169"/>
    <mergeCell ref="F170:I170"/>
    <mergeCell ref="F171:I171"/>
    <mergeCell ref="F197:I197"/>
    <mergeCell ref="L197:M197"/>
    <mergeCell ref="N197:Q197"/>
    <mergeCell ref="F198:I198"/>
    <mergeCell ref="L198:M198"/>
    <mergeCell ref="N198:Q198"/>
    <mergeCell ref="F186:I186"/>
    <mergeCell ref="F187:I187"/>
    <mergeCell ref="F188:I188"/>
    <mergeCell ref="L188:M188"/>
    <mergeCell ref="N188:Q188"/>
    <mergeCell ref="F189:I189"/>
    <mergeCell ref="F190:I190"/>
    <mergeCell ref="F191:I191"/>
    <mergeCell ref="F192:I192"/>
    <mergeCell ref="L192:M192"/>
    <mergeCell ref="N192:Q192"/>
    <mergeCell ref="F199:I199"/>
    <mergeCell ref="L199:M199"/>
    <mergeCell ref="N199:Q199"/>
    <mergeCell ref="F200:I200"/>
    <mergeCell ref="L200:M200"/>
    <mergeCell ref="N200:Q200"/>
    <mergeCell ref="F201:I201"/>
    <mergeCell ref="L201:M201"/>
    <mergeCell ref="N201:Q201"/>
    <mergeCell ref="F202:I202"/>
    <mergeCell ref="L202:M202"/>
    <mergeCell ref="N202:Q202"/>
    <mergeCell ref="F203:I203"/>
    <mergeCell ref="L203:M203"/>
    <mergeCell ref="N203:Q203"/>
    <mergeCell ref="F204:I204"/>
    <mergeCell ref="L204:M204"/>
    <mergeCell ref="N204:Q204"/>
    <mergeCell ref="F205:I205"/>
    <mergeCell ref="L205:M205"/>
    <mergeCell ref="N205:Q205"/>
    <mergeCell ref="F206:I206"/>
    <mergeCell ref="L206:M206"/>
    <mergeCell ref="N206:Q206"/>
    <mergeCell ref="F207:I207"/>
    <mergeCell ref="L207:M207"/>
    <mergeCell ref="N207:Q207"/>
    <mergeCell ref="F208:I208"/>
    <mergeCell ref="L208:M208"/>
    <mergeCell ref="N208:Q208"/>
    <mergeCell ref="F209:I209"/>
    <mergeCell ref="L209:M209"/>
    <mergeCell ref="N209:Q209"/>
    <mergeCell ref="F210:I210"/>
    <mergeCell ref="L210:M210"/>
    <mergeCell ref="N210:Q210"/>
    <mergeCell ref="F211:I211"/>
    <mergeCell ref="L211:M211"/>
    <mergeCell ref="N211:Q211"/>
    <mergeCell ref="F212:I212"/>
    <mergeCell ref="L212:M212"/>
    <mergeCell ref="N212:Q212"/>
    <mergeCell ref="F213:I213"/>
    <mergeCell ref="L213:M213"/>
    <mergeCell ref="N213:Q213"/>
    <mergeCell ref="F214:I214"/>
    <mergeCell ref="F215:I215"/>
    <mergeCell ref="L215:M215"/>
    <mergeCell ref="N215:Q215"/>
    <mergeCell ref="F216:I216"/>
    <mergeCell ref="L216:M216"/>
    <mergeCell ref="N216:Q216"/>
    <mergeCell ref="F217:I217"/>
    <mergeCell ref="L217:M217"/>
    <mergeCell ref="N217:Q217"/>
    <mergeCell ref="F218:I218"/>
    <mergeCell ref="L218:M218"/>
    <mergeCell ref="N218:Q218"/>
    <mergeCell ref="F219:I219"/>
    <mergeCell ref="F220:I220"/>
    <mergeCell ref="L220:M220"/>
    <mergeCell ref="N220:Q220"/>
    <mergeCell ref="F221:I221"/>
    <mergeCell ref="F222:I222"/>
    <mergeCell ref="F223:I223"/>
    <mergeCell ref="F224:I224"/>
    <mergeCell ref="F225:I225"/>
    <mergeCell ref="F226:I226"/>
    <mergeCell ref="L226:M226"/>
    <mergeCell ref="N226:Q226"/>
    <mergeCell ref="F227:I227"/>
    <mergeCell ref="L227:M227"/>
    <mergeCell ref="N227:Q227"/>
    <mergeCell ref="F228:I228"/>
    <mergeCell ref="L228:M228"/>
    <mergeCell ref="N228:Q228"/>
    <mergeCell ref="F229:I229"/>
    <mergeCell ref="L229:M229"/>
    <mergeCell ref="N229:Q229"/>
    <mergeCell ref="F230:I230"/>
    <mergeCell ref="L230:M230"/>
    <mergeCell ref="N230:Q230"/>
    <mergeCell ref="N231:Q231"/>
    <mergeCell ref="N233:Q233"/>
    <mergeCell ref="F236:I236"/>
    <mergeCell ref="L236:M236"/>
    <mergeCell ref="N236:Q236"/>
    <mergeCell ref="F237:I237"/>
    <mergeCell ref="L237:M237"/>
    <mergeCell ref="N237:Q237"/>
    <mergeCell ref="F238:I238"/>
    <mergeCell ref="L238:M238"/>
    <mergeCell ref="N238:Q238"/>
    <mergeCell ref="F232:I232"/>
    <mergeCell ref="L232:M232"/>
    <mergeCell ref="N232:Q232"/>
    <mergeCell ref="F234:I234"/>
    <mergeCell ref="L234:M234"/>
    <mergeCell ref="N234:Q234"/>
    <mergeCell ref="F235:I235"/>
    <mergeCell ref="L235:M235"/>
    <mergeCell ref="N235:Q235"/>
    <mergeCell ref="H1:K1"/>
    <mergeCell ref="S2:AC2"/>
    <mergeCell ref="N123:Q123"/>
    <mergeCell ref="N124:Q124"/>
    <mergeCell ref="N129:Q129"/>
    <mergeCell ref="N164:Q164"/>
    <mergeCell ref="N173:Q173"/>
    <mergeCell ref="N175:Q175"/>
    <mergeCell ref="N196:Q196"/>
    <mergeCell ref="F193:I193"/>
    <mergeCell ref="F194:I194"/>
    <mergeCell ref="F195:I195"/>
    <mergeCell ref="F179:I179"/>
    <mergeCell ref="F180:I180"/>
    <mergeCell ref="L180:M180"/>
    <mergeCell ref="N180:Q180"/>
    <mergeCell ref="F181:I181"/>
    <mergeCell ref="F182:I182"/>
    <mergeCell ref="F183:I183"/>
    <mergeCell ref="F184:I184"/>
    <mergeCell ref="F185:I185"/>
    <mergeCell ref="F172:I172"/>
    <mergeCell ref="F174:I174"/>
    <mergeCell ref="L174:M174"/>
  </mergeCells>
  <dataValidations count="2">
    <dataValidation type="list" allowBlank="1" showInputMessage="1" showErrorMessage="1" error="Povoleny jsou hodnoty K a M." sqref="D234:D239">
      <formula1>"K,M"</formula1>
    </dataValidation>
    <dataValidation type="list" allowBlank="1" showInputMessage="1" showErrorMessage="1" error="Povoleny jsou hodnoty základní, snížená, zákl. přenesená, sníž. přenesená, nulová." sqref="U234:U239">
      <formula1>"základní,snížená,zákl. přenesená,sníž. přenesená,nulová"</formula1>
    </dataValidation>
  </dataValidations>
  <hyperlinks>
    <hyperlink ref="F1:G1" location="C2" tooltip="Krycí list rozpočtu" display="1) Krycí list rozpočtu"/>
    <hyperlink ref="H1:K1" location="C86" tooltip="Rekapitulace rozpočtu" display="2) Rekapitulace rozpočtu"/>
    <hyperlink ref="L1" location="C122" tooltip="Rozpočet" display="3) Rozpočet"/>
    <hyperlink ref="S1:T1" location="'Rekapitulace stavby'!C2" tooltip="Rekapitulace stavby" display="Rekapitulace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77"/>
  <sheetViews>
    <sheetView showGridLines="0" workbookViewId="0">
      <pane ySplit="1" topLeftCell="A2" activePane="bottomLeft" state="frozen"/>
      <selection pane="bottomLeft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 x14ac:dyDescent="0.3">
      <c r="A1" s="203"/>
      <c r="B1" s="200"/>
      <c r="C1" s="200"/>
      <c r="D1" s="201" t="s">
        <v>1</v>
      </c>
      <c r="E1" s="200"/>
      <c r="F1" s="202" t="s">
        <v>689</v>
      </c>
      <c r="G1" s="202"/>
      <c r="H1" s="246" t="s">
        <v>690</v>
      </c>
      <c r="I1" s="246"/>
      <c r="J1" s="246"/>
      <c r="K1" s="246"/>
      <c r="L1" s="202" t="s">
        <v>691</v>
      </c>
      <c r="M1" s="200"/>
      <c r="N1" s="200"/>
      <c r="O1" s="201" t="s">
        <v>102</v>
      </c>
      <c r="P1" s="200"/>
      <c r="Q1" s="200"/>
      <c r="R1" s="200"/>
      <c r="S1" s="202" t="s">
        <v>692</v>
      </c>
      <c r="T1" s="202"/>
      <c r="U1" s="203"/>
      <c r="V1" s="203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ht="36.950000000000003" customHeight="1" x14ac:dyDescent="0.3">
      <c r="C2" s="234" t="s">
        <v>5</v>
      </c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S2" s="207" t="s">
        <v>6</v>
      </c>
      <c r="T2" s="208"/>
      <c r="U2" s="208"/>
      <c r="V2" s="208"/>
      <c r="W2" s="208"/>
      <c r="X2" s="208"/>
      <c r="Y2" s="208"/>
      <c r="Z2" s="208"/>
      <c r="AA2" s="208"/>
      <c r="AB2" s="208"/>
      <c r="AC2" s="208"/>
      <c r="AT2" s="16" t="s">
        <v>92</v>
      </c>
    </row>
    <row r="3" spans="1:66" ht="6.95" customHeight="1" x14ac:dyDescent="0.3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9"/>
      <c r="AT3" s="16" t="s">
        <v>103</v>
      </c>
    </row>
    <row r="4" spans="1:66" ht="36.950000000000003" customHeight="1" x14ac:dyDescent="0.3">
      <c r="B4" s="20"/>
      <c r="C4" s="220" t="s">
        <v>104</v>
      </c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2"/>
      <c r="T4" s="23" t="s">
        <v>11</v>
      </c>
      <c r="AT4" s="16" t="s">
        <v>4</v>
      </c>
    </row>
    <row r="5" spans="1:66" ht="6.95" customHeight="1" x14ac:dyDescent="0.3">
      <c r="B5" s="20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2"/>
    </row>
    <row r="6" spans="1:66" ht="25.35" customHeight="1" x14ac:dyDescent="0.3">
      <c r="B6" s="20"/>
      <c r="C6" s="21"/>
      <c r="D6" s="28" t="s">
        <v>17</v>
      </c>
      <c r="E6" s="21"/>
      <c r="F6" s="285" t="str">
        <f>'Rekapitulace stavby'!K6</f>
        <v>Rekonstrukce a doplnění sportovního areálu Čížová - porc. č. 147, 59/6</v>
      </c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1"/>
      <c r="R6" s="22"/>
    </row>
    <row r="7" spans="1:66" s="1" customFormat="1" ht="32.85" customHeight="1" x14ac:dyDescent="0.3">
      <c r="B7" s="33"/>
      <c r="C7" s="34"/>
      <c r="D7" s="27" t="s">
        <v>105</v>
      </c>
      <c r="E7" s="34"/>
      <c r="F7" s="240" t="s">
        <v>636</v>
      </c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34"/>
      <c r="R7" s="35"/>
    </row>
    <row r="8" spans="1:66" s="1" customFormat="1" ht="14.45" customHeight="1" x14ac:dyDescent="0.3">
      <c r="B8" s="33"/>
      <c r="C8" s="34"/>
      <c r="D8" s="28" t="s">
        <v>19</v>
      </c>
      <c r="E8" s="34"/>
      <c r="F8" s="26" t="s">
        <v>3</v>
      </c>
      <c r="G8" s="34"/>
      <c r="H8" s="34"/>
      <c r="I8" s="34"/>
      <c r="J8" s="34"/>
      <c r="K8" s="34"/>
      <c r="L8" s="34"/>
      <c r="M8" s="28" t="s">
        <v>20</v>
      </c>
      <c r="N8" s="34"/>
      <c r="O8" s="26" t="s">
        <v>3</v>
      </c>
      <c r="P8" s="34"/>
      <c r="Q8" s="34"/>
      <c r="R8" s="35"/>
    </row>
    <row r="9" spans="1:66" s="1" customFormat="1" ht="14.45" customHeight="1" x14ac:dyDescent="0.3">
      <c r="B9" s="33"/>
      <c r="C9" s="34"/>
      <c r="D9" s="28" t="s">
        <v>21</v>
      </c>
      <c r="E9" s="34"/>
      <c r="F9" s="26" t="s">
        <v>22</v>
      </c>
      <c r="G9" s="34"/>
      <c r="H9" s="34"/>
      <c r="I9" s="34"/>
      <c r="J9" s="34"/>
      <c r="K9" s="34"/>
      <c r="L9" s="34"/>
      <c r="M9" s="28" t="s">
        <v>23</v>
      </c>
      <c r="N9" s="34"/>
      <c r="O9" s="295" t="str">
        <f>'Rekapitulace stavby'!AN8</f>
        <v>3. 11. 2016</v>
      </c>
      <c r="P9" s="205"/>
      <c r="Q9" s="34"/>
      <c r="R9" s="35"/>
    </row>
    <row r="10" spans="1:66" s="1" customFormat="1" ht="10.9" customHeight="1" x14ac:dyDescent="0.3">
      <c r="B10" s="33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5"/>
    </row>
    <row r="11" spans="1:66" s="1" customFormat="1" ht="14.45" customHeight="1" x14ac:dyDescent="0.3">
      <c r="B11" s="33"/>
      <c r="C11" s="34"/>
      <c r="D11" s="28" t="s">
        <v>25</v>
      </c>
      <c r="E11" s="34"/>
      <c r="F11" s="34"/>
      <c r="G11" s="34"/>
      <c r="H11" s="34"/>
      <c r="I11" s="34"/>
      <c r="J11" s="34"/>
      <c r="K11" s="34"/>
      <c r="L11" s="34"/>
      <c r="M11" s="28" t="s">
        <v>26</v>
      </c>
      <c r="N11" s="34"/>
      <c r="O11" s="239" t="s">
        <v>3</v>
      </c>
      <c r="P11" s="205"/>
      <c r="Q11" s="34"/>
      <c r="R11" s="35"/>
    </row>
    <row r="12" spans="1:66" s="1" customFormat="1" ht="18" customHeight="1" x14ac:dyDescent="0.3">
      <c r="B12" s="33"/>
      <c r="C12" s="34"/>
      <c r="D12" s="34"/>
      <c r="E12" s="26" t="s">
        <v>27</v>
      </c>
      <c r="F12" s="34"/>
      <c r="G12" s="34"/>
      <c r="H12" s="34"/>
      <c r="I12" s="34"/>
      <c r="J12" s="34"/>
      <c r="K12" s="34"/>
      <c r="L12" s="34"/>
      <c r="M12" s="28" t="s">
        <v>28</v>
      </c>
      <c r="N12" s="34"/>
      <c r="O12" s="239" t="s">
        <v>3</v>
      </c>
      <c r="P12" s="205"/>
      <c r="Q12" s="34"/>
      <c r="R12" s="35"/>
    </row>
    <row r="13" spans="1:66" s="1" customFormat="1" ht="6.95" customHeight="1" x14ac:dyDescent="0.3">
      <c r="B13" s="33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5"/>
    </row>
    <row r="14" spans="1:66" s="1" customFormat="1" ht="14.45" customHeight="1" x14ac:dyDescent="0.3">
      <c r="B14" s="33"/>
      <c r="C14" s="34"/>
      <c r="D14" s="28" t="s">
        <v>29</v>
      </c>
      <c r="E14" s="34"/>
      <c r="F14" s="34"/>
      <c r="G14" s="34"/>
      <c r="H14" s="34"/>
      <c r="I14" s="34"/>
      <c r="J14" s="34"/>
      <c r="K14" s="34"/>
      <c r="L14" s="34"/>
      <c r="M14" s="28" t="s">
        <v>26</v>
      </c>
      <c r="N14" s="34"/>
      <c r="O14" s="296" t="str">
        <f>IF('Rekapitulace stavby'!AN13="","",'Rekapitulace stavby'!AN13)</f>
        <v>Vyplň údaj</v>
      </c>
      <c r="P14" s="205"/>
      <c r="Q14" s="34"/>
      <c r="R14" s="35"/>
    </row>
    <row r="15" spans="1:66" s="1" customFormat="1" ht="18" customHeight="1" x14ac:dyDescent="0.3">
      <c r="B15" s="33"/>
      <c r="C15" s="34"/>
      <c r="D15" s="34"/>
      <c r="E15" s="296" t="str">
        <f>IF('Rekapitulace stavby'!E14="","",'Rekapitulace stavby'!E14)</f>
        <v>Vyplň údaj</v>
      </c>
      <c r="F15" s="205"/>
      <c r="G15" s="205"/>
      <c r="H15" s="205"/>
      <c r="I15" s="205"/>
      <c r="J15" s="205"/>
      <c r="K15" s="205"/>
      <c r="L15" s="205"/>
      <c r="M15" s="28" t="s">
        <v>28</v>
      </c>
      <c r="N15" s="34"/>
      <c r="O15" s="296" t="str">
        <f>IF('Rekapitulace stavby'!AN14="","",'Rekapitulace stavby'!AN14)</f>
        <v>Vyplň údaj</v>
      </c>
      <c r="P15" s="205"/>
      <c r="Q15" s="34"/>
      <c r="R15" s="35"/>
    </row>
    <row r="16" spans="1:66" s="1" customFormat="1" ht="6.95" customHeight="1" x14ac:dyDescent="0.3">
      <c r="B16" s="33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5"/>
    </row>
    <row r="17" spans="2:18" s="1" customFormat="1" ht="14.45" customHeight="1" x14ac:dyDescent="0.3">
      <c r="B17" s="33"/>
      <c r="C17" s="34"/>
      <c r="D17" s="28" t="s">
        <v>31</v>
      </c>
      <c r="E17" s="34"/>
      <c r="F17" s="34"/>
      <c r="G17" s="34"/>
      <c r="H17" s="34"/>
      <c r="I17" s="34"/>
      <c r="J17" s="34"/>
      <c r="K17" s="34"/>
      <c r="L17" s="34"/>
      <c r="M17" s="28" t="s">
        <v>26</v>
      </c>
      <c r="N17" s="34"/>
      <c r="O17" s="239" t="s">
        <v>32</v>
      </c>
      <c r="P17" s="205"/>
      <c r="Q17" s="34"/>
      <c r="R17" s="35"/>
    </row>
    <row r="18" spans="2:18" s="1" customFormat="1" ht="18" customHeight="1" x14ac:dyDescent="0.3">
      <c r="B18" s="33"/>
      <c r="C18" s="34"/>
      <c r="D18" s="34"/>
      <c r="E18" s="26" t="s">
        <v>33</v>
      </c>
      <c r="F18" s="34"/>
      <c r="G18" s="34"/>
      <c r="H18" s="34"/>
      <c r="I18" s="34"/>
      <c r="J18" s="34"/>
      <c r="K18" s="34"/>
      <c r="L18" s="34"/>
      <c r="M18" s="28" t="s">
        <v>28</v>
      </c>
      <c r="N18" s="34"/>
      <c r="O18" s="239" t="s">
        <v>34</v>
      </c>
      <c r="P18" s="205"/>
      <c r="Q18" s="34"/>
      <c r="R18" s="35"/>
    </row>
    <row r="19" spans="2:18" s="1" customFormat="1" ht="6.95" customHeight="1" x14ac:dyDescent="0.3"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5"/>
    </row>
    <row r="20" spans="2:18" s="1" customFormat="1" ht="14.45" customHeight="1" x14ac:dyDescent="0.3">
      <c r="B20" s="33"/>
      <c r="C20" s="34"/>
      <c r="D20" s="28" t="s">
        <v>36</v>
      </c>
      <c r="E20" s="34"/>
      <c r="F20" s="34"/>
      <c r="G20" s="34"/>
      <c r="H20" s="34"/>
      <c r="I20" s="34"/>
      <c r="J20" s="34"/>
      <c r="K20" s="34"/>
      <c r="L20" s="34"/>
      <c r="M20" s="28" t="s">
        <v>26</v>
      </c>
      <c r="N20" s="34"/>
      <c r="O20" s="239" t="s">
        <v>3</v>
      </c>
      <c r="P20" s="205"/>
      <c r="Q20" s="34"/>
      <c r="R20" s="35"/>
    </row>
    <row r="21" spans="2:18" s="1" customFormat="1" ht="18" customHeight="1" x14ac:dyDescent="0.3">
      <c r="B21" s="33"/>
      <c r="C21" s="34"/>
      <c r="D21" s="34"/>
      <c r="E21" s="26" t="s">
        <v>37</v>
      </c>
      <c r="F21" s="34"/>
      <c r="G21" s="34"/>
      <c r="H21" s="34"/>
      <c r="I21" s="34"/>
      <c r="J21" s="34"/>
      <c r="K21" s="34"/>
      <c r="L21" s="34"/>
      <c r="M21" s="28" t="s">
        <v>28</v>
      </c>
      <c r="N21" s="34"/>
      <c r="O21" s="239" t="s">
        <v>3</v>
      </c>
      <c r="P21" s="205"/>
      <c r="Q21" s="34"/>
      <c r="R21" s="35"/>
    </row>
    <row r="22" spans="2:18" s="1" customFormat="1" ht="6.95" customHeight="1" x14ac:dyDescent="0.3"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5"/>
    </row>
    <row r="23" spans="2:18" s="1" customFormat="1" ht="14.45" customHeight="1" x14ac:dyDescent="0.3">
      <c r="B23" s="33"/>
      <c r="C23" s="34"/>
      <c r="D23" s="28" t="s">
        <v>38</v>
      </c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5"/>
    </row>
    <row r="24" spans="2:18" s="1" customFormat="1" ht="22.5" customHeight="1" x14ac:dyDescent="0.3">
      <c r="B24" s="33"/>
      <c r="C24" s="34"/>
      <c r="D24" s="34"/>
      <c r="E24" s="242" t="s">
        <v>3</v>
      </c>
      <c r="F24" s="205"/>
      <c r="G24" s="205"/>
      <c r="H24" s="205"/>
      <c r="I24" s="205"/>
      <c r="J24" s="205"/>
      <c r="K24" s="205"/>
      <c r="L24" s="205"/>
      <c r="M24" s="34"/>
      <c r="N24" s="34"/>
      <c r="O24" s="34"/>
      <c r="P24" s="34"/>
      <c r="Q24" s="34"/>
      <c r="R24" s="35"/>
    </row>
    <row r="25" spans="2:18" s="1" customFormat="1" ht="6.95" customHeight="1" x14ac:dyDescent="0.3"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5"/>
    </row>
    <row r="26" spans="2:18" s="1" customFormat="1" ht="6.95" customHeight="1" x14ac:dyDescent="0.3">
      <c r="B26" s="33"/>
      <c r="C26" s="34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34"/>
      <c r="R26" s="35"/>
    </row>
    <row r="27" spans="2:18" s="1" customFormat="1" ht="14.45" customHeight="1" x14ac:dyDescent="0.3">
      <c r="B27" s="33"/>
      <c r="C27" s="34"/>
      <c r="D27" s="113" t="s">
        <v>107</v>
      </c>
      <c r="E27" s="34"/>
      <c r="F27" s="34"/>
      <c r="G27" s="34"/>
      <c r="H27" s="34"/>
      <c r="I27" s="34"/>
      <c r="J27" s="34"/>
      <c r="K27" s="34"/>
      <c r="L27" s="34"/>
      <c r="M27" s="243">
        <f>N88</f>
        <v>0</v>
      </c>
      <c r="N27" s="205"/>
      <c r="O27" s="205"/>
      <c r="P27" s="205"/>
      <c r="Q27" s="34"/>
      <c r="R27" s="35"/>
    </row>
    <row r="28" spans="2:18" s="1" customFormat="1" ht="14.45" customHeight="1" x14ac:dyDescent="0.3">
      <c r="B28" s="33"/>
      <c r="C28" s="34"/>
      <c r="D28" s="32" t="s">
        <v>96</v>
      </c>
      <c r="E28" s="34"/>
      <c r="F28" s="34"/>
      <c r="G28" s="34"/>
      <c r="H28" s="34"/>
      <c r="I28" s="34"/>
      <c r="J28" s="34"/>
      <c r="K28" s="34"/>
      <c r="L28" s="34"/>
      <c r="M28" s="243">
        <f>N100</f>
        <v>0</v>
      </c>
      <c r="N28" s="205"/>
      <c r="O28" s="205"/>
      <c r="P28" s="205"/>
      <c r="Q28" s="34"/>
      <c r="R28" s="35"/>
    </row>
    <row r="29" spans="2:18" s="1" customFormat="1" ht="6.95" customHeight="1" x14ac:dyDescent="0.3">
      <c r="B29" s="33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5"/>
    </row>
    <row r="30" spans="2:18" s="1" customFormat="1" ht="25.35" customHeight="1" x14ac:dyDescent="0.3">
      <c r="B30" s="33"/>
      <c r="C30" s="34"/>
      <c r="D30" s="114" t="s">
        <v>41</v>
      </c>
      <c r="E30" s="34"/>
      <c r="F30" s="34"/>
      <c r="G30" s="34"/>
      <c r="H30" s="34"/>
      <c r="I30" s="34"/>
      <c r="J30" s="34"/>
      <c r="K30" s="34"/>
      <c r="L30" s="34"/>
      <c r="M30" s="294">
        <f>ROUND(M27+M28,2)</f>
        <v>0</v>
      </c>
      <c r="N30" s="205"/>
      <c r="O30" s="205"/>
      <c r="P30" s="205"/>
      <c r="Q30" s="34"/>
      <c r="R30" s="35"/>
    </row>
    <row r="31" spans="2:18" s="1" customFormat="1" ht="6.95" customHeight="1" x14ac:dyDescent="0.3">
      <c r="B31" s="33"/>
      <c r="C31" s="34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34"/>
      <c r="R31" s="35"/>
    </row>
    <row r="32" spans="2:18" s="1" customFormat="1" ht="14.45" customHeight="1" x14ac:dyDescent="0.3">
      <c r="B32" s="33"/>
      <c r="C32" s="34"/>
      <c r="D32" s="40" t="s">
        <v>42</v>
      </c>
      <c r="E32" s="40" t="s">
        <v>43</v>
      </c>
      <c r="F32" s="41">
        <v>0.21</v>
      </c>
      <c r="G32" s="115" t="s">
        <v>44</v>
      </c>
      <c r="H32" s="292">
        <f>ROUND((((SUM(BE100:BE107)+SUM(BE125:BE170))+SUM(BE172:BE176))),2)</f>
        <v>0</v>
      </c>
      <c r="I32" s="205"/>
      <c r="J32" s="205"/>
      <c r="K32" s="34"/>
      <c r="L32" s="34"/>
      <c r="M32" s="292">
        <f>ROUND(((ROUND((SUM(BE100:BE107)+SUM(BE125:BE170)), 2)*F32)+SUM(BE172:BE176)*F32),2)</f>
        <v>0</v>
      </c>
      <c r="N32" s="205"/>
      <c r="O32" s="205"/>
      <c r="P32" s="205"/>
      <c r="Q32" s="34"/>
      <c r="R32" s="35"/>
    </row>
    <row r="33" spans="2:18" s="1" customFormat="1" ht="14.45" customHeight="1" x14ac:dyDescent="0.3">
      <c r="B33" s="33"/>
      <c r="C33" s="34"/>
      <c r="D33" s="34"/>
      <c r="E33" s="40" t="s">
        <v>45</v>
      </c>
      <c r="F33" s="41">
        <v>0.15</v>
      </c>
      <c r="G33" s="115" t="s">
        <v>44</v>
      </c>
      <c r="H33" s="292">
        <f>ROUND((((SUM(BF100:BF107)+SUM(BF125:BF170))+SUM(BF172:BF176))),2)</f>
        <v>0</v>
      </c>
      <c r="I33" s="205"/>
      <c r="J33" s="205"/>
      <c r="K33" s="34"/>
      <c r="L33" s="34"/>
      <c r="M33" s="292">
        <f>ROUND(((ROUND((SUM(BF100:BF107)+SUM(BF125:BF170)), 2)*F33)+SUM(BF172:BF176)*F33),2)</f>
        <v>0</v>
      </c>
      <c r="N33" s="205"/>
      <c r="O33" s="205"/>
      <c r="P33" s="205"/>
      <c r="Q33" s="34"/>
      <c r="R33" s="35"/>
    </row>
    <row r="34" spans="2:18" s="1" customFormat="1" ht="14.45" hidden="1" customHeight="1" x14ac:dyDescent="0.3">
      <c r="B34" s="33"/>
      <c r="C34" s="34"/>
      <c r="D34" s="34"/>
      <c r="E34" s="40" t="s">
        <v>46</v>
      </c>
      <c r="F34" s="41">
        <v>0.21</v>
      </c>
      <c r="G34" s="115" t="s">
        <v>44</v>
      </c>
      <c r="H34" s="292">
        <f>ROUND((((SUM(BG100:BG107)+SUM(BG125:BG170))+SUM(BG172:BG176))),2)</f>
        <v>0</v>
      </c>
      <c r="I34" s="205"/>
      <c r="J34" s="205"/>
      <c r="K34" s="34"/>
      <c r="L34" s="34"/>
      <c r="M34" s="292">
        <v>0</v>
      </c>
      <c r="N34" s="205"/>
      <c r="O34" s="205"/>
      <c r="P34" s="205"/>
      <c r="Q34" s="34"/>
      <c r="R34" s="35"/>
    </row>
    <row r="35" spans="2:18" s="1" customFormat="1" ht="14.45" hidden="1" customHeight="1" x14ac:dyDescent="0.3">
      <c r="B35" s="33"/>
      <c r="C35" s="34"/>
      <c r="D35" s="34"/>
      <c r="E35" s="40" t="s">
        <v>47</v>
      </c>
      <c r="F35" s="41">
        <v>0.15</v>
      </c>
      <c r="G35" s="115" t="s">
        <v>44</v>
      </c>
      <c r="H35" s="292">
        <f>ROUND((((SUM(BH100:BH107)+SUM(BH125:BH170))+SUM(BH172:BH176))),2)</f>
        <v>0</v>
      </c>
      <c r="I35" s="205"/>
      <c r="J35" s="205"/>
      <c r="K35" s="34"/>
      <c r="L35" s="34"/>
      <c r="M35" s="292">
        <v>0</v>
      </c>
      <c r="N35" s="205"/>
      <c r="O35" s="205"/>
      <c r="P35" s="205"/>
      <c r="Q35" s="34"/>
      <c r="R35" s="35"/>
    </row>
    <row r="36" spans="2:18" s="1" customFormat="1" ht="14.45" hidden="1" customHeight="1" x14ac:dyDescent="0.3">
      <c r="B36" s="33"/>
      <c r="C36" s="34"/>
      <c r="D36" s="34"/>
      <c r="E36" s="40" t="s">
        <v>48</v>
      </c>
      <c r="F36" s="41">
        <v>0</v>
      </c>
      <c r="G36" s="115" t="s">
        <v>44</v>
      </c>
      <c r="H36" s="292">
        <f>ROUND((((SUM(BI100:BI107)+SUM(BI125:BI170))+SUM(BI172:BI176))),2)</f>
        <v>0</v>
      </c>
      <c r="I36" s="205"/>
      <c r="J36" s="205"/>
      <c r="K36" s="34"/>
      <c r="L36" s="34"/>
      <c r="M36" s="292">
        <v>0</v>
      </c>
      <c r="N36" s="205"/>
      <c r="O36" s="205"/>
      <c r="P36" s="205"/>
      <c r="Q36" s="34"/>
      <c r="R36" s="35"/>
    </row>
    <row r="37" spans="2:18" s="1" customFormat="1" ht="6.95" customHeight="1" x14ac:dyDescent="0.3"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5"/>
    </row>
    <row r="38" spans="2:18" s="1" customFormat="1" ht="25.35" customHeight="1" x14ac:dyDescent="0.3">
      <c r="B38" s="33"/>
      <c r="C38" s="112"/>
      <c r="D38" s="116" t="s">
        <v>49</v>
      </c>
      <c r="E38" s="74"/>
      <c r="F38" s="74"/>
      <c r="G38" s="117" t="s">
        <v>50</v>
      </c>
      <c r="H38" s="118" t="s">
        <v>51</v>
      </c>
      <c r="I38" s="74"/>
      <c r="J38" s="74"/>
      <c r="K38" s="74"/>
      <c r="L38" s="293">
        <f>SUM(M30:M36)</f>
        <v>0</v>
      </c>
      <c r="M38" s="216"/>
      <c r="N38" s="216"/>
      <c r="O38" s="216"/>
      <c r="P38" s="218"/>
      <c r="Q38" s="112"/>
      <c r="R38" s="35"/>
    </row>
    <row r="39" spans="2:18" s="1" customFormat="1" ht="14.45" customHeight="1" x14ac:dyDescent="0.3"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5"/>
    </row>
    <row r="40" spans="2:18" s="1" customFormat="1" ht="14.45" customHeight="1" x14ac:dyDescent="0.3"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5"/>
    </row>
    <row r="41" spans="2:18" x14ac:dyDescent="0.3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2"/>
    </row>
    <row r="42" spans="2:18" x14ac:dyDescent="0.3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2"/>
    </row>
    <row r="43" spans="2:18" x14ac:dyDescent="0.3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2"/>
    </row>
    <row r="44" spans="2:18" x14ac:dyDescent="0.3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2"/>
    </row>
    <row r="45" spans="2:18" x14ac:dyDescent="0.3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2"/>
    </row>
    <row r="46" spans="2:18" x14ac:dyDescent="0.3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2"/>
    </row>
    <row r="47" spans="2:18" x14ac:dyDescent="0.3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2"/>
    </row>
    <row r="48" spans="2:18" x14ac:dyDescent="0.3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2"/>
    </row>
    <row r="49" spans="2:18" x14ac:dyDescent="0.3">
      <c r="B49" s="20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2"/>
    </row>
    <row r="50" spans="2:18" s="1" customFormat="1" ht="15" x14ac:dyDescent="0.3">
      <c r="B50" s="33"/>
      <c r="C50" s="34"/>
      <c r="D50" s="48" t="s">
        <v>52</v>
      </c>
      <c r="E50" s="49"/>
      <c r="F50" s="49"/>
      <c r="G50" s="49"/>
      <c r="H50" s="50"/>
      <c r="I50" s="34"/>
      <c r="J50" s="48" t="s">
        <v>53</v>
      </c>
      <c r="K50" s="49"/>
      <c r="L50" s="49"/>
      <c r="M50" s="49"/>
      <c r="N50" s="49"/>
      <c r="O50" s="49"/>
      <c r="P50" s="50"/>
      <c r="Q50" s="34"/>
      <c r="R50" s="35"/>
    </row>
    <row r="51" spans="2:18" x14ac:dyDescent="0.3">
      <c r="B51" s="20"/>
      <c r="C51" s="21"/>
      <c r="D51" s="51"/>
      <c r="E51" s="21"/>
      <c r="F51" s="21"/>
      <c r="G51" s="21"/>
      <c r="H51" s="52"/>
      <c r="I51" s="21"/>
      <c r="J51" s="51"/>
      <c r="K51" s="21"/>
      <c r="L51" s="21"/>
      <c r="M51" s="21"/>
      <c r="N51" s="21"/>
      <c r="O51" s="21"/>
      <c r="P51" s="52"/>
      <c r="Q51" s="21"/>
      <c r="R51" s="22"/>
    </row>
    <row r="52" spans="2:18" x14ac:dyDescent="0.3">
      <c r="B52" s="20"/>
      <c r="C52" s="21"/>
      <c r="D52" s="51"/>
      <c r="E52" s="21"/>
      <c r="F52" s="21"/>
      <c r="G52" s="21"/>
      <c r="H52" s="52"/>
      <c r="I52" s="21"/>
      <c r="J52" s="51"/>
      <c r="K52" s="21"/>
      <c r="L52" s="21"/>
      <c r="M52" s="21"/>
      <c r="N52" s="21"/>
      <c r="O52" s="21"/>
      <c r="P52" s="52"/>
      <c r="Q52" s="21"/>
      <c r="R52" s="22"/>
    </row>
    <row r="53" spans="2:18" x14ac:dyDescent="0.3">
      <c r="B53" s="20"/>
      <c r="C53" s="21"/>
      <c r="D53" s="51"/>
      <c r="E53" s="21"/>
      <c r="F53" s="21"/>
      <c r="G53" s="21"/>
      <c r="H53" s="52"/>
      <c r="I53" s="21"/>
      <c r="J53" s="51"/>
      <c r="K53" s="21"/>
      <c r="L53" s="21"/>
      <c r="M53" s="21"/>
      <c r="N53" s="21"/>
      <c r="O53" s="21"/>
      <c r="P53" s="52"/>
      <c r="Q53" s="21"/>
      <c r="R53" s="22"/>
    </row>
    <row r="54" spans="2:18" x14ac:dyDescent="0.3">
      <c r="B54" s="20"/>
      <c r="C54" s="21"/>
      <c r="D54" s="51"/>
      <c r="E54" s="21"/>
      <c r="F54" s="21"/>
      <c r="G54" s="21"/>
      <c r="H54" s="52"/>
      <c r="I54" s="21"/>
      <c r="J54" s="51"/>
      <c r="K54" s="21"/>
      <c r="L54" s="21"/>
      <c r="M54" s="21"/>
      <c r="N54" s="21"/>
      <c r="O54" s="21"/>
      <c r="P54" s="52"/>
      <c r="Q54" s="21"/>
      <c r="R54" s="22"/>
    </row>
    <row r="55" spans="2:18" x14ac:dyDescent="0.3">
      <c r="B55" s="20"/>
      <c r="C55" s="21"/>
      <c r="D55" s="51"/>
      <c r="E55" s="21"/>
      <c r="F55" s="21"/>
      <c r="G55" s="21"/>
      <c r="H55" s="52"/>
      <c r="I55" s="21"/>
      <c r="J55" s="51"/>
      <c r="K55" s="21"/>
      <c r="L55" s="21"/>
      <c r="M55" s="21"/>
      <c r="N55" s="21"/>
      <c r="O55" s="21"/>
      <c r="P55" s="52"/>
      <c r="Q55" s="21"/>
      <c r="R55" s="22"/>
    </row>
    <row r="56" spans="2:18" x14ac:dyDescent="0.3">
      <c r="B56" s="20"/>
      <c r="C56" s="21"/>
      <c r="D56" s="51"/>
      <c r="E56" s="21"/>
      <c r="F56" s="21"/>
      <c r="G56" s="21"/>
      <c r="H56" s="52"/>
      <c r="I56" s="21"/>
      <c r="J56" s="51"/>
      <c r="K56" s="21"/>
      <c r="L56" s="21"/>
      <c r="M56" s="21"/>
      <c r="N56" s="21"/>
      <c r="O56" s="21"/>
      <c r="P56" s="52"/>
      <c r="Q56" s="21"/>
      <c r="R56" s="22"/>
    </row>
    <row r="57" spans="2:18" x14ac:dyDescent="0.3">
      <c r="B57" s="20"/>
      <c r="C57" s="21"/>
      <c r="D57" s="51"/>
      <c r="E57" s="21"/>
      <c r="F57" s="21"/>
      <c r="G57" s="21"/>
      <c r="H57" s="52"/>
      <c r="I57" s="21"/>
      <c r="J57" s="51"/>
      <c r="K57" s="21"/>
      <c r="L57" s="21"/>
      <c r="M57" s="21"/>
      <c r="N57" s="21"/>
      <c r="O57" s="21"/>
      <c r="P57" s="52"/>
      <c r="Q57" s="21"/>
      <c r="R57" s="22"/>
    </row>
    <row r="58" spans="2:18" x14ac:dyDescent="0.3">
      <c r="B58" s="20"/>
      <c r="C58" s="21"/>
      <c r="D58" s="51"/>
      <c r="E58" s="21"/>
      <c r="F58" s="21"/>
      <c r="G58" s="21"/>
      <c r="H58" s="52"/>
      <c r="I58" s="21"/>
      <c r="J58" s="51"/>
      <c r="K58" s="21"/>
      <c r="L58" s="21"/>
      <c r="M58" s="21"/>
      <c r="N58" s="21"/>
      <c r="O58" s="21"/>
      <c r="P58" s="52"/>
      <c r="Q58" s="21"/>
      <c r="R58" s="22"/>
    </row>
    <row r="59" spans="2:18" s="1" customFormat="1" ht="15" x14ac:dyDescent="0.3">
      <c r="B59" s="33"/>
      <c r="C59" s="34"/>
      <c r="D59" s="53" t="s">
        <v>54</v>
      </c>
      <c r="E59" s="54"/>
      <c r="F59" s="54"/>
      <c r="G59" s="55" t="s">
        <v>55</v>
      </c>
      <c r="H59" s="56"/>
      <c r="I59" s="34"/>
      <c r="J59" s="53" t="s">
        <v>54</v>
      </c>
      <c r="K59" s="54"/>
      <c r="L59" s="54"/>
      <c r="M59" s="54"/>
      <c r="N59" s="55" t="s">
        <v>55</v>
      </c>
      <c r="O59" s="54"/>
      <c r="P59" s="56"/>
      <c r="Q59" s="34"/>
      <c r="R59" s="35"/>
    </row>
    <row r="60" spans="2:18" x14ac:dyDescent="0.3">
      <c r="B60" s="20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2"/>
    </row>
    <row r="61" spans="2:18" s="1" customFormat="1" ht="15" x14ac:dyDescent="0.3">
      <c r="B61" s="33"/>
      <c r="C61" s="34"/>
      <c r="D61" s="48" t="s">
        <v>56</v>
      </c>
      <c r="E61" s="49"/>
      <c r="F61" s="49"/>
      <c r="G61" s="49"/>
      <c r="H61" s="50"/>
      <c r="I61" s="34"/>
      <c r="J61" s="48" t="s">
        <v>57</v>
      </c>
      <c r="K61" s="49"/>
      <c r="L61" s="49"/>
      <c r="M61" s="49"/>
      <c r="N61" s="49"/>
      <c r="O61" s="49"/>
      <c r="P61" s="50"/>
      <c r="Q61" s="34"/>
      <c r="R61" s="35"/>
    </row>
    <row r="62" spans="2:18" x14ac:dyDescent="0.3">
      <c r="B62" s="20"/>
      <c r="C62" s="21"/>
      <c r="D62" s="51"/>
      <c r="E62" s="21"/>
      <c r="F62" s="21"/>
      <c r="G62" s="21"/>
      <c r="H62" s="52"/>
      <c r="I62" s="21"/>
      <c r="J62" s="51"/>
      <c r="K62" s="21"/>
      <c r="L62" s="21"/>
      <c r="M62" s="21"/>
      <c r="N62" s="21"/>
      <c r="O62" s="21"/>
      <c r="P62" s="52"/>
      <c r="Q62" s="21"/>
      <c r="R62" s="22"/>
    </row>
    <row r="63" spans="2:18" x14ac:dyDescent="0.3">
      <c r="B63" s="20"/>
      <c r="C63" s="21"/>
      <c r="D63" s="51"/>
      <c r="E63" s="21"/>
      <c r="F63" s="21"/>
      <c r="G63" s="21"/>
      <c r="H63" s="52"/>
      <c r="I63" s="21"/>
      <c r="J63" s="51"/>
      <c r="K63" s="21"/>
      <c r="L63" s="21"/>
      <c r="M63" s="21"/>
      <c r="N63" s="21"/>
      <c r="O63" s="21"/>
      <c r="P63" s="52"/>
      <c r="Q63" s="21"/>
      <c r="R63" s="22"/>
    </row>
    <row r="64" spans="2:18" x14ac:dyDescent="0.3">
      <c r="B64" s="20"/>
      <c r="C64" s="21"/>
      <c r="D64" s="51"/>
      <c r="E64" s="21"/>
      <c r="F64" s="21"/>
      <c r="G64" s="21"/>
      <c r="H64" s="52"/>
      <c r="I64" s="21"/>
      <c r="J64" s="51"/>
      <c r="K64" s="21"/>
      <c r="L64" s="21"/>
      <c r="M64" s="21"/>
      <c r="N64" s="21"/>
      <c r="O64" s="21"/>
      <c r="P64" s="52"/>
      <c r="Q64" s="21"/>
      <c r="R64" s="22"/>
    </row>
    <row r="65" spans="2:18" x14ac:dyDescent="0.3">
      <c r="B65" s="20"/>
      <c r="C65" s="21"/>
      <c r="D65" s="51"/>
      <c r="E65" s="21"/>
      <c r="F65" s="21"/>
      <c r="G65" s="21"/>
      <c r="H65" s="52"/>
      <c r="I65" s="21"/>
      <c r="J65" s="51"/>
      <c r="K65" s="21"/>
      <c r="L65" s="21"/>
      <c r="M65" s="21"/>
      <c r="N65" s="21"/>
      <c r="O65" s="21"/>
      <c r="P65" s="52"/>
      <c r="Q65" s="21"/>
      <c r="R65" s="22"/>
    </row>
    <row r="66" spans="2:18" x14ac:dyDescent="0.3">
      <c r="B66" s="20"/>
      <c r="C66" s="21"/>
      <c r="D66" s="51"/>
      <c r="E66" s="21"/>
      <c r="F66" s="21"/>
      <c r="G66" s="21"/>
      <c r="H66" s="52"/>
      <c r="I66" s="21"/>
      <c r="J66" s="51"/>
      <c r="K66" s="21"/>
      <c r="L66" s="21"/>
      <c r="M66" s="21"/>
      <c r="N66" s="21"/>
      <c r="O66" s="21"/>
      <c r="P66" s="52"/>
      <c r="Q66" s="21"/>
      <c r="R66" s="22"/>
    </row>
    <row r="67" spans="2:18" x14ac:dyDescent="0.3">
      <c r="B67" s="20"/>
      <c r="C67" s="21"/>
      <c r="D67" s="51"/>
      <c r="E67" s="21"/>
      <c r="F67" s="21"/>
      <c r="G67" s="21"/>
      <c r="H67" s="52"/>
      <c r="I67" s="21"/>
      <c r="J67" s="51"/>
      <c r="K67" s="21"/>
      <c r="L67" s="21"/>
      <c r="M67" s="21"/>
      <c r="N67" s="21"/>
      <c r="O67" s="21"/>
      <c r="P67" s="52"/>
      <c r="Q67" s="21"/>
      <c r="R67" s="22"/>
    </row>
    <row r="68" spans="2:18" x14ac:dyDescent="0.3">
      <c r="B68" s="20"/>
      <c r="C68" s="21"/>
      <c r="D68" s="51"/>
      <c r="E68" s="21"/>
      <c r="F68" s="21"/>
      <c r="G68" s="21"/>
      <c r="H68" s="52"/>
      <c r="I68" s="21"/>
      <c r="J68" s="51"/>
      <c r="K68" s="21"/>
      <c r="L68" s="21"/>
      <c r="M68" s="21"/>
      <c r="N68" s="21"/>
      <c r="O68" s="21"/>
      <c r="P68" s="52"/>
      <c r="Q68" s="21"/>
      <c r="R68" s="22"/>
    </row>
    <row r="69" spans="2:18" x14ac:dyDescent="0.3">
      <c r="B69" s="20"/>
      <c r="C69" s="21"/>
      <c r="D69" s="51"/>
      <c r="E69" s="21"/>
      <c r="F69" s="21"/>
      <c r="G69" s="21"/>
      <c r="H69" s="52"/>
      <c r="I69" s="21"/>
      <c r="J69" s="51"/>
      <c r="K69" s="21"/>
      <c r="L69" s="21"/>
      <c r="M69" s="21"/>
      <c r="N69" s="21"/>
      <c r="O69" s="21"/>
      <c r="P69" s="52"/>
      <c r="Q69" s="21"/>
      <c r="R69" s="22"/>
    </row>
    <row r="70" spans="2:18" s="1" customFormat="1" ht="15" x14ac:dyDescent="0.3">
      <c r="B70" s="33"/>
      <c r="C70" s="34"/>
      <c r="D70" s="53" t="s">
        <v>54</v>
      </c>
      <c r="E70" s="54"/>
      <c r="F70" s="54"/>
      <c r="G70" s="55" t="s">
        <v>55</v>
      </c>
      <c r="H70" s="56"/>
      <c r="I70" s="34"/>
      <c r="J70" s="53" t="s">
        <v>54</v>
      </c>
      <c r="K70" s="54"/>
      <c r="L70" s="54"/>
      <c r="M70" s="54"/>
      <c r="N70" s="55" t="s">
        <v>55</v>
      </c>
      <c r="O70" s="54"/>
      <c r="P70" s="56"/>
      <c r="Q70" s="34"/>
      <c r="R70" s="35"/>
    </row>
    <row r="71" spans="2:18" s="1" customFormat="1" ht="14.45" customHeight="1" x14ac:dyDescent="0.3">
      <c r="B71" s="57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9"/>
    </row>
    <row r="75" spans="2:18" s="1" customFormat="1" ht="6.95" customHeight="1" x14ac:dyDescent="0.3">
      <c r="B75" s="60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2"/>
    </row>
    <row r="76" spans="2:18" s="1" customFormat="1" ht="36.950000000000003" customHeight="1" x14ac:dyDescent="0.3">
      <c r="B76" s="33"/>
      <c r="C76" s="220" t="s">
        <v>108</v>
      </c>
      <c r="D76" s="205"/>
      <c r="E76" s="205"/>
      <c r="F76" s="205"/>
      <c r="G76" s="205"/>
      <c r="H76" s="205"/>
      <c r="I76" s="205"/>
      <c r="J76" s="205"/>
      <c r="K76" s="205"/>
      <c r="L76" s="205"/>
      <c r="M76" s="205"/>
      <c r="N76" s="205"/>
      <c r="O76" s="205"/>
      <c r="P76" s="205"/>
      <c r="Q76" s="205"/>
      <c r="R76" s="35"/>
    </row>
    <row r="77" spans="2:18" s="1" customFormat="1" ht="6.95" customHeight="1" x14ac:dyDescent="0.3">
      <c r="B77" s="33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5"/>
    </row>
    <row r="78" spans="2:18" s="1" customFormat="1" ht="30" customHeight="1" x14ac:dyDescent="0.3">
      <c r="B78" s="33"/>
      <c r="C78" s="28" t="s">
        <v>17</v>
      </c>
      <c r="D78" s="34"/>
      <c r="E78" s="34"/>
      <c r="F78" s="285" t="str">
        <f>F6</f>
        <v>Rekonstrukce a doplnění sportovního areálu Čížová - porc. č. 147, 59/6</v>
      </c>
      <c r="G78" s="205"/>
      <c r="H78" s="205"/>
      <c r="I78" s="205"/>
      <c r="J78" s="205"/>
      <c r="K78" s="205"/>
      <c r="L78" s="205"/>
      <c r="M78" s="205"/>
      <c r="N78" s="205"/>
      <c r="O78" s="205"/>
      <c r="P78" s="205"/>
      <c r="Q78" s="34"/>
      <c r="R78" s="35"/>
    </row>
    <row r="79" spans="2:18" s="1" customFormat="1" ht="36.950000000000003" customHeight="1" x14ac:dyDescent="0.3">
      <c r="B79" s="33"/>
      <c r="C79" s="67" t="s">
        <v>105</v>
      </c>
      <c r="D79" s="34"/>
      <c r="E79" s="34"/>
      <c r="F79" s="221" t="str">
        <f>F7</f>
        <v>1116-01.3 - SO 06 STL přípojka plynu</v>
      </c>
      <c r="G79" s="205"/>
      <c r="H79" s="205"/>
      <c r="I79" s="205"/>
      <c r="J79" s="205"/>
      <c r="K79" s="205"/>
      <c r="L79" s="205"/>
      <c r="M79" s="205"/>
      <c r="N79" s="205"/>
      <c r="O79" s="205"/>
      <c r="P79" s="205"/>
      <c r="Q79" s="34"/>
      <c r="R79" s="35"/>
    </row>
    <row r="80" spans="2:18" s="1" customFormat="1" ht="6.95" customHeight="1" x14ac:dyDescent="0.3">
      <c r="B80" s="33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5"/>
    </row>
    <row r="81" spans="2:47" s="1" customFormat="1" ht="18" customHeight="1" x14ac:dyDescent="0.3">
      <c r="B81" s="33"/>
      <c r="C81" s="28" t="s">
        <v>21</v>
      </c>
      <c r="D81" s="34"/>
      <c r="E81" s="34"/>
      <c r="F81" s="26" t="str">
        <f>F9</f>
        <v>Čížová</v>
      </c>
      <c r="G81" s="34"/>
      <c r="H81" s="34"/>
      <c r="I81" s="34"/>
      <c r="J81" s="34"/>
      <c r="K81" s="28" t="s">
        <v>23</v>
      </c>
      <c r="L81" s="34"/>
      <c r="M81" s="278" t="str">
        <f>IF(O9="","",O9)</f>
        <v>3. 11. 2016</v>
      </c>
      <c r="N81" s="205"/>
      <c r="O81" s="205"/>
      <c r="P81" s="205"/>
      <c r="Q81" s="34"/>
      <c r="R81" s="35"/>
    </row>
    <row r="82" spans="2:47" s="1" customFormat="1" ht="6.95" customHeight="1" x14ac:dyDescent="0.3">
      <c r="B82" s="33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5"/>
    </row>
    <row r="83" spans="2:47" s="1" customFormat="1" ht="15" x14ac:dyDescent="0.3">
      <c r="B83" s="33"/>
      <c r="C83" s="28" t="s">
        <v>25</v>
      </c>
      <c r="D83" s="34"/>
      <c r="E83" s="34"/>
      <c r="F83" s="26" t="str">
        <f>E12</f>
        <v>Obec Čížová, Čížová 75, 398 31   Čížová</v>
      </c>
      <c r="G83" s="34"/>
      <c r="H83" s="34"/>
      <c r="I83" s="34"/>
      <c r="J83" s="34"/>
      <c r="K83" s="28" t="s">
        <v>31</v>
      </c>
      <c r="L83" s="34"/>
      <c r="M83" s="239" t="str">
        <f>E18</f>
        <v>PROJEKTOSTAV s.r.o.</v>
      </c>
      <c r="N83" s="205"/>
      <c r="O83" s="205"/>
      <c r="P83" s="205"/>
      <c r="Q83" s="205"/>
      <c r="R83" s="35"/>
    </row>
    <row r="84" spans="2:47" s="1" customFormat="1" ht="14.45" customHeight="1" x14ac:dyDescent="0.3">
      <c r="B84" s="33"/>
      <c r="C84" s="28" t="s">
        <v>29</v>
      </c>
      <c r="D84" s="34"/>
      <c r="E84" s="34"/>
      <c r="F84" s="26" t="str">
        <f>IF(E15="","",E15)</f>
        <v>Vyplň údaj</v>
      </c>
      <c r="G84" s="34"/>
      <c r="H84" s="34"/>
      <c r="I84" s="34"/>
      <c r="J84" s="34"/>
      <c r="K84" s="28" t="s">
        <v>36</v>
      </c>
      <c r="L84" s="34"/>
      <c r="M84" s="239" t="str">
        <f>E21</f>
        <v>Jindřich  J u k l  tel.: 602558222</v>
      </c>
      <c r="N84" s="205"/>
      <c r="O84" s="205"/>
      <c r="P84" s="205"/>
      <c r="Q84" s="205"/>
      <c r="R84" s="35"/>
    </row>
    <row r="85" spans="2:47" s="1" customFormat="1" ht="10.35" customHeight="1" x14ac:dyDescent="0.3">
      <c r="B85" s="33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5"/>
    </row>
    <row r="86" spans="2:47" s="1" customFormat="1" ht="29.25" customHeight="1" x14ac:dyDescent="0.3">
      <c r="B86" s="33"/>
      <c r="C86" s="291" t="s">
        <v>109</v>
      </c>
      <c r="D86" s="284"/>
      <c r="E86" s="284"/>
      <c r="F86" s="284"/>
      <c r="G86" s="284"/>
      <c r="H86" s="112"/>
      <c r="I86" s="112"/>
      <c r="J86" s="112"/>
      <c r="K86" s="112"/>
      <c r="L86" s="112"/>
      <c r="M86" s="112"/>
      <c r="N86" s="291" t="s">
        <v>110</v>
      </c>
      <c r="O86" s="205"/>
      <c r="P86" s="205"/>
      <c r="Q86" s="205"/>
      <c r="R86" s="35"/>
    </row>
    <row r="87" spans="2:47" s="1" customFormat="1" ht="10.35" customHeight="1" x14ac:dyDescent="0.3">
      <c r="B87" s="33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5"/>
    </row>
    <row r="88" spans="2:47" s="1" customFormat="1" ht="29.25" customHeight="1" x14ac:dyDescent="0.3">
      <c r="B88" s="33"/>
      <c r="C88" s="119" t="s">
        <v>111</v>
      </c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204">
        <f>N125</f>
        <v>0</v>
      </c>
      <c r="O88" s="205"/>
      <c r="P88" s="205"/>
      <c r="Q88" s="205"/>
      <c r="R88" s="35"/>
      <c r="AU88" s="16" t="s">
        <v>112</v>
      </c>
    </row>
    <row r="89" spans="2:47" s="6" customFormat="1" ht="24.95" customHeight="1" x14ac:dyDescent="0.3">
      <c r="B89" s="120"/>
      <c r="C89" s="121"/>
      <c r="D89" s="122" t="s">
        <v>113</v>
      </c>
      <c r="E89" s="121"/>
      <c r="F89" s="121"/>
      <c r="G89" s="121"/>
      <c r="H89" s="121"/>
      <c r="I89" s="121"/>
      <c r="J89" s="121"/>
      <c r="K89" s="121"/>
      <c r="L89" s="121"/>
      <c r="M89" s="121"/>
      <c r="N89" s="290">
        <f>N126</f>
        <v>0</v>
      </c>
      <c r="O89" s="288"/>
      <c r="P89" s="288"/>
      <c r="Q89" s="288"/>
      <c r="R89" s="123"/>
    </row>
    <row r="90" spans="2:47" s="7" customFormat="1" ht="19.899999999999999" customHeight="1" x14ac:dyDescent="0.3">
      <c r="B90" s="124"/>
      <c r="C90" s="125"/>
      <c r="D90" s="100" t="s">
        <v>114</v>
      </c>
      <c r="E90" s="125"/>
      <c r="F90" s="125"/>
      <c r="G90" s="125"/>
      <c r="H90" s="125"/>
      <c r="I90" s="125"/>
      <c r="J90" s="125"/>
      <c r="K90" s="125"/>
      <c r="L90" s="125"/>
      <c r="M90" s="125"/>
      <c r="N90" s="211">
        <f>N131</f>
        <v>0</v>
      </c>
      <c r="O90" s="286"/>
      <c r="P90" s="286"/>
      <c r="Q90" s="286"/>
      <c r="R90" s="126"/>
    </row>
    <row r="91" spans="2:47" s="7" customFormat="1" ht="19.899999999999999" customHeight="1" x14ac:dyDescent="0.3">
      <c r="B91" s="124"/>
      <c r="C91" s="125"/>
      <c r="D91" s="100" t="s">
        <v>115</v>
      </c>
      <c r="E91" s="125"/>
      <c r="F91" s="125"/>
      <c r="G91" s="125"/>
      <c r="H91" s="125"/>
      <c r="I91" s="125"/>
      <c r="J91" s="125"/>
      <c r="K91" s="125"/>
      <c r="L91" s="125"/>
      <c r="M91" s="125"/>
      <c r="N91" s="211">
        <f>N147</f>
        <v>0</v>
      </c>
      <c r="O91" s="286"/>
      <c r="P91" s="286"/>
      <c r="Q91" s="286"/>
      <c r="R91" s="126"/>
    </row>
    <row r="92" spans="2:47" s="7" customFormat="1" ht="19.899999999999999" customHeight="1" x14ac:dyDescent="0.3">
      <c r="B92" s="124"/>
      <c r="C92" s="125"/>
      <c r="D92" s="100" t="s">
        <v>116</v>
      </c>
      <c r="E92" s="125"/>
      <c r="F92" s="125"/>
      <c r="G92" s="125"/>
      <c r="H92" s="125"/>
      <c r="I92" s="125"/>
      <c r="J92" s="125"/>
      <c r="K92" s="125"/>
      <c r="L92" s="125"/>
      <c r="M92" s="125"/>
      <c r="N92" s="211">
        <f>N151</f>
        <v>0</v>
      </c>
      <c r="O92" s="286"/>
      <c r="P92" s="286"/>
      <c r="Q92" s="286"/>
      <c r="R92" s="126"/>
    </row>
    <row r="93" spans="2:47" s="7" customFormat="1" ht="19.899999999999999" customHeight="1" x14ac:dyDescent="0.3">
      <c r="B93" s="124"/>
      <c r="C93" s="125"/>
      <c r="D93" s="100" t="s">
        <v>479</v>
      </c>
      <c r="E93" s="125"/>
      <c r="F93" s="125"/>
      <c r="G93" s="125"/>
      <c r="H93" s="125"/>
      <c r="I93" s="125"/>
      <c r="J93" s="125"/>
      <c r="K93" s="125"/>
      <c r="L93" s="125"/>
      <c r="M93" s="125"/>
      <c r="N93" s="211">
        <f>N156</f>
        <v>0</v>
      </c>
      <c r="O93" s="286"/>
      <c r="P93" s="286"/>
      <c r="Q93" s="286"/>
      <c r="R93" s="126"/>
    </row>
    <row r="94" spans="2:47" s="7" customFormat="1" ht="19.899999999999999" customHeight="1" x14ac:dyDescent="0.3">
      <c r="B94" s="124"/>
      <c r="C94" s="125"/>
      <c r="D94" s="100" t="s">
        <v>117</v>
      </c>
      <c r="E94" s="125"/>
      <c r="F94" s="125"/>
      <c r="G94" s="125"/>
      <c r="H94" s="125"/>
      <c r="I94" s="125"/>
      <c r="J94" s="125"/>
      <c r="K94" s="125"/>
      <c r="L94" s="125"/>
      <c r="M94" s="125"/>
      <c r="N94" s="211">
        <f>N161</f>
        <v>0</v>
      </c>
      <c r="O94" s="286"/>
      <c r="P94" s="286"/>
      <c r="Q94" s="286"/>
      <c r="R94" s="126"/>
    </row>
    <row r="95" spans="2:47" s="6" customFormat="1" ht="24.95" customHeight="1" x14ac:dyDescent="0.3">
      <c r="B95" s="120"/>
      <c r="C95" s="121"/>
      <c r="D95" s="122" t="s">
        <v>118</v>
      </c>
      <c r="E95" s="121"/>
      <c r="F95" s="121"/>
      <c r="G95" s="121"/>
      <c r="H95" s="121"/>
      <c r="I95" s="121"/>
      <c r="J95" s="121"/>
      <c r="K95" s="121"/>
      <c r="L95" s="121"/>
      <c r="M95" s="121"/>
      <c r="N95" s="290">
        <f>N163</f>
        <v>0</v>
      </c>
      <c r="O95" s="288"/>
      <c r="P95" s="288"/>
      <c r="Q95" s="288"/>
      <c r="R95" s="123"/>
    </row>
    <row r="96" spans="2:47" s="7" customFormat="1" ht="19.899999999999999" customHeight="1" x14ac:dyDescent="0.3">
      <c r="B96" s="124"/>
      <c r="C96" s="125"/>
      <c r="D96" s="100" t="s">
        <v>121</v>
      </c>
      <c r="E96" s="125"/>
      <c r="F96" s="125"/>
      <c r="G96" s="125"/>
      <c r="H96" s="125"/>
      <c r="I96" s="125"/>
      <c r="J96" s="125"/>
      <c r="K96" s="125"/>
      <c r="L96" s="125"/>
      <c r="M96" s="125"/>
      <c r="N96" s="211">
        <f>N164</f>
        <v>0</v>
      </c>
      <c r="O96" s="286"/>
      <c r="P96" s="286"/>
      <c r="Q96" s="286"/>
      <c r="R96" s="126"/>
    </row>
    <row r="97" spans="2:65" s="7" customFormat="1" ht="19.899999999999999" customHeight="1" x14ac:dyDescent="0.3">
      <c r="B97" s="124"/>
      <c r="C97" s="125"/>
      <c r="D97" s="100" t="s">
        <v>637</v>
      </c>
      <c r="E97" s="125"/>
      <c r="F97" s="125"/>
      <c r="G97" s="125"/>
      <c r="H97" s="125"/>
      <c r="I97" s="125"/>
      <c r="J97" s="125"/>
      <c r="K97" s="125"/>
      <c r="L97" s="125"/>
      <c r="M97" s="125"/>
      <c r="N97" s="211">
        <f>N168</f>
        <v>0</v>
      </c>
      <c r="O97" s="286"/>
      <c r="P97" s="286"/>
      <c r="Q97" s="286"/>
      <c r="R97" s="126"/>
    </row>
    <row r="98" spans="2:65" s="6" customFormat="1" ht="21.75" customHeight="1" x14ac:dyDescent="0.35">
      <c r="B98" s="120"/>
      <c r="C98" s="121"/>
      <c r="D98" s="122" t="s">
        <v>124</v>
      </c>
      <c r="E98" s="121"/>
      <c r="F98" s="121"/>
      <c r="G98" s="121"/>
      <c r="H98" s="121"/>
      <c r="I98" s="121"/>
      <c r="J98" s="121"/>
      <c r="K98" s="121"/>
      <c r="L98" s="121"/>
      <c r="M98" s="121"/>
      <c r="N98" s="287">
        <f>N171</f>
        <v>0</v>
      </c>
      <c r="O98" s="288"/>
      <c r="P98" s="288"/>
      <c r="Q98" s="288"/>
      <c r="R98" s="123"/>
    </row>
    <row r="99" spans="2:65" s="1" customFormat="1" ht="21.75" customHeight="1" x14ac:dyDescent="0.3">
      <c r="B99" s="33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5"/>
    </row>
    <row r="100" spans="2:65" s="1" customFormat="1" ht="29.25" customHeight="1" x14ac:dyDescent="0.3">
      <c r="B100" s="33"/>
      <c r="C100" s="119" t="s">
        <v>125</v>
      </c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289">
        <f>ROUND(N101+N102+N103+N104+N105+N106,2)</f>
        <v>0</v>
      </c>
      <c r="O100" s="205"/>
      <c r="P100" s="205"/>
      <c r="Q100" s="205"/>
      <c r="R100" s="35"/>
      <c r="T100" s="127"/>
      <c r="U100" s="128" t="s">
        <v>42</v>
      </c>
    </row>
    <row r="101" spans="2:65" s="1" customFormat="1" ht="18" customHeight="1" x14ac:dyDescent="0.3">
      <c r="B101" s="129"/>
      <c r="C101" s="130"/>
      <c r="D101" s="209" t="s">
        <v>126</v>
      </c>
      <c r="E101" s="283"/>
      <c r="F101" s="283"/>
      <c r="G101" s="283"/>
      <c r="H101" s="283"/>
      <c r="I101" s="130"/>
      <c r="J101" s="130"/>
      <c r="K101" s="130"/>
      <c r="L101" s="130"/>
      <c r="M101" s="130"/>
      <c r="N101" s="210">
        <f>ROUND(N88*T101,2)</f>
        <v>0</v>
      </c>
      <c r="O101" s="283"/>
      <c r="P101" s="283"/>
      <c r="Q101" s="283"/>
      <c r="R101" s="131"/>
      <c r="S101" s="130"/>
      <c r="T101" s="132"/>
      <c r="U101" s="133" t="s">
        <v>43</v>
      </c>
      <c r="V101" s="134"/>
      <c r="W101" s="134"/>
      <c r="X101" s="134"/>
      <c r="Y101" s="134"/>
      <c r="Z101" s="134"/>
      <c r="AA101" s="134"/>
      <c r="AB101" s="134"/>
      <c r="AC101" s="134"/>
      <c r="AD101" s="134"/>
      <c r="AE101" s="134"/>
      <c r="AF101" s="134"/>
      <c r="AG101" s="134"/>
      <c r="AH101" s="134"/>
      <c r="AI101" s="134"/>
      <c r="AJ101" s="134"/>
      <c r="AK101" s="134"/>
      <c r="AL101" s="134"/>
      <c r="AM101" s="134"/>
      <c r="AN101" s="134"/>
      <c r="AO101" s="134"/>
      <c r="AP101" s="134"/>
      <c r="AQ101" s="134"/>
      <c r="AR101" s="134"/>
      <c r="AS101" s="134"/>
      <c r="AT101" s="134"/>
      <c r="AU101" s="134"/>
      <c r="AV101" s="134"/>
      <c r="AW101" s="134"/>
      <c r="AX101" s="134"/>
      <c r="AY101" s="135" t="s">
        <v>127</v>
      </c>
      <c r="AZ101" s="134"/>
      <c r="BA101" s="134"/>
      <c r="BB101" s="134"/>
      <c r="BC101" s="134"/>
      <c r="BD101" s="134"/>
      <c r="BE101" s="136">
        <f t="shared" ref="BE101:BE106" si="0">IF(U101="základní",N101,0)</f>
        <v>0</v>
      </c>
      <c r="BF101" s="136">
        <f t="shared" ref="BF101:BF106" si="1">IF(U101="snížená",N101,0)</f>
        <v>0</v>
      </c>
      <c r="BG101" s="136">
        <f t="shared" ref="BG101:BG106" si="2">IF(U101="zákl. přenesená",N101,0)</f>
        <v>0</v>
      </c>
      <c r="BH101" s="136">
        <f t="shared" ref="BH101:BH106" si="3">IF(U101="sníž. přenesená",N101,0)</f>
        <v>0</v>
      </c>
      <c r="BI101" s="136">
        <f t="shared" ref="BI101:BI106" si="4">IF(U101="nulová",N101,0)</f>
        <v>0</v>
      </c>
      <c r="BJ101" s="135" t="s">
        <v>85</v>
      </c>
      <c r="BK101" s="134"/>
      <c r="BL101" s="134"/>
      <c r="BM101" s="134"/>
    </row>
    <row r="102" spans="2:65" s="1" customFormat="1" ht="18" customHeight="1" x14ac:dyDescent="0.3">
      <c r="B102" s="129"/>
      <c r="C102" s="130"/>
      <c r="D102" s="209" t="s">
        <v>128</v>
      </c>
      <c r="E102" s="283"/>
      <c r="F102" s="283"/>
      <c r="G102" s="283"/>
      <c r="H102" s="283"/>
      <c r="I102" s="130"/>
      <c r="J102" s="130"/>
      <c r="K102" s="130"/>
      <c r="L102" s="130"/>
      <c r="M102" s="130"/>
      <c r="N102" s="210">
        <f>ROUND(N88*T102,2)</f>
        <v>0</v>
      </c>
      <c r="O102" s="283"/>
      <c r="P102" s="283"/>
      <c r="Q102" s="283"/>
      <c r="R102" s="131"/>
      <c r="S102" s="130"/>
      <c r="T102" s="132"/>
      <c r="U102" s="133" t="s">
        <v>43</v>
      </c>
      <c r="V102" s="134"/>
      <c r="W102" s="134"/>
      <c r="X102" s="134"/>
      <c r="Y102" s="134"/>
      <c r="Z102" s="134"/>
      <c r="AA102" s="134"/>
      <c r="AB102" s="134"/>
      <c r="AC102" s="134"/>
      <c r="AD102" s="134"/>
      <c r="AE102" s="134"/>
      <c r="AF102" s="134"/>
      <c r="AG102" s="134"/>
      <c r="AH102" s="134"/>
      <c r="AI102" s="134"/>
      <c r="AJ102" s="134"/>
      <c r="AK102" s="134"/>
      <c r="AL102" s="134"/>
      <c r="AM102" s="134"/>
      <c r="AN102" s="134"/>
      <c r="AO102" s="134"/>
      <c r="AP102" s="134"/>
      <c r="AQ102" s="134"/>
      <c r="AR102" s="134"/>
      <c r="AS102" s="134"/>
      <c r="AT102" s="134"/>
      <c r="AU102" s="134"/>
      <c r="AV102" s="134"/>
      <c r="AW102" s="134"/>
      <c r="AX102" s="134"/>
      <c r="AY102" s="135" t="s">
        <v>127</v>
      </c>
      <c r="AZ102" s="134"/>
      <c r="BA102" s="134"/>
      <c r="BB102" s="134"/>
      <c r="BC102" s="134"/>
      <c r="BD102" s="134"/>
      <c r="BE102" s="136">
        <f t="shared" si="0"/>
        <v>0</v>
      </c>
      <c r="BF102" s="136">
        <f t="shared" si="1"/>
        <v>0</v>
      </c>
      <c r="BG102" s="136">
        <f t="shared" si="2"/>
        <v>0</v>
      </c>
      <c r="BH102" s="136">
        <f t="shared" si="3"/>
        <v>0</v>
      </c>
      <c r="BI102" s="136">
        <f t="shared" si="4"/>
        <v>0</v>
      </c>
      <c r="BJ102" s="135" t="s">
        <v>85</v>
      </c>
      <c r="BK102" s="134"/>
      <c r="BL102" s="134"/>
      <c r="BM102" s="134"/>
    </row>
    <row r="103" spans="2:65" s="1" customFormat="1" ht="18" customHeight="1" x14ac:dyDescent="0.3">
      <c r="B103" s="129"/>
      <c r="C103" s="130"/>
      <c r="D103" s="209" t="s">
        <v>129</v>
      </c>
      <c r="E103" s="283"/>
      <c r="F103" s="283"/>
      <c r="G103" s="283"/>
      <c r="H103" s="283"/>
      <c r="I103" s="130"/>
      <c r="J103" s="130"/>
      <c r="K103" s="130"/>
      <c r="L103" s="130"/>
      <c r="M103" s="130"/>
      <c r="N103" s="210">
        <f>ROUND(N88*T103,2)</f>
        <v>0</v>
      </c>
      <c r="O103" s="283"/>
      <c r="P103" s="283"/>
      <c r="Q103" s="283"/>
      <c r="R103" s="131"/>
      <c r="S103" s="130"/>
      <c r="T103" s="132"/>
      <c r="U103" s="133" t="s">
        <v>43</v>
      </c>
      <c r="V103" s="134"/>
      <c r="W103" s="134"/>
      <c r="X103" s="134"/>
      <c r="Y103" s="134"/>
      <c r="Z103" s="134"/>
      <c r="AA103" s="134"/>
      <c r="AB103" s="134"/>
      <c r="AC103" s="134"/>
      <c r="AD103" s="134"/>
      <c r="AE103" s="134"/>
      <c r="AF103" s="134"/>
      <c r="AG103" s="134"/>
      <c r="AH103" s="134"/>
      <c r="AI103" s="134"/>
      <c r="AJ103" s="134"/>
      <c r="AK103" s="134"/>
      <c r="AL103" s="134"/>
      <c r="AM103" s="134"/>
      <c r="AN103" s="134"/>
      <c r="AO103" s="134"/>
      <c r="AP103" s="134"/>
      <c r="AQ103" s="134"/>
      <c r="AR103" s="134"/>
      <c r="AS103" s="134"/>
      <c r="AT103" s="134"/>
      <c r="AU103" s="134"/>
      <c r="AV103" s="134"/>
      <c r="AW103" s="134"/>
      <c r="AX103" s="134"/>
      <c r="AY103" s="135" t="s">
        <v>127</v>
      </c>
      <c r="AZ103" s="134"/>
      <c r="BA103" s="134"/>
      <c r="BB103" s="134"/>
      <c r="BC103" s="134"/>
      <c r="BD103" s="134"/>
      <c r="BE103" s="136">
        <f t="shared" si="0"/>
        <v>0</v>
      </c>
      <c r="BF103" s="136">
        <f t="shared" si="1"/>
        <v>0</v>
      </c>
      <c r="BG103" s="136">
        <f t="shared" si="2"/>
        <v>0</v>
      </c>
      <c r="BH103" s="136">
        <f t="shared" si="3"/>
        <v>0</v>
      </c>
      <c r="BI103" s="136">
        <f t="shared" si="4"/>
        <v>0</v>
      </c>
      <c r="BJ103" s="135" t="s">
        <v>85</v>
      </c>
      <c r="BK103" s="134"/>
      <c r="BL103" s="134"/>
      <c r="BM103" s="134"/>
    </row>
    <row r="104" spans="2:65" s="1" customFormat="1" ht="18" customHeight="1" x14ac:dyDescent="0.3">
      <c r="B104" s="129"/>
      <c r="C104" s="130"/>
      <c r="D104" s="209" t="s">
        <v>130</v>
      </c>
      <c r="E104" s="283"/>
      <c r="F104" s="283"/>
      <c r="G104" s="283"/>
      <c r="H104" s="283"/>
      <c r="I104" s="130"/>
      <c r="J104" s="130"/>
      <c r="K104" s="130"/>
      <c r="L104" s="130"/>
      <c r="M104" s="130"/>
      <c r="N104" s="210">
        <f>ROUND(N88*T104,2)</f>
        <v>0</v>
      </c>
      <c r="O104" s="283"/>
      <c r="P104" s="283"/>
      <c r="Q104" s="283"/>
      <c r="R104" s="131"/>
      <c r="S104" s="130"/>
      <c r="T104" s="132"/>
      <c r="U104" s="133" t="s">
        <v>43</v>
      </c>
      <c r="V104" s="134"/>
      <c r="W104" s="134"/>
      <c r="X104" s="134"/>
      <c r="Y104" s="134"/>
      <c r="Z104" s="134"/>
      <c r="AA104" s="134"/>
      <c r="AB104" s="134"/>
      <c r="AC104" s="134"/>
      <c r="AD104" s="134"/>
      <c r="AE104" s="134"/>
      <c r="AF104" s="134"/>
      <c r="AG104" s="134"/>
      <c r="AH104" s="134"/>
      <c r="AI104" s="134"/>
      <c r="AJ104" s="134"/>
      <c r="AK104" s="134"/>
      <c r="AL104" s="134"/>
      <c r="AM104" s="134"/>
      <c r="AN104" s="134"/>
      <c r="AO104" s="134"/>
      <c r="AP104" s="134"/>
      <c r="AQ104" s="134"/>
      <c r="AR104" s="134"/>
      <c r="AS104" s="134"/>
      <c r="AT104" s="134"/>
      <c r="AU104" s="134"/>
      <c r="AV104" s="134"/>
      <c r="AW104" s="134"/>
      <c r="AX104" s="134"/>
      <c r="AY104" s="135" t="s">
        <v>127</v>
      </c>
      <c r="AZ104" s="134"/>
      <c r="BA104" s="134"/>
      <c r="BB104" s="134"/>
      <c r="BC104" s="134"/>
      <c r="BD104" s="134"/>
      <c r="BE104" s="136">
        <f t="shared" si="0"/>
        <v>0</v>
      </c>
      <c r="BF104" s="136">
        <f t="shared" si="1"/>
        <v>0</v>
      </c>
      <c r="BG104" s="136">
        <f t="shared" si="2"/>
        <v>0</v>
      </c>
      <c r="BH104" s="136">
        <f t="shared" si="3"/>
        <v>0</v>
      </c>
      <c r="BI104" s="136">
        <f t="shared" si="4"/>
        <v>0</v>
      </c>
      <c r="BJ104" s="135" t="s">
        <v>85</v>
      </c>
      <c r="BK104" s="134"/>
      <c r="BL104" s="134"/>
      <c r="BM104" s="134"/>
    </row>
    <row r="105" spans="2:65" s="1" customFormat="1" ht="18" customHeight="1" x14ac:dyDescent="0.3">
      <c r="B105" s="129"/>
      <c r="C105" s="130"/>
      <c r="D105" s="209" t="s">
        <v>131</v>
      </c>
      <c r="E105" s="283"/>
      <c r="F105" s="283"/>
      <c r="G105" s="283"/>
      <c r="H105" s="283"/>
      <c r="I105" s="130"/>
      <c r="J105" s="130"/>
      <c r="K105" s="130"/>
      <c r="L105" s="130"/>
      <c r="M105" s="130"/>
      <c r="N105" s="210">
        <f>ROUND(N88*T105,2)</f>
        <v>0</v>
      </c>
      <c r="O105" s="283"/>
      <c r="P105" s="283"/>
      <c r="Q105" s="283"/>
      <c r="R105" s="131"/>
      <c r="S105" s="130"/>
      <c r="T105" s="132"/>
      <c r="U105" s="133" t="s">
        <v>43</v>
      </c>
      <c r="V105" s="134"/>
      <c r="W105" s="134"/>
      <c r="X105" s="134"/>
      <c r="Y105" s="134"/>
      <c r="Z105" s="134"/>
      <c r="AA105" s="134"/>
      <c r="AB105" s="134"/>
      <c r="AC105" s="134"/>
      <c r="AD105" s="134"/>
      <c r="AE105" s="134"/>
      <c r="AF105" s="134"/>
      <c r="AG105" s="134"/>
      <c r="AH105" s="134"/>
      <c r="AI105" s="134"/>
      <c r="AJ105" s="134"/>
      <c r="AK105" s="134"/>
      <c r="AL105" s="134"/>
      <c r="AM105" s="134"/>
      <c r="AN105" s="134"/>
      <c r="AO105" s="134"/>
      <c r="AP105" s="134"/>
      <c r="AQ105" s="134"/>
      <c r="AR105" s="134"/>
      <c r="AS105" s="134"/>
      <c r="AT105" s="134"/>
      <c r="AU105" s="134"/>
      <c r="AV105" s="134"/>
      <c r="AW105" s="134"/>
      <c r="AX105" s="134"/>
      <c r="AY105" s="135" t="s">
        <v>127</v>
      </c>
      <c r="AZ105" s="134"/>
      <c r="BA105" s="134"/>
      <c r="BB105" s="134"/>
      <c r="BC105" s="134"/>
      <c r="BD105" s="134"/>
      <c r="BE105" s="136">
        <f t="shared" si="0"/>
        <v>0</v>
      </c>
      <c r="BF105" s="136">
        <f t="shared" si="1"/>
        <v>0</v>
      </c>
      <c r="BG105" s="136">
        <f t="shared" si="2"/>
        <v>0</v>
      </c>
      <c r="BH105" s="136">
        <f t="shared" si="3"/>
        <v>0</v>
      </c>
      <c r="BI105" s="136">
        <f t="shared" si="4"/>
        <v>0</v>
      </c>
      <c r="BJ105" s="135" t="s">
        <v>85</v>
      </c>
      <c r="BK105" s="134"/>
      <c r="BL105" s="134"/>
      <c r="BM105" s="134"/>
    </row>
    <row r="106" spans="2:65" s="1" customFormat="1" ht="18" customHeight="1" x14ac:dyDescent="0.3">
      <c r="B106" s="129"/>
      <c r="C106" s="130"/>
      <c r="D106" s="137" t="s">
        <v>132</v>
      </c>
      <c r="E106" s="130"/>
      <c r="F106" s="130"/>
      <c r="G106" s="130"/>
      <c r="H106" s="130"/>
      <c r="I106" s="130"/>
      <c r="J106" s="130"/>
      <c r="K106" s="130"/>
      <c r="L106" s="130"/>
      <c r="M106" s="130"/>
      <c r="N106" s="210">
        <f>ROUND(N88*T106,2)</f>
        <v>0</v>
      </c>
      <c r="O106" s="283"/>
      <c r="P106" s="283"/>
      <c r="Q106" s="283"/>
      <c r="R106" s="131"/>
      <c r="S106" s="130"/>
      <c r="T106" s="138"/>
      <c r="U106" s="139" t="s">
        <v>43</v>
      </c>
      <c r="V106" s="134"/>
      <c r="W106" s="134"/>
      <c r="X106" s="134"/>
      <c r="Y106" s="134"/>
      <c r="Z106" s="134"/>
      <c r="AA106" s="134"/>
      <c r="AB106" s="134"/>
      <c r="AC106" s="134"/>
      <c r="AD106" s="134"/>
      <c r="AE106" s="134"/>
      <c r="AF106" s="134"/>
      <c r="AG106" s="134"/>
      <c r="AH106" s="134"/>
      <c r="AI106" s="134"/>
      <c r="AJ106" s="134"/>
      <c r="AK106" s="134"/>
      <c r="AL106" s="134"/>
      <c r="AM106" s="134"/>
      <c r="AN106" s="134"/>
      <c r="AO106" s="134"/>
      <c r="AP106" s="134"/>
      <c r="AQ106" s="134"/>
      <c r="AR106" s="134"/>
      <c r="AS106" s="134"/>
      <c r="AT106" s="134"/>
      <c r="AU106" s="134"/>
      <c r="AV106" s="134"/>
      <c r="AW106" s="134"/>
      <c r="AX106" s="134"/>
      <c r="AY106" s="135" t="s">
        <v>133</v>
      </c>
      <c r="AZ106" s="134"/>
      <c r="BA106" s="134"/>
      <c r="BB106" s="134"/>
      <c r="BC106" s="134"/>
      <c r="BD106" s="134"/>
      <c r="BE106" s="136">
        <f t="shared" si="0"/>
        <v>0</v>
      </c>
      <c r="BF106" s="136">
        <f t="shared" si="1"/>
        <v>0</v>
      </c>
      <c r="BG106" s="136">
        <f t="shared" si="2"/>
        <v>0</v>
      </c>
      <c r="BH106" s="136">
        <f t="shared" si="3"/>
        <v>0</v>
      </c>
      <c r="BI106" s="136">
        <f t="shared" si="4"/>
        <v>0</v>
      </c>
      <c r="BJ106" s="135" t="s">
        <v>85</v>
      </c>
      <c r="BK106" s="134"/>
      <c r="BL106" s="134"/>
      <c r="BM106" s="134"/>
    </row>
    <row r="107" spans="2:65" s="1" customFormat="1" x14ac:dyDescent="0.3">
      <c r="B107" s="33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5"/>
    </row>
    <row r="108" spans="2:65" s="1" customFormat="1" ht="29.25" customHeight="1" x14ac:dyDescent="0.3">
      <c r="B108" s="33"/>
      <c r="C108" s="111" t="s">
        <v>101</v>
      </c>
      <c r="D108" s="112"/>
      <c r="E108" s="112"/>
      <c r="F108" s="112"/>
      <c r="G108" s="112"/>
      <c r="H108" s="112"/>
      <c r="I108" s="112"/>
      <c r="J108" s="112"/>
      <c r="K108" s="112"/>
      <c r="L108" s="206">
        <f>ROUND(SUM(N88+N100),2)</f>
        <v>0</v>
      </c>
      <c r="M108" s="284"/>
      <c r="N108" s="284"/>
      <c r="O108" s="284"/>
      <c r="P108" s="284"/>
      <c r="Q108" s="284"/>
      <c r="R108" s="35"/>
    </row>
    <row r="109" spans="2:65" s="1" customFormat="1" ht="6.95" customHeight="1" x14ac:dyDescent="0.3">
      <c r="B109" s="57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9"/>
    </row>
    <row r="113" spans="2:65" s="1" customFormat="1" ht="6.95" customHeight="1" x14ac:dyDescent="0.3">
      <c r="B113" s="60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2"/>
    </row>
    <row r="114" spans="2:65" s="1" customFormat="1" ht="36.950000000000003" customHeight="1" x14ac:dyDescent="0.3">
      <c r="B114" s="33"/>
      <c r="C114" s="220" t="s">
        <v>134</v>
      </c>
      <c r="D114" s="205"/>
      <c r="E114" s="205"/>
      <c r="F114" s="205"/>
      <c r="G114" s="205"/>
      <c r="H114" s="205"/>
      <c r="I114" s="205"/>
      <c r="J114" s="205"/>
      <c r="K114" s="205"/>
      <c r="L114" s="205"/>
      <c r="M114" s="205"/>
      <c r="N114" s="205"/>
      <c r="O114" s="205"/>
      <c r="P114" s="205"/>
      <c r="Q114" s="205"/>
      <c r="R114" s="35"/>
    </row>
    <row r="115" spans="2:65" s="1" customFormat="1" ht="6.95" customHeight="1" x14ac:dyDescent="0.3">
      <c r="B115" s="33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5"/>
    </row>
    <row r="116" spans="2:65" s="1" customFormat="1" ht="30" customHeight="1" x14ac:dyDescent="0.3">
      <c r="B116" s="33"/>
      <c r="C116" s="28" t="s">
        <v>17</v>
      </c>
      <c r="D116" s="34"/>
      <c r="E116" s="34"/>
      <c r="F116" s="285" t="str">
        <f>F6</f>
        <v>Rekonstrukce a doplnění sportovního areálu Čížová - porc. č. 147, 59/6</v>
      </c>
      <c r="G116" s="205"/>
      <c r="H116" s="205"/>
      <c r="I116" s="205"/>
      <c r="J116" s="205"/>
      <c r="K116" s="205"/>
      <c r="L116" s="205"/>
      <c r="M116" s="205"/>
      <c r="N116" s="205"/>
      <c r="O116" s="205"/>
      <c r="P116" s="205"/>
      <c r="Q116" s="34"/>
      <c r="R116" s="35"/>
    </row>
    <row r="117" spans="2:65" s="1" customFormat="1" ht="36.950000000000003" customHeight="1" x14ac:dyDescent="0.3">
      <c r="B117" s="33"/>
      <c r="C117" s="67" t="s">
        <v>105</v>
      </c>
      <c r="D117" s="34"/>
      <c r="E117" s="34"/>
      <c r="F117" s="221" t="str">
        <f>F7</f>
        <v>1116-01.3 - SO 06 STL přípojka plynu</v>
      </c>
      <c r="G117" s="205"/>
      <c r="H117" s="205"/>
      <c r="I117" s="205"/>
      <c r="J117" s="205"/>
      <c r="K117" s="205"/>
      <c r="L117" s="205"/>
      <c r="M117" s="205"/>
      <c r="N117" s="205"/>
      <c r="O117" s="205"/>
      <c r="P117" s="205"/>
      <c r="Q117" s="34"/>
      <c r="R117" s="35"/>
    </row>
    <row r="118" spans="2:65" s="1" customFormat="1" ht="6.95" customHeight="1" x14ac:dyDescent="0.3">
      <c r="B118" s="33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5"/>
    </row>
    <row r="119" spans="2:65" s="1" customFormat="1" ht="18" customHeight="1" x14ac:dyDescent="0.3">
      <c r="B119" s="33"/>
      <c r="C119" s="28" t="s">
        <v>21</v>
      </c>
      <c r="D119" s="34"/>
      <c r="E119" s="34"/>
      <c r="F119" s="26" t="str">
        <f>F9</f>
        <v>Čížová</v>
      </c>
      <c r="G119" s="34"/>
      <c r="H119" s="34"/>
      <c r="I119" s="34"/>
      <c r="J119" s="34"/>
      <c r="K119" s="28" t="s">
        <v>23</v>
      </c>
      <c r="L119" s="34"/>
      <c r="M119" s="278" t="str">
        <f>IF(O9="","",O9)</f>
        <v>3. 11. 2016</v>
      </c>
      <c r="N119" s="205"/>
      <c r="O119" s="205"/>
      <c r="P119" s="205"/>
      <c r="Q119" s="34"/>
      <c r="R119" s="35"/>
    </row>
    <row r="120" spans="2:65" s="1" customFormat="1" ht="6.95" customHeight="1" x14ac:dyDescent="0.3">
      <c r="B120" s="33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5"/>
    </row>
    <row r="121" spans="2:65" s="1" customFormat="1" ht="15" x14ac:dyDescent="0.3">
      <c r="B121" s="33"/>
      <c r="C121" s="28" t="s">
        <v>25</v>
      </c>
      <c r="D121" s="34"/>
      <c r="E121" s="34"/>
      <c r="F121" s="26" t="str">
        <f>E12</f>
        <v>Obec Čížová, Čížová 75, 398 31   Čížová</v>
      </c>
      <c r="G121" s="34"/>
      <c r="H121" s="34"/>
      <c r="I121" s="34"/>
      <c r="J121" s="34"/>
      <c r="K121" s="28" t="s">
        <v>31</v>
      </c>
      <c r="L121" s="34"/>
      <c r="M121" s="239" t="str">
        <f>E18</f>
        <v>PROJEKTOSTAV s.r.o.</v>
      </c>
      <c r="N121" s="205"/>
      <c r="O121" s="205"/>
      <c r="P121" s="205"/>
      <c r="Q121" s="205"/>
      <c r="R121" s="35"/>
    </row>
    <row r="122" spans="2:65" s="1" customFormat="1" ht="14.45" customHeight="1" x14ac:dyDescent="0.3">
      <c r="B122" s="33"/>
      <c r="C122" s="28" t="s">
        <v>29</v>
      </c>
      <c r="D122" s="34"/>
      <c r="E122" s="34"/>
      <c r="F122" s="26" t="str">
        <f>IF(E15="","",E15)</f>
        <v>Vyplň údaj</v>
      </c>
      <c r="G122" s="34"/>
      <c r="H122" s="34"/>
      <c r="I122" s="34"/>
      <c r="J122" s="34"/>
      <c r="K122" s="28" t="s">
        <v>36</v>
      </c>
      <c r="L122" s="34"/>
      <c r="M122" s="239" t="str">
        <f>E21</f>
        <v>Jindřich  J u k l  tel.: 602558222</v>
      </c>
      <c r="N122" s="205"/>
      <c r="O122" s="205"/>
      <c r="P122" s="205"/>
      <c r="Q122" s="205"/>
      <c r="R122" s="35"/>
    </row>
    <row r="123" spans="2:65" s="1" customFormat="1" ht="10.35" customHeight="1" x14ac:dyDescent="0.3">
      <c r="B123" s="33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5"/>
    </row>
    <row r="124" spans="2:65" s="8" customFormat="1" ht="29.25" customHeight="1" x14ac:dyDescent="0.3">
      <c r="B124" s="140"/>
      <c r="C124" s="141" t="s">
        <v>135</v>
      </c>
      <c r="D124" s="142" t="s">
        <v>136</v>
      </c>
      <c r="E124" s="142" t="s">
        <v>60</v>
      </c>
      <c r="F124" s="279" t="s">
        <v>137</v>
      </c>
      <c r="G124" s="280"/>
      <c r="H124" s="280"/>
      <c r="I124" s="280"/>
      <c r="J124" s="142" t="s">
        <v>138</v>
      </c>
      <c r="K124" s="142" t="s">
        <v>139</v>
      </c>
      <c r="L124" s="281" t="s">
        <v>140</v>
      </c>
      <c r="M124" s="280"/>
      <c r="N124" s="279" t="s">
        <v>110</v>
      </c>
      <c r="O124" s="280"/>
      <c r="P124" s="280"/>
      <c r="Q124" s="282"/>
      <c r="R124" s="143"/>
      <c r="T124" s="75" t="s">
        <v>141</v>
      </c>
      <c r="U124" s="76" t="s">
        <v>42</v>
      </c>
      <c r="V124" s="76" t="s">
        <v>142</v>
      </c>
      <c r="W124" s="76" t="s">
        <v>143</v>
      </c>
      <c r="X124" s="76" t="s">
        <v>144</v>
      </c>
      <c r="Y124" s="76" t="s">
        <v>145</v>
      </c>
      <c r="Z124" s="76" t="s">
        <v>146</v>
      </c>
      <c r="AA124" s="77" t="s">
        <v>147</v>
      </c>
    </row>
    <row r="125" spans="2:65" s="1" customFormat="1" ht="29.25" customHeight="1" x14ac:dyDescent="0.35">
      <c r="B125" s="33"/>
      <c r="C125" s="79" t="s">
        <v>107</v>
      </c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252">
        <f>BK125</f>
        <v>0</v>
      </c>
      <c r="O125" s="253"/>
      <c r="P125" s="253"/>
      <c r="Q125" s="253"/>
      <c r="R125" s="35"/>
      <c r="T125" s="78"/>
      <c r="U125" s="49"/>
      <c r="V125" s="49"/>
      <c r="W125" s="144">
        <f>W126+W163+W171</f>
        <v>0</v>
      </c>
      <c r="X125" s="49"/>
      <c r="Y125" s="144">
        <f>Y126+Y163+Y171</f>
        <v>4.1048511999999997</v>
      </c>
      <c r="Z125" s="49"/>
      <c r="AA125" s="145">
        <f>AA126+AA163+AA171</f>
        <v>0</v>
      </c>
      <c r="AT125" s="16" t="s">
        <v>77</v>
      </c>
      <c r="AU125" s="16" t="s">
        <v>112</v>
      </c>
      <c r="BK125" s="146">
        <f>BK126+BK163+BK171</f>
        <v>0</v>
      </c>
    </row>
    <row r="126" spans="2:65" s="9" customFormat="1" ht="37.35" customHeight="1" x14ac:dyDescent="0.35">
      <c r="B126" s="147"/>
      <c r="C126" s="148"/>
      <c r="D126" s="149" t="s">
        <v>113</v>
      </c>
      <c r="E126" s="149"/>
      <c r="F126" s="149"/>
      <c r="G126" s="149"/>
      <c r="H126" s="149"/>
      <c r="I126" s="149"/>
      <c r="J126" s="149"/>
      <c r="K126" s="149"/>
      <c r="L126" s="149"/>
      <c r="M126" s="149"/>
      <c r="N126" s="254">
        <f>BK126</f>
        <v>0</v>
      </c>
      <c r="O126" s="255"/>
      <c r="P126" s="255"/>
      <c r="Q126" s="255"/>
      <c r="R126" s="150"/>
      <c r="T126" s="151"/>
      <c r="U126" s="148"/>
      <c r="V126" s="148"/>
      <c r="W126" s="152">
        <f>W127+SUM(W128:W131)+W147+W151+W156+W161</f>
        <v>0</v>
      </c>
      <c r="X126" s="148"/>
      <c r="Y126" s="152">
        <f>Y127+SUM(Y128:Y131)+Y147+Y151+Y156+Y161</f>
        <v>4.0941131999999998</v>
      </c>
      <c r="Z126" s="148"/>
      <c r="AA126" s="153">
        <f>AA127+SUM(AA128:AA131)+AA147+AA151+AA156+AA161</f>
        <v>0</v>
      </c>
      <c r="AR126" s="154" t="s">
        <v>85</v>
      </c>
      <c r="AT126" s="155" t="s">
        <v>77</v>
      </c>
      <c r="AU126" s="155" t="s">
        <v>78</v>
      </c>
      <c r="AY126" s="154" t="s">
        <v>148</v>
      </c>
      <c r="BK126" s="156">
        <f>BK127+SUM(BK128:BK131)+BK147+BK151+BK156+BK161</f>
        <v>0</v>
      </c>
    </row>
    <row r="127" spans="2:65" s="1" customFormat="1" ht="22.5" customHeight="1" x14ac:dyDescent="0.3">
      <c r="B127" s="129"/>
      <c r="C127" s="157" t="s">
        <v>85</v>
      </c>
      <c r="D127" s="157" t="s">
        <v>149</v>
      </c>
      <c r="E127" s="158" t="s">
        <v>150</v>
      </c>
      <c r="F127" s="264" t="s">
        <v>151</v>
      </c>
      <c r="G127" s="265"/>
      <c r="H127" s="265"/>
      <c r="I127" s="265"/>
      <c r="J127" s="159" t="s">
        <v>3</v>
      </c>
      <c r="K127" s="160">
        <v>0</v>
      </c>
      <c r="L127" s="249">
        <v>0</v>
      </c>
      <c r="M127" s="265"/>
      <c r="N127" s="266">
        <f>ROUND(L127*K127,2)</f>
        <v>0</v>
      </c>
      <c r="O127" s="265"/>
      <c r="P127" s="265"/>
      <c r="Q127" s="265"/>
      <c r="R127" s="131"/>
      <c r="T127" s="161" t="s">
        <v>3</v>
      </c>
      <c r="U127" s="42" t="s">
        <v>43</v>
      </c>
      <c r="V127" s="34"/>
      <c r="W127" s="162">
        <f>V127*K127</f>
        <v>0</v>
      </c>
      <c r="X127" s="162">
        <v>0</v>
      </c>
      <c r="Y127" s="162">
        <f>X127*K127</f>
        <v>0</v>
      </c>
      <c r="Z127" s="162">
        <v>0</v>
      </c>
      <c r="AA127" s="163">
        <f>Z127*K127</f>
        <v>0</v>
      </c>
      <c r="AR127" s="16" t="s">
        <v>152</v>
      </c>
      <c r="AT127" s="16" t="s">
        <v>149</v>
      </c>
      <c r="AU127" s="16" t="s">
        <v>85</v>
      </c>
      <c r="AY127" s="16" t="s">
        <v>148</v>
      </c>
      <c r="BE127" s="104">
        <f>IF(U127="základní",N127,0)</f>
        <v>0</v>
      </c>
      <c r="BF127" s="104">
        <f>IF(U127="snížená",N127,0)</f>
        <v>0</v>
      </c>
      <c r="BG127" s="104">
        <f>IF(U127="zákl. přenesená",N127,0)</f>
        <v>0</v>
      </c>
      <c r="BH127" s="104">
        <f>IF(U127="sníž. přenesená",N127,0)</f>
        <v>0</v>
      </c>
      <c r="BI127" s="104">
        <f>IF(U127="nulová",N127,0)</f>
        <v>0</v>
      </c>
      <c r="BJ127" s="16" t="s">
        <v>85</v>
      </c>
      <c r="BK127" s="104">
        <f>ROUND(L127*K127,2)</f>
        <v>0</v>
      </c>
      <c r="BL127" s="16" t="s">
        <v>152</v>
      </c>
      <c r="BM127" s="16" t="s">
        <v>638</v>
      </c>
    </row>
    <row r="128" spans="2:65" s="10" customFormat="1" ht="31.5" customHeight="1" x14ac:dyDescent="0.3">
      <c r="B128" s="164"/>
      <c r="C128" s="165"/>
      <c r="D128" s="165"/>
      <c r="E128" s="166" t="s">
        <v>3</v>
      </c>
      <c r="F128" s="276" t="s">
        <v>154</v>
      </c>
      <c r="G128" s="277"/>
      <c r="H128" s="277"/>
      <c r="I128" s="277"/>
      <c r="J128" s="165"/>
      <c r="K128" s="167" t="s">
        <v>3</v>
      </c>
      <c r="L128" s="165"/>
      <c r="M128" s="165"/>
      <c r="N128" s="165"/>
      <c r="O128" s="165"/>
      <c r="P128" s="165"/>
      <c r="Q128" s="165"/>
      <c r="R128" s="168"/>
      <c r="T128" s="169"/>
      <c r="U128" s="165"/>
      <c r="V128" s="165"/>
      <c r="W128" s="165"/>
      <c r="X128" s="165"/>
      <c r="Y128" s="165"/>
      <c r="Z128" s="165"/>
      <c r="AA128" s="170"/>
      <c r="AT128" s="171" t="s">
        <v>155</v>
      </c>
      <c r="AU128" s="171" t="s">
        <v>85</v>
      </c>
      <c r="AV128" s="10" t="s">
        <v>85</v>
      </c>
      <c r="AW128" s="10" t="s">
        <v>35</v>
      </c>
      <c r="AX128" s="10" t="s">
        <v>78</v>
      </c>
      <c r="AY128" s="171" t="s">
        <v>148</v>
      </c>
    </row>
    <row r="129" spans="2:65" s="11" customFormat="1" ht="22.5" customHeight="1" x14ac:dyDescent="0.3">
      <c r="B129" s="172"/>
      <c r="C129" s="173"/>
      <c r="D129" s="173"/>
      <c r="E129" s="174" t="s">
        <v>3</v>
      </c>
      <c r="F129" s="273" t="s">
        <v>3</v>
      </c>
      <c r="G129" s="268"/>
      <c r="H129" s="268"/>
      <c r="I129" s="268"/>
      <c r="J129" s="173"/>
      <c r="K129" s="175">
        <v>0</v>
      </c>
      <c r="L129" s="173"/>
      <c r="M129" s="173"/>
      <c r="N129" s="173"/>
      <c r="O129" s="173"/>
      <c r="P129" s="173"/>
      <c r="Q129" s="173"/>
      <c r="R129" s="176"/>
      <c r="T129" s="177"/>
      <c r="U129" s="173"/>
      <c r="V129" s="173"/>
      <c r="W129" s="173"/>
      <c r="X129" s="173"/>
      <c r="Y129" s="173"/>
      <c r="Z129" s="173"/>
      <c r="AA129" s="178"/>
      <c r="AT129" s="179" t="s">
        <v>155</v>
      </c>
      <c r="AU129" s="179" t="s">
        <v>85</v>
      </c>
      <c r="AV129" s="11" t="s">
        <v>103</v>
      </c>
      <c r="AW129" s="11" t="s">
        <v>35</v>
      </c>
      <c r="AX129" s="11" t="s">
        <v>78</v>
      </c>
      <c r="AY129" s="179" t="s">
        <v>148</v>
      </c>
    </row>
    <row r="130" spans="2:65" s="12" customFormat="1" ht="22.5" customHeight="1" x14ac:dyDescent="0.3">
      <c r="B130" s="180"/>
      <c r="C130" s="181"/>
      <c r="D130" s="181"/>
      <c r="E130" s="182" t="s">
        <v>3</v>
      </c>
      <c r="F130" s="274" t="s">
        <v>156</v>
      </c>
      <c r="G130" s="275"/>
      <c r="H130" s="275"/>
      <c r="I130" s="275"/>
      <c r="J130" s="181"/>
      <c r="K130" s="183">
        <v>0</v>
      </c>
      <c r="L130" s="181"/>
      <c r="M130" s="181"/>
      <c r="N130" s="181"/>
      <c r="O130" s="181"/>
      <c r="P130" s="181"/>
      <c r="Q130" s="181"/>
      <c r="R130" s="184"/>
      <c r="T130" s="185"/>
      <c r="U130" s="181"/>
      <c r="V130" s="181"/>
      <c r="W130" s="181"/>
      <c r="X130" s="181"/>
      <c r="Y130" s="181"/>
      <c r="Z130" s="181"/>
      <c r="AA130" s="186"/>
      <c r="AT130" s="187" t="s">
        <v>155</v>
      </c>
      <c r="AU130" s="187" t="s">
        <v>85</v>
      </c>
      <c r="AV130" s="12" t="s">
        <v>152</v>
      </c>
      <c r="AW130" s="12" t="s">
        <v>35</v>
      </c>
      <c r="AX130" s="12" t="s">
        <v>85</v>
      </c>
      <c r="AY130" s="187" t="s">
        <v>148</v>
      </c>
    </row>
    <row r="131" spans="2:65" s="9" customFormat="1" ht="29.85" customHeight="1" x14ac:dyDescent="0.3">
      <c r="B131" s="147"/>
      <c r="C131" s="148"/>
      <c r="D131" s="188" t="s">
        <v>114</v>
      </c>
      <c r="E131" s="188"/>
      <c r="F131" s="188"/>
      <c r="G131" s="188"/>
      <c r="H131" s="188"/>
      <c r="I131" s="188"/>
      <c r="J131" s="188"/>
      <c r="K131" s="188"/>
      <c r="L131" s="188"/>
      <c r="M131" s="188"/>
      <c r="N131" s="256">
        <f>BK131</f>
        <v>0</v>
      </c>
      <c r="O131" s="257"/>
      <c r="P131" s="257"/>
      <c r="Q131" s="257"/>
      <c r="R131" s="150"/>
      <c r="T131" s="151"/>
      <c r="U131" s="148"/>
      <c r="V131" s="148"/>
      <c r="W131" s="152">
        <f>SUM(W132:W146)</f>
        <v>0</v>
      </c>
      <c r="X131" s="148"/>
      <c r="Y131" s="152">
        <f>SUM(Y132:Y146)</f>
        <v>0</v>
      </c>
      <c r="Z131" s="148"/>
      <c r="AA131" s="153">
        <f>SUM(AA132:AA146)</f>
        <v>0</v>
      </c>
      <c r="AR131" s="154" t="s">
        <v>85</v>
      </c>
      <c r="AT131" s="155" t="s">
        <v>77</v>
      </c>
      <c r="AU131" s="155" t="s">
        <v>85</v>
      </c>
      <c r="AY131" s="154" t="s">
        <v>148</v>
      </c>
      <c r="BK131" s="156">
        <f>SUM(BK132:BK146)</f>
        <v>0</v>
      </c>
    </row>
    <row r="132" spans="2:65" s="1" customFormat="1" ht="31.5" customHeight="1" x14ac:dyDescent="0.3">
      <c r="B132" s="129"/>
      <c r="C132" s="157" t="s">
        <v>103</v>
      </c>
      <c r="D132" s="157" t="s">
        <v>149</v>
      </c>
      <c r="E132" s="158" t="s">
        <v>639</v>
      </c>
      <c r="F132" s="264" t="s">
        <v>640</v>
      </c>
      <c r="G132" s="265"/>
      <c r="H132" s="265"/>
      <c r="I132" s="265"/>
      <c r="J132" s="159" t="s">
        <v>159</v>
      </c>
      <c r="K132" s="160">
        <v>5.76</v>
      </c>
      <c r="L132" s="249">
        <v>0</v>
      </c>
      <c r="M132" s="265"/>
      <c r="N132" s="266">
        <f>ROUND(L132*K132,2)</f>
        <v>0</v>
      </c>
      <c r="O132" s="265"/>
      <c r="P132" s="265"/>
      <c r="Q132" s="265"/>
      <c r="R132" s="131"/>
      <c r="T132" s="161" t="s">
        <v>3</v>
      </c>
      <c r="U132" s="42" t="s">
        <v>43</v>
      </c>
      <c r="V132" s="34"/>
      <c r="W132" s="162">
        <f>V132*K132</f>
        <v>0</v>
      </c>
      <c r="X132" s="162">
        <v>0</v>
      </c>
      <c r="Y132" s="162">
        <f>X132*K132</f>
        <v>0</v>
      </c>
      <c r="Z132" s="162">
        <v>0</v>
      </c>
      <c r="AA132" s="163">
        <f>Z132*K132</f>
        <v>0</v>
      </c>
      <c r="AR132" s="16" t="s">
        <v>152</v>
      </c>
      <c r="AT132" s="16" t="s">
        <v>149</v>
      </c>
      <c r="AU132" s="16" t="s">
        <v>103</v>
      </c>
      <c r="AY132" s="16" t="s">
        <v>148</v>
      </c>
      <c r="BE132" s="104">
        <f>IF(U132="základní",N132,0)</f>
        <v>0</v>
      </c>
      <c r="BF132" s="104">
        <f>IF(U132="snížená",N132,0)</f>
        <v>0</v>
      </c>
      <c r="BG132" s="104">
        <f>IF(U132="zákl. přenesená",N132,0)</f>
        <v>0</v>
      </c>
      <c r="BH132" s="104">
        <f>IF(U132="sníž. přenesená",N132,0)</f>
        <v>0</v>
      </c>
      <c r="BI132" s="104">
        <f>IF(U132="nulová",N132,0)</f>
        <v>0</v>
      </c>
      <c r="BJ132" s="16" t="s">
        <v>85</v>
      </c>
      <c r="BK132" s="104">
        <f>ROUND(L132*K132,2)</f>
        <v>0</v>
      </c>
      <c r="BL132" s="16" t="s">
        <v>152</v>
      </c>
      <c r="BM132" s="16" t="s">
        <v>641</v>
      </c>
    </row>
    <row r="133" spans="2:65" s="11" customFormat="1" ht="22.5" customHeight="1" x14ac:dyDescent="0.3">
      <c r="B133" s="172"/>
      <c r="C133" s="173"/>
      <c r="D133" s="173"/>
      <c r="E133" s="174" t="s">
        <v>3</v>
      </c>
      <c r="F133" s="267" t="s">
        <v>642</v>
      </c>
      <c r="G133" s="268"/>
      <c r="H133" s="268"/>
      <c r="I133" s="268"/>
      <c r="J133" s="173"/>
      <c r="K133" s="175">
        <v>5.76</v>
      </c>
      <c r="L133" s="173"/>
      <c r="M133" s="173"/>
      <c r="N133" s="173"/>
      <c r="O133" s="173"/>
      <c r="P133" s="173"/>
      <c r="Q133" s="173"/>
      <c r="R133" s="176"/>
      <c r="T133" s="177"/>
      <c r="U133" s="173"/>
      <c r="V133" s="173"/>
      <c r="W133" s="173"/>
      <c r="X133" s="173"/>
      <c r="Y133" s="173"/>
      <c r="Z133" s="173"/>
      <c r="AA133" s="178"/>
      <c r="AT133" s="179" t="s">
        <v>155</v>
      </c>
      <c r="AU133" s="179" t="s">
        <v>103</v>
      </c>
      <c r="AV133" s="11" t="s">
        <v>103</v>
      </c>
      <c r="AW133" s="11" t="s">
        <v>35</v>
      </c>
      <c r="AX133" s="11" t="s">
        <v>78</v>
      </c>
      <c r="AY133" s="179" t="s">
        <v>148</v>
      </c>
    </row>
    <row r="134" spans="2:65" s="12" customFormat="1" ht="22.5" customHeight="1" x14ac:dyDescent="0.3">
      <c r="B134" s="180"/>
      <c r="C134" s="181"/>
      <c r="D134" s="181"/>
      <c r="E134" s="182" t="s">
        <v>3</v>
      </c>
      <c r="F134" s="274" t="s">
        <v>156</v>
      </c>
      <c r="G134" s="275"/>
      <c r="H134" s="275"/>
      <c r="I134" s="275"/>
      <c r="J134" s="181"/>
      <c r="K134" s="183">
        <v>5.76</v>
      </c>
      <c r="L134" s="181"/>
      <c r="M134" s="181"/>
      <c r="N134" s="181"/>
      <c r="O134" s="181"/>
      <c r="P134" s="181"/>
      <c r="Q134" s="181"/>
      <c r="R134" s="184"/>
      <c r="T134" s="185"/>
      <c r="U134" s="181"/>
      <c r="V134" s="181"/>
      <c r="W134" s="181"/>
      <c r="X134" s="181"/>
      <c r="Y134" s="181"/>
      <c r="Z134" s="181"/>
      <c r="AA134" s="186"/>
      <c r="AT134" s="187" t="s">
        <v>155</v>
      </c>
      <c r="AU134" s="187" t="s">
        <v>103</v>
      </c>
      <c r="AV134" s="12" t="s">
        <v>152</v>
      </c>
      <c r="AW134" s="12" t="s">
        <v>35</v>
      </c>
      <c r="AX134" s="12" t="s">
        <v>85</v>
      </c>
      <c r="AY134" s="187" t="s">
        <v>148</v>
      </c>
    </row>
    <row r="135" spans="2:65" s="1" customFormat="1" ht="31.5" customHeight="1" x14ac:dyDescent="0.3">
      <c r="B135" s="129"/>
      <c r="C135" s="157" t="s">
        <v>162</v>
      </c>
      <c r="D135" s="157" t="s">
        <v>149</v>
      </c>
      <c r="E135" s="158" t="s">
        <v>643</v>
      </c>
      <c r="F135" s="264" t="s">
        <v>644</v>
      </c>
      <c r="G135" s="265"/>
      <c r="H135" s="265"/>
      <c r="I135" s="265"/>
      <c r="J135" s="159" t="s">
        <v>159</v>
      </c>
      <c r="K135" s="160">
        <v>5.76</v>
      </c>
      <c r="L135" s="249">
        <v>0</v>
      </c>
      <c r="M135" s="265"/>
      <c r="N135" s="266">
        <f>ROUND(L135*K135,2)</f>
        <v>0</v>
      </c>
      <c r="O135" s="265"/>
      <c r="P135" s="265"/>
      <c r="Q135" s="265"/>
      <c r="R135" s="131"/>
      <c r="T135" s="161" t="s">
        <v>3</v>
      </c>
      <c r="U135" s="42" t="s">
        <v>43</v>
      </c>
      <c r="V135" s="34"/>
      <c r="W135" s="162">
        <f>V135*K135</f>
        <v>0</v>
      </c>
      <c r="X135" s="162">
        <v>0</v>
      </c>
      <c r="Y135" s="162">
        <f>X135*K135</f>
        <v>0</v>
      </c>
      <c r="Z135" s="162">
        <v>0</v>
      </c>
      <c r="AA135" s="163">
        <f>Z135*K135</f>
        <v>0</v>
      </c>
      <c r="AR135" s="16" t="s">
        <v>152</v>
      </c>
      <c r="AT135" s="16" t="s">
        <v>149</v>
      </c>
      <c r="AU135" s="16" t="s">
        <v>103</v>
      </c>
      <c r="AY135" s="16" t="s">
        <v>148</v>
      </c>
      <c r="BE135" s="104">
        <f>IF(U135="základní",N135,0)</f>
        <v>0</v>
      </c>
      <c r="BF135" s="104">
        <f>IF(U135="snížená",N135,0)</f>
        <v>0</v>
      </c>
      <c r="BG135" s="104">
        <f>IF(U135="zákl. přenesená",N135,0)</f>
        <v>0</v>
      </c>
      <c r="BH135" s="104">
        <f>IF(U135="sníž. přenesená",N135,0)</f>
        <v>0</v>
      </c>
      <c r="BI135" s="104">
        <f>IF(U135="nulová",N135,0)</f>
        <v>0</v>
      </c>
      <c r="BJ135" s="16" t="s">
        <v>85</v>
      </c>
      <c r="BK135" s="104">
        <f>ROUND(L135*K135,2)</f>
        <v>0</v>
      </c>
      <c r="BL135" s="16" t="s">
        <v>152</v>
      </c>
      <c r="BM135" s="16" t="s">
        <v>645</v>
      </c>
    </row>
    <row r="136" spans="2:65" s="1" customFormat="1" ht="31.5" customHeight="1" x14ac:dyDescent="0.3">
      <c r="B136" s="129"/>
      <c r="C136" s="157" t="s">
        <v>152</v>
      </c>
      <c r="D136" s="157" t="s">
        <v>149</v>
      </c>
      <c r="E136" s="158" t="s">
        <v>163</v>
      </c>
      <c r="F136" s="264" t="s">
        <v>164</v>
      </c>
      <c r="G136" s="265"/>
      <c r="H136" s="265"/>
      <c r="I136" s="265"/>
      <c r="J136" s="159" t="s">
        <v>159</v>
      </c>
      <c r="K136" s="160">
        <v>2.16</v>
      </c>
      <c r="L136" s="249">
        <v>0</v>
      </c>
      <c r="M136" s="265"/>
      <c r="N136" s="266">
        <f>ROUND(L136*K136,2)</f>
        <v>0</v>
      </c>
      <c r="O136" s="265"/>
      <c r="P136" s="265"/>
      <c r="Q136" s="265"/>
      <c r="R136" s="131"/>
      <c r="T136" s="161" t="s">
        <v>3</v>
      </c>
      <c r="U136" s="42" t="s">
        <v>43</v>
      </c>
      <c r="V136" s="34"/>
      <c r="W136" s="162">
        <f>V136*K136</f>
        <v>0</v>
      </c>
      <c r="X136" s="162">
        <v>0</v>
      </c>
      <c r="Y136" s="162">
        <f>X136*K136</f>
        <v>0</v>
      </c>
      <c r="Z136" s="162">
        <v>0</v>
      </c>
      <c r="AA136" s="163">
        <f>Z136*K136</f>
        <v>0</v>
      </c>
      <c r="AR136" s="16" t="s">
        <v>152</v>
      </c>
      <c r="AT136" s="16" t="s">
        <v>149</v>
      </c>
      <c r="AU136" s="16" t="s">
        <v>103</v>
      </c>
      <c r="AY136" s="16" t="s">
        <v>148</v>
      </c>
      <c r="BE136" s="104">
        <f>IF(U136="základní",N136,0)</f>
        <v>0</v>
      </c>
      <c r="BF136" s="104">
        <f>IF(U136="snížená",N136,0)</f>
        <v>0</v>
      </c>
      <c r="BG136" s="104">
        <f>IF(U136="zákl. přenesená",N136,0)</f>
        <v>0</v>
      </c>
      <c r="BH136" s="104">
        <f>IF(U136="sníž. přenesená",N136,0)</f>
        <v>0</v>
      </c>
      <c r="BI136" s="104">
        <f>IF(U136="nulová",N136,0)</f>
        <v>0</v>
      </c>
      <c r="BJ136" s="16" t="s">
        <v>85</v>
      </c>
      <c r="BK136" s="104">
        <f>ROUND(L136*K136,2)</f>
        <v>0</v>
      </c>
      <c r="BL136" s="16" t="s">
        <v>152</v>
      </c>
      <c r="BM136" s="16" t="s">
        <v>646</v>
      </c>
    </row>
    <row r="137" spans="2:65" s="11" customFormat="1" ht="22.5" customHeight="1" x14ac:dyDescent="0.3">
      <c r="B137" s="172"/>
      <c r="C137" s="173"/>
      <c r="D137" s="173"/>
      <c r="E137" s="174" t="s">
        <v>3</v>
      </c>
      <c r="F137" s="267" t="s">
        <v>647</v>
      </c>
      <c r="G137" s="268"/>
      <c r="H137" s="268"/>
      <c r="I137" s="268"/>
      <c r="J137" s="173"/>
      <c r="K137" s="175">
        <v>2.16</v>
      </c>
      <c r="L137" s="173"/>
      <c r="M137" s="173"/>
      <c r="N137" s="173"/>
      <c r="O137" s="173"/>
      <c r="P137" s="173"/>
      <c r="Q137" s="173"/>
      <c r="R137" s="176"/>
      <c r="T137" s="177"/>
      <c r="U137" s="173"/>
      <c r="V137" s="173"/>
      <c r="W137" s="173"/>
      <c r="X137" s="173"/>
      <c r="Y137" s="173"/>
      <c r="Z137" s="173"/>
      <c r="AA137" s="178"/>
      <c r="AT137" s="179" t="s">
        <v>155</v>
      </c>
      <c r="AU137" s="179" t="s">
        <v>103</v>
      </c>
      <c r="AV137" s="11" t="s">
        <v>103</v>
      </c>
      <c r="AW137" s="11" t="s">
        <v>35</v>
      </c>
      <c r="AX137" s="11" t="s">
        <v>78</v>
      </c>
      <c r="AY137" s="179" t="s">
        <v>148</v>
      </c>
    </row>
    <row r="138" spans="2:65" s="12" customFormat="1" ht="22.5" customHeight="1" x14ac:dyDescent="0.3">
      <c r="B138" s="180"/>
      <c r="C138" s="181"/>
      <c r="D138" s="181"/>
      <c r="E138" s="182" t="s">
        <v>3</v>
      </c>
      <c r="F138" s="274" t="s">
        <v>156</v>
      </c>
      <c r="G138" s="275"/>
      <c r="H138" s="275"/>
      <c r="I138" s="275"/>
      <c r="J138" s="181"/>
      <c r="K138" s="183">
        <v>2.16</v>
      </c>
      <c r="L138" s="181"/>
      <c r="M138" s="181"/>
      <c r="N138" s="181"/>
      <c r="O138" s="181"/>
      <c r="P138" s="181"/>
      <c r="Q138" s="181"/>
      <c r="R138" s="184"/>
      <c r="T138" s="185"/>
      <c r="U138" s="181"/>
      <c r="V138" s="181"/>
      <c r="W138" s="181"/>
      <c r="X138" s="181"/>
      <c r="Y138" s="181"/>
      <c r="Z138" s="181"/>
      <c r="AA138" s="186"/>
      <c r="AT138" s="187" t="s">
        <v>155</v>
      </c>
      <c r="AU138" s="187" t="s">
        <v>103</v>
      </c>
      <c r="AV138" s="12" t="s">
        <v>152</v>
      </c>
      <c r="AW138" s="12" t="s">
        <v>35</v>
      </c>
      <c r="AX138" s="12" t="s">
        <v>85</v>
      </c>
      <c r="AY138" s="187" t="s">
        <v>148</v>
      </c>
    </row>
    <row r="139" spans="2:65" s="1" customFormat="1" ht="31.5" customHeight="1" x14ac:dyDescent="0.3">
      <c r="B139" s="129"/>
      <c r="C139" s="157" t="s">
        <v>169</v>
      </c>
      <c r="D139" s="157" t="s">
        <v>149</v>
      </c>
      <c r="E139" s="158" t="s">
        <v>514</v>
      </c>
      <c r="F139" s="264" t="s">
        <v>515</v>
      </c>
      <c r="G139" s="265"/>
      <c r="H139" s="265"/>
      <c r="I139" s="265"/>
      <c r="J139" s="159" t="s">
        <v>159</v>
      </c>
      <c r="K139" s="160">
        <v>3.6</v>
      </c>
      <c r="L139" s="249">
        <v>0</v>
      </c>
      <c r="M139" s="265"/>
      <c r="N139" s="266">
        <f>ROUND(L139*K139,2)</f>
        <v>0</v>
      </c>
      <c r="O139" s="265"/>
      <c r="P139" s="265"/>
      <c r="Q139" s="265"/>
      <c r="R139" s="131"/>
      <c r="T139" s="161" t="s">
        <v>3</v>
      </c>
      <c r="U139" s="42" t="s">
        <v>43</v>
      </c>
      <c r="V139" s="34"/>
      <c r="W139" s="162">
        <f>V139*K139</f>
        <v>0</v>
      </c>
      <c r="X139" s="162">
        <v>0</v>
      </c>
      <c r="Y139" s="162">
        <f>X139*K139</f>
        <v>0</v>
      </c>
      <c r="Z139" s="162">
        <v>0</v>
      </c>
      <c r="AA139" s="163">
        <f>Z139*K139</f>
        <v>0</v>
      </c>
      <c r="AR139" s="16" t="s">
        <v>152</v>
      </c>
      <c r="AT139" s="16" t="s">
        <v>149</v>
      </c>
      <c r="AU139" s="16" t="s">
        <v>103</v>
      </c>
      <c r="AY139" s="16" t="s">
        <v>148</v>
      </c>
      <c r="BE139" s="104">
        <f>IF(U139="základní",N139,0)</f>
        <v>0</v>
      </c>
      <c r="BF139" s="104">
        <f>IF(U139="snížená",N139,0)</f>
        <v>0</v>
      </c>
      <c r="BG139" s="104">
        <f>IF(U139="zákl. přenesená",N139,0)</f>
        <v>0</v>
      </c>
      <c r="BH139" s="104">
        <f>IF(U139="sníž. přenesená",N139,0)</f>
        <v>0</v>
      </c>
      <c r="BI139" s="104">
        <f>IF(U139="nulová",N139,0)</f>
        <v>0</v>
      </c>
      <c r="BJ139" s="16" t="s">
        <v>85</v>
      </c>
      <c r="BK139" s="104">
        <f>ROUND(L139*K139,2)</f>
        <v>0</v>
      </c>
      <c r="BL139" s="16" t="s">
        <v>152</v>
      </c>
      <c r="BM139" s="16" t="s">
        <v>648</v>
      </c>
    </row>
    <row r="140" spans="2:65" s="11" customFormat="1" ht="22.5" customHeight="1" x14ac:dyDescent="0.3">
      <c r="B140" s="172"/>
      <c r="C140" s="173"/>
      <c r="D140" s="173"/>
      <c r="E140" s="174" t="s">
        <v>3</v>
      </c>
      <c r="F140" s="267" t="s">
        <v>649</v>
      </c>
      <c r="G140" s="268"/>
      <c r="H140" s="268"/>
      <c r="I140" s="268"/>
      <c r="J140" s="173"/>
      <c r="K140" s="175">
        <v>3.6</v>
      </c>
      <c r="L140" s="173"/>
      <c r="M140" s="173"/>
      <c r="N140" s="173"/>
      <c r="O140" s="173"/>
      <c r="P140" s="173"/>
      <c r="Q140" s="173"/>
      <c r="R140" s="176"/>
      <c r="T140" s="177"/>
      <c r="U140" s="173"/>
      <c r="V140" s="173"/>
      <c r="W140" s="173"/>
      <c r="X140" s="173"/>
      <c r="Y140" s="173"/>
      <c r="Z140" s="173"/>
      <c r="AA140" s="178"/>
      <c r="AT140" s="179" t="s">
        <v>155</v>
      </c>
      <c r="AU140" s="179" t="s">
        <v>103</v>
      </c>
      <c r="AV140" s="11" t="s">
        <v>103</v>
      </c>
      <c r="AW140" s="11" t="s">
        <v>35</v>
      </c>
      <c r="AX140" s="11" t="s">
        <v>78</v>
      </c>
      <c r="AY140" s="179" t="s">
        <v>148</v>
      </c>
    </row>
    <row r="141" spans="2:65" s="12" customFormat="1" ht="22.5" customHeight="1" x14ac:dyDescent="0.3">
      <c r="B141" s="180"/>
      <c r="C141" s="181"/>
      <c r="D141" s="181"/>
      <c r="E141" s="182" t="s">
        <v>3</v>
      </c>
      <c r="F141" s="274" t="s">
        <v>156</v>
      </c>
      <c r="G141" s="275"/>
      <c r="H141" s="275"/>
      <c r="I141" s="275"/>
      <c r="J141" s="181"/>
      <c r="K141" s="183">
        <v>3.6</v>
      </c>
      <c r="L141" s="181"/>
      <c r="M141" s="181"/>
      <c r="N141" s="181"/>
      <c r="O141" s="181"/>
      <c r="P141" s="181"/>
      <c r="Q141" s="181"/>
      <c r="R141" s="184"/>
      <c r="T141" s="185"/>
      <c r="U141" s="181"/>
      <c r="V141" s="181"/>
      <c r="W141" s="181"/>
      <c r="X141" s="181"/>
      <c r="Y141" s="181"/>
      <c r="Z141" s="181"/>
      <c r="AA141" s="186"/>
      <c r="AT141" s="187" t="s">
        <v>155</v>
      </c>
      <c r="AU141" s="187" t="s">
        <v>103</v>
      </c>
      <c r="AV141" s="12" t="s">
        <v>152</v>
      </c>
      <c r="AW141" s="12" t="s">
        <v>35</v>
      </c>
      <c r="AX141" s="12" t="s">
        <v>85</v>
      </c>
      <c r="AY141" s="187" t="s">
        <v>148</v>
      </c>
    </row>
    <row r="142" spans="2:65" s="1" customFormat="1" ht="22.5" customHeight="1" x14ac:dyDescent="0.3">
      <c r="B142" s="129"/>
      <c r="C142" s="157" t="s">
        <v>173</v>
      </c>
      <c r="D142" s="157" t="s">
        <v>149</v>
      </c>
      <c r="E142" s="158" t="s">
        <v>166</v>
      </c>
      <c r="F142" s="264" t="s">
        <v>167</v>
      </c>
      <c r="G142" s="265"/>
      <c r="H142" s="265"/>
      <c r="I142" s="265"/>
      <c r="J142" s="159" t="s">
        <v>159</v>
      </c>
      <c r="K142" s="160">
        <v>2.16</v>
      </c>
      <c r="L142" s="249">
        <v>0</v>
      </c>
      <c r="M142" s="265"/>
      <c r="N142" s="266">
        <f>ROUND(L142*K142,2)</f>
        <v>0</v>
      </c>
      <c r="O142" s="265"/>
      <c r="P142" s="265"/>
      <c r="Q142" s="265"/>
      <c r="R142" s="131"/>
      <c r="T142" s="161" t="s">
        <v>3</v>
      </c>
      <c r="U142" s="42" t="s">
        <v>43</v>
      </c>
      <c r="V142" s="34"/>
      <c r="W142" s="162">
        <f>V142*K142</f>
        <v>0</v>
      </c>
      <c r="X142" s="162">
        <v>0</v>
      </c>
      <c r="Y142" s="162">
        <f>X142*K142</f>
        <v>0</v>
      </c>
      <c r="Z142" s="162">
        <v>0</v>
      </c>
      <c r="AA142" s="163">
        <f>Z142*K142</f>
        <v>0</v>
      </c>
      <c r="AR142" s="16" t="s">
        <v>152</v>
      </c>
      <c r="AT142" s="16" t="s">
        <v>149</v>
      </c>
      <c r="AU142" s="16" t="s">
        <v>103</v>
      </c>
      <c r="AY142" s="16" t="s">
        <v>148</v>
      </c>
      <c r="BE142" s="104">
        <f>IF(U142="základní",N142,0)</f>
        <v>0</v>
      </c>
      <c r="BF142" s="104">
        <f>IF(U142="snížená",N142,0)</f>
        <v>0</v>
      </c>
      <c r="BG142" s="104">
        <f>IF(U142="zákl. přenesená",N142,0)</f>
        <v>0</v>
      </c>
      <c r="BH142" s="104">
        <f>IF(U142="sníž. přenesená",N142,0)</f>
        <v>0</v>
      </c>
      <c r="BI142" s="104">
        <f>IF(U142="nulová",N142,0)</f>
        <v>0</v>
      </c>
      <c r="BJ142" s="16" t="s">
        <v>85</v>
      </c>
      <c r="BK142" s="104">
        <f>ROUND(L142*K142,2)</f>
        <v>0</v>
      </c>
      <c r="BL142" s="16" t="s">
        <v>152</v>
      </c>
      <c r="BM142" s="16" t="s">
        <v>650</v>
      </c>
    </row>
    <row r="143" spans="2:65" s="1" customFormat="1" ht="22.5" customHeight="1" x14ac:dyDescent="0.3">
      <c r="B143" s="129"/>
      <c r="C143" s="157" t="s">
        <v>179</v>
      </c>
      <c r="D143" s="157" t="s">
        <v>149</v>
      </c>
      <c r="E143" s="158" t="s">
        <v>170</v>
      </c>
      <c r="F143" s="264" t="s">
        <v>171</v>
      </c>
      <c r="G143" s="265"/>
      <c r="H143" s="265"/>
      <c r="I143" s="265"/>
      <c r="J143" s="159" t="s">
        <v>159</v>
      </c>
      <c r="K143" s="160">
        <v>2.16</v>
      </c>
      <c r="L143" s="249">
        <v>0</v>
      </c>
      <c r="M143" s="265"/>
      <c r="N143" s="266">
        <f>ROUND(L143*K143,2)</f>
        <v>0</v>
      </c>
      <c r="O143" s="265"/>
      <c r="P143" s="265"/>
      <c r="Q143" s="265"/>
      <c r="R143" s="131"/>
      <c r="T143" s="161" t="s">
        <v>3</v>
      </c>
      <c r="U143" s="42" t="s">
        <v>43</v>
      </c>
      <c r="V143" s="34"/>
      <c r="W143" s="162">
        <f>V143*K143</f>
        <v>0</v>
      </c>
      <c r="X143" s="162">
        <v>0</v>
      </c>
      <c r="Y143" s="162">
        <f>X143*K143</f>
        <v>0</v>
      </c>
      <c r="Z143" s="162">
        <v>0</v>
      </c>
      <c r="AA143" s="163">
        <f>Z143*K143</f>
        <v>0</v>
      </c>
      <c r="AR143" s="16" t="s">
        <v>152</v>
      </c>
      <c r="AT143" s="16" t="s">
        <v>149</v>
      </c>
      <c r="AU143" s="16" t="s">
        <v>103</v>
      </c>
      <c r="AY143" s="16" t="s">
        <v>148</v>
      </c>
      <c r="BE143" s="104">
        <f>IF(U143="základní",N143,0)</f>
        <v>0</v>
      </c>
      <c r="BF143" s="104">
        <f>IF(U143="snížená",N143,0)</f>
        <v>0</v>
      </c>
      <c r="BG143" s="104">
        <f>IF(U143="zákl. přenesená",N143,0)</f>
        <v>0</v>
      </c>
      <c r="BH143" s="104">
        <f>IF(U143="sníž. přenesená",N143,0)</f>
        <v>0</v>
      </c>
      <c r="BI143" s="104">
        <f>IF(U143="nulová",N143,0)</f>
        <v>0</v>
      </c>
      <c r="BJ143" s="16" t="s">
        <v>85</v>
      </c>
      <c r="BK143" s="104">
        <f>ROUND(L143*K143,2)</f>
        <v>0</v>
      </c>
      <c r="BL143" s="16" t="s">
        <v>152</v>
      </c>
      <c r="BM143" s="16" t="s">
        <v>651</v>
      </c>
    </row>
    <row r="144" spans="2:65" s="1" customFormat="1" ht="31.5" customHeight="1" x14ac:dyDescent="0.3">
      <c r="B144" s="129"/>
      <c r="C144" s="157" t="s">
        <v>185</v>
      </c>
      <c r="D144" s="157" t="s">
        <v>149</v>
      </c>
      <c r="E144" s="158" t="s">
        <v>174</v>
      </c>
      <c r="F144" s="264" t="s">
        <v>175</v>
      </c>
      <c r="G144" s="265"/>
      <c r="H144" s="265"/>
      <c r="I144" s="265"/>
      <c r="J144" s="159" t="s">
        <v>176</v>
      </c>
      <c r="K144" s="160">
        <v>4.0279999999999996</v>
      </c>
      <c r="L144" s="249">
        <v>0</v>
      </c>
      <c r="M144" s="265"/>
      <c r="N144" s="266">
        <f>ROUND(L144*K144,2)</f>
        <v>0</v>
      </c>
      <c r="O144" s="265"/>
      <c r="P144" s="265"/>
      <c r="Q144" s="265"/>
      <c r="R144" s="131"/>
      <c r="T144" s="161" t="s">
        <v>3</v>
      </c>
      <c r="U144" s="42" t="s">
        <v>43</v>
      </c>
      <c r="V144" s="34"/>
      <c r="W144" s="162">
        <f>V144*K144</f>
        <v>0</v>
      </c>
      <c r="X144" s="162">
        <v>0</v>
      </c>
      <c r="Y144" s="162">
        <f>X144*K144</f>
        <v>0</v>
      </c>
      <c r="Z144" s="162">
        <v>0</v>
      </c>
      <c r="AA144" s="163">
        <f>Z144*K144</f>
        <v>0</v>
      </c>
      <c r="AR144" s="16" t="s">
        <v>152</v>
      </c>
      <c r="AT144" s="16" t="s">
        <v>149</v>
      </c>
      <c r="AU144" s="16" t="s">
        <v>103</v>
      </c>
      <c r="AY144" s="16" t="s">
        <v>148</v>
      </c>
      <c r="BE144" s="104">
        <f>IF(U144="základní",N144,0)</f>
        <v>0</v>
      </c>
      <c r="BF144" s="104">
        <f>IF(U144="snížená",N144,0)</f>
        <v>0</v>
      </c>
      <c r="BG144" s="104">
        <f>IF(U144="zákl. přenesená",N144,0)</f>
        <v>0</v>
      </c>
      <c r="BH144" s="104">
        <f>IF(U144="sníž. přenesená",N144,0)</f>
        <v>0</v>
      </c>
      <c r="BI144" s="104">
        <f>IF(U144="nulová",N144,0)</f>
        <v>0</v>
      </c>
      <c r="BJ144" s="16" t="s">
        <v>85</v>
      </c>
      <c r="BK144" s="104">
        <f>ROUND(L144*K144,2)</f>
        <v>0</v>
      </c>
      <c r="BL144" s="16" t="s">
        <v>152</v>
      </c>
      <c r="BM144" s="16" t="s">
        <v>652</v>
      </c>
    </row>
    <row r="145" spans="2:65" s="11" customFormat="1" ht="22.5" customHeight="1" x14ac:dyDescent="0.3">
      <c r="B145" s="172"/>
      <c r="C145" s="173"/>
      <c r="D145" s="173"/>
      <c r="E145" s="174" t="s">
        <v>3</v>
      </c>
      <c r="F145" s="267" t="s">
        <v>653</v>
      </c>
      <c r="G145" s="268"/>
      <c r="H145" s="268"/>
      <c r="I145" s="268"/>
      <c r="J145" s="173"/>
      <c r="K145" s="175">
        <v>4.0279999999999996</v>
      </c>
      <c r="L145" s="173"/>
      <c r="M145" s="173"/>
      <c r="N145" s="173"/>
      <c r="O145" s="173"/>
      <c r="P145" s="173"/>
      <c r="Q145" s="173"/>
      <c r="R145" s="176"/>
      <c r="T145" s="177"/>
      <c r="U145" s="173"/>
      <c r="V145" s="173"/>
      <c r="W145" s="173"/>
      <c r="X145" s="173"/>
      <c r="Y145" s="173"/>
      <c r="Z145" s="173"/>
      <c r="AA145" s="178"/>
      <c r="AT145" s="179" t="s">
        <v>155</v>
      </c>
      <c r="AU145" s="179" t="s">
        <v>103</v>
      </c>
      <c r="AV145" s="11" t="s">
        <v>103</v>
      </c>
      <c r="AW145" s="11" t="s">
        <v>35</v>
      </c>
      <c r="AX145" s="11" t="s">
        <v>85</v>
      </c>
      <c r="AY145" s="179" t="s">
        <v>148</v>
      </c>
    </row>
    <row r="146" spans="2:65" s="1" customFormat="1" ht="31.5" customHeight="1" x14ac:dyDescent="0.3">
      <c r="B146" s="129"/>
      <c r="C146" s="157" t="s">
        <v>191</v>
      </c>
      <c r="D146" s="157" t="s">
        <v>149</v>
      </c>
      <c r="E146" s="158" t="s">
        <v>522</v>
      </c>
      <c r="F146" s="264" t="s">
        <v>523</v>
      </c>
      <c r="G146" s="265"/>
      <c r="H146" s="265"/>
      <c r="I146" s="265"/>
      <c r="J146" s="159" t="s">
        <v>159</v>
      </c>
      <c r="K146" s="160">
        <v>3.6</v>
      </c>
      <c r="L146" s="249">
        <v>0</v>
      </c>
      <c r="M146" s="265"/>
      <c r="N146" s="266">
        <f>ROUND(L146*K146,2)</f>
        <v>0</v>
      </c>
      <c r="O146" s="265"/>
      <c r="P146" s="265"/>
      <c r="Q146" s="265"/>
      <c r="R146" s="131"/>
      <c r="T146" s="161" t="s">
        <v>3</v>
      </c>
      <c r="U146" s="42" t="s">
        <v>43</v>
      </c>
      <c r="V146" s="34"/>
      <c r="W146" s="162">
        <f>V146*K146</f>
        <v>0</v>
      </c>
      <c r="X146" s="162">
        <v>0</v>
      </c>
      <c r="Y146" s="162">
        <f>X146*K146</f>
        <v>0</v>
      </c>
      <c r="Z146" s="162">
        <v>0</v>
      </c>
      <c r="AA146" s="163">
        <f>Z146*K146</f>
        <v>0</v>
      </c>
      <c r="AR146" s="16" t="s">
        <v>152</v>
      </c>
      <c r="AT146" s="16" t="s">
        <v>149</v>
      </c>
      <c r="AU146" s="16" t="s">
        <v>103</v>
      </c>
      <c r="AY146" s="16" t="s">
        <v>148</v>
      </c>
      <c r="BE146" s="104">
        <f>IF(U146="základní",N146,0)</f>
        <v>0</v>
      </c>
      <c r="BF146" s="104">
        <f>IF(U146="snížená",N146,0)</f>
        <v>0</v>
      </c>
      <c r="BG146" s="104">
        <f>IF(U146="zákl. přenesená",N146,0)</f>
        <v>0</v>
      </c>
      <c r="BH146" s="104">
        <f>IF(U146="sníž. přenesená",N146,0)</f>
        <v>0</v>
      </c>
      <c r="BI146" s="104">
        <f>IF(U146="nulová",N146,0)</f>
        <v>0</v>
      </c>
      <c r="BJ146" s="16" t="s">
        <v>85</v>
      </c>
      <c r="BK146" s="104">
        <f>ROUND(L146*K146,2)</f>
        <v>0</v>
      </c>
      <c r="BL146" s="16" t="s">
        <v>152</v>
      </c>
      <c r="BM146" s="16" t="s">
        <v>654</v>
      </c>
    </row>
    <row r="147" spans="2:65" s="9" customFormat="1" ht="29.85" customHeight="1" x14ac:dyDescent="0.3">
      <c r="B147" s="147"/>
      <c r="C147" s="148"/>
      <c r="D147" s="188" t="s">
        <v>115</v>
      </c>
      <c r="E147" s="188"/>
      <c r="F147" s="188"/>
      <c r="G147" s="188"/>
      <c r="H147" s="188"/>
      <c r="I147" s="188"/>
      <c r="J147" s="188"/>
      <c r="K147" s="188"/>
      <c r="L147" s="188"/>
      <c r="M147" s="188"/>
      <c r="N147" s="260">
        <f>BK147</f>
        <v>0</v>
      </c>
      <c r="O147" s="261"/>
      <c r="P147" s="261"/>
      <c r="Q147" s="261"/>
      <c r="R147" s="150"/>
      <c r="T147" s="151"/>
      <c r="U147" s="148"/>
      <c r="V147" s="148"/>
      <c r="W147" s="152">
        <f>SUM(W148:W150)</f>
        <v>0</v>
      </c>
      <c r="X147" s="148"/>
      <c r="Y147" s="152">
        <f>SUM(Y148:Y150)</f>
        <v>0</v>
      </c>
      <c r="Z147" s="148"/>
      <c r="AA147" s="153">
        <f>SUM(AA148:AA150)</f>
        <v>0</v>
      </c>
      <c r="AR147" s="154" t="s">
        <v>85</v>
      </c>
      <c r="AT147" s="155" t="s">
        <v>77</v>
      </c>
      <c r="AU147" s="155" t="s">
        <v>85</v>
      </c>
      <c r="AY147" s="154" t="s">
        <v>148</v>
      </c>
      <c r="BK147" s="156">
        <f>SUM(BK148:BK150)</f>
        <v>0</v>
      </c>
    </row>
    <row r="148" spans="2:65" s="1" customFormat="1" ht="31.5" customHeight="1" x14ac:dyDescent="0.3">
      <c r="B148" s="129"/>
      <c r="C148" s="157" t="s">
        <v>195</v>
      </c>
      <c r="D148" s="157" t="s">
        <v>149</v>
      </c>
      <c r="E148" s="158" t="s">
        <v>180</v>
      </c>
      <c r="F148" s="264" t="s">
        <v>181</v>
      </c>
      <c r="G148" s="265"/>
      <c r="H148" s="265"/>
      <c r="I148" s="265"/>
      <c r="J148" s="159" t="s">
        <v>182</v>
      </c>
      <c r="K148" s="160">
        <v>7.2</v>
      </c>
      <c r="L148" s="249">
        <v>0</v>
      </c>
      <c r="M148" s="265"/>
      <c r="N148" s="266">
        <f>ROUND(L148*K148,2)</f>
        <v>0</v>
      </c>
      <c r="O148" s="265"/>
      <c r="P148" s="265"/>
      <c r="Q148" s="265"/>
      <c r="R148" s="131"/>
      <c r="T148" s="161" t="s">
        <v>3</v>
      </c>
      <c r="U148" s="42" t="s">
        <v>43</v>
      </c>
      <c r="V148" s="34"/>
      <c r="W148" s="162">
        <f>V148*K148</f>
        <v>0</v>
      </c>
      <c r="X148" s="162">
        <v>0</v>
      </c>
      <c r="Y148" s="162">
        <f>X148*K148</f>
        <v>0</v>
      </c>
      <c r="Z148" s="162">
        <v>0</v>
      </c>
      <c r="AA148" s="163">
        <f>Z148*K148</f>
        <v>0</v>
      </c>
      <c r="AR148" s="16" t="s">
        <v>152</v>
      </c>
      <c r="AT148" s="16" t="s">
        <v>149</v>
      </c>
      <c r="AU148" s="16" t="s">
        <v>103</v>
      </c>
      <c r="AY148" s="16" t="s">
        <v>148</v>
      </c>
      <c r="BE148" s="104">
        <f>IF(U148="základní",N148,0)</f>
        <v>0</v>
      </c>
      <c r="BF148" s="104">
        <f>IF(U148="snížená",N148,0)</f>
        <v>0</v>
      </c>
      <c r="BG148" s="104">
        <f>IF(U148="zákl. přenesená",N148,0)</f>
        <v>0</v>
      </c>
      <c r="BH148" s="104">
        <f>IF(U148="sníž. přenesená",N148,0)</f>
        <v>0</v>
      </c>
      <c r="BI148" s="104">
        <f>IF(U148="nulová",N148,0)</f>
        <v>0</v>
      </c>
      <c r="BJ148" s="16" t="s">
        <v>85</v>
      </c>
      <c r="BK148" s="104">
        <f>ROUND(L148*K148,2)</f>
        <v>0</v>
      </c>
      <c r="BL148" s="16" t="s">
        <v>152</v>
      </c>
      <c r="BM148" s="16" t="s">
        <v>655</v>
      </c>
    </row>
    <row r="149" spans="2:65" s="11" customFormat="1" ht="22.5" customHeight="1" x14ac:dyDescent="0.3">
      <c r="B149" s="172"/>
      <c r="C149" s="173"/>
      <c r="D149" s="173"/>
      <c r="E149" s="174" t="s">
        <v>3</v>
      </c>
      <c r="F149" s="267" t="s">
        <v>656</v>
      </c>
      <c r="G149" s="268"/>
      <c r="H149" s="268"/>
      <c r="I149" s="268"/>
      <c r="J149" s="173"/>
      <c r="K149" s="175">
        <v>7.2</v>
      </c>
      <c r="L149" s="173"/>
      <c r="M149" s="173"/>
      <c r="N149" s="173"/>
      <c r="O149" s="173"/>
      <c r="P149" s="173"/>
      <c r="Q149" s="173"/>
      <c r="R149" s="176"/>
      <c r="T149" s="177"/>
      <c r="U149" s="173"/>
      <c r="V149" s="173"/>
      <c r="W149" s="173"/>
      <c r="X149" s="173"/>
      <c r="Y149" s="173"/>
      <c r="Z149" s="173"/>
      <c r="AA149" s="178"/>
      <c r="AT149" s="179" t="s">
        <v>155</v>
      </c>
      <c r="AU149" s="179" t="s">
        <v>103</v>
      </c>
      <c r="AV149" s="11" t="s">
        <v>103</v>
      </c>
      <c r="AW149" s="11" t="s">
        <v>35</v>
      </c>
      <c r="AX149" s="11" t="s">
        <v>78</v>
      </c>
      <c r="AY149" s="179" t="s">
        <v>148</v>
      </c>
    </row>
    <row r="150" spans="2:65" s="12" customFormat="1" ht="22.5" customHeight="1" x14ac:dyDescent="0.3">
      <c r="B150" s="180"/>
      <c r="C150" s="181"/>
      <c r="D150" s="181"/>
      <c r="E150" s="182" t="s">
        <v>3</v>
      </c>
      <c r="F150" s="274" t="s">
        <v>156</v>
      </c>
      <c r="G150" s="275"/>
      <c r="H150" s="275"/>
      <c r="I150" s="275"/>
      <c r="J150" s="181"/>
      <c r="K150" s="183">
        <v>7.2</v>
      </c>
      <c r="L150" s="181"/>
      <c r="M150" s="181"/>
      <c r="N150" s="181"/>
      <c r="O150" s="181"/>
      <c r="P150" s="181"/>
      <c r="Q150" s="181"/>
      <c r="R150" s="184"/>
      <c r="T150" s="185"/>
      <c r="U150" s="181"/>
      <c r="V150" s="181"/>
      <c r="W150" s="181"/>
      <c r="X150" s="181"/>
      <c r="Y150" s="181"/>
      <c r="Z150" s="181"/>
      <c r="AA150" s="186"/>
      <c r="AT150" s="187" t="s">
        <v>155</v>
      </c>
      <c r="AU150" s="187" t="s">
        <v>103</v>
      </c>
      <c r="AV150" s="12" t="s">
        <v>152</v>
      </c>
      <c r="AW150" s="12" t="s">
        <v>35</v>
      </c>
      <c r="AX150" s="12" t="s">
        <v>85</v>
      </c>
      <c r="AY150" s="187" t="s">
        <v>148</v>
      </c>
    </row>
    <row r="151" spans="2:65" s="9" customFormat="1" ht="29.85" customHeight="1" x14ac:dyDescent="0.3">
      <c r="B151" s="147"/>
      <c r="C151" s="148"/>
      <c r="D151" s="188" t="s">
        <v>116</v>
      </c>
      <c r="E151" s="188"/>
      <c r="F151" s="188"/>
      <c r="G151" s="188"/>
      <c r="H151" s="188"/>
      <c r="I151" s="188"/>
      <c r="J151" s="188"/>
      <c r="K151" s="188"/>
      <c r="L151" s="188"/>
      <c r="M151" s="188"/>
      <c r="N151" s="256">
        <f>BK151</f>
        <v>0</v>
      </c>
      <c r="O151" s="257"/>
      <c r="P151" s="257"/>
      <c r="Q151" s="257"/>
      <c r="R151" s="150"/>
      <c r="T151" s="151"/>
      <c r="U151" s="148"/>
      <c r="V151" s="148"/>
      <c r="W151" s="152">
        <f>SUM(W152:W155)</f>
        <v>0</v>
      </c>
      <c r="X151" s="148"/>
      <c r="Y151" s="152">
        <f>SUM(Y152:Y155)</f>
        <v>4.0840632000000001</v>
      </c>
      <c r="Z151" s="148"/>
      <c r="AA151" s="153">
        <f>SUM(AA152:AA155)</f>
        <v>0</v>
      </c>
      <c r="AR151" s="154" t="s">
        <v>85</v>
      </c>
      <c r="AT151" s="155" t="s">
        <v>77</v>
      </c>
      <c r="AU151" s="155" t="s">
        <v>85</v>
      </c>
      <c r="AY151" s="154" t="s">
        <v>148</v>
      </c>
      <c r="BK151" s="156">
        <f>SUM(BK152:BK155)</f>
        <v>0</v>
      </c>
    </row>
    <row r="152" spans="2:65" s="1" customFormat="1" ht="31.5" customHeight="1" x14ac:dyDescent="0.3">
      <c r="B152" s="129"/>
      <c r="C152" s="157" t="s">
        <v>201</v>
      </c>
      <c r="D152" s="157" t="s">
        <v>149</v>
      </c>
      <c r="E152" s="158" t="s">
        <v>186</v>
      </c>
      <c r="F152" s="264" t="s">
        <v>187</v>
      </c>
      <c r="G152" s="265"/>
      <c r="H152" s="265"/>
      <c r="I152" s="265"/>
      <c r="J152" s="159" t="s">
        <v>159</v>
      </c>
      <c r="K152" s="160">
        <v>2.16</v>
      </c>
      <c r="L152" s="249">
        <v>0</v>
      </c>
      <c r="M152" s="265"/>
      <c r="N152" s="266">
        <f>ROUND(L152*K152,2)</f>
        <v>0</v>
      </c>
      <c r="O152" s="265"/>
      <c r="P152" s="265"/>
      <c r="Q152" s="265"/>
      <c r="R152" s="131"/>
      <c r="T152" s="161" t="s">
        <v>3</v>
      </c>
      <c r="U152" s="42" t="s">
        <v>43</v>
      </c>
      <c r="V152" s="34"/>
      <c r="W152" s="162">
        <f>V152*K152</f>
        <v>0</v>
      </c>
      <c r="X152" s="162">
        <v>1.8907700000000001</v>
      </c>
      <c r="Y152" s="162">
        <f>X152*K152</f>
        <v>4.0840632000000001</v>
      </c>
      <c r="Z152" s="162">
        <v>0</v>
      </c>
      <c r="AA152" s="163">
        <f>Z152*K152</f>
        <v>0</v>
      </c>
      <c r="AR152" s="16" t="s">
        <v>152</v>
      </c>
      <c r="AT152" s="16" t="s">
        <v>149</v>
      </c>
      <c r="AU152" s="16" t="s">
        <v>103</v>
      </c>
      <c r="AY152" s="16" t="s">
        <v>148</v>
      </c>
      <c r="BE152" s="104">
        <f>IF(U152="základní",N152,0)</f>
        <v>0</v>
      </c>
      <c r="BF152" s="104">
        <f>IF(U152="snížená",N152,0)</f>
        <v>0</v>
      </c>
      <c r="BG152" s="104">
        <f>IF(U152="zákl. přenesená",N152,0)</f>
        <v>0</v>
      </c>
      <c r="BH152" s="104">
        <f>IF(U152="sníž. přenesená",N152,0)</f>
        <v>0</v>
      </c>
      <c r="BI152" s="104">
        <f>IF(U152="nulová",N152,0)</f>
        <v>0</v>
      </c>
      <c r="BJ152" s="16" t="s">
        <v>85</v>
      </c>
      <c r="BK152" s="104">
        <f>ROUND(L152*K152,2)</f>
        <v>0</v>
      </c>
      <c r="BL152" s="16" t="s">
        <v>152</v>
      </c>
      <c r="BM152" s="16" t="s">
        <v>657</v>
      </c>
    </row>
    <row r="153" spans="2:65" s="11" customFormat="1" ht="22.5" customHeight="1" x14ac:dyDescent="0.3">
      <c r="B153" s="172"/>
      <c r="C153" s="173"/>
      <c r="D153" s="173"/>
      <c r="E153" s="174" t="s">
        <v>3</v>
      </c>
      <c r="F153" s="267" t="s">
        <v>658</v>
      </c>
      <c r="G153" s="268"/>
      <c r="H153" s="268"/>
      <c r="I153" s="268"/>
      <c r="J153" s="173"/>
      <c r="K153" s="175">
        <v>0.72</v>
      </c>
      <c r="L153" s="173"/>
      <c r="M153" s="173"/>
      <c r="N153" s="173"/>
      <c r="O153" s="173"/>
      <c r="P153" s="173"/>
      <c r="Q153" s="173"/>
      <c r="R153" s="176"/>
      <c r="T153" s="177"/>
      <c r="U153" s="173"/>
      <c r="V153" s="173"/>
      <c r="W153" s="173"/>
      <c r="X153" s="173"/>
      <c r="Y153" s="173"/>
      <c r="Z153" s="173"/>
      <c r="AA153" s="178"/>
      <c r="AT153" s="179" t="s">
        <v>155</v>
      </c>
      <c r="AU153" s="179" t="s">
        <v>103</v>
      </c>
      <c r="AV153" s="11" t="s">
        <v>103</v>
      </c>
      <c r="AW153" s="11" t="s">
        <v>35</v>
      </c>
      <c r="AX153" s="11" t="s">
        <v>78</v>
      </c>
      <c r="AY153" s="179" t="s">
        <v>148</v>
      </c>
    </row>
    <row r="154" spans="2:65" s="11" customFormat="1" ht="22.5" customHeight="1" x14ac:dyDescent="0.3">
      <c r="B154" s="172"/>
      <c r="C154" s="173"/>
      <c r="D154" s="173"/>
      <c r="E154" s="174" t="s">
        <v>3</v>
      </c>
      <c r="F154" s="273" t="s">
        <v>659</v>
      </c>
      <c r="G154" s="268"/>
      <c r="H154" s="268"/>
      <c r="I154" s="268"/>
      <c r="J154" s="173"/>
      <c r="K154" s="175">
        <v>1.44</v>
      </c>
      <c r="L154" s="173"/>
      <c r="M154" s="173"/>
      <c r="N154" s="173"/>
      <c r="O154" s="173"/>
      <c r="P154" s="173"/>
      <c r="Q154" s="173"/>
      <c r="R154" s="176"/>
      <c r="T154" s="177"/>
      <c r="U154" s="173"/>
      <c r="V154" s="173"/>
      <c r="W154" s="173"/>
      <c r="X154" s="173"/>
      <c r="Y154" s="173"/>
      <c r="Z154" s="173"/>
      <c r="AA154" s="178"/>
      <c r="AT154" s="179" t="s">
        <v>155</v>
      </c>
      <c r="AU154" s="179" t="s">
        <v>103</v>
      </c>
      <c r="AV154" s="11" t="s">
        <v>103</v>
      </c>
      <c r="AW154" s="11" t="s">
        <v>35</v>
      </c>
      <c r="AX154" s="11" t="s">
        <v>78</v>
      </c>
      <c r="AY154" s="179" t="s">
        <v>148</v>
      </c>
    </row>
    <row r="155" spans="2:65" s="12" customFormat="1" ht="22.5" customHeight="1" x14ac:dyDescent="0.3">
      <c r="B155" s="180"/>
      <c r="C155" s="181"/>
      <c r="D155" s="181"/>
      <c r="E155" s="182" t="s">
        <v>3</v>
      </c>
      <c r="F155" s="274" t="s">
        <v>156</v>
      </c>
      <c r="G155" s="275"/>
      <c r="H155" s="275"/>
      <c r="I155" s="275"/>
      <c r="J155" s="181"/>
      <c r="K155" s="183">
        <v>2.16</v>
      </c>
      <c r="L155" s="181"/>
      <c r="M155" s="181"/>
      <c r="N155" s="181"/>
      <c r="O155" s="181"/>
      <c r="P155" s="181"/>
      <c r="Q155" s="181"/>
      <c r="R155" s="184"/>
      <c r="T155" s="185"/>
      <c r="U155" s="181"/>
      <c r="V155" s="181"/>
      <c r="W155" s="181"/>
      <c r="X155" s="181"/>
      <c r="Y155" s="181"/>
      <c r="Z155" s="181"/>
      <c r="AA155" s="186"/>
      <c r="AT155" s="187" t="s">
        <v>155</v>
      </c>
      <c r="AU155" s="187" t="s">
        <v>103</v>
      </c>
      <c r="AV155" s="12" t="s">
        <v>152</v>
      </c>
      <c r="AW155" s="12" t="s">
        <v>35</v>
      </c>
      <c r="AX155" s="12" t="s">
        <v>85</v>
      </c>
      <c r="AY155" s="187" t="s">
        <v>148</v>
      </c>
    </row>
    <row r="156" spans="2:65" s="9" customFormat="1" ht="29.85" customHeight="1" x14ac:dyDescent="0.3">
      <c r="B156" s="147"/>
      <c r="C156" s="148"/>
      <c r="D156" s="188" t="s">
        <v>479</v>
      </c>
      <c r="E156" s="188"/>
      <c r="F156" s="188"/>
      <c r="G156" s="188"/>
      <c r="H156" s="188"/>
      <c r="I156" s="188"/>
      <c r="J156" s="188"/>
      <c r="K156" s="188"/>
      <c r="L156" s="188"/>
      <c r="M156" s="188"/>
      <c r="N156" s="256">
        <f>BK156</f>
        <v>0</v>
      </c>
      <c r="O156" s="257"/>
      <c r="P156" s="257"/>
      <c r="Q156" s="257"/>
      <c r="R156" s="150"/>
      <c r="T156" s="151"/>
      <c r="U156" s="148"/>
      <c r="V156" s="148"/>
      <c r="W156" s="152">
        <f>SUM(W157:W160)</f>
        <v>0</v>
      </c>
      <c r="X156" s="148"/>
      <c r="Y156" s="152">
        <f>SUM(Y157:Y160)</f>
        <v>1.005E-2</v>
      </c>
      <c r="Z156" s="148"/>
      <c r="AA156" s="153">
        <f>SUM(AA157:AA160)</f>
        <v>0</v>
      </c>
      <c r="AR156" s="154" t="s">
        <v>85</v>
      </c>
      <c r="AT156" s="155" t="s">
        <v>77</v>
      </c>
      <c r="AU156" s="155" t="s">
        <v>85</v>
      </c>
      <c r="AY156" s="154" t="s">
        <v>148</v>
      </c>
      <c r="BK156" s="156">
        <f>SUM(BK157:BK160)</f>
        <v>0</v>
      </c>
    </row>
    <row r="157" spans="2:65" s="1" customFormat="1" ht="31.5" customHeight="1" x14ac:dyDescent="0.3">
      <c r="B157" s="129"/>
      <c r="C157" s="157" t="s">
        <v>205</v>
      </c>
      <c r="D157" s="157" t="s">
        <v>149</v>
      </c>
      <c r="E157" s="158" t="s">
        <v>660</v>
      </c>
      <c r="F157" s="264" t="s">
        <v>661</v>
      </c>
      <c r="G157" s="265"/>
      <c r="H157" s="265"/>
      <c r="I157" s="265"/>
      <c r="J157" s="159" t="s">
        <v>230</v>
      </c>
      <c r="K157" s="160">
        <v>1</v>
      </c>
      <c r="L157" s="249">
        <v>0</v>
      </c>
      <c r="M157" s="265"/>
      <c r="N157" s="266">
        <f>ROUND(L157*K157,2)</f>
        <v>0</v>
      </c>
      <c r="O157" s="265"/>
      <c r="P157" s="265"/>
      <c r="Q157" s="265"/>
      <c r="R157" s="131"/>
      <c r="T157" s="161" t="s">
        <v>3</v>
      </c>
      <c r="U157" s="42" t="s">
        <v>43</v>
      </c>
      <c r="V157" s="34"/>
      <c r="W157" s="162">
        <f>V157*K157</f>
        <v>0</v>
      </c>
      <c r="X157" s="162">
        <v>0</v>
      </c>
      <c r="Y157" s="162">
        <f>X157*K157</f>
        <v>0</v>
      </c>
      <c r="Z157" s="162">
        <v>0</v>
      </c>
      <c r="AA157" s="163">
        <f>Z157*K157</f>
        <v>0</v>
      </c>
      <c r="AR157" s="16" t="s">
        <v>152</v>
      </c>
      <c r="AT157" s="16" t="s">
        <v>149</v>
      </c>
      <c r="AU157" s="16" t="s">
        <v>103</v>
      </c>
      <c r="AY157" s="16" t="s">
        <v>148</v>
      </c>
      <c r="BE157" s="104">
        <f>IF(U157="základní",N157,0)</f>
        <v>0</v>
      </c>
      <c r="BF157" s="104">
        <f>IF(U157="snížená",N157,0)</f>
        <v>0</v>
      </c>
      <c r="BG157" s="104">
        <f>IF(U157="zákl. přenesená",N157,0)</f>
        <v>0</v>
      </c>
      <c r="BH157" s="104">
        <f>IF(U157="sníž. přenesená",N157,0)</f>
        <v>0</v>
      </c>
      <c r="BI157" s="104">
        <f>IF(U157="nulová",N157,0)</f>
        <v>0</v>
      </c>
      <c r="BJ157" s="16" t="s">
        <v>85</v>
      </c>
      <c r="BK157" s="104">
        <f>ROUND(L157*K157,2)</f>
        <v>0</v>
      </c>
      <c r="BL157" s="16" t="s">
        <v>152</v>
      </c>
      <c r="BM157" s="16" t="s">
        <v>662</v>
      </c>
    </row>
    <row r="158" spans="2:65" s="1" customFormat="1" ht="31.5" customHeight="1" x14ac:dyDescent="0.3">
      <c r="B158" s="129"/>
      <c r="C158" s="190" t="s">
        <v>209</v>
      </c>
      <c r="D158" s="190" t="s">
        <v>441</v>
      </c>
      <c r="E158" s="191" t="s">
        <v>663</v>
      </c>
      <c r="F158" s="269" t="s">
        <v>664</v>
      </c>
      <c r="G158" s="270"/>
      <c r="H158" s="270"/>
      <c r="I158" s="270"/>
      <c r="J158" s="192" t="s">
        <v>230</v>
      </c>
      <c r="K158" s="193">
        <v>1</v>
      </c>
      <c r="L158" s="271">
        <v>0</v>
      </c>
      <c r="M158" s="270"/>
      <c r="N158" s="272">
        <f>ROUND(L158*K158,2)</f>
        <v>0</v>
      </c>
      <c r="O158" s="265"/>
      <c r="P158" s="265"/>
      <c r="Q158" s="265"/>
      <c r="R158" s="131"/>
      <c r="T158" s="161" t="s">
        <v>3</v>
      </c>
      <c r="U158" s="42" t="s">
        <v>43</v>
      </c>
      <c r="V158" s="34"/>
      <c r="W158" s="162">
        <f>V158*K158</f>
        <v>0</v>
      </c>
      <c r="X158" s="162">
        <v>2.0999999999999999E-3</v>
      </c>
      <c r="Y158" s="162">
        <f>X158*K158</f>
        <v>2.0999999999999999E-3</v>
      </c>
      <c r="Z158" s="162">
        <v>0</v>
      </c>
      <c r="AA158" s="163">
        <f>Z158*K158</f>
        <v>0</v>
      </c>
      <c r="AR158" s="16" t="s">
        <v>185</v>
      </c>
      <c r="AT158" s="16" t="s">
        <v>441</v>
      </c>
      <c r="AU158" s="16" t="s">
        <v>103</v>
      </c>
      <c r="AY158" s="16" t="s">
        <v>148</v>
      </c>
      <c r="BE158" s="104">
        <f>IF(U158="základní",N158,0)</f>
        <v>0</v>
      </c>
      <c r="BF158" s="104">
        <f>IF(U158="snížená",N158,0)</f>
        <v>0</v>
      </c>
      <c r="BG158" s="104">
        <f>IF(U158="zákl. přenesená",N158,0)</f>
        <v>0</v>
      </c>
      <c r="BH158" s="104">
        <f>IF(U158="sníž. přenesená",N158,0)</f>
        <v>0</v>
      </c>
      <c r="BI158" s="104">
        <f>IF(U158="nulová",N158,0)</f>
        <v>0</v>
      </c>
      <c r="BJ158" s="16" t="s">
        <v>85</v>
      </c>
      <c r="BK158" s="104">
        <f>ROUND(L158*K158,2)</f>
        <v>0</v>
      </c>
      <c r="BL158" s="16" t="s">
        <v>152</v>
      </c>
      <c r="BM158" s="16" t="s">
        <v>665</v>
      </c>
    </row>
    <row r="159" spans="2:65" s="1" customFormat="1" ht="22.5" customHeight="1" x14ac:dyDescent="0.3">
      <c r="B159" s="129"/>
      <c r="C159" s="157" t="s">
        <v>213</v>
      </c>
      <c r="D159" s="157" t="s">
        <v>149</v>
      </c>
      <c r="E159" s="158" t="s">
        <v>666</v>
      </c>
      <c r="F159" s="264" t="s">
        <v>667</v>
      </c>
      <c r="G159" s="265"/>
      <c r="H159" s="265"/>
      <c r="I159" s="265"/>
      <c r="J159" s="159" t="s">
        <v>198</v>
      </c>
      <c r="K159" s="160">
        <v>30</v>
      </c>
      <c r="L159" s="249">
        <v>0</v>
      </c>
      <c r="M159" s="265"/>
      <c r="N159" s="266">
        <f>ROUND(L159*K159,2)</f>
        <v>0</v>
      </c>
      <c r="O159" s="265"/>
      <c r="P159" s="265"/>
      <c r="Q159" s="265"/>
      <c r="R159" s="131"/>
      <c r="T159" s="161" t="s">
        <v>3</v>
      </c>
      <c r="U159" s="42" t="s">
        <v>43</v>
      </c>
      <c r="V159" s="34"/>
      <c r="W159" s="162">
        <f>V159*K159</f>
        <v>0</v>
      </c>
      <c r="X159" s="162">
        <v>1.9000000000000001E-4</v>
      </c>
      <c r="Y159" s="162">
        <f>X159*K159</f>
        <v>5.7000000000000002E-3</v>
      </c>
      <c r="Z159" s="162">
        <v>0</v>
      </c>
      <c r="AA159" s="163">
        <f>Z159*K159</f>
        <v>0</v>
      </c>
      <c r="AR159" s="16" t="s">
        <v>152</v>
      </c>
      <c r="AT159" s="16" t="s">
        <v>149</v>
      </c>
      <c r="AU159" s="16" t="s">
        <v>103</v>
      </c>
      <c r="AY159" s="16" t="s">
        <v>148</v>
      </c>
      <c r="BE159" s="104">
        <f>IF(U159="základní",N159,0)</f>
        <v>0</v>
      </c>
      <c r="BF159" s="104">
        <f>IF(U159="snížená",N159,0)</f>
        <v>0</v>
      </c>
      <c r="BG159" s="104">
        <f>IF(U159="zákl. přenesená",N159,0)</f>
        <v>0</v>
      </c>
      <c r="BH159" s="104">
        <f>IF(U159="sníž. přenesená",N159,0)</f>
        <v>0</v>
      </c>
      <c r="BI159" s="104">
        <f>IF(U159="nulová",N159,0)</f>
        <v>0</v>
      </c>
      <c r="BJ159" s="16" t="s">
        <v>85</v>
      </c>
      <c r="BK159" s="104">
        <f>ROUND(L159*K159,2)</f>
        <v>0</v>
      </c>
      <c r="BL159" s="16" t="s">
        <v>152</v>
      </c>
      <c r="BM159" s="16" t="s">
        <v>668</v>
      </c>
    </row>
    <row r="160" spans="2:65" s="1" customFormat="1" ht="31.5" customHeight="1" x14ac:dyDescent="0.3">
      <c r="B160" s="129"/>
      <c r="C160" s="157" t="s">
        <v>9</v>
      </c>
      <c r="D160" s="157" t="s">
        <v>149</v>
      </c>
      <c r="E160" s="158" t="s">
        <v>669</v>
      </c>
      <c r="F160" s="264" t="s">
        <v>670</v>
      </c>
      <c r="G160" s="265"/>
      <c r="H160" s="265"/>
      <c r="I160" s="265"/>
      <c r="J160" s="159" t="s">
        <v>198</v>
      </c>
      <c r="K160" s="160">
        <v>25</v>
      </c>
      <c r="L160" s="249">
        <v>0</v>
      </c>
      <c r="M160" s="265"/>
      <c r="N160" s="266">
        <f>ROUND(L160*K160,2)</f>
        <v>0</v>
      </c>
      <c r="O160" s="265"/>
      <c r="P160" s="265"/>
      <c r="Q160" s="265"/>
      <c r="R160" s="131"/>
      <c r="T160" s="161" t="s">
        <v>3</v>
      </c>
      <c r="U160" s="42" t="s">
        <v>43</v>
      </c>
      <c r="V160" s="34"/>
      <c r="W160" s="162">
        <f>V160*K160</f>
        <v>0</v>
      </c>
      <c r="X160" s="162">
        <v>9.0000000000000006E-5</v>
      </c>
      <c r="Y160" s="162">
        <f>X160*K160</f>
        <v>2.2500000000000003E-3</v>
      </c>
      <c r="Z160" s="162">
        <v>0</v>
      </c>
      <c r="AA160" s="163">
        <f>Z160*K160</f>
        <v>0</v>
      </c>
      <c r="AR160" s="16" t="s">
        <v>152</v>
      </c>
      <c r="AT160" s="16" t="s">
        <v>149</v>
      </c>
      <c r="AU160" s="16" t="s">
        <v>103</v>
      </c>
      <c r="AY160" s="16" t="s">
        <v>148</v>
      </c>
      <c r="BE160" s="104">
        <f>IF(U160="základní",N160,0)</f>
        <v>0</v>
      </c>
      <c r="BF160" s="104">
        <f>IF(U160="snížená",N160,0)</f>
        <v>0</v>
      </c>
      <c r="BG160" s="104">
        <f>IF(U160="zákl. přenesená",N160,0)</f>
        <v>0</v>
      </c>
      <c r="BH160" s="104">
        <f>IF(U160="sníž. přenesená",N160,0)</f>
        <v>0</v>
      </c>
      <c r="BI160" s="104">
        <f>IF(U160="nulová",N160,0)</f>
        <v>0</v>
      </c>
      <c r="BJ160" s="16" t="s">
        <v>85</v>
      </c>
      <c r="BK160" s="104">
        <f>ROUND(L160*K160,2)</f>
        <v>0</v>
      </c>
      <c r="BL160" s="16" t="s">
        <v>152</v>
      </c>
      <c r="BM160" s="16" t="s">
        <v>671</v>
      </c>
    </row>
    <row r="161" spans="2:65" s="9" customFormat="1" ht="29.85" customHeight="1" x14ac:dyDescent="0.3">
      <c r="B161" s="147"/>
      <c r="C161" s="148"/>
      <c r="D161" s="188" t="s">
        <v>117</v>
      </c>
      <c r="E161" s="188"/>
      <c r="F161" s="188"/>
      <c r="G161" s="188"/>
      <c r="H161" s="188"/>
      <c r="I161" s="188"/>
      <c r="J161" s="188"/>
      <c r="K161" s="188"/>
      <c r="L161" s="188"/>
      <c r="M161" s="188"/>
      <c r="N161" s="260">
        <f>BK161</f>
        <v>0</v>
      </c>
      <c r="O161" s="261"/>
      <c r="P161" s="261"/>
      <c r="Q161" s="261"/>
      <c r="R161" s="150"/>
      <c r="T161" s="151"/>
      <c r="U161" s="148"/>
      <c r="V161" s="148"/>
      <c r="W161" s="152">
        <f>W162</f>
        <v>0</v>
      </c>
      <c r="X161" s="148"/>
      <c r="Y161" s="152">
        <f>Y162</f>
        <v>0</v>
      </c>
      <c r="Z161" s="148"/>
      <c r="AA161" s="153">
        <f>AA162</f>
        <v>0</v>
      </c>
      <c r="AR161" s="154" t="s">
        <v>85</v>
      </c>
      <c r="AT161" s="155" t="s">
        <v>77</v>
      </c>
      <c r="AU161" s="155" t="s">
        <v>85</v>
      </c>
      <c r="AY161" s="154" t="s">
        <v>148</v>
      </c>
      <c r="BK161" s="156">
        <f>BK162</f>
        <v>0</v>
      </c>
    </row>
    <row r="162" spans="2:65" s="1" customFormat="1" ht="31.5" customHeight="1" x14ac:dyDescent="0.3">
      <c r="B162" s="129"/>
      <c r="C162" s="157" t="s">
        <v>199</v>
      </c>
      <c r="D162" s="157" t="s">
        <v>149</v>
      </c>
      <c r="E162" s="158" t="s">
        <v>192</v>
      </c>
      <c r="F162" s="264" t="s">
        <v>193</v>
      </c>
      <c r="G162" s="265"/>
      <c r="H162" s="265"/>
      <c r="I162" s="265"/>
      <c r="J162" s="159" t="s">
        <v>176</v>
      </c>
      <c r="K162" s="160">
        <v>4.0940000000000003</v>
      </c>
      <c r="L162" s="249">
        <v>0</v>
      </c>
      <c r="M162" s="265"/>
      <c r="N162" s="266">
        <f>ROUND(L162*K162,2)</f>
        <v>0</v>
      </c>
      <c r="O162" s="265"/>
      <c r="P162" s="265"/>
      <c r="Q162" s="265"/>
      <c r="R162" s="131"/>
      <c r="T162" s="161" t="s">
        <v>3</v>
      </c>
      <c r="U162" s="42" t="s">
        <v>43</v>
      </c>
      <c r="V162" s="34"/>
      <c r="W162" s="162">
        <f>V162*K162</f>
        <v>0</v>
      </c>
      <c r="X162" s="162">
        <v>0</v>
      </c>
      <c r="Y162" s="162">
        <f>X162*K162</f>
        <v>0</v>
      </c>
      <c r="Z162" s="162">
        <v>0</v>
      </c>
      <c r="AA162" s="163">
        <f>Z162*K162</f>
        <v>0</v>
      </c>
      <c r="AR162" s="16" t="s">
        <v>152</v>
      </c>
      <c r="AT162" s="16" t="s">
        <v>149</v>
      </c>
      <c r="AU162" s="16" t="s">
        <v>103</v>
      </c>
      <c r="AY162" s="16" t="s">
        <v>148</v>
      </c>
      <c r="BE162" s="104">
        <f>IF(U162="základní",N162,0)</f>
        <v>0</v>
      </c>
      <c r="BF162" s="104">
        <f>IF(U162="snížená",N162,0)</f>
        <v>0</v>
      </c>
      <c r="BG162" s="104">
        <f>IF(U162="zákl. přenesená",N162,0)</f>
        <v>0</v>
      </c>
      <c r="BH162" s="104">
        <f>IF(U162="sníž. přenesená",N162,0)</f>
        <v>0</v>
      </c>
      <c r="BI162" s="104">
        <f>IF(U162="nulová",N162,0)</f>
        <v>0</v>
      </c>
      <c r="BJ162" s="16" t="s">
        <v>85</v>
      </c>
      <c r="BK162" s="104">
        <f>ROUND(L162*K162,2)</f>
        <v>0</v>
      </c>
      <c r="BL162" s="16" t="s">
        <v>152</v>
      </c>
      <c r="BM162" s="16" t="s">
        <v>672</v>
      </c>
    </row>
    <row r="163" spans="2:65" s="9" customFormat="1" ht="37.35" customHeight="1" x14ac:dyDescent="0.35">
      <c r="B163" s="147"/>
      <c r="C163" s="148"/>
      <c r="D163" s="149" t="s">
        <v>118</v>
      </c>
      <c r="E163" s="149"/>
      <c r="F163" s="149"/>
      <c r="G163" s="149"/>
      <c r="H163" s="149"/>
      <c r="I163" s="149"/>
      <c r="J163" s="149"/>
      <c r="K163" s="149"/>
      <c r="L163" s="149"/>
      <c r="M163" s="149"/>
      <c r="N163" s="258">
        <f>BK163</f>
        <v>0</v>
      </c>
      <c r="O163" s="259"/>
      <c r="P163" s="259"/>
      <c r="Q163" s="259"/>
      <c r="R163" s="150"/>
      <c r="T163" s="151"/>
      <c r="U163" s="148"/>
      <c r="V163" s="148"/>
      <c r="W163" s="152">
        <f>W164+W168</f>
        <v>0</v>
      </c>
      <c r="X163" s="148"/>
      <c r="Y163" s="152">
        <f>Y164+Y168</f>
        <v>1.0737999999999999E-2</v>
      </c>
      <c r="Z163" s="148"/>
      <c r="AA163" s="153">
        <f>AA164+AA168</f>
        <v>0</v>
      </c>
      <c r="AR163" s="154" t="s">
        <v>103</v>
      </c>
      <c r="AT163" s="155" t="s">
        <v>77</v>
      </c>
      <c r="AU163" s="155" t="s">
        <v>78</v>
      </c>
      <c r="AY163" s="154" t="s">
        <v>148</v>
      </c>
      <c r="BK163" s="156">
        <f>BK164+BK168</f>
        <v>0</v>
      </c>
    </row>
    <row r="164" spans="2:65" s="9" customFormat="1" ht="19.899999999999999" customHeight="1" x14ac:dyDescent="0.3">
      <c r="B164" s="147"/>
      <c r="C164" s="148"/>
      <c r="D164" s="188" t="s">
        <v>121</v>
      </c>
      <c r="E164" s="188"/>
      <c r="F164" s="188"/>
      <c r="G164" s="188"/>
      <c r="H164" s="188"/>
      <c r="I164" s="188"/>
      <c r="J164" s="188"/>
      <c r="K164" s="188"/>
      <c r="L164" s="188"/>
      <c r="M164" s="188"/>
      <c r="N164" s="256">
        <f>BK164</f>
        <v>0</v>
      </c>
      <c r="O164" s="257"/>
      <c r="P164" s="257"/>
      <c r="Q164" s="257"/>
      <c r="R164" s="150"/>
      <c r="T164" s="151"/>
      <c r="U164" s="148"/>
      <c r="V164" s="148"/>
      <c r="W164" s="152">
        <f>SUM(W165:W167)</f>
        <v>0</v>
      </c>
      <c r="X164" s="148"/>
      <c r="Y164" s="152">
        <f>SUM(Y165:Y167)</f>
        <v>1.0404E-2</v>
      </c>
      <c r="Z164" s="148"/>
      <c r="AA164" s="153">
        <f>SUM(AA165:AA167)</f>
        <v>0</v>
      </c>
      <c r="AR164" s="154" t="s">
        <v>103</v>
      </c>
      <c r="AT164" s="155" t="s">
        <v>77</v>
      </c>
      <c r="AU164" s="155" t="s">
        <v>85</v>
      </c>
      <c r="AY164" s="154" t="s">
        <v>148</v>
      </c>
      <c r="BK164" s="156">
        <f>SUM(BK165:BK167)</f>
        <v>0</v>
      </c>
    </row>
    <row r="165" spans="2:65" s="1" customFormat="1" ht="31.5" customHeight="1" x14ac:dyDescent="0.3">
      <c r="B165" s="129"/>
      <c r="C165" s="157" t="s">
        <v>223</v>
      </c>
      <c r="D165" s="157" t="s">
        <v>149</v>
      </c>
      <c r="E165" s="158" t="s">
        <v>673</v>
      </c>
      <c r="F165" s="264" t="s">
        <v>674</v>
      </c>
      <c r="G165" s="265"/>
      <c r="H165" s="265"/>
      <c r="I165" s="265"/>
      <c r="J165" s="159" t="s">
        <v>198</v>
      </c>
      <c r="K165" s="160">
        <v>26</v>
      </c>
      <c r="L165" s="249">
        <v>0</v>
      </c>
      <c r="M165" s="265"/>
      <c r="N165" s="266">
        <f>ROUND(L165*K165,2)</f>
        <v>0</v>
      </c>
      <c r="O165" s="265"/>
      <c r="P165" s="265"/>
      <c r="Q165" s="265"/>
      <c r="R165" s="131"/>
      <c r="T165" s="161" t="s">
        <v>3</v>
      </c>
      <c r="U165" s="42" t="s">
        <v>43</v>
      </c>
      <c r="V165" s="34"/>
      <c r="W165" s="162">
        <f>V165*K165</f>
        <v>0</v>
      </c>
      <c r="X165" s="162">
        <v>3.8999999999999999E-4</v>
      </c>
      <c r="Y165" s="162">
        <f>X165*K165</f>
        <v>1.014E-2</v>
      </c>
      <c r="Z165" s="162">
        <v>0</v>
      </c>
      <c r="AA165" s="163">
        <f>Z165*K165</f>
        <v>0</v>
      </c>
      <c r="AR165" s="16" t="s">
        <v>199</v>
      </c>
      <c r="AT165" s="16" t="s">
        <v>149</v>
      </c>
      <c r="AU165" s="16" t="s">
        <v>103</v>
      </c>
      <c r="AY165" s="16" t="s">
        <v>148</v>
      </c>
      <c r="BE165" s="104">
        <f>IF(U165="základní",N165,0)</f>
        <v>0</v>
      </c>
      <c r="BF165" s="104">
        <f>IF(U165="snížená",N165,0)</f>
        <v>0</v>
      </c>
      <c r="BG165" s="104">
        <f>IF(U165="zákl. přenesená",N165,0)</f>
        <v>0</v>
      </c>
      <c r="BH165" s="104">
        <f>IF(U165="sníž. přenesená",N165,0)</f>
        <v>0</v>
      </c>
      <c r="BI165" s="104">
        <f>IF(U165="nulová",N165,0)</f>
        <v>0</v>
      </c>
      <c r="BJ165" s="16" t="s">
        <v>85</v>
      </c>
      <c r="BK165" s="104">
        <f>ROUND(L165*K165,2)</f>
        <v>0</v>
      </c>
      <c r="BL165" s="16" t="s">
        <v>199</v>
      </c>
      <c r="BM165" s="16" t="s">
        <v>675</v>
      </c>
    </row>
    <row r="166" spans="2:65" s="1" customFormat="1" ht="22.5" customHeight="1" x14ac:dyDescent="0.3">
      <c r="B166" s="129"/>
      <c r="C166" s="190" t="s">
        <v>227</v>
      </c>
      <c r="D166" s="190" t="s">
        <v>441</v>
      </c>
      <c r="E166" s="191" t="s">
        <v>676</v>
      </c>
      <c r="F166" s="269" t="s">
        <v>677</v>
      </c>
      <c r="G166" s="270"/>
      <c r="H166" s="270"/>
      <c r="I166" s="270"/>
      <c r="J166" s="192" t="s">
        <v>230</v>
      </c>
      <c r="K166" s="193">
        <v>3</v>
      </c>
      <c r="L166" s="271">
        <v>0</v>
      </c>
      <c r="M166" s="270"/>
      <c r="N166" s="272">
        <f>ROUND(L166*K166,2)</f>
        <v>0</v>
      </c>
      <c r="O166" s="265"/>
      <c r="P166" s="265"/>
      <c r="Q166" s="265"/>
      <c r="R166" s="131"/>
      <c r="T166" s="161" t="s">
        <v>3</v>
      </c>
      <c r="U166" s="42" t="s">
        <v>43</v>
      </c>
      <c r="V166" s="34"/>
      <c r="W166" s="162">
        <f>V166*K166</f>
        <v>0</v>
      </c>
      <c r="X166" s="162">
        <v>8.7999999999999998E-5</v>
      </c>
      <c r="Y166" s="162">
        <f>X166*K166</f>
        <v>2.6400000000000002E-4</v>
      </c>
      <c r="Z166" s="162">
        <v>0</v>
      </c>
      <c r="AA166" s="163">
        <f>Z166*K166</f>
        <v>0</v>
      </c>
      <c r="AR166" s="16" t="s">
        <v>284</v>
      </c>
      <c r="AT166" s="16" t="s">
        <v>441</v>
      </c>
      <c r="AU166" s="16" t="s">
        <v>103</v>
      </c>
      <c r="AY166" s="16" t="s">
        <v>148</v>
      </c>
      <c r="BE166" s="104">
        <f>IF(U166="základní",N166,0)</f>
        <v>0</v>
      </c>
      <c r="BF166" s="104">
        <f>IF(U166="snížená",N166,0)</f>
        <v>0</v>
      </c>
      <c r="BG166" s="104">
        <f>IF(U166="zákl. přenesená",N166,0)</f>
        <v>0</v>
      </c>
      <c r="BH166" s="104">
        <f>IF(U166="sníž. přenesená",N166,0)</f>
        <v>0</v>
      </c>
      <c r="BI166" s="104">
        <f>IF(U166="nulová",N166,0)</f>
        <v>0</v>
      </c>
      <c r="BJ166" s="16" t="s">
        <v>85</v>
      </c>
      <c r="BK166" s="104">
        <f>ROUND(L166*K166,2)</f>
        <v>0</v>
      </c>
      <c r="BL166" s="16" t="s">
        <v>199</v>
      </c>
      <c r="BM166" s="16" t="s">
        <v>678</v>
      </c>
    </row>
    <row r="167" spans="2:65" s="1" customFormat="1" ht="31.5" customHeight="1" x14ac:dyDescent="0.3">
      <c r="B167" s="129"/>
      <c r="C167" s="157" t="s">
        <v>232</v>
      </c>
      <c r="D167" s="157" t="s">
        <v>149</v>
      </c>
      <c r="E167" s="158" t="s">
        <v>396</v>
      </c>
      <c r="F167" s="264" t="s">
        <v>397</v>
      </c>
      <c r="G167" s="265"/>
      <c r="H167" s="265"/>
      <c r="I167" s="265"/>
      <c r="J167" s="159" t="s">
        <v>262</v>
      </c>
      <c r="K167" s="189">
        <v>0</v>
      </c>
      <c r="L167" s="249">
        <v>0</v>
      </c>
      <c r="M167" s="265"/>
      <c r="N167" s="266">
        <f>ROUND(L167*K167,2)</f>
        <v>0</v>
      </c>
      <c r="O167" s="265"/>
      <c r="P167" s="265"/>
      <c r="Q167" s="265"/>
      <c r="R167" s="131"/>
      <c r="T167" s="161" t="s">
        <v>3</v>
      </c>
      <c r="U167" s="42" t="s">
        <v>43</v>
      </c>
      <c r="V167" s="34"/>
      <c r="W167" s="162">
        <f>V167*K167</f>
        <v>0</v>
      </c>
      <c r="X167" s="162">
        <v>0</v>
      </c>
      <c r="Y167" s="162">
        <f>X167*K167</f>
        <v>0</v>
      </c>
      <c r="Z167" s="162">
        <v>0</v>
      </c>
      <c r="AA167" s="163">
        <f>Z167*K167</f>
        <v>0</v>
      </c>
      <c r="AR167" s="16" t="s">
        <v>199</v>
      </c>
      <c r="AT167" s="16" t="s">
        <v>149</v>
      </c>
      <c r="AU167" s="16" t="s">
        <v>103</v>
      </c>
      <c r="AY167" s="16" t="s">
        <v>148</v>
      </c>
      <c r="BE167" s="104">
        <f>IF(U167="základní",N167,0)</f>
        <v>0</v>
      </c>
      <c r="BF167" s="104">
        <f>IF(U167="snížená",N167,0)</f>
        <v>0</v>
      </c>
      <c r="BG167" s="104">
        <f>IF(U167="zákl. přenesená",N167,0)</f>
        <v>0</v>
      </c>
      <c r="BH167" s="104">
        <f>IF(U167="sníž. přenesená",N167,0)</f>
        <v>0</v>
      </c>
      <c r="BI167" s="104">
        <f>IF(U167="nulová",N167,0)</f>
        <v>0</v>
      </c>
      <c r="BJ167" s="16" t="s">
        <v>85</v>
      </c>
      <c r="BK167" s="104">
        <f>ROUND(L167*K167,2)</f>
        <v>0</v>
      </c>
      <c r="BL167" s="16" t="s">
        <v>199</v>
      </c>
      <c r="BM167" s="16" t="s">
        <v>679</v>
      </c>
    </row>
    <row r="168" spans="2:65" s="9" customFormat="1" ht="29.85" customHeight="1" x14ac:dyDescent="0.3">
      <c r="B168" s="147"/>
      <c r="C168" s="148"/>
      <c r="D168" s="188" t="s">
        <v>637</v>
      </c>
      <c r="E168" s="188"/>
      <c r="F168" s="188"/>
      <c r="G168" s="188"/>
      <c r="H168" s="188"/>
      <c r="I168" s="188"/>
      <c r="J168" s="188"/>
      <c r="K168" s="188"/>
      <c r="L168" s="188"/>
      <c r="M168" s="188"/>
      <c r="N168" s="260">
        <f>BK168</f>
        <v>0</v>
      </c>
      <c r="O168" s="261"/>
      <c r="P168" s="261"/>
      <c r="Q168" s="261"/>
      <c r="R168" s="150"/>
      <c r="T168" s="151"/>
      <c r="U168" s="148"/>
      <c r="V168" s="148"/>
      <c r="W168" s="152">
        <f>SUM(W169:W170)</f>
        <v>0</v>
      </c>
      <c r="X168" s="148"/>
      <c r="Y168" s="152">
        <f>SUM(Y169:Y170)</f>
        <v>3.3399999999999999E-4</v>
      </c>
      <c r="Z168" s="148"/>
      <c r="AA168" s="153">
        <f>SUM(AA169:AA170)</f>
        <v>0</v>
      </c>
      <c r="AR168" s="154" t="s">
        <v>103</v>
      </c>
      <c r="AT168" s="155" t="s">
        <v>77</v>
      </c>
      <c r="AU168" s="155" t="s">
        <v>85</v>
      </c>
      <c r="AY168" s="154" t="s">
        <v>148</v>
      </c>
      <c r="BK168" s="156">
        <f>SUM(BK169:BK170)</f>
        <v>0</v>
      </c>
    </row>
    <row r="169" spans="2:65" s="1" customFormat="1" ht="31.5" customHeight="1" x14ac:dyDescent="0.3">
      <c r="B169" s="129"/>
      <c r="C169" s="157" t="s">
        <v>236</v>
      </c>
      <c r="D169" s="157" t="s">
        <v>149</v>
      </c>
      <c r="E169" s="158" t="s">
        <v>680</v>
      </c>
      <c r="F169" s="264" t="s">
        <v>681</v>
      </c>
      <c r="G169" s="265"/>
      <c r="H169" s="265"/>
      <c r="I169" s="265"/>
      <c r="J169" s="159" t="s">
        <v>198</v>
      </c>
      <c r="K169" s="160">
        <v>2</v>
      </c>
      <c r="L169" s="249">
        <v>0</v>
      </c>
      <c r="M169" s="265"/>
      <c r="N169" s="266">
        <f>ROUND(L169*K169,2)</f>
        <v>0</v>
      </c>
      <c r="O169" s="265"/>
      <c r="P169" s="265"/>
      <c r="Q169" s="265"/>
      <c r="R169" s="131"/>
      <c r="T169" s="161" t="s">
        <v>3</v>
      </c>
      <c r="U169" s="42" t="s">
        <v>43</v>
      </c>
      <c r="V169" s="34"/>
      <c r="W169" s="162">
        <f>V169*K169</f>
        <v>0</v>
      </c>
      <c r="X169" s="162">
        <v>0</v>
      </c>
      <c r="Y169" s="162">
        <f>X169*K169</f>
        <v>0</v>
      </c>
      <c r="Z169" s="162">
        <v>0</v>
      </c>
      <c r="AA169" s="163">
        <f>Z169*K169</f>
        <v>0</v>
      </c>
      <c r="AR169" s="16" t="s">
        <v>199</v>
      </c>
      <c r="AT169" s="16" t="s">
        <v>149</v>
      </c>
      <c r="AU169" s="16" t="s">
        <v>103</v>
      </c>
      <c r="AY169" s="16" t="s">
        <v>148</v>
      </c>
      <c r="BE169" s="104">
        <f>IF(U169="základní",N169,0)</f>
        <v>0</v>
      </c>
      <c r="BF169" s="104">
        <f>IF(U169="snížená",N169,0)</f>
        <v>0</v>
      </c>
      <c r="BG169" s="104">
        <f>IF(U169="zákl. přenesená",N169,0)</f>
        <v>0</v>
      </c>
      <c r="BH169" s="104">
        <f>IF(U169="sníž. přenesená",N169,0)</f>
        <v>0</v>
      </c>
      <c r="BI169" s="104">
        <f>IF(U169="nulová",N169,0)</f>
        <v>0</v>
      </c>
      <c r="BJ169" s="16" t="s">
        <v>85</v>
      </c>
      <c r="BK169" s="104">
        <f>ROUND(L169*K169,2)</f>
        <v>0</v>
      </c>
      <c r="BL169" s="16" t="s">
        <v>199</v>
      </c>
      <c r="BM169" s="16" t="s">
        <v>682</v>
      </c>
    </row>
    <row r="170" spans="2:65" s="1" customFormat="1" ht="31.5" customHeight="1" x14ac:dyDescent="0.3">
      <c r="B170" s="129"/>
      <c r="C170" s="190" t="s">
        <v>8</v>
      </c>
      <c r="D170" s="190" t="s">
        <v>441</v>
      </c>
      <c r="E170" s="191" t="s">
        <v>683</v>
      </c>
      <c r="F170" s="269" t="s">
        <v>684</v>
      </c>
      <c r="G170" s="270"/>
      <c r="H170" s="270"/>
      <c r="I170" s="270"/>
      <c r="J170" s="192" t="s">
        <v>198</v>
      </c>
      <c r="K170" s="193">
        <v>2</v>
      </c>
      <c r="L170" s="271">
        <v>0</v>
      </c>
      <c r="M170" s="270"/>
      <c r="N170" s="272">
        <f>ROUND(L170*K170,2)</f>
        <v>0</v>
      </c>
      <c r="O170" s="265"/>
      <c r="P170" s="265"/>
      <c r="Q170" s="265"/>
      <c r="R170" s="131"/>
      <c r="T170" s="161" t="s">
        <v>3</v>
      </c>
      <c r="U170" s="42" t="s">
        <v>43</v>
      </c>
      <c r="V170" s="34"/>
      <c r="W170" s="162">
        <f>V170*K170</f>
        <v>0</v>
      </c>
      <c r="X170" s="162">
        <v>1.6699999999999999E-4</v>
      </c>
      <c r="Y170" s="162">
        <f>X170*K170</f>
        <v>3.3399999999999999E-4</v>
      </c>
      <c r="Z170" s="162">
        <v>0</v>
      </c>
      <c r="AA170" s="163">
        <f>Z170*K170</f>
        <v>0</v>
      </c>
      <c r="AR170" s="16" t="s">
        <v>284</v>
      </c>
      <c r="AT170" s="16" t="s">
        <v>441</v>
      </c>
      <c r="AU170" s="16" t="s">
        <v>103</v>
      </c>
      <c r="AY170" s="16" t="s">
        <v>148</v>
      </c>
      <c r="BE170" s="104">
        <f>IF(U170="základní",N170,0)</f>
        <v>0</v>
      </c>
      <c r="BF170" s="104">
        <f>IF(U170="snížená",N170,0)</f>
        <v>0</v>
      </c>
      <c r="BG170" s="104">
        <f>IF(U170="zákl. přenesená",N170,0)</f>
        <v>0</v>
      </c>
      <c r="BH170" s="104">
        <f>IF(U170="sníž. přenesená",N170,0)</f>
        <v>0</v>
      </c>
      <c r="BI170" s="104">
        <f>IF(U170="nulová",N170,0)</f>
        <v>0</v>
      </c>
      <c r="BJ170" s="16" t="s">
        <v>85</v>
      </c>
      <c r="BK170" s="104">
        <f>ROUND(L170*K170,2)</f>
        <v>0</v>
      </c>
      <c r="BL170" s="16" t="s">
        <v>199</v>
      </c>
      <c r="BM170" s="16" t="s">
        <v>685</v>
      </c>
    </row>
    <row r="171" spans="2:65" s="1" customFormat="1" ht="49.9" customHeight="1" x14ac:dyDescent="0.35">
      <c r="B171" s="33"/>
      <c r="C171" s="34"/>
      <c r="D171" s="149" t="s">
        <v>475</v>
      </c>
      <c r="E171" s="34"/>
      <c r="F171" s="34"/>
      <c r="G171" s="34"/>
      <c r="H171" s="34"/>
      <c r="I171" s="34"/>
      <c r="J171" s="34"/>
      <c r="K171" s="34"/>
      <c r="L171" s="34"/>
      <c r="M171" s="34"/>
      <c r="N171" s="262">
        <f t="shared" ref="N171:N176" si="5">BK171</f>
        <v>0</v>
      </c>
      <c r="O171" s="263"/>
      <c r="P171" s="263"/>
      <c r="Q171" s="263"/>
      <c r="R171" s="35"/>
      <c r="T171" s="72"/>
      <c r="U171" s="34"/>
      <c r="V171" s="34"/>
      <c r="W171" s="34"/>
      <c r="X171" s="34"/>
      <c r="Y171" s="34"/>
      <c r="Z171" s="34"/>
      <c r="AA171" s="73"/>
      <c r="AT171" s="16" t="s">
        <v>77</v>
      </c>
      <c r="AU171" s="16" t="s">
        <v>78</v>
      </c>
      <c r="AY171" s="16" t="s">
        <v>476</v>
      </c>
      <c r="BK171" s="104">
        <f>SUM(BK172:BK176)</f>
        <v>0</v>
      </c>
    </row>
    <row r="172" spans="2:65" s="1" customFormat="1" ht="22.35" customHeight="1" x14ac:dyDescent="0.3">
      <c r="B172" s="33"/>
      <c r="C172" s="194" t="s">
        <v>3</v>
      </c>
      <c r="D172" s="194" t="s">
        <v>149</v>
      </c>
      <c r="E172" s="195" t="s">
        <v>3</v>
      </c>
      <c r="F172" s="247" t="s">
        <v>3</v>
      </c>
      <c r="G172" s="248"/>
      <c r="H172" s="248"/>
      <c r="I172" s="248"/>
      <c r="J172" s="196" t="s">
        <v>3</v>
      </c>
      <c r="K172" s="189"/>
      <c r="L172" s="249"/>
      <c r="M172" s="250"/>
      <c r="N172" s="251">
        <f t="shared" si="5"/>
        <v>0</v>
      </c>
      <c r="O172" s="250"/>
      <c r="P172" s="250"/>
      <c r="Q172" s="250"/>
      <c r="R172" s="35"/>
      <c r="T172" s="161" t="s">
        <v>3</v>
      </c>
      <c r="U172" s="197" t="s">
        <v>43</v>
      </c>
      <c r="V172" s="34"/>
      <c r="W172" s="34"/>
      <c r="X172" s="34"/>
      <c r="Y172" s="34"/>
      <c r="Z172" s="34"/>
      <c r="AA172" s="73"/>
      <c r="AT172" s="16" t="s">
        <v>476</v>
      </c>
      <c r="AU172" s="16" t="s">
        <v>85</v>
      </c>
      <c r="AY172" s="16" t="s">
        <v>476</v>
      </c>
      <c r="BE172" s="104">
        <f>IF(U172="základní",N172,0)</f>
        <v>0</v>
      </c>
      <c r="BF172" s="104">
        <f>IF(U172="snížená",N172,0)</f>
        <v>0</v>
      </c>
      <c r="BG172" s="104">
        <f>IF(U172="zákl. přenesená",N172,0)</f>
        <v>0</v>
      </c>
      <c r="BH172" s="104">
        <f>IF(U172="sníž. přenesená",N172,0)</f>
        <v>0</v>
      </c>
      <c r="BI172" s="104">
        <f>IF(U172="nulová",N172,0)</f>
        <v>0</v>
      </c>
      <c r="BJ172" s="16" t="s">
        <v>85</v>
      </c>
      <c r="BK172" s="104">
        <f>L172*K172</f>
        <v>0</v>
      </c>
    </row>
    <row r="173" spans="2:65" s="1" customFormat="1" ht="22.35" customHeight="1" x14ac:dyDescent="0.3">
      <c r="B173" s="33"/>
      <c r="C173" s="194" t="s">
        <v>3</v>
      </c>
      <c r="D173" s="194" t="s">
        <v>149</v>
      </c>
      <c r="E173" s="195" t="s">
        <v>3</v>
      </c>
      <c r="F173" s="247" t="s">
        <v>3</v>
      </c>
      <c r="G173" s="248"/>
      <c r="H173" s="248"/>
      <c r="I173" s="248"/>
      <c r="J173" s="196" t="s">
        <v>3</v>
      </c>
      <c r="K173" s="189"/>
      <c r="L173" s="249"/>
      <c r="M173" s="250"/>
      <c r="N173" s="251">
        <f t="shared" si="5"/>
        <v>0</v>
      </c>
      <c r="O173" s="250"/>
      <c r="P173" s="250"/>
      <c r="Q173" s="250"/>
      <c r="R173" s="35"/>
      <c r="T173" s="161" t="s">
        <v>3</v>
      </c>
      <c r="U173" s="197" t="s">
        <v>43</v>
      </c>
      <c r="V173" s="34"/>
      <c r="W173" s="34"/>
      <c r="X173" s="34"/>
      <c r="Y173" s="34"/>
      <c r="Z173" s="34"/>
      <c r="AA173" s="73"/>
      <c r="AT173" s="16" t="s">
        <v>476</v>
      </c>
      <c r="AU173" s="16" t="s">
        <v>85</v>
      </c>
      <c r="AY173" s="16" t="s">
        <v>476</v>
      </c>
      <c r="BE173" s="104">
        <f>IF(U173="základní",N173,0)</f>
        <v>0</v>
      </c>
      <c r="BF173" s="104">
        <f>IF(U173="snížená",N173,0)</f>
        <v>0</v>
      </c>
      <c r="BG173" s="104">
        <f>IF(U173="zákl. přenesená",N173,0)</f>
        <v>0</v>
      </c>
      <c r="BH173" s="104">
        <f>IF(U173="sníž. přenesená",N173,0)</f>
        <v>0</v>
      </c>
      <c r="BI173" s="104">
        <f>IF(U173="nulová",N173,0)</f>
        <v>0</v>
      </c>
      <c r="BJ173" s="16" t="s">
        <v>85</v>
      </c>
      <c r="BK173" s="104">
        <f>L173*K173</f>
        <v>0</v>
      </c>
    </row>
    <row r="174" spans="2:65" s="1" customFormat="1" ht="22.35" customHeight="1" x14ac:dyDescent="0.3">
      <c r="B174" s="33"/>
      <c r="C174" s="194" t="s">
        <v>3</v>
      </c>
      <c r="D174" s="194" t="s">
        <v>149</v>
      </c>
      <c r="E174" s="195" t="s">
        <v>3</v>
      </c>
      <c r="F174" s="247" t="s">
        <v>3</v>
      </c>
      <c r="G174" s="248"/>
      <c r="H174" s="248"/>
      <c r="I174" s="248"/>
      <c r="J174" s="196" t="s">
        <v>3</v>
      </c>
      <c r="K174" s="189"/>
      <c r="L174" s="249"/>
      <c r="M174" s="250"/>
      <c r="N174" s="251">
        <f t="shared" si="5"/>
        <v>0</v>
      </c>
      <c r="O174" s="250"/>
      <c r="P174" s="250"/>
      <c r="Q174" s="250"/>
      <c r="R174" s="35"/>
      <c r="T174" s="161" t="s">
        <v>3</v>
      </c>
      <c r="U174" s="197" t="s">
        <v>43</v>
      </c>
      <c r="V174" s="34"/>
      <c r="W174" s="34"/>
      <c r="X174" s="34"/>
      <c r="Y174" s="34"/>
      <c r="Z174" s="34"/>
      <c r="AA174" s="73"/>
      <c r="AT174" s="16" t="s">
        <v>476</v>
      </c>
      <c r="AU174" s="16" t="s">
        <v>85</v>
      </c>
      <c r="AY174" s="16" t="s">
        <v>476</v>
      </c>
      <c r="BE174" s="104">
        <f>IF(U174="základní",N174,0)</f>
        <v>0</v>
      </c>
      <c r="BF174" s="104">
        <f>IF(U174="snížená",N174,0)</f>
        <v>0</v>
      </c>
      <c r="BG174" s="104">
        <f>IF(U174="zákl. přenesená",N174,0)</f>
        <v>0</v>
      </c>
      <c r="BH174" s="104">
        <f>IF(U174="sníž. přenesená",N174,0)</f>
        <v>0</v>
      </c>
      <c r="BI174" s="104">
        <f>IF(U174="nulová",N174,0)</f>
        <v>0</v>
      </c>
      <c r="BJ174" s="16" t="s">
        <v>85</v>
      </c>
      <c r="BK174" s="104">
        <f>L174*K174</f>
        <v>0</v>
      </c>
    </row>
    <row r="175" spans="2:65" s="1" customFormat="1" ht="22.35" customHeight="1" x14ac:dyDescent="0.3">
      <c r="B175" s="33"/>
      <c r="C175" s="194" t="s">
        <v>3</v>
      </c>
      <c r="D175" s="194" t="s">
        <v>149</v>
      </c>
      <c r="E175" s="195" t="s">
        <v>3</v>
      </c>
      <c r="F175" s="247" t="s">
        <v>3</v>
      </c>
      <c r="G175" s="248"/>
      <c r="H175" s="248"/>
      <c r="I175" s="248"/>
      <c r="J175" s="196" t="s">
        <v>3</v>
      </c>
      <c r="K175" s="189"/>
      <c r="L175" s="249"/>
      <c r="M175" s="250"/>
      <c r="N175" s="251">
        <f t="shared" si="5"/>
        <v>0</v>
      </c>
      <c r="O175" s="250"/>
      <c r="P175" s="250"/>
      <c r="Q175" s="250"/>
      <c r="R175" s="35"/>
      <c r="T175" s="161" t="s">
        <v>3</v>
      </c>
      <c r="U175" s="197" t="s">
        <v>43</v>
      </c>
      <c r="V175" s="34"/>
      <c r="W175" s="34"/>
      <c r="X175" s="34"/>
      <c r="Y175" s="34"/>
      <c r="Z175" s="34"/>
      <c r="AA175" s="73"/>
      <c r="AT175" s="16" t="s">
        <v>476</v>
      </c>
      <c r="AU175" s="16" t="s">
        <v>85</v>
      </c>
      <c r="AY175" s="16" t="s">
        <v>476</v>
      </c>
      <c r="BE175" s="104">
        <f>IF(U175="základní",N175,0)</f>
        <v>0</v>
      </c>
      <c r="BF175" s="104">
        <f>IF(U175="snížená",N175,0)</f>
        <v>0</v>
      </c>
      <c r="BG175" s="104">
        <f>IF(U175="zákl. přenesená",N175,0)</f>
        <v>0</v>
      </c>
      <c r="BH175" s="104">
        <f>IF(U175="sníž. přenesená",N175,0)</f>
        <v>0</v>
      </c>
      <c r="BI175" s="104">
        <f>IF(U175="nulová",N175,0)</f>
        <v>0</v>
      </c>
      <c r="BJ175" s="16" t="s">
        <v>85</v>
      </c>
      <c r="BK175" s="104">
        <f>L175*K175</f>
        <v>0</v>
      </c>
    </row>
    <row r="176" spans="2:65" s="1" customFormat="1" ht="22.35" customHeight="1" x14ac:dyDescent="0.3">
      <c r="B176" s="33"/>
      <c r="C176" s="194" t="s">
        <v>3</v>
      </c>
      <c r="D176" s="194" t="s">
        <v>149</v>
      </c>
      <c r="E176" s="195" t="s">
        <v>3</v>
      </c>
      <c r="F176" s="247" t="s">
        <v>3</v>
      </c>
      <c r="G176" s="248"/>
      <c r="H176" s="248"/>
      <c r="I176" s="248"/>
      <c r="J176" s="196" t="s">
        <v>3</v>
      </c>
      <c r="K176" s="189"/>
      <c r="L176" s="249"/>
      <c r="M176" s="250"/>
      <c r="N176" s="251">
        <f t="shared" si="5"/>
        <v>0</v>
      </c>
      <c r="O176" s="250"/>
      <c r="P176" s="250"/>
      <c r="Q176" s="250"/>
      <c r="R176" s="35"/>
      <c r="T176" s="161" t="s">
        <v>3</v>
      </c>
      <c r="U176" s="197" t="s">
        <v>43</v>
      </c>
      <c r="V176" s="54"/>
      <c r="W176" s="54"/>
      <c r="X176" s="54"/>
      <c r="Y176" s="54"/>
      <c r="Z176" s="54"/>
      <c r="AA176" s="56"/>
      <c r="AT176" s="16" t="s">
        <v>476</v>
      </c>
      <c r="AU176" s="16" t="s">
        <v>85</v>
      </c>
      <c r="AY176" s="16" t="s">
        <v>476</v>
      </c>
      <c r="BE176" s="104">
        <f>IF(U176="základní",N176,0)</f>
        <v>0</v>
      </c>
      <c r="BF176" s="104">
        <f>IF(U176="snížená",N176,0)</f>
        <v>0</v>
      </c>
      <c r="BG176" s="104">
        <f>IF(U176="zákl. přenesená",N176,0)</f>
        <v>0</v>
      </c>
      <c r="BH176" s="104">
        <f>IF(U176="sníž. přenesená",N176,0)</f>
        <v>0</v>
      </c>
      <c r="BI176" s="104">
        <f>IF(U176="nulová",N176,0)</f>
        <v>0</v>
      </c>
      <c r="BJ176" s="16" t="s">
        <v>85</v>
      </c>
      <c r="BK176" s="104">
        <f>L176*K176</f>
        <v>0</v>
      </c>
    </row>
    <row r="177" spans="2:18" s="1" customFormat="1" ht="6.95" customHeight="1" x14ac:dyDescent="0.3">
      <c r="B177" s="57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9"/>
    </row>
  </sheetData>
  <mergeCells count="176"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N98:Q98"/>
    <mergeCell ref="N100:Q100"/>
    <mergeCell ref="D101:H101"/>
    <mergeCell ref="N101:Q101"/>
    <mergeCell ref="D102:H102"/>
    <mergeCell ref="N102:Q102"/>
    <mergeCell ref="D103:H103"/>
    <mergeCell ref="N103:Q103"/>
    <mergeCell ref="D104:H104"/>
    <mergeCell ref="N104:Q104"/>
    <mergeCell ref="D105:H105"/>
    <mergeCell ref="N105:Q105"/>
    <mergeCell ref="N106:Q106"/>
    <mergeCell ref="L108:Q108"/>
    <mergeCell ref="C114:Q114"/>
    <mergeCell ref="F116:P116"/>
    <mergeCell ref="F117:P117"/>
    <mergeCell ref="M119:P119"/>
    <mergeCell ref="M121:Q121"/>
    <mergeCell ref="M122:Q122"/>
    <mergeCell ref="F124:I124"/>
    <mergeCell ref="L124:M124"/>
    <mergeCell ref="N124:Q124"/>
    <mergeCell ref="F127:I127"/>
    <mergeCell ref="L127:M127"/>
    <mergeCell ref="N127:Q127"/>
    <mergeCell ref="F128:I128"/>
    <mergeCell ref="F129:I129"/>
    <mergeCell ref="F130:I130"/>
    <mergeCell ref="F132:I132"/>
    <mergeCell ref="L132:M132"/>
    <mergeCell ref="N132:Q132"/>
    <mergeCell ref="F133:I133"/>
    <mergeCell ref="F134:I134"/>
    <mergeCell ref="F135:I135"/>
    <mergeCell ref="L135:M135"/>
    <mergeCell ref="N135:Q135"/>
    <mergeCell ref="F136:I136"/>
    <mergeCell ref="L136:M136"/>
    <mergeCell ref="N136:Q136"/>
    <mergeCell ref="F137:I137"/>
    <mergeCell ref="F138:I138"/>
    <mergeCell ref="F139:I139"/>
    <mergeCell ref="L139:M139"/>
    <mergeCell ref="N139:Q139"/>
    <mergeCell ref="F140:I140"/>
    <mergeCell ref="F141:I141"/>
    <mergeCell ref="F142:I142"/>
    <mergeCell ref="L142:M142"/>
    <mergeCell ref="N142:Q142"/>
    <mergeCell ref="F143:I143"/>
    <mergeCell ref="L143:M143"/>
    <mergeCell ref="N143:Q143"/>
    <mergeCell ref="F144:I144"/>
    <mergeCell ref="L144:M144"/>
    <mergeCell ref="N144:Q144"/>
    <mergeCell ref="F145:I145"/>
    <mergeCell ref="F146:I146"/>
    <mergeCell ref="L146:M146"/>
    <mergeCell ref="N146:Q146"/>
    <mergeCell ref="F148:I148"/>
    <mergeCell ref="L148:M148"/>
    <mergeCell ref="N148:Q148"/>
    <mergeCell ref="F149:I149"/>
    <mergeCell ref="F150:I150"/>
    <mergeCell ref="F152:I152"/>
    <mergeCell ref="L152:M152"/>
    <mergeCell ref="N152:Q152"/>
    <mergeCell ref="F153:I153"/>
    <mergeCell ref="F154:I154"/>
    <mergeCell ref="F155:I155"/>
    <mergeCell ref="F157:I157"/>
    <mergeCell ref="L157:M157"/>
    <mergeCell ref="N157:Q157"/>
    <mergeCell ref="F158:I158"/>
    <mergeCell ref="L158:M158"/>
    <mergeCell ref="N158:Q158"/>
    <mergeCell ref="F159:I159"/>
    <mergeCell ref="L159:M159"/>
    <mergeCell ref="N159:Q159"/>
    <mergeCell ref="F160:I160"/>
    <mergeCell ref="L160:M160"/>
    <mergeCell ref="N160:Q160"/>
    <mergeCell ref="F162:I162"/>
    <mergeCell ref="L162:M162"/>
    <mergeCell ref="N162:Q162"/>
    <mergeCell ref="F165:I165"/>
    <mergeCell ref="L165:M165"/>
    <mergeCell ref="N165:Q165"/>
    <mergeCell ref="F166:I166"/>
    <mergeCell ref="L166:M166"/>
    <mergeCell ref="N166:Q166"/>
    <mergeCell ref="N173:Q173"/>
    <mergeCell ref="F174:I174"/>
    <mergeCell ref="L174:M174"/>
    <mergeCell ref="N174:Q174"/>
    <mergeCell ref="F167:I167"/>
    <mergeCell ref="L167:M167"/>
    <mergeCell ref="N167:Q167"/>
    <mergeCell ref="F169:I169"/>
    <mergeCell ref="L169:M169"/>
    <mergeCell ref="N169:Q169"/>
    <mergeCell ref="F170:I170"/>
    <mergeCell ref="L170:M170"/>
    <mergeCell ref="N170:Q170"/>
    <mergeCell ref="H1:K1"/>
    <mergeCell ref="S2:AC2"/>
    <mergeCell ref="F175:I175"/>
    <mergeCell ref="L175:M175"/>
    <mergeCell ref="N175:Q175"/>
    <mergeCell ref="F176:I176"/>
    <mergeCell ref="L176:M176"/>
    <mergeCell ref="N176:Q176"/>
    <mergeCell ref="N125:Q125"/>
    <mergeCell ref="N126:Q126"/>
    <mergeCell ref="N131:Q131"/>
    <mergeCell ref="N147:Q147"/>
    <mergeCell ref="N151:Q151"/>
    <mergeCell ref="N156:Q156"/>
    <mergeCell ref="N161:Q161"/>
    <mergeCell ref="N163:Q163"/>
    <mergeCell ref="N164:Q164"/>
    <mergeCell ref="N168:Q168"/>
    <mergeCell ref="N171:Q171"/>
    <mergeCell ref="F172:I172"/>
    <mergeCell ref="L172:M172"/>
    <mergeCell ref="N172:Q172"/>
    <mergeCell ref="F173:I173"/>
    <mergeCell ref="L173:M173"/>
  </mergeCells>
  <dataValidations count="2">
    <dataValidation type="list" allowBlank="1" showInputMessage="1" showErrorMessage="1" error="Povoleny jsou hodnoty K a M." sqref="D172:D177">
      <formula1>"K,M"</formula1>
    </dataValidation>
    <dataValidation type="list" allowBlank="1" showInputMessage="1" showErrorMessage="1" error="Povoleny jsou hodnoty základní, snížená, zákl. přenesená, sníž. přenesená, nulová." sqref="U172:U177">
      <formula1>"základní,snížená,zákl. přenesená,sníž. přenesená,nulová"</formula1>
    </dataValidation>
  </dataValidations>
  <hyperlinks>
    <hyperlink ref="F1:G1" location="C2" tooltip="Krycí list rozpočtu" display="1) Krycí list rozpočtu"/>
    <hyperlink ref="H1:K1" location="C86" tooltip="Rekapitulace rozpočtu" display="2) Rekapitulace rozpočtu"/>
    <hyperlink ref="L1" location="C124" tooltip="Rozpočet" display="3) Rozpočet"/>
    <hyperlink ref="S1:T1" location="'Rekapitulace stavby'!C2" tooltip="Rekapitulace stavby" display="Rekapitulace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1116-01.1 - SO 01 Budova ...</vt:lpstr>
      <vt:lpstr>1116-01.2 - SO 05 Kanaliz...</vt:lpstr>
      <vt:lpstr>1116-01.3 - SO 06 STL pří...</vt:lpstr>
      <vt:lpstr>'1116-01.1 - SO 01 Budova ...'!Názvy_tisku</vt:lpstr>
      <vt:lpstr>'1116-01.2 - SO 05 Kanaliz...'!Názvy_tisku</vt:lpstr>
      <vt:lpstr>'1116-01.3 - SO 06 STL pří...'!Názvy_tisku</vt:lpstr>
      <vt:lpstr>'Rekapitulace stavby'!Názvy_tisku</vt:lpstr>
      <vt:lpstr>'1116-01.1 - SO 01 Budova ...'!Oblast_tisku</vt:lpstr>
      <vt:lpstr>'1116-01.2 - SO 05 Kanaliz...'!Oblast_tisku</vt:lpstr>
      <vt:lpstr>'1116-01.3 - SO 06 STL pří...'!Oblast_tisku</vt:lpstr>
      <vt:lpstr>'Rekapitulace stavby'!Oblast_tisku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PRACOVNA\Jindřich Jukl</dc:creator>
  <cp:lastModifiedBy>Jindřich Jukl</cp:lastModifiedBy>
  <dcterms:created xsi:type="dcterms:W3CDTF">2016-11-03T14:22:38Z</dcterms:created>
  <dcterms:modified xsi:type="dcterms:W3CDTF">2016-11-03T14:25:06Z</dcterms:modified>
</cp:coreProperties>
</file>