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mail\"/>
    </mc:Choice>
  </mc:AlternateContent>
  <bookViews>
    <workbookView xWindow="28680" yWindow="-120" windowWidth="29040" windowHeight="15840"/>
  </bookViews>
  <sheets>
    <sheet name="Pokyny pro vyplnění" sheetId="11" r:id="rId1"/>
    <sheet name="Stavba" sheetId="1" r:id="rId2"/>
    <sheet name="VzorPolozky" sheetId="10" state="hidden" r:id="rId3"/>
    <sheet name="00 00 Naklady" sheetId="12" r:id="rId4"/>
    <sheet name="06 06 Pol" sheetId="13" r:id="rId5"/>
    <sheet name="07 07 Pol" sheetId="14" r:id="rId6"/>
    <sheet name="08 08 Pol" sheetId="15" r:id="rId7"/>
    <sheet name="09 09 Pol" sheetId="16" r:id="rId8"/>
  </sheets>
  <externalReferences>
    <externalReference r:id="rId9"/>
  </externalReferences>
  <definedNames>
    <definedName name="CelkemDPHVypocet" localSheetId="1">Stavba!$H$51</definedName>
    <definedName name="CenaCelkem">Stavba!$G$29</definedName>
    <definedName name="CenaCelkemBezDPH">Stavba!$G$28</definedName>
    <definedName name="CenaCelkemVypocet" localSheetId="1">Stavba!$I$51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'06 06 Pol'!$1:$7</definedName>
    <definedName name="_xlnm.Print_Titles" localSheetId="5">'07 07 Pol'!$1:$7</definedName>
    <definedName name="_xlnm.Print_Titles" localSheetId="6">'08 08 Pol'!$1:$7</definedName>
    <definedName name="_xlnm.Print_Titles" localSheetId="7">'09 09 Pol'!$1:$7</definedName>
    <definedName name="oadresa">Stavba!$D$6</definedName>
    <definedName name="Objednatel" localSheetId="1">Stavba!$D$5</definedName>
    <definedName name="Objekt" localSheetId="1">Stavba!$B$38</definedName>
    <definedName name="_xlnm.Print_Area" localSheetId="3">'00 00 Naklady'!$A$1:$Y$22</definedName>
    <definedName name="_xlnm.Print_Area" localSheetId="4">'06 06 Pol'!$A$1:$Y$63</definedName>
    <definedName name="_xlnm.Print_Area" localSheetId="5">'07 07 Pol'!$A$1:$Y$41</definedName>
    <definedName name="_xlnm.Print_Area" localSheetId="6">'08 08 Pol'!$A$1:$Y$49</definedName>
    <definedName name="_xlnm.Print_Area" localSheetId="7">'09 09 Pol'!$A$1:$Y$24</definedName>
    <definedName name="_xlnm.Print_Area" localSheetId="1">Stavba!$A$1:$J$153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Stavba!$F$51</definedName>
    <definedName name="ZakladDPHZakl">Stavba!$G$25</definedName>
    <definedName name="ZakladDPHZaklVypocet" localSheetId="1">Stavba!$G$51</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52" i="1" l="1"/>
  <c r="I151" i="1"/>
  <c r="I150" i="1"/>
  <c r="I149" i="1"/>
  <c r="I148" i="1"/>
  <c r="I147" i="1"/>
  <c r="I146" i="1"/>
  <c r="I145" i="1"/>
  <c r="I144" i="1"/>
  <c r="I143" i="1"/>
  <c r="I142" i="1"/>
  <c r="I141" i="1"/>
  <c r="I140" i="1"/>
  <c r="G50" i="1"/>
  <c r="F50" i="1"/>
  <c r="G49" i="1"/>
  <c r="F49" i="1"/>
  <c r="G48" i="1"/>
  <c r="F48" i="1"/>
  <c r="G47" i="1"/>
  <c r="F47" i="1"/>
  <c r="G46" i="1"/>
  <c r="H46" i="1" s="1"/>
  <c r="I46" i="1" s="1"/>
  <c r="F46" i="1"/>
  <c r="G45" i="1"/>
  <c r="F45" i="1"/>
  <c r="G44" i="1"/>
  <c r="F44" i="1"/>
  <c r="G43" i="1"/>
  <c r="F43" i="1"/>
  <c r="G41" i="1"/>
  <c r="F41" i="1"/>
  <c r="G40" i="1"/>
  <c r="F40" i="1"/>
  <c r="G39" i="1"/>
  <c r="H39" i="1" s="1"/>
  <c r="I39" i="1" s="1"/>
  <c r="I51" i="1" s="1"/>
  <c r="F39" i="1"/>
  <c r="G23" i="16"/>
  <c r="BA18" i="16"/>
  <c r="BA13" i="16"/>
  <c r="G9" i="16"/>
  <c r="M9" i="16" s="1"/>
  <c r="M8" i="16" s="1"/>
  <c r="I9" i="16"/>
  <c r="I8" i="16" s="1"/>
  <c r="K9" i="16"/>
  <c r="K8" i="16" s="1"/>
  <c r="O9" i="16"/>
  <c r="Q9" i="16"/>
  <c r="Q8" i="16" s="1"/>
  <c r="V9" i="16"/>
  <c r="V8" i="16" s="1"/>
  <c r="G10" i="16"/>
  <c r="I10" i="16"/>
  <c r="K10" i="16"/>
  <c r="M10" i="16"/>
  <c r="O10" i="16"/>
  <c r="Q10" i="16"/>
  <c r="V10" i="16"/>
  <c r="G15" i="16"/>
  <c r="I15" i="16"/>
  <c r="K15" i="16"/>
  <c r="M15" i="16"/>
  <c r="O15" i="16"/>
  <c r="Q15" i="16"/>
  <c r="V15" i="16"/>
  <c r="G20" i="16"/>
  <c r="M20" i="16" s="1"/>
  <c r="I20" i="16"/>
  <c r="K20" i="16"/>
  <c r="O20" i="16"/>
  <c r="O8" i="16" s="1"/>
  <c r="Q20" i="16"/>
  <c r="V20" i="16"/>
  <c r="AE23" i="16"/>
  <c r="AF23" i="16"/>
  <c r="G48" i="15"/>
  <c r="BA36" i="15"/>
  <c r="BA30" i="15"/>
  <c r="G8" i="15"/>
  <c r="O8" i="15"/>
  <c r="G9" i="15"/>
  <c r="M9" i="15" s="1"/>
  <c r="M8" i="15" s="1"/>
  <c r="I9" i="15"/>
  <c r="I8" i="15" s="1"/>
  <c r="K9" i="15"/>
  <c r="K8" i="15" s="1"/>
  <c r="O9" i="15"/>
  <c r="Q9" i="15"/>
  <c r="Q8" i="15" s="1"/>
  <c r="V9" i="15"/>
  <c r="V8" i="15" s="1"/>
  <c r="G13" i="15"/>
  <c r="I13" i="15"/>
  <c r="K13" i="15"/>
  <c r="M13" i="15"/>
  <c r="O13" i="15"/>
  <c r="Q13" i="15"/>
  <c r="V13" i="15"/>
  <c r="G16" i="15"/>
  <c r="G12" i="15" s="1"/>
  <c r="I16" i="15"/>
  <c r="K16" i="15"/>
  <c r="O16" i="15"/>
  <c r="O12" i="15" s="1"/>
  <c r="Q16" i="15"/>
  <c r="V16" i="15"/>
  <c r="G20" i="15"/>
  <c r="M20" i="15" s="1"/>
  <c r="I20" i="15"/>
  <c r="I12" i="15" s="1"/>
  <c r="K20" i="15"/>
  <c r="O20" i="15"/>
  <c r="Q20" i="15"/>
  <c r="Q12" i="15" s="1"/>
  <c r="V20" i="15"/>
  <c r="G22" i="15"/>
  <c r="M22" i="15" s="1"/>
  <c r="I22" i="15"/>
  <c r="K22" i="15"/>
  <c r="K12" i="15" s="1"/>
  <c r="O22" i="15"/>
  <c r="Q22" i="15"/>
  <c r="V22" i="15"/>
  <c r="V12" i="15" s="1"/>
  <c r="G24" i="15"/>
  <c r="I24" i="15"/>
  <c r="K24" i="15"/>
  <c r="M24" i="15"/>
  <c r="O24" i="15"/>
  <c r="Q24" i="15"/>
  <c r="V24" i="15"/>
  <c r="G26" i="15"/>
  <c r="M26" i="15" s="1"/>
  <c r="I26" i="15"/>
  <c r="K26" i="15"/>
  <c r="O26" i="15"/>
  <c r="Q26" i="15"/>
  <c r="V26" i="15"/>
  <c r="G28" i="15"/>
  <c r="I28" i="15"/>
  <c r="O28" i="15"/>
  <c r="Q28" i="15"/>
  <c r="G29" i="15"/>
  <c r="M29" i="15" s="1"/>
  <c r="M28" i="15" s="1"/>
  <c r="I29" i="15"/>
  <c r="K29" i="15"/>
  <c r="K28" i="15" s="1"/>
  <c r="O29" i="15"/>
  <c r="Q29" i="15"/>
  <c r="V29" i="15"/>
  <c r="V28" i="15" s="1"/>
  <c r="G32" i="15"/>
  <c r="I32" i="15"/>
  <c r="K32" i="15"/>
  <c r="M32" i="15"/>
  <c r="O32" i="15"/>
  <c r="Q32" i="15"/>
  <c r="V32" i="15"/>
  <c r="G34" i="15"/>
  <c r="O34" i="15"/>
  <c r="G35" i="15"/>
  <c r="M35" i="15" s="1"/>
  <c r="I35" i="15"/>
  <c r="I34" i="15" s="1"/>
  <c r="K35" i="15"/>
  <c r="O35" i="15"/>
  <c r="Q35" i="15"/>
  <c r="Q34" i="15" s="1"/>
  <c r="V35" i="15"/>
  <c r="G40" i="15"/>
  <c r="M40" i="15" s="1"/>
  <c r="I40" i="15"/>
  <c r="K40" i="15"/>
  <c r="K34" i="15" s="1"/>
  <c r="O40" i="15"/>
  <c r="Q40" i="15"/>
  <c r="V40" i="15"/>
  <c r="V34" i="15" s="1"/>
  <c r="I44" i="15"/>
  <c r="K44" i="15"/>
  <c r="Q44" i="15"/>
  <c r="V44" i="15"/>
  <c r="G45" i="15"/>
  <c r="M45" i="15" s="1"/>
  <c r="M44" i="15" s="1"/>
  <c r="I45" i="15"/>
  <c r="K45" i="15"/>
  <c r="O45" i="15"/>
  <c r="O44" i="15" s="1"/>
  <c r="Q45" i="15"/>
  <c r="V45" i="15"/>
  <c r="AE48" i="15"/>
  <c r="AF48" i="15"/>
  <c r="G40" i="14"/>
  <c r="G8" i="14"/>
  <c r="O8" i="14"/>
  <c r="G9" i="14"/>
  <c r="M9" i="14" s="1"/>
  <c r="M8" i="14" s="1"/>
  <c r="I9" i="14"/>
  <c r="I8" i="14" s="1"/>
  <c r="K9" i="14"/>
  <c r="K8" i="14" s="1"/>
  <c r="O9" i="14"/>
  <c r="Q9" i="14"/>
  <c r="Q8" i="14" s="1"/>
  <c r="V9" i="14"/>
  <c r="V8" i="14" s="1"/>
  <c r="G13" i="14"/>
  <c r="G12" i="14" s="1"/>
  <c r="I13" i="14"/>
  <c r="I12" i="14" s="1"/>
  <c r="K13" i="14"/>
  <c r="M13" i="14"/>
  <c r="O13" i="14"/>
  <c r="Q13" i="14"/>
  <c r="Q12" i="14" s="1"/>
  <c r="V13" i="14"/>
  <c r="G16" i="14"/>
  <c r="M16" i="14" s="1"/>
  <c r="I16" i="14"/>
  <c r="K16" i="14"/>
  <c r="O16" i="14"/>
  <c r="O12" i="14" s="1"/>
  <c r="Q16" i="14"/>
  <c r="V16" i="14"/>
  <c r="G19" i="14"/>
  <c r="I19" i="14"/>
  <c r="K19" i="14"/>
  <c r="M19" i="14"/>
  <c r="O19" i="14"/>
  <c r="Q19" i="14"/>
  <c r="V19" i="14"/>
  <c r="G22" i="14"/>
  <c r="M22" i="14" s="1"/>
  <c r="I22" i="14"/>
  <c r="K22" i="14"/>
  <c r="K12" i="14" s="1"/>
  <c r="O22" i="14"/>
  <c r="Q22" i="14"/>
  <c r="V22" i="14"/>
  <c r="V12" i="14" s="1"/>
  <c r="G24" i="14"/>
  <c r="I24" i="14"/>
  <c r="K24" i="14"/>
  <c r="M24" i="14"/>
  <c r="O24" i="14"/>
  <c r="Q24" i="14"/>
  <c r="V24" i="14"/>
  <c r="G26" i="14"/>
  <c r="K26" i="14"/>
  <c r="O26" i="14"/>
  <c r="V26" i="14"/>
  <c r="G27" i="14"/>
  <c r="I27" i="14"/>
  <c r="I26" i="14" s="1"/>
  <c r="K27" i="14"/>
  <c r="M27" i="14"/>
  <c r="M26" i="14" s="1"/>
  <c r="O27" i="14"/>
  <c r="Q27" i="14"/>
  <c r="Q26" i="14" s="1"/>
  <c r="V27" i="14"/>
  <c r="G30" i="14"/>
  <c r="I30" i="14"/>
  <c r="I29" i="14" s="1"/>
  <c r="K30" i="14"/>
  <c r="M30" i="14"/>
  <c r="O30" i="14"/>
  <c r="Q30" i="14"/>
  <c r="Q29" i="14" s="1"/>
  <c r="V30" i="14"/>
  <c r="G33" i="14"/>
  <c r="G29" i="14" s="1"/>
  <c r="I33" i="14"/>
  <c r="K33" i="14"/>
  <c r="O33" i="14"/>
  <c r="O29" i="14" s="1"/>
  <c r="Q33" i="14"/>
  <c r="V33" i="14"/>
  <c r="G35" i="14"/>
  <c r="I35" i="14"/>
  <c r="K35" i="14"/>
  <c r="M35" i="14"/>
  <c r="O35" i="14"/>
  <c r="Q35" i="14"/>
  <c r="V35" i="14"/>
  <c r="G37" i="14"/>
  <c r="M37" i="14" s="1"/>
  <c r="I37" i="14"/>
  <c r="K37" i="14"/>
  <c r="K29" i="14" s="1"/>
  <c r="O37" i="14"/>
  <c r="Q37" i="14"/>
  <c r="V37" i="14"/>
  <c r="V29" i="14" s="1"/>
  <c r="AE40" i="14"/>
  <c r="AF40" i="14"/>
  <c r="G62" i="13"/>
  <c r="BA52" i="13"/>
  <c r="BA20" i="13"/>
  <c r="BA16" i="13"/>
  <c r="K8" i="13"/>
  <c r="V8" i="13"/>
  <c r="G9" i="13"/>
  <c r="M9" i="13" s="1"/>
  <c r="M8" i="13" s="1"/>
  <c r="I9" i="13"/>
  <c r="I8" i="13" s="1"/>
  <c r="K9" i="13"/>
  <c r="O9" i="13"/>
  <c r="O8" i="13" s="1"/>
  <c r="Q9" i="13"/>
  <c r="Q8" i="13" s="1"/>
  <c r="V9" i="13"/>
  <c r="G14" i="13"/>
  <c r="O14" i="13"/>
  <c r="G15" i="13"/>
  <c r="I15" i="13"/>
  <c r="I14" i="13" s="1"/>
  <c r="K15" i="13"/>
  <c r="K14" i="13" s="1"/>
  <c r="M15" i="13"/>
  <c r="M14" i="13" s="1"/>
  <c r="O15" i="13"/>
  <c r="Q15" i="13"/>
  <c r="Q14" i="13" s="1"/>
  <c r="V15" i="13"/>
  <c r="V14" i="13" s="1"/>
  <c r="G19" i="13"/>
  <c r="I19" i="13"/>
  <c r="K19" i="13"/>
  <c r="M19" i="13"/>
  <c r="O19" i="13"/>
  <c r="Q19" i="13"/>
  <c r="V19" i="13"/>
  <c r="G23" i="13"/>
  <c r="I23" i="13"/>
  <c r="K23" i="13"/>
  <c r="M23" i="13"/>
  <c r="O23" i="13"/>
  <c r="Q23" i="13"/>
  <c r="V23" i="13"/>
  <c r="G32" i="13"/>
  <c r="O32" i="13"/>
  <c r="G33" i="13"/>
  <c r="I33" i="13"/>
  <c r="I32" i="13" s="1"/>
  <c r="K33" i="13"/>
  <c r="K32" i="13" s="1"/>
  <c r="M33" i="13"/>
  <c r="M32" i="13" s="1"/>
  <c r="O33" i="13"/>
  <c r="Q33" i="13"/>
  <c r="Q32" i="13" s="1"/>
  <c r="V33" i="13"/>
  <c r="V32" i="13" s="1"/>
  <c r="G42" i="13"/>
  <c r="I42" i="13"/>
  <c r="K42" i="13"/>
  <c r="M42" i="13"/>
  <c r="O42" i="13"/>
  <c r="Q42" i="13"/>
  <c r="V42" i="13"/>
  <c r="G50" i="13"/>
  <c r="O50" i="13"/>
  <c r="G51" i="13"/>
  <c r="M51" i="13" s="1"/>
  <c r="M50" i="13" s="1"/>
  <c r="I51" i="13"/>
  <c r="I50" i="13" s="1"/>
  <c r="K51" i="13"/>
  <c r="K50" i="13" s="1"/>
  <c r="O51" i="13"/>
  <c r="Q51" i="13"/>
  <c r="Q50" i="13" s="1"/>
  <c r="V51" i="13"/>
  <c r="V50" i="13" s="1"/>
  <c r="I55" i="13"/>
  <c r="K55" i="13"/>
  <c r="Q55" i="13"/>
  <c r="V55" i="13"/>
  <c r="G56" i="13"/>
  <c r="G55" i="13" s="1"/>
  <c r="I56" i="13"/>
  <c r="K56" i="13"/>
  <c r="M56" i="13"/>
  <c r="O56" i="13"/>
  <c r="O55" i="13" s="1"/>
  <c r="Q56" i="13"/>
  <c r="V56" i="13"/>
  <c r="G58" i="13"/>
  <c r="M58" i="13" s="1"/>
  <c r="I58" i="13"/>
  <c r="K58" i="13"/>
  <c r="O58" i="13"/>
  <c r="Q58" i="13"/>
  <c r="V58" i="13"/>
  <c r="AE62" i="13"/>
  <c r="AF62" i="13"/>
  <c r="G21" i="12"/>
  <c r="BA19" i="12"/>
  <c r="BA10" i="12"/>
  <c r="G8" i="12"/>
  <c r="O8" i="12"/>
  <c r="G9" i="12"/>
  <c r="M9" i="12" s="1"/>
  <c r="M8" i="12" s="1"/>
  <c r="I9" i="12"/>
  <c r="I8" i="12" s="1"/>
  <c r="K9" i="12"/>
  <c r="K8" i="12" s="1"/>
  <c r="O9" i="12"/>
  <c r="Q9" i="12"/>
  <c r="Q8" i="12" s="1"/>
  <c r="V9" i="12"/>
  <c r="V8" i="12" s="1"/>
  <c r="G11" i="12"/>
  <c r="I11" i="12"/>
  <c r="K11" i="12"/>
  <c r="M11" i="12"/>
  <c r="O11" i="12"/>
  <c r="Q11" i="12"/>
  <c r="V11" i="12"/>
  <c r="G13" i="12"/>
  <c r="I13" i="12"/>
  <c r="K13" i="12"/>
  <c r="M13" i="12"/>
  <c r="O13" i="12"/>
  <c r="Q13" i="12"/>
  <c r="V13" i="12"/>
  <c r="G15" i="12"/>
  <c r="O15" i="12"/>
  <c r="G16" i="12"/>
  <c r="M16" i="12" s="1"/>
  <c r="M15" i="12" s="1"/>
  <c r="I16" i="12"/>
  <c r="I15" i="12" s="1"/>
  <c r="K16" i="12"/>
  <c r="K15" i="12" s="1"/>
  <c r="O16" i="12"/>
  <c r="Q16" i="12"/>
  <c r="Q15" i="12" s="1"/>
  <c r="V16" i="12"/>
  <c r="V15" i="12" s="1"/>
  <c r="G18" i="12"/>
  <c r="I18" i="12"/>
  <c r="K18" i="12"/>
  <c r="M18" i="12"/>
  <c r="O18" i="12"/>
  <c r="Q18" i="12"/>
  <c r="V18" i="12"/>
  <c r="AE21" i="12"/>
  <c r="I20" i="1"/>
  <c r="I19" i="1"/>
  <c r="I18" i="1"/>
  <c r="I17" i="1"/>
  <c r="I16" i="1"/>
  <c r="I153" i="1"/>
  <c r="J152" i="1" s="1"/>
  <c r="AZ124" i="1"/>
  <c r="AZ123" i="1"/>
  <c r="AZ121" i="1"/>
  <c r="AZ120" i="1"/>
  <c r="AZ118" i="1"/>
  <c r="AZ117" i="1"/>
  <c r="AZ115" i="1"/>
  <c r="AZ113" i="1"/>
  <c r="AZ112" i="1"/>
  <c r="AZ111" i="1"/>
  <c r="AZ109" i="1"/>
  <c r="AZ106" i="1"/>
  <c r="AZ104" i="1"/>
  <c r="AZ100" i="1"/>
  <c r="AZ99" i="1"/>
  <c r="AZ97" i="1"/>
  <c r="AZ96" i="1"/>
  <c r="AZ94" i="1"/>
  <c r="AZ93" i="1"/>
  <c r="AZ92" i="1"/>
  <c r="AZ90" i="1"/>
  <c r="AZ89" i="1"/>
  <c r="AZ87" i="1"/>
  <c r="AZ85" i="1"/>
  <c r="AZ84" i="1"/>
  <c r="AZ82" i="1"/>
  <c r="AZ80" i="1"/>
  <c r="AZ79" i="1"/>
  <c r="AZ77" i="1"/>
  <c r="AZ76" i="1"/>
  <c r="AZ74" i="1"/>
  <c r="AZ73" i="1"/>
  <c r="AZ71" i="1"/>
  <c r="AZ69" i="1"/>
  <c r="AZ68" i="1"/>
  <c r="AZ67" i="1"/>
  <c r="AZ66" i="1"/>
  <c r="AZ65" i="1"/>
  <c r="AZ64" i="1"/>
  <c r="AZ61" i="1"/>
  <c r="AZ59" i="1"/>
  <c r="AZ58" i="1"/>
  <c r="AZ56" i="1"/>
  <c r="AZ54" i="1"/>
  <c r="F51" i="1"/>
  <c r="G23" i="1" s="1"/>
  <c r="G51" i="1"/>
  <c r="G25" i="1" s="1"/>
  <c r="A25" i="1" s="1"/>
  <c r="A26" i="1" s="1"/>
  <c r="G26" i="1" s="1"/>
  <c r="H50" i="1"/>
  <c r="I50" i="1" s="1"/>
  <c r="H49" i="1"/>
  <c r="I49" i="1" s="1"/>
  <c r="H48" i="1"/>
  <c r="I48" i="1" s="1"/>
  <c r="H47" i="1"/>
  <c r="I47" i="1" s="1"/>
  <c r="H45" i="1"/>
  <c r="I45" i="1" s="1"/>
  <c r="H44" i="1"/>
  <c r="I44" i="1" s="1"/>
  <c r="H43" i="1"/>
  <c r="I43" i="1" s="1"/>
  <c r="H42" i="1"/>
  <c r="H41" i="1"/>
  <c r="I41" i="1" s="1"/>
  <c r="H40" i="1"/>
  <c r="I40" i="1" s="1"/>
  <c r="J140" i="1" l="1"/>
  <c r="J143" i="1"/>
  <c r="J145" i="1"/>
  <c r="J147" i="1"/>
  <c r="J141" i="1"/>
  <c r="J142" i="1"/>
  <c r="J144" i="1"/>
  <c r="J148" i="1"/>
  <c r="J150" i="1"/>
  <c r="J146" i="1"/>
  <c r="J149" i="1"/>
  <c r="J151" i="1"/>
  <c r="A23" i="1"/>
  <c r="A24" i="1" s="1"/>
  <c r="G24" i="1" s="1"/>
  <c r="A27" i="1" s="1"/>
  <c r="A29" i="1" s="1"/>
  <c r="G29" i="1" s="1"/>
  <c r="G27" i="1" s="1"/>
  <c r="G28" i="1"/>
  <c r="G8" i="16"/>
  <c r="M34" i="15"/>
  <c r="G44" i="15"/>
  <c r="M16" i="15"/>
  <c r="M12" i="15" s="1"/>
  <c r="M12" i="14"/>
  <c r="M33" i="14"/>
  <c r="M29" i="14" s="1"/>
  <c r="M55" i="13"/>
  <c r="G8" i="13"/>
  <c r="AF21" i="12"/>
  <c r="J49" i="1"/>
  <c r="J45" i="1"/>
  <c r="J39" i="1"/>
  <c r="J51" i="1" s="1"/>
  <c r="J48" i="1"/>
  <c r="J50" i="1"/>
  <c r="J46" i="1"/>
  <c r="J40" i="1"/>
  <c r="J47" i="1"/>
  <c r="J43" i="1"/>
  <c r="J41" i="1"/>
  <c r="J44" i="1"/>
  <c r="H51" i="1"/>
  <c r="I21" i="1"/>
  <c r="J28" i="1"/>
  <c r="J26" i="1"/>
  <c r="G38" i="1"/>
  <c r="F38" i="1"/>
  <c r="J23" i="1"/>
  <c r="J24" i="1"/>
  <c r="J25" i="1"/>
  <c r="J27" i="1"/>
  <c r="E24" i="1"/>
  <c r="E26" i="1"/>
  <c r="J153" i="1" l="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<sst xmlns="http://schemas.openxmlformats.org/spreadsheetml/2006/main" count="1031" uniqueCount="368">
  <si>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</si>
  <si>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</si>
  <si>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</si>
  <si>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</si>
  <si>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</si>
  <si>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</si>
  <si>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</si>
  <si>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</si>
  <si>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</si>
  <si>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</si>
  <si>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</si>
  <si>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</si>
  <si>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</si>
  <si>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</si>
  <si>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</si>
  <si>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</si>
  <si>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</si>
  <si>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</si>
  <si>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</si>
  <si>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</si>
  <si>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</si>
  <si>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</si>
  <si>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</si>
  <si>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</si>
  <si>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</si>
  <si>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</si>
  <si>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</si>
  <si>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</si>
  <si>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</si>
  <si>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</si>
  <si>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</si>
  <si>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</si>
  <si>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</si>
  <si>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</si>
  <si>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</si>
  <si>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</si>
  <si>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</si>
  <si>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</si>
  <si>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</si>
  <si>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</si>
  <si>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</si>
  <si>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</si>
  <si>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</si>
  <si>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500158B</t>
  </si>
  <si>
    <t>Přírodní zahrada MŠ Netřebice - nezpůsobilé výdaje</t>
  </si>
  <si>
    <t>Obec Netřebice</t>
  </si>
  <si>
    <t>80</t>
  </si>
  <si>
    <t>Netřebice</t>
  </si>
  <si>
    <t>28802</t>
  </si>
  <si>
    <t>00640581</t>
  </si>
  <si>
    <t>Ing.arch. Dana Václavíková</t>
  </si>
  <si>
    <t>Vinohradská 261</t>
  </si>
  <si>
    <t>Moravské Knínice</t>
  </si>
  <si>
    <t>66434</t>
  </si>
  <si>
    <t>49482327</t>
  </si>
  <si>
    <t>Stavba</t>
  </si>
  <si>
    <t>Ostatní a vedlejší náklady</t>
  </si>
  <si>
    <t>00</t>
  </si>
  <si>
    <t>Vedlejší a ostatní náklady - nezpůsobilé výdaje v rámci dotace</t>
  </si>
  <si>
    <t>Stavební objekt</t>
  </si>
  <si>
    <t>06</t>
  </si>
  <si>
    <t>Terénní úpravy</t>
  </si>
  <si>
    <t>Terénní úpravy (není řešeno v rámci dotace, bude řešeno samostatně v další etapě)</t>
  </si>
  <si>
    <t>07</t>
  </si>
  <si>
    <t xml:space="preserve">Zpevněné plochy </t>
  </si>
  <si>
    <t>Zpevněné plochy (není řešeno v rámci dotace, bude řešeno samostatně v další etapě)</t>
  </si>
  <si>
    <t>08</t>
  </si>
  <si>
    <t xml:space="preserve">Materiál pro prvky </t>
  </si>
  <si>
    <t>Materiál pro prvky (není řešeno v rámci dotace, bude řešeno samostatně v další etapě)</t>
  </si>
  <si>
    <t>09</t>
  </si>
  <si>
    <t xml:space="preserve">Realizované objekty </t>
  </si>
  <si>
    <t>Realizované objekty (není řešeno v rámci dotace, bude řešeno samostatně v další etapě)</t>
  </si>
  <si>
    <t>Celkem za stavbu</t>
  </si>
  <si>
    <t>CZK</t>
  </si>
  <si>
    <t>#POPS</t>
  </si>
  <si>
    <t>Popis stavby: 500158B - Přírodní zahrada MŠ Netřebice - nezpůsobilé výdaje</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</si>
  <si>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</si>
  <si>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</si>
  <si>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</si>
  <si>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</si>
  <si>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</si>
  <si>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</si>
  <si>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</si>
  <si>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</si>
  <si>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</si>
  <si>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</si>
  <si>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</si>
  <si>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</si>
  <si>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</si>
  <si>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</si>
  <si>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</si>
  <si>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</si>
  <si>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</si>
  <si>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</si>
  <si>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</si>
  <si>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</si>
  <si>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</si>
  <si>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</si>
  <si>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</si>
  <si>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</si>
  <si>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</si>
  <si>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</si>
  <si>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</si>
  <si>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</si>
  <si>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</si>
  <si>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</si>
  <si>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</si>
  <si>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</si>
  <si>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</si>
  <si>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</si>
  <si>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</si>
  <si>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</si>
  <si>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</si>
  <si>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</si>
  <si>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</si>
  <si>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</si>
  <si>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</si>
  <si>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</si>
  <si>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</si>
  <si>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</si>
  <si>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</si>
  <si>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</si>
  <si>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#POPR</t>
  </si>
  <si>
    <t>Popis rozpočtu: 00 - Vedlejší a ostatní náklady - nezpůsobilé výdaje v rámci dotace</t>
  </si>
  <si>
    <t>Popis objektu: 06 - Terénní úpravy</t>
  </si>
  <si>
    <t>Popis rozpočtu: 06 - Terénní úpravy (není řešeno v rámci dotace, bude řešeno samostatně v další etapě)</t>
  </si>
  <si>
    <t xml:space="preserve">Popis objektu: 07 - Zpevněné plochy </t>
  </si>
  <si>
    <t>Popis rozpočtu: 07 - Zpevněné plochy (není řešeno v rámci dotace, bude řešeno samostatně v další etapě)</t>
  </si>
  <si>
    <t xml:space="preserve">Popis objektu: 08 - Materiál pro prvky </t>
  </si>
  <si>
    <t>Popis rozpočtu: 08 - Materiál pro prvky (není řešeno v rámci dotace, bude řešeno samostatně v další etapě)</t>
  </si>
  <si>
    <t xml:space="preserve">Popis objektu: 09 - Realizované objekty </t>
  </si>
  <si>
    <t>Popis rozpočtu: 09 - Realizované objekty (není řešeno v rámci dotace, bude řešeno samostatně v další etapě)</t>
  </si>
  <si>
    <t>Rekapitulace dílů</t>
  </si>
  <si>
    <t>Typ dílu</t>
  </si>
  <si>
    <t>12</t>
  </si>
  <si>
    <t>Odkopávky a prokopávky</t>
  </si>
  <si>
    <t>13</t>
  </si>
  <si>
    <t>Hloubené vykopávky</t>
  </si>
  <si>
    <t>16</t>
  </si>
  <si>
    <t>Přemístění výkopku</t>
  </si>
  <si>
    <t>17</t>
  </si>
  <si>
    <t>Konstrukce ze zemin</t>
  </si>
  <si>
    <t>18</t>
  </si>
  <si>
    <t>Povrchové úpravy terénu</t>
  </si>
  <si>
    <t>56</t>
  </si>
  <si>
    <t>Podkladní vrstvy komunikací a zpevněných ploch</t>
  </si>
  <si>
    <t>59</t>
  </si>
  <si>
    <t>Dlažby a předlažby komunikací</t>
  </si>
  <si>
    <t>63</t>
  </si>
  <si>
    <t>Podlahy a podlahové konstrukce</t>
  </si>
  <si>
    <t>95</t>
  </si>
  <si>
    <t>Dokončovací konstrukce na pozemních stavbách</t>
  </si>
  <si>
    <t>99</t>
  </si>
  <si>
    <t>Staveništní přesun hmot</t>
  </si>
  <si>
    <t>767</t>
  </si>
  <si>
    <t>Konstrukce zámečnické</t>
  </si>
  <si>
    <t>VN</t>
  </si>
  <si>
    <t>ON</t>
  </si>
  <si>
    <t>Soupis vedlejších a ostatních nákladů</t>
  </si>
  <si>
    <t>#TypZaznamu#</t>
  </si>
  <si>
    <t>STA</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</si>
  <si>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</si>
  <si>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</si>
  <si>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</si>
  <si>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</si>
  <si>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</si>
  <si>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</si>
  <si>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</si>
  <si>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</si>
  <si>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</si>
  <si>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</si>
  <si>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</si>
  <si>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</si>
  <si>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</si>
  <si>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</si>
  <si>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</si>
  <si>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</si>
  <si>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</si>
  <si>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</si>
  <si>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</si>
  <si>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</si>
  <si>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</si>
  <si>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</si>
  <si>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</si>
  <si>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</si>
  <si>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</si>
  <si>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</si>
  <si>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</si>
  <si>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</si>
  <si>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005111021R</t>
  </si>
  <si>
    <t>Vytyčení inženýrských sítí</t>
  </si>
  <si>
    <t>Soubor</t>
  </si>
  <si>
    <t>RTS 23/ I</t>
  </si>
  <si>
    <t>Indiv</t>
  </si>
  <si>
    <t>VRN</t>
  </si>
  <si>
    <t>Běžná</t>
  </si>
  <si>
    <t>POL99_2</t>
  </si>
  <si>
    <t>Zaměření a vytýčení stávajících inženýrských sítí v místě stavby z hlediska jejich ochrany při provádění stavby.</t>
  </si>
  <si>
    <t>POP</t>
  </si>
  <si>
    <t>005121 R</t>
  </si>
  <si>
    <t>Zařízení staveniště</t>
  </si>
  <si>
    <t>Veškeré náklady spojené s vybudováním, provozem a odstraněním zařízení staveniště.</t>
  </si>
  <si>
    <t>005124010R</t>
  </si>
  <si>
    <t>Koordinační činnost</t>
  </si>
  <si>
    <t>Koordinace stavebních a technologických dodávek stavby.</t>
  </si>
  <si>
    <t>005211010R</t>
  </si>
  <si>
    <t>Předání a převzetí staveniště</t>
  </si>
  <si>
    <t>Náklady spojené s účastí zhotovitele na předání a převzetí staveniště.</t>
  </si>
  <si>
    <t>00524 R</t>
  </si>
  <si>
    <t>Předání a převzetí díla</t>
  </si>
  <si>
    <t>Náklady zhotovitele, které vzniknou v souvislosti s povinnostmi zhotovitele při předání a převzetí díla.</t>
  </si>
  <si>
    <t>SUM</t>
  </si>
  <si>
    <t>END</t>
  </si>
  <si>
    <t>Položkový soupis prací a dodávek</t>
  </si>
  <si>
    <t>122201101R00</t>
  </si>
  <si>
    <t>Odkopávky a  prokopávky nezapažené v hornině 3  do 100 m3</t>
  </si>
  <si>
    <t>m3</t>
  </si>
  <si>
    <t>800-1</t>
  </si>
  <si>
    <t>RTS 22/ II</t>
  </si>
  <si>
    <t>Práce</t>
  </si>
  <si>
    <t>POL1_</t>
  </si>
  <si>
    <t>s přehozením výkopku na vzdálenost do 3 m nebo s naložením na dopravní prostředek,</t>
  </si>
  <si>
    <t>SPI</t>
  </si>
  <si>
    <t>koloběžková dráha : 56*0,45*0,8</t>
  </si>
  <si>
    <t>VV</t>
  </si>
  <si>
    <t>tunel - 3x1m, hl. 0,2m (tunel), : 3*1*0,2*0,5</t>
  </si>
  <si>
    <t>tunel - 4,5m2, hl. 0,3 (dopadová plocha) : 4,5*0,3*0,5</t>
  </si>
  <si>
    <t>131201111R00</t>
  </si>
  <si>
    <t>Hloubení nezapažených jam a zářezů do 100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</si>
  <si>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</si>
  <si>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zasakovací plocha 1 : 3,76*0,8</t>
  </si>
  <si>
    <t>zasakovací plocha 2 : 0,94*0,8</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</si>
  <si>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</si>
  <si>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</si>
  <si>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</si>
  <si>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tunel - délka 5+5m=10m, š. 0,15m, hl.0,6 (palisáda) : 10*0,15*0,6*0,2</t>
  </si>
  <si>
    <t>zatravňovací dlažba : 1,5*0,8</t>
  </si>
  <si>
    <t>139601102R00</t>
  </si>
  <si>
    <t>Ruční výkop jam, rýh a šachet v hornině 3</t>
  </si>
  <si>
    <t>s přehozením na vzdálenost do 5 m nebo s naložením na ruční dopravní prostředek</t>
  </si>
  <si>
    <t>koloběžková dráha : 56*0,45*0,2</t>
  </si>
  <si>
    <t>tunel - délka 5+5m=10m, š. 0,15m, hl.0,6 (palisáda) : 10*0,15*0,6*0,8</t>
  </si>
  <si>
    <t>zasakovací plocha 1 : 3,76*0,2</t>
  </si>
  <si>
    <t>zasakovací plocha 2 : 0,94*0,2</t>
  </si>
  <si>
    <t>zatravňovací dlažba : 1,5*0,2</t>
  </si>
  <si>
    <t>162701105R00</t>
  </si>
  <si>
    <t>Vodorovné přemístění výkopku z horniny 1 až 4, na vzdálenost přes 9 000  do 10 000 m</t>
  </si>
  <si>
    <t>po suchu, bez naložení výkopku, avšak se složením bez rozhrnutí, zpáteční cesta vozidla.</t>
  </si>
  <si>
    <t>koloběžková dráha : 56*0,45</t>
  </si>
  <si>
    <t>tunel - 3x1m, hl. 0,2m (tunel), : 3*1*0,2</t>
  </si>
  <si>
    <t>tunel - 4,5m2, hl. 0,3 (dopadová plocha) : 4,5*0,3</t>
  </si>
  <si>
    <t>tunel - délka 5+5m=10m, š. 0,15m, hl.0,6 (palisáda) : 10*0,15*0,6</t>
  </si>
  <si>
    <t>zasakovací plocha 1 : 3,76</t>
  </si>
  <si>
    <t>zasakovací plocha 2 : 0,94</t>
  </si>
  <si>
    <t>zatravňovací dlažba : 1,5</t>
  </si>
  <si>
    <t>199000002R00</t>
  </si>
  <si>
    <t>Poplatky za skládku horniny 1- 4, skupina 17 05 04 z Katalogu odpadů</t>
  </si>
  <si>
    <t>171201101R00</t>
  </si>
  <si>
    <t>Uložení sypaniny do násypů nezhutněných</t>
  </si>
  <si>
    <t>Uložení sypaniny do násypů nebo na skládku s rozprostřením sypaniny ve vrstvách a s hrubým urovnáním.</t>
  </si>
  <si>
    <t>kopec s tunelem : 17,5</t>
  </si>
  <si>
    <t>zarovnání zbývajícího terénu, využítí na místě dle potřeby : 71,99-17,5</t>
  </si>
  <si>
    <t>181201102R00</t>
  </si>
  <si>
    <t>Úprava pláně v násypech v hornině 1 až 4, se zhutněním</t>
  </si>
  <si>
    <t>m2</t>
  </si>
  <si>
    <t>vyrovnání výškových rozdílů, plochy vodorovné a plochy do sklonu 1 : 5,</t>
  </si>
  <si>
    <t>182201101R00</t>
  </si>
  <si>
    <t>Svahování násypů bez rozlišení horniny</t>
  </si>
  <si>
    <t>trvalých svahů do projektovaných profilů s potřebným přemístěním výkopku při svahování v násypech,</t>
  </si>
  <si>
    <t>kopec s tunelem : 25</t>
  </si>
  <si>
    <t>181101102R00</t>
  </si>
  <si>
    <t>Úprava pláně v zářezech v hornině 1 až 4, se zhutněním</t>
  </si>
  <si>
    <t>vyrovnáním výškových rozdílů, ploch vodorovných a ploch do sklonu 1 : 5.</t>
  </si>
  <si>
    <t>Koloběžková dráha : 58</t>
  </si>
  <si>
    <t>564531111R00</t>
  </si>
  <si>
    <t>Zřízení podkladu nebo podsypu ze sypaniny tloušťka po zhutnění 100 mm</t>
  </si>
  <si>
    <t>822-1</t>
  </si>
  <si>
    <t>s rozprostřením, vlhčením a zhutněním</t>
  </si>
  <si>
    <t>564571111R00</t>
  </si>
  <si>
    <t>Zřízení podkladu nebo podsypu ze sypaniny tloušťka po zhutnění 250 mm</t>
  </si>
  <si>
    <t>564922105RT1</t>
  </si>
  <si>
    <t xml:space="preserve">Mlatový kryt z mechanicky zpevněného kameniva (MZK) frakce 0-4 mm tloušťka po zhutnění 50 mm,  </t>
  </si>
  <si>
    <t>s rozprostřením a zhutněním</t>
  </si>
  <si>
    <t>583425601R</t>
  </si>
  <si>
    <t xml:space="preserve">kamenivo přírodní drcené prané frakce 8,0 až 16,0 mm; Jihomoravský kraj </t>
  </si>
  <si>
    <t>t</t>
  </si>
  <si>
    <t>SPCM</t>
  </si>
  <si>
    <t>Specifikace</t>
  </si>
  <si>
    <t>POL3_</t>
  </si>
  <si>
    <t>Koloběžková dráha : 58*0,1*2*1,01</t>
  </si>
  <si>
    <t>583426801R</t>
  </si>
  <si>
    <t xml:space="preserve">kamenivo přírodní drcené prané frakce 16,0 až 32,0 mm; Jihomoravský kraj </t>
  </si>
  <si>
    <t>Koloběžková dráha : 58*0,25*2*1,01</t>
  </si>
  <si>
    <t>998224111R00</t>
  </si>
  <si>
    <t>Přesun hmot komunikací, kryt monolitický betonový jakékoliv délky objektu</t>
  </si>
  <si>
    <t>Přesun hmot</t>
  </si>
  <si>
    <t>POL7_</t>
  </si>
  <si>
    <t>vodorovně do 200 m</t>
  </si>
  <si>
    <t>767995108R00</t>
  </si>
  <si>
    <t>Výroba a montáž atypických kovovových doplňků staveb hmotnosti přes 500 kg</t>
  </si>
  <si>
    <t>kg</t>
  </si>
  <si>
    <t>800-767</t>
  </si>
  <si>
    <t>Koloběžková dráha : 116*3,93</t>
  </si>
  <si>
    <t>Koloběžková dráha : 116*0,617*0,5</t>
  </si>
  <si>
    <t>13322800R</t>
  </si>
  <si>
    <t>tyč ocelová tvarovaná plochá válcovaná za tepla S235 (11375); a = 100,0 mm; b = 5,0 mm</t>
  </si>
  <si>
    <t>Koloběžková dráha : 116*3,93*1,05/1000</t>
  </si>
  <si>
    <t>58953478R</t>
  </si>
  <si>
    <t>výztuž do betonu rovnaná stříhaná, ohýbaná; ocel 10 505; průřez kruhový; povrch žebírkový; d 10,0 mm</t>
  </si>
  <si>
    <t>Koloběžková dráha : 116*0,617*0,5*1,05/1000</t>
  </si>
  <si>
    <t>998767101R00</t>
  </si>
  <si>
    <t>Přesun hmot pro kovové stavební doplňk. konstrukce v objektech výšky do 6 m</t>
  </si>
  <si>
    <t>50 m vodorovně</t>
  </si>
  <si>
    <t>Zatravňovací dlažba : 3</t>
  </si>
  <si>
    <t>564551111R00</t>
  </si>
  <si>
    <t>Zřízení podkladu nebo podsypu ze sypaniny tloušťka po zhutnění 150 mm</t>
  </si>
  <si>
    <t>Zatravňovací dlažba : 3*2</t>
  </si>
  <si>
    <t>564581111R00</t>
  </si>
  <si>
    <t>Zřízení podkladu nebo podsypu ze sypaniny tloušťka po zhutnění 300 mm</t>
  </si>
  <si>
    <t>Zasakovací plocha z kačírku 1 : 12,5</t>
  </si>
  <si>
    <t>Zasakovací plocha z kačírku 2 : 3,14</t>
  </si>
  <si>
    <t>58333666T</t>
  </si>
  <si>
    <t>Kamenivo  těžené frakce 2-8 kačírek praný  VL</t>
  </si>
  <si>
    <t>Vlastní</t>
  </si>
  <si>
    <t>Zasakovací plocha z kačírku 1 : 3,76*1,01</t>
  </si>
  <si>
    <t>58333670R</t>
  </si>
  <si>
    <t>kamenivo přírodní těžené frakce 16,0 až 22,0 mm; třída prané, kačírek</t>
  </si>
  <si>
    <t>Zasakovací plocha z kačírku 2 : 0,94*1600*1,01</t>
  </si>
  <si>
    <t>kamenivo přírodní drcené prané frakce 8,0 až 16,0 mm; Jihomoravský kraj</t>
  </si>
  <si>
    <t>Zatravňovací dlažba : 3*0,15*2*1,01</t>
  </si>
  <si>
    <t>591111111R00</t>
  </si>
  <si>
    <t>Kladení dlažby z kostek velkých z kamene, do lože z kameniva těženého tloušťky 50 mm</t>
  </si>
  <si>
    <t>s provedením lože do 50 mm, s vyplněním spár, s dvojím beraněním a se smetením přebytečného materiálu na krajnici</t>
  </si>
  <si>
    <t>58380155R</t>
  </si>
  <si>
    <t>kostka dlažební materiálová skupina I/2 (žula); 15/17 cm</t>
  </si>
  <si>
    <t>Zatravňovací dlažba : 3/2,5*1,05</t>
  </si>
  <si>
    <t>631571010R00</t>
  </si>
  <si>
    <t>Násyp pod podlahy z kameniva bez dodávky materiálu  bez určení tloušťky</t>
  </si>
  <si>
    <t>801-1</t>
  </si>
  <si>
    <t>pod mazaniny a dlažby, popř. na plochých střechách, vodorovný nebo ve spádu, s udusáním a urovnáním povrchu,</t>
  </si>
  <si>
    <t xml:space="preserve">Tunel : </t>
  </si>
  <si>
    <t>písek : 3*1*0,2</t>
  </si>
  <si>
    <t>dopadová plocha písek : 4,5*0,3</t>
  </si>
  <si>
    <t>58330000.AR</t>
  </si>
  <si>
    <t>písek kopaný, tříděný; frakce 0,0 až 4,0 mm</t>
  </si>
  <si>
    <t>písek : 3*1*0,2*1,6*1,1</t>
  </si>
  <si>
    <t>dopadová plocha písek : 4,5*0,3*1,6*1,1</t>
  </si>
  <si>
    <t>998222011R00</t>
  </si>
  <si>
    <t>Přesun hmot pozemních komunikací, kryt z kameniva jakékoliv délky objektu</t>
  </si>
  <si>
    <t>09-01</t>
  </si>
  <si>
    <t>D+M Mostek přes kamenný potok, dřevěný mostek, Velikost: 2x1m</t>
  </si>
  <si>
    <t>kus</t>
  </si>
  <si>
    <t>Nedokončená</t>
  </si>
  <si>
    <t>09-03</t>
  </si>
  <si>
    <t>D+M Prolézací tunel v kopci</t>
  </si>
  <si>
    <t>- tunel - polyetylenová PEHD roura kanalizační TKP DN 930/800/3 m s hladkým povrchem vnitřních stěn.</t>
  </si>
  <si>
    <t>- palisáda okolo tunelu – akátové dřevo, délky 10m</t>
  </si>
  <si>
    <t>Vršek bude zasypán zeminou, zhutněn a následně umístěny další prvky (visutá lávka a ručkovací lano).</t>
  </si>
  <si>
    <t>09-05</t>
  </si>
  <si>
    <t>D+M Visutý balanční chodník</t>
  </si>
  <si>
    <t>dřevěná konstrukce (akátové sloupky) pohyblivý chodník, madla ochranná síť po celé délce obou částí</t>
  </si>
  <si>
    <t>pohyblivý chodník 3,5x1x0,9m (délka x šířka x výška)</t>
  </si>
  <si>
    <t>sít ochranná (po bocích) polypropylenová, nenasákavá, voděˇ odolná, barevně stálá, síla materiálu 2mm, velikost ok 5x5cm, barva: “konopí”, orientační pevnost ok v tahu: 2mm - 80kg</t>
  </si>
  <si>
    <t>6x beton 30x30x50cm</t>
  </si>
  <si>
    <t>95-5</t>
  </si>
  <si>
    <t>Mobiliář - Velkoplošná výuková lavice, modřínové fošny tl. 20 mm organického tvaru, Velikost: 4x5x0,15 m (délka, šířka, výška)</t>
  </si>
  <si>
    <t>4*5</t>
  </si>
  <si>
    <t>Roura bude osazena do písku a při výstupech bude opatřena dřevěnou palisádou: frézovaná kulatina, kulatý profil 120mm, fazeta na vrchním konci. Vnitřní a povrchová úprava nezávadnými přípravky, část přicházející do styku se zeminou (v místech zasypání a pod úrovní terénu), bude penetrována přípravky na bázi asfaltů.</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</si>
</sst>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2">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NumberFormat="1" applyFont="1" applyAlignment="1">
      <alignment wrapText="1"/>
    </xf>
    <xf numFmtId="0" fontId="18" fillId="0" borderId="18"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8" fillId="0" borderId="0" xfId="0" applyNumberFormat="1" applyFont="1" applyBorder="1" applyAlignment="1">
      <alignment vertical="top" wrapText="1"/>
    </xf>
    <xf numFmtId="49" fontId="17" fillId="0" borderId="43" xfId="0" applyNumberFormat="1" applyFont="1" applyBorder="1" applyAlignment="1">
      <alignment horizontal="left" vertical="top" wrapText="1"/>
    </xf>
    <xf numFmtId="0" fontId="18" fillId="0" borderId="0" xfId="0"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tabSelected="1" workbookViewId="0">
      <selection activeCell="A2" sqref="A2:G2"/>
    </sheetView>
  </sheetViews>
  <sheetFormatPr defaultRowHeight="13.2" x14ac:dyDescent="0.25"/>
  <sheetData>
    <row r="1" spans="1:7" x14ac:dyDescent="0.25">
      <c r="A1" s="21" t="s">
        <v>38</v>
      </c>
    </row>
    <row r="2" spans="1:7" ht="57.75" customHeight="1" x14ac:dyDescent="0.25">
      <c r="A2" s="73" t="s">
        <v>39</v>
      </c>
      <c r="B2" s="73"/>
      <c r="C2" s="73"/>
      <c r="D2" s="73"/>
      <c r="E2" s="73"/>
      <c r="F2" s="73"/>
      <c r="G2" s="73"/>
    </row>
  </sheetData>
  <sheetProtection algorithmName="SHA-512" hashValue="f22LYnGcqrSmXwF+bv6vvMrd3iTip8Doy+lV+6uExjEhwQihcVhG+vU6aeG0jMjF3XR4EEuiHZmbKlOMUADp7g==" saltValue="u+6hqEWn+pUTcWzOek/Unw=="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56"/>
  <sheetViews>
    <sheetView showGridLines="0" topLeftCell="B24"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1" customWidth="1"/>
    <col min="4" max="4" width="13" style="51" customWidth="1"/>
    <col min="5" max="5" width="9.6640625" style="51"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4" t="s">
        <v>41</v>
      </c>
      <c r="C1" s="75"/>
      <c r="D1" s="75"/>
      <c r="E1" s="75"/>
      <c r="F1" s="75"/>
      <c r="G1" s="75"/>
      <c r="H1" s="75"/>
      <c r="I1" s="75"/>
      <c r="J1" s="76"/>
    </row>
    <row r="2" spans="1:15" ht="36" customHeight="1" x14ac:dyDescent="0.25">
      <c r="A2" s="2"/>
      <c r="B2" s="105" t="s">
        <v>22</v>
      </c>
      <c r="C2" s="106"/>
      <c r="D2" s="107" t="s">
        <v>43</v>
      </c>
      <c r="E2" s="108" t="s">
        <v>44</v>
      </c>
      <c r="F2" s="109"/>
      <c r="G2" s="109"/>
      <c r="H2" s="109"/>
      <c r="I2" s="109"/>
      <c r="J2" s="110"/>
      <c r="O2" s="1"/>
    </row>
    <row r="3" spans="1:15" ht="27" hidden="1" customHeight="1" x14ac:dyDescent="0.25">
      <c r="A3" s="2"/>
      <c r="B3" s="111"/>
      <c r="C3" s="106"/>
      <c r="D3" s="112"/>
      <c r="E3" s="113"/>
      <c r="F3" s="114"/>
      <c r="G3" s="114"/>
      <c r="H3" s="114"/>
      <c r="I3" s="114"/>
      <c r="J3" s="115"/>
    </row>
    <row r="4" spans="1:15" ht="23.25" customHeight="1" x14ac:dyDescent="0.25">
      <c r="A4" s="2"/>
      <c r="B4" s="116"/>
      <c r="C4" s="117"/>
      <c r="D4" s="118"/>
      <c r="E4" s="119"/>
      <c r="F4" s="119"/>
      <c r="G4" s="119"/>
      <c r="H4" s="119"/>
      <c r="I4" s="119"/>
      <c r="J4" s="120"/>
    </row>
    <row r="5" spans="1:15" ht="24" customHeight="1" x14ac:dyDescent="0.25">
      <c r="A5" s="2"/>
      <c r="B5" s="31" t="s">
        <v>42</v>
      </c>
      <c r="D5" s="121" t="s">
        <v>45</v>
      </c>
      <c r="E5" s="88"/>
      <c r="F5" s="88"/>
      <c r="G5" s="88"/>
      <c r="H5" s="18" t="s">
        <v>40</v>
      </c>
      <c r="I5" s="125" t="s">
        <v>49</v>
      </c>
      <c r="J5" s="8"/>
    </row>
    <row r="6" spans="1:15" ht="15.75" customHeight="1" x14ac:dyDescent="0.25">
      <c r="A6" s="2"/>
      <c r="B6" s="28"/>
      <c r="C6" s="53"/>
      <c r="D6" s="122" t="s">
        <v>46</v>
      </c>
      <c r="E6" s="89"/>
      <c r="F6" s="89"/>
      <c r="G6" s="89"/>
      <c r="H6" s="18" t="s">
        <v>34</v>
      </c>
      <c r="I6" s="22"/>
      <c r="J6" s="8"/>
    </row>
    <row r="7" spans="1:15" ht="15.75" customHeight="1" x14ac:dyDescent="0.25">
      <c r="A7" s="2"/>
      <c r="B7" s="29"/>
      <c r="C7" s="54"/>
      <c r="D7" s="124" t="s">
        <v>48</v>
      </c>
      <c r="E7" s="123" t="s">
        <v>47</v>
      </c>
      <c r="F7" s="90"/>
      <c r="G7" s="90"/>
      <c r="H7" s="24"/>
      <c r="I7" s="23"/>
      <c r="J7" s="34"/>
    </row>
    <row r="8" spans="1:15" ht="24" hidden="1" customHeight="1" x14ac:dyDescent="0.25">
      <c r="A8" s="2"/>
      <c r="B8" s="31" t="s">
        <v>20</v>
      </c>
      <c r="D8" s="126" t="s">
        <v>50</v>
      </c>
      <c r="H8" s="18" t="s">
        <v>40</v>
      </c>
      <c r="I8" s="125" t="s">
        <v>54</v>
      </c>
      <c r="J8" s="8"/>
    </row>
    <row r="9" spans="1:15" ht="15.75" hidden="1" customHeight="1" x14ac:dyDescent="0.25">
      <c r="A9" s="2"/>
      <c r="B9" s="2"/>
      <c r="D9" s="126" t="s">
        <v>51</v>
      </c>
      <c r="H9" s="18" t="s">
        <v>34</v>
      </c>
      <c r="I9" s="22"/>
      <c r="J9" s="8"/>
    </row>
    <row r="10" spans="1:15" ht="15.75" hidden="1" customHeight="1" x14ac:dyDescent="0.25">
      <c r="A10" s="2"/>
      <c r="B10" s="35"/>
      <c r="C10" s="54"/>
      <c r="D10" s="124" t="s">
        <v>53</v>
      </c>
      <c r="E10" s="127" t="s">
        <v>52</v>
      </c>
      <c r="F10" s="24"/>
      <c r="G10" s="14"/>
      <c r="H10" s="14"/>
      <c r="I10" s="36"/>
      <c r="J10" s="34"/>
    </row>
    <row r="11" spans="1:15" ht="24" customHeight="1" x14ac:dyDescent="0.25">
      <c r="A11" s="2"/>
      <c r="B11" s="31" t="s">
        <v>19</v>
      </c>
      <c r="D11" s="128"/>
      <c r="E11" s="128"/>
      <c r="F11" s="128"/>
      <c r="G11" s="128"/>
      <c r="H11" s="18" t="s">
        <v>40</v>
      </c>
      <c r="I11" s="133"/>
      <c r="J11" s="8"/>
    </row>
    <row r="12" spans="1:15" ht="15.75" customHeight="1" x14ac:dyDescent="0.25">
      <c r="A12" s="2"/>
      <c r="B12" s="28"/>
      <c r="C12" s="53"/>
      <c r="D12" s="129"/>
      <c r="E12" s="129"/>
      <c r="F12" s="129"/>
      <c r="G12" s="129"/>
      <c r="H12" s="18" t="s">
        <v>34</v>
      </c>
      <c r="I12" s="133"/>
      <c r="J12" s="8"/>
    </row>
    <row r="13" spans="1:15" ht="15.75" customHeight="1" x14ac:dyDescent="0.25">
      <c r="A13" s="2"/>
      <c r="B13" s="29"/>
      <c r="C13" s="54"/>
      <c r="D13" s="132"/>
      <c r="E13" s="130"/>
      <c r="F13" s="131"/>
      <c r="G13" s="131"/>
      <c r="H13" s="19"/>
      <c r="I13" s="23"/>
      <c r="J13" s="34"/>
    </row>
    <row r="14" spans="1:15" ht="24" customHeight="1" x14ac:dyDescent="0.25">
      <c r="A14" s="2"/>
      <c r="B14" s="43" t="s">
        <v>21</v>
      </c>
      <c r="C14" s="55"/>
      <c r="D14" s="56"/>
      <c r="E14" s="57"/>
      <c r="F14" s="44"/>
      <c r="G14" s="44"/>
      <c r="H14" s="45"/>
      <c r="I14" s="44"/>
      <c r="J14" s="46"/>
    </row>
    <row r="15" spans="1:15" ht="32.25" customHeight="1" x14ac:dyDescent="0.25">
      <c r="A15" s="2"/>
      <c r="B15" s="35" t="s">
        <v>32</v>
      </c>
      <c r="C15" s="58"/>
      <c r="D15" s="52"/>
      <c r="E15" s="83"/>
      <c r="F15" s="83"/>
      <c r="G15" s="84"/>
      <c r="H15" s="84"/>
      <c r="I15" s="84" t="s">
        <v>29</v>
      </c>
      <c r="J15" s="85"/>
    </row>
    <row r="16" spans="1:15" ht="23.25" customHeight="1" x14ac:dyDescent="0.25">
      <c r="A16" s="197" t="s">
        <v>24</v>
      </c>
      <c r="B16" s="38" t="s">
        <v>24</v>
      </c>
      <c r="C16" s="59"/>
      <c r="D16" s="60"/>
      <c r="E16" s="80"/>
      <c r="F16" s="81"/>
      <c r="G16" s="80"/>
      <c r="H16" s="81"/>
      <c r="I16" s="80">
        <f>SUMIF(F140:F152,A16,I140:I152)+SUMIF(F140:F152,"PSU",I140:I152)</f>
        <v>0</v>
      </c>
      <c r="J16" s="82"/>
    </row>
    <row r="17" spans="1:10" ht="23.25" customHeight="1" x14ac:dyDescent="0.25">
      <c r="A17" s="197" t="s">
        <v>25</v>
      </c>
      <c r="B17" s="38" t="s">
        <v>25</v>
      </c>
      <c r="C17" s="59"/>
      <c r="D17" s="60"/>
      <c r="E17" s="80"/>
      <c r="F17" s="81"/>
      <c r="G17" s="80"/>
      <c r="H17" s="81"/>
      <c r="I17" s="80">
        <f>SUMIF(F140:F152,A17,I140:I152)</f>
        <v>0</v>
      </c>
      <c r="J17" s="82"/>
    </row>
    <row r="18" spans="1:10" ht="23.25" customHeight="1" x14ac:dyDescent="0.25">
      <c r="A18" s="197" t="s">
        <v>26</v>
      </c>
      <c r="B18" s="38" t="s">
        <v>26</v>
      </c>
      <c r="C18" s="59"/>
      <c r="D18" s="60"/>
      <c r="E18" s="80"/>
      <c r="F18" s="81"/>
      <c r="G18" s="80"/>
      <c r="H18" s="81"/>
      <c r="I18" s="80">
        <f>SUMIF(F140:F152,A18,I140:I152)</f>
        <v>0</v>
      </c>
      <c r="J18" s="82"/>
    </row>
    <row r="19" spans="1:10" ht="23.25" customHeight="1" x14ac:dyDescent="0.25">
      <c r="A19" s="197" t="s">
        <v>156</v>
      </c>
      <c r="B19" s="38" t="s">
        <v>27</v>
      </c>
      <c r="C19" s="59"/>
      <c r="D19" s="60"/>
      <c r="E19" s="80"/>
      <c r="F19" s="81"/>
      <c r="G19" s="80"/>
      <c r="H19" s="81"/>
      <c r="I19" s="80">
        <f>SUMIF(F140:F152,A19,I140:I152)</f>
        <v>0</v>
      </c>
      <c r="J19" s="82"/>
    </row>
    <row r="20" spans="1:10" ht="23.25" customHeight="1" x14ac:dyDescent="0.25">
      <c r="A20" s="197" t="s">
        <v>157</v>
      </c>
      <c r="B20" s="38" t="s">
        <v>28</v>
      </c>
      <c r="C20" s="59"/>
      <c r="D20" s="60"/>
      <c r="E20" s="80"/>
      <c r="F20" s="81"/>
      <c r="G20" s="80"/>
      <c r="H20" s="81"/>
      <c r="I20" s="80">
        <f>SUMIF(F140:F152,A20,I140:I152)</f>
        <v>0</v>
      </c>
      <c r="J20" s="82"/>
    </row>
    <row r="21" spans="1:10" ht="23.25" customHeight="1" x14ac:dyDescent="0.25">
      <c r="A21" s="2"/>
      <c r="B21" s="48" t="s">
        <v>29</v>
      </c>
      <c r="C21" s="61"/>
      <c r="D21" s="62"/>
      <c r="E21" s="86"/>
      <c r="F21" s="87"/>
      <c r="G21" s="86"/>
      <c r="H21" s="87"/>
      <c r="I21" s="86">
        <f>SUM(I16:J20)</f>
        <v>0</v>
      </c>
      <c r="J21" s="96"/>
    </row>
    <row r="22" spans="1:10" ht="33" customHeight="1" x14ac:dyDescent="0.25">
      <c r="A22" s="2"/>
      <c r="B22" s="42" t="s">
        <v>33</v>
      </c>
      <c r="C22" s="59"/>
      <c r="D22" s="60"/>
      <c r="E22" s="63"/>
      <c r="F22" s="39"/>
      <c r="G22" s="33"/>
      <c r="H22" s="33"/>
      <c r="I22" s="33"/>
      <c r="J22" s="40"/>
    </row>
    <row r="23" spans="1:10" ht="23.25" customHeight="1" x14ac:dyDescent="0.25">
      <c r="A23" s="2">
        <f>ZakladDPHSni*SazbaDPH1/100</f>
        <v>0</v>
      </c>
      <c r="B23" s="38" t="s">
        <v>12</v>
      </c>
      <c r="C23" s="59"/>
      <c r="D23" s="60"/>
      <c r="E23" s="64">
        <v>15</v>
      </c>
      <c r="F23" s="39" t="s">
        <v>0</v>
      </c>
      <c r="G23" s="94">
        <f>ZakladDPHSniVypocet</f>
        <v>0</v>
      </c>
      <c r="H23" s="95"/>
      <c r="I23" s="95"/>
      <c r="J23" s="40" t="str">
        <f t="shared" ref="J23:J28" si="0">Mena</f>
        <v>CZK</v>
      </c>
    </row>
    <row r="24" spans="1:10" ht="23.25" customHeight="1" x14ac:dyDescent="0.25">
      <c r="A24" s="2">
        <f>(A23-INT(A23))*100</f>
        <v>0</v>
      </c>
      <c r="B24" s="38" t="s">
        <v>13</v>
      </c>
      <c r="C24" s="59"/>
      <c r="D24" s="60"/>
      <c r="E24" s="64">
        <f>SazbaDPH1</f>
        <v>15</v>
      </c>
      <c r="F24" s="39" t="s">
        <v>0</v>
      </c>
      <c r="G24" s="92">
        <f>IF(A24&gt;50, ROUNDUP(A23, 0), ROUNDDOWN(A23, 0))</f>
        <v>0</v>
      </c>
      <c r="H24" s="93"/>
      <c r="I24" s="93"/>
      <c r="J24" s="40" t="str">
        <f t="shared" si="0"/>
        <v>CZK</v>
      </c>
    </row>
    <row r="25" spans="1:10" ht="23.25" customHeight="1" x14ac:dyDescent="0.25">
      <c r="A25" s="2">
        <f>ZakladDPHZakl*SazbaDPH2/100</f>
        <v>0</v>
      </c>
      <c r="B25" s="38" t="s">
        <v>14</v>
      </c>
      <c r="C25" s="59"/>
      <c r="D25" s="60"/>
      <c r="E25" s="64">
        <v>21</v>
      </c>
      <c r="F25" s="39" t="s">
        <v>0</v>
      </c>
      <c r="G25" s="94">
        <f>ZakladDPHZaklVypocet</f>
        <v>0</v>
      </c>
      <c r="H25" s="95"/>
      <c r="I25" s="95"/>
      <c r="J25" s="40" t="str">
        <f t="shared" si="0"/>
        <v>CZK</v>
      </c>
    </row>
    <row r="26" spans="1:10" ht="23.25" customHeight="1" x14ac:dyDescent="0.25">
      <c r="A26" s="2">
        <f>(A25-INT(A25))*100</f>
        <v>0</v>
      </c>
      <c r="B26" s="32" t="s">
        <v>15</v>
      </c>
      <c r="C26" s="65"/>
      <c r="D26" s="52"/>
      <c r="E26" s="66">
        <f>SazbaDPH2</f>
        <v>21</v>
      </c>
      <c r="F26" s="30" t="s">
        <v>0</v>
      </c>
      <c r="G26" s="77">
        <f>IF(A26&gt;50, ROUNDUP(A25, 0), ROUNDDOWN(A25, 0))</f>
        <v>0</v>
      </c>
      <c r="H26" s="78"/>
      <c r="I26" s="78"/>
      <c r="J26" s="37" t="str">
        <f t="shared" si="0"/>
        <v>CZK</v>
      </c>
    </row>
    <row r="27" spans="1:10" ht="23.25" customHeight="1" thickBot="1" x14ac:dyDescent="0.3">
      <c r="A27" s="2">
        <f>ZakladDPHSni+DPHSni+ZakladDPHZakl+DPHZakl</f>
        <v>0</v>
      </c>
      <c r="B27" s="31" t="s">
        <v>4</v>
      </c>
      <c r="C27" s="67"/>
      <c r="D27" s="68"/>
      <c r="E27" s="67"/>
      <c r="F27" s="16"/>
      <c r="G27" s="79">
        <f>CenaCelkem-(ZakladDPHSni+DPHSni+ZakladDPHZakl+DPHZakl)</f>
        <v>0</v>
      </c>
      <c r="H27" s="79"/>
      <c r="I27" s="79"/>
      <c r="J27" s="41" t="str">
        <f t="shared" si="0"/>
        <v>CZK</v>
      </c>
    </row>
    <row r="28" spans="1:10" ht="27.75" hidden="1" customHeight="1" thickBot="1" x14ac:dyDescent="0.3">
      <c r="A28" s="2"/>
      <c r="B28" s="164" t="s">
        <v>23</v>
      </c>
      <c r="C28" s="165"/>
      <c r="D28" s="165"/>
      <c r="E28" s="166"/>
      <c r="F28" s="167"/>
      <c r="G28" s="168">
        <f>ZakladDPHSniVypocet+ZakladDPHZaklVypocet</f>
        <v>0</v>
      </c>
      <c r="H28" s="168"/>
      <c r="I28" s="168"/>
      <c r="J28" s="169" t="str">
        <f t="shared" si="0"/>
        <v>CZK</v>
      </c>
    </row>
    <row r="29" spans="1:10" ht="27.75" customHeight="1" thickBot="1" x14ac:dyDescent="0.3">
      <c r="A29" s="2">
        <f>(A27-INT(A27))*100</f>
        <v>0</v>
      </c>
      <c r="B29" s="164" t="s">
        <v>35</v>
      </c>
      <c r="C29" s="170"/>
      <c r="D29" s="170"/>
      <c r="E29" s="170"/>
      <c r="F29" s="171"/>
      <c r="G29" s="172">
        <f>IF(A29&gt;50, ROUNDUP(A27, 0), ROUNDDOWN(A27, 0))</f>
        <v>0</v>
      </c>
      <c r="H29" s="172"/>
      <c r="I29" s="172"/>
      <c r="J29" s="173" t="s">
        <v>73</v>
      </c>
    </row>
    <row r="30" spans="1:10" ht="12.75" customHeight="1" x14ac:dyDescent="0.25">
      <c r="A30" s="2"/>
      <c r="B30" s="2"/>
      <c r="J30" s="9"/>
    </row>
    <row r="31" spans="1:10" ht="30" customHeight="1" x14ac:dyDescent="0.25">
      <c r="A31" s="2"/>
      <c r="B31" s="2"/>
      <c r="J31" s="9"/>
    </row>
    <row r="32" spans="1:10" ht="18.75" customHeight="1" x14ac:dyDescent="0.25">
      <c r="A32" s="2"/>
      <c r="B32" s="17"/>
      <c r="C32" s="69" t="s">
        <v>11</v>
      </c>
      <c r="D32" s="70"/>
      <c r="E32" s="70"/>
      <c r="F32" s="15" t="s">
        <v>10</v>
      </c>
      <c r="G32" s="26"/>
      <c r="H32" s="27"/>
      <c r="I32" s="26"/>
      <c r="J32" s="9"/>
    </row>
    <row r="33" spans="1:10" ht="47.25" customHeight="1" x14ac:dyDescent="0.25">
      <c r="A33" s="2"/>
      <c r="B33" s="2"/>
      <c r="J33" s="9"/>
    </row>
    <row r="34" spans="1:10" s="21" customFormat="1" ht="18.75" customHeight="1" x14ac:dyDescent="0.25">
      <c r="A34" s="20"/>
      <c r="B34" s="20"/>
      <c r="C34" s="71"/>
      <c r="D34" s="97"/>
      <c r="E34" s="98"/>
      <c r="G34" s="99"/>
      <c r="H34" s="100"/>
      <c r="I34" s="100"/>
      <c r="J34" s="25"/>
    </row>
    <row r="35" spans="1:10" ht="12.75" customHeight="1" x14ac:dyDescent="0.25">
      <c r="A35" s="2"/>
      <c r="B35" s="2"/>
      <c r="D35" s="91" t="s">
        <v>2</v>
      </c>
      <c r="E35" s="91"/>
      <c r="H35" s="10" t="s">
        <v>3</v>
      </c>
      <c r="J35" s="9"/>
    </row>
    <row r="36" spans="1:10" ht="13.5" customHeight="1" thickBot="1" x14ac:dyDescent="0.3">
      <c r="A36" s="11"/>
      <c r="B36" s="11"/>
      <c r="C36" s="72"/>
      <c r="D36" s="72"/>
      <c r="E36" s="72"/>
      <c r="F36" s="12"/>
      <c r="G36" s="12"/>
      <c r="H36" s="12"/>
      <c r="I36" s="12"/>
      <c r="J36" s="13"/>
    </row>
    <row r="37" spans="1:10" ht="27" customHeight="1" x14ac:dyDescent="0.25">
      <c r="B37" s="136" t="s">
        <v>16</v>
      </c>
      <c r="C37" s="137"/>
      <c r="D37" s="137"/>
      <c r="E37" s="137"/>
      <c r="F37" s="138"/>
      <c r="G37" s="138"/>
      <c r="H37" s="138"/>
      <c r="I37" s="138"/>
      <c r="J37" s="139"/>
    </row>
    <row r="38" spans="1:10" ht="25.5" customHeight="1" x14ac:dyDescent="0.25">
      <c r="A38" s="135" t="s">
        <v>37</v>
      </c>
      <c r="B38" s="140" t="s">
        <v>17</v>
      </c>
      <c r="C38" s="141" t="s">
        <v>5</v>
      </c>
      <c r="D38" s="141"/>
      <c r="E38" s="141"/>
      <c r="F38" s="142" t="str">
        <f>B23</f>
        <v>Základ pro sníženou DPH</v>
      </c>
      <c r="G38" s="142" t="str">
        <f>B25</f>
        <v>Základ pro základní DPH</v>
      </c>
      <c r="H38" s="143" t="s">
        <v>18</v>
      </c>
      <c r="I38" s="143" t="s">
        <v>1</v>
      </c>
      <c r="J38" s="144" t="s">
        <v>0</v>
      </c>
    </row>
    <row r="39" spans="1:10" ht="25.5" hidden="1" customHeight="1" x14ac:dyDescent="0.25">
      <c r="A39" s="135">
        <v>1</v>
      </c>
      <c r="B39" s="145" t="s">
        <v>55</v>
      </c>
      <c r="C39" s="146"/>
      <c r="D39" s="146"/>
      <c r="E39" s="146"/>
      <c r="F39" s="147">
        <f>'00 00 Naklady'!AE21+'06 06 Pol'!AE62+'07 07 Pol'!AE40+'08 08 Pol'!AE48+'09 09 Pol'!AE23</f>
        <v>0</v>
      </c>
      <c r="G39" s="148">
        <f>'00 00 Naklady'!AF21+'06 06 Pol'!AF62+'07 07 Pol'!AF40+'08 08 Pol'!AF48+'09 09 Pol'!AF23</f>
        <v>0</v>
      </c>
      <c r="H39" s="149">
        <f>(F39*SazbaDPH1/100)+(G39*SazbaDPH2/100)</f>
        <v>0</v>
      </c>
      <c r="I39" s="149">
        <f>F39+G39+H39</f>
        <v>0</v>
      </c>
      <c r="J39" s="150" t="str">
        <f>IF(CenaCelkemVypocet=0,"",I39/CenaCelkemVypocet*100)</f>
        <v/>
      </c>
    </row>
    <row r="40" spans="1:10" ht="25.5" customHeight="1" x14ac:dyDescent="0.25">
      <c r="A40" s="135">
        <v>2</v>
      </c>
      <c r="B40" s="151"/>
      <c r="C40" s="152" t="s">
        <v>56</v>
      </c>
      <c r="D40" s="152"/>
      <c r="E40" s="152"/>
      <c r="F40" s="153">
        <f>'00 00 Naklady'!AE21</f>
        <v>0</v>
      </c>
      <c r="G40" s="154">
        <f>'00 00 Naklady'!AF21</f>
        <v>0</v>
      </c>
      <c r="H40" s="154">
        <f>(F40*SazbaDPH1/100)+(G40*SazbaDPH2/100)</f>
        <v>0</v>
      </c>
      <c r="I40" s="154">
        <f>F40+G40+H40</f>
        <v>0</v>
      </c>
      <c r="J40" s="155" t="str">
        <f>IF(CenaCelkemVypocet=0,"",I40/CenaCelkemVypocet*100)</f>
        <v/>
      </c>
    </row>
    <row r="41" spans="1:10" ht="25.5" customHeight="1" x14ac:dyDescent="0.25">
      <c r="A41" s="135">
        <v>3</v>
      </c>
      <c r="B41" s="156" t="s">
        <v>57</v>
      </c>
      <c r="C41" s="146" t="s">
        <v>58</v>
      </c>
      <c r="D41" s="146"/>
      <c r="E41" s="146"/>
      <c r="F41" s="157">
        <f>'00 00 Naklady'!AE21</f>
        <v>0</v>
      </c>
      <c r="G41" s="149">
        <f>'00 00 Naklady'!AF21</f>
        <v>0</v>
      </c>
      <c r="H41" s="149">
        <f>(F41*SazbaDPH1/100)+(G41*SazbaDPH2/100)</f>
        <v>0</v>
      </c>
      <c r="I41" s="149">
        <f>F41+G41+H41</f>
        <v>0</v>
      </c>
      <c r="J41" s="150" t="str">
        <f>IF(CenaCelkemVypocet=0,"",I41/CenaCelkemVypocet*100)</f>
        <v/>
      </c>
    </row>
    <row r="42" spans="1:10" ht="25.5" customHeight="1" x14ac:dyDescent="0.25">
      <c r="A42" s="135">
        <v>2</v>
      </c>
      <c r="B42" s="151"/>
      <c r="C42" s="152" t="s">
        <v>59</v>
      </c>
      <c r="D42" s="152"/>
      <c r="E42" s="152"/>
      <c r="F42" s="153"/>
      <c r="G42" s="154"/>
      <c r="H42" s="154">
        <f>(F42*SazbaDPH1/100)+(G42*SazbaDPH2/100)</f>
        <v>0</v>
      </c>
      <c r="I42" s="154"/>
      <c r="J42" s="155"/>
    </row>
    <row r="43" spans="1:10" ht="25.5" customHeight="1" x14ac:dyDescent="0.25">
      <c r="A43" s="135">
        <v>2</v>
      </c>
      <c r="B43" s="151" t="s">
        <v>60</v>
      </c>
      <c r="C43" s="152" t="s">
        <v>61</v>
      </c>
      <c r="D43" s="152"/>
      <c r="E43" s="152"/>
      <c r="F43" s="153">
        <f>'06 06 Pol'!AE62</f>
        <v>0</v>
      </c>
      <c r="G43" s="154">
        <f>'06 06 Pol'!AF62</f>
        <v>0</v>
      </c>
      <c r="H43" s="154">
        <f>(F43*SazbaDPH1/100)+(G43*SazbaDPH2/100)</f>
        <v>0</v>
      </c>
      <c r="I43" s="154">
        <f>F43+G43+H43</f>
        <v>0</v>
      </c>
      <c r="J43" s="155" t="str">
        <f>IF(CenaCelkemVypocet=0,"",I43/CenaCelkemVypocet*100)</f>
        <v/>
      </c>
    </row>
    <row r="44" spans="1:10" ht="25.5" customHeight="1" x14ac:dyDescent="0.25">
      <c r="A44" s="135">
        <v>3</v>
      </c>
      <c r="B44" s="156" t="s">
        <v>60</v>
      </c>
      <c r="C44" s="146" t="s">
        <v>62</v>
      </c>
      <c r="D44" s="146"/>
      <c r="E44" s="146"/>
      <c r="F44" s="157">
        <f>'06 06 Pol'!AE62</f>
        <v>0</v>
      </c>
      <c r="G44" s="149">
        <f>'06 06 Pol'!AF62</f>
        <v>0</v>
      </c>
      <c r="H44" s="149">
        <f>(F44*SazbaDPH1/100)+(G44*SazbaDPH2/100)</f>
        <v>0</v>
      </c>
      <c r="I44" s="149">
        <f>F44+G44+H44</f>
        <v>0</v>
      </c>
      <c r="J44" s="150" t="str">
        <f>IF(CenaCelkemVypocet=0,"",I44/CenaCelkemVypocet*100)</f>
        <v/>
      </c>
    </row>
    <row r="45" spans="1:10" ht="25.5" customHeight="1" x14ac:dyDescent="0.25">
      <c r="A45" s="135">
        <v>2</v>
      </c>
      <c r="B45" s="151" t="s">
        <v>63</v>
      </c>
      <c r="C45" s="152" t="s">
        <v>64</v>
      </c>
      <c r="D45" s="152"/>
      <c r="E45" s="152"/>
      <c r="F45" s="153">
        <f>'07 07 Pol'!AE40</f>
        <v>0</v>
      </c>
      <c r="G45" s="154">
        <f>'07 07 Pol'!AF40</f>
        <v>0</v>
      </c>
      <c r="H45" s="154">
        <f>(F45*SazbaDPH1/100)+(G45*SazbaDPH2/100)</f>
        <v>0</v>
      </c>
      <c r="I45" s="154">
        <f>F45+G45+H45</f>
        <v>0</v>
      </c>
      <c r="J45" s="155" t="str">
        <f>IF(CenaCelkemVypocet=0,"",I45/CenaCelkemVypocet*100)</f>
        <v/>
      </c>
    </row>
    <row r="46" spans="1:10" ht="25.5" customHeight="1" x14ac:dyDescent="0.25">
      <c r="A46" s="135">
        <v>3</v>
      </c>
      <c r="B46" s="156" t="s">
        <v>63</v>
      </c>
      <c r="C46" s="146" t="s">
        <v>65</v>
      </c>
      <c r="D46" s="146"/>
      <c r="E46" s="146"/>
      <c r="F46" s="157">
        <f>'07 07 Pol'!AE40</f>
        <v>0</v>
      </c>
      <c r="G46" s="149">
        <f>'07 07 Pol'!AF40</f>
        <v>0</v>
      </c>
      <c r="H46" s="149">
        <f>(F46*SazbaDPH1/100)+(G46*SazbaDPH2/100)</f>
        <v>0</v>
      </c>
      <c r="I46" s="149">
        <f>F46+G46+H46</f>
        <v>0</v>
      </c>
      <c r="J46" s="150" t="str">
        <f>IF(CenaCelkemVypocet=0,"",I46/CenaCelkemVypocet*100)</f>
        <v/>
      </c>
    </row>
    <row r="47" spans="1:10" ht="25.5" customHeight="1" x14ac:dyDescent="0.25">
      <c r="A47" s="135">
        <v>2</v>
      </c>
      <c r="B47" s="151" t="s">
        <v>66</v>
      </c>
      <c r="C47" s="152" t="s">
        <v>67</v>
      </c>
      <c r="D47" s="152"/>
      <c r="E47" s="152"/>
      <c r="F47" s="153">
        <f>'08 08 Pol'!AE48</f>
        <v>0</v>
      </c>
      <c r="G47" s="154">
        <f>'08 08 Pol'!AF48</f>
        <v>0</v>
      </c>
      <c r="H47" s="154">
        <f>(F47*SazbaDPH1/100)+(G47*SazbaDPH2/100)</f>
        <v>0</v>
      </c>
      <c r="I47" s="154">
        <f>F47+G47+H47</f>
        <v>0</v>
      </c>
      <c r="J47" s="155" t="str">
        <f>IF(CenaCelkemVypocet=0,"",I47/CenaCelkemVypocet*100)</f>
        <v/>
      </c>
    </row>
    <row r="48" spans="1:10" ht="25.5" customHeight="1" x14ac:dyDescent="0.25">
      <c r="A48" s="135">
        <v>3</v>
      </c>
      <c r="B48" s="156" t="s">
        <v>66</v>
      </c>
      <c r="C48" s="146" t="s">
        <v>68</v>
      </c>
      <c r="D48" s="146"/>
      <c r="E48" s="146"/>
      <c r="F48" s="157">
        <f>'08 08 Pol'!AE48</f>
        <v>0</v>
      </c>
      <c r="G48" s="149">
        <f>'08 08 Pol'!AF48</f>
        <v>0</v>
      </c>
      <c r="H48" s="149">
        <f>(F48*SazbaDPH1/100)+(G48*SazbaDPH2/100)</f>
        <v>0</v>
      </c>
      <c r="I48" s="149">
        <f>F48+G48+H48</f>
        <v>0</v>
      </c>
      <c r="J48" s="150" t="str">
        <f>IF(CenaCelkemVypocet=0,"",I48/CenaCelkemVypocet*100)</f>
        <v/>
      </c>
    </row>
    <row r="49" spans="1:52" ht="25.5" customHeight="1" x14ac:dyDescent="0.25">
      <c r="A49" s="135">
        <v>2</v>
      </c>
      <c r="B49" s="151" t="s">
        <v>69</v>
      </c>
      <c r="C49" s="152" t="s">
        <v>70</v>
      </c>
      <c r="D49" s="152"/>
      <c r="E49" s="152"/>
      <c r="F49" s="153">
        <f>'09 09 Pol'!AE23</f>
        <v>0</v>
      </c>
      <c r="G49" s="154">
        <f>'09 09 Pol'!AF23</f>
        <v>0</v>
      </c>
      <c r="H49" s="154">
        <f>(F49*SazbaDPH1/100)+(G49*SazbaDPH2/100)</f>
        <v>0</v>
      </c>
      <c r="I49" s="154">
        <f>F49+G49+H49</f>
        <v>0</v>
      </c>
      <c r="J49" s="155" t="str">
        <f>IF(CenaCelkemVypocet=0,"",I49/CenaCelkemVypocet*100)</f>
        <v/>
      </c>
    </row>
    <row r="50" spans="1:52" ht="25.5" customHeight="1" x14ac:dyDescent="0.25">
      <c r="A50" s="135">
        <v>3</v>
      </c>
      <c r="B50" s="156" t="s">
        <v>69</v>
      </c>
      <c r="C50" s="146" t="s">
        <v>71</v>
      </c>
      <c r="D50" s="146"/>
      <c r="E50" s="146"/>
      <c r="F50" s="157">
        <f>'09 09 Pol'!AE23</f>
        <v>0</v>
      </c>
      <c r="G50" s="149">
        <f>'09 09 Pol'!AF23</f>
        <v>0</v>
      </c>
      <c r="H50" s="149">
        <f>(F50*SazbaDPH1/100)+(G50*SazbaDPH2/100)</f>
        <v>0</v>
      </c>
      <c r="I50" s="149">
        <f>F50+G50+H50</f>
        <v>0</v>
      </c>
      <c r="J50" s="150" t="str">
        <f>IF(CenaCelkemVypocet=0,"",I50/CenaCelkemVypocet*100)</f>
        <v/>
      </c>
    </row>
    <row r="51" spans="1:52" ht="25.5" customHeight="1" x14ac:dyDescent="0.25">
      <c r="A51" s="135"/>
      <c r="B51" s="158" t="s">
        <v>72</v>
      </c>
      <c r="C51" s="159"/>
      <c r="D51" s="159"/>
      <c r="E51" s="160"/>
      <c r="F51" s="161">
        <f>SUMIF(A39:A50,"=1",F39:F50)</f>
        <v>0</v>
      </c>
      <c r="G51" s="162">
        <f>SUMIF(A39:A50,"=1",G39:G50)</f>
        <v>0</v>
      </c>
      <c r="H51" s="162">
        <f>SUMIF(A39:A50,"=1",H39:H50)</f>
        <v>0</v>
      </c>
      <c r="I51" s="162">
        <f>SUMIF(A39:A50,"=1",I39:I50)</f>
        <v>0</v>
      </c>
      <c r="J51" s="163">
        <f>SUMIF(A39:A50,"=1",J39:J50)</f>
        <v>0</v>
      </c>
    </row>
    <row r="53" spans="1:52" x14ac:dyDescent="0.25">
      <c r="A53" t="s">
        <v>74</v>
      </c>
      <c r="B53" t="s">
        <v>75</v>
      </c>
    </row>
    <row r="54" spans="1:52" x14ac:dyDescent="0.25">
      <c r="B54" s="175" t="s">
        <v>76</v>
      </c>
      <c r="C54" s="175"/>
      <c r="D54" s="175"/>
      <c r="E54" s="175"/>
      <c r="F54" s="175"/>
      <c r="G54" s="175"/>
      <c r="H54" s="175"/>
      <c r="I54" s="175"/>
      <c r="J54" s="175"/>
      <c r="AZ54" s="174" t="str">
        <f>B54</f>
        <v>1. PODMÍNKY PRO ZPRACOVÁNÍ NABÍDKOVÉ CENY</v>
      </c>
    </row>
    <row r="56" spans="1:52" x14ac:dyDescent="0.25">
      <c r="B56" s="175" t="s">
        <v>77</v>
      </c>
      <c r="C56" s="175"/>
      <c r="D56" s="175"/>
      <c r="E56" s="175"/>
      <c r="F56" s="175"/>
      <c r="G56" s="175"/>
      <c r="H56" s="175"/>
      <c r="I56" s="175"/>
      <c r="J56" s="175"/>
      <c r="AZ56" s="174" t="str">
        <f>B56</f>
        <v xml:space="preserve">        Preambule</v>
      </c>
    </row>
    <row r="58" spans="1:52" ht="52.8" x14ac:dyDescent="0.25">
      <c r="B58" s="175" t="s">
        <v>78</v>
      </c>
      <c r="C58" s="175"/>
      <c r="D58" s="175"/>
      <c r="E58" s="175"/>
      <c r="F58" s="175"/>
      <c r="G58" s="175"/>
      <c r="H58" s="175"/>
      <c r="I58" s="175"/>
      <c r="J58" s="175"/>
      <c r="AZ58" s="174" t="str">
        <f>B58</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9" spans="1:52" ht="52.8" x14ac:dyDescent="0.25">
      <c r="B59" s="175" t="s">
        <v>79</v>
      </c>
      <c r="C59" s="175"/>
      <c r="D59" s="175"/>
      <c r="E59" s="175"/>
      <c r="F59" s="175"/>
      <c r="G59" s="175"/>
      <c r="H59" s="175"/>
      <c r="I59" s="175"/>
      <c r="J59" s="175"/>
      <c r="AZ59" s="174" t="str">
        <f>B59</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61" spans="1:52" x14ac:dyDescent="0.25">
      <c r="B61" s="175" t="s">
        <v>80</v>
      </c>
      <c r="C61" s="175"/>
      <c r="D61" s="175"/>
      <c r="E61" s="175"/>
      <c r="F61" s="175"/>
      <c r="G61" s="175"/>
      <c r="H61" s="175"/>
      <c r="I61" s="175"/>
      <c r="J61" s="175"/>
      <c r="AZ61" s="174" t="str">
        <f>B61</f>
        <v xml:space="preserve">        Vymezení některých pojmů</v>
      </c>
    </row>
    <row r="64" spans="1:52" x14ac:dyDescent="0.25">
      <c r="B64" s="175" t="s">
        <v>81</v>
      </c>
      <c r="C64" s="175"/>
      <c r="D64" s="175"/>
      <c r="E64" s="175"/>
      <c r="F64" s="175"/>
      <c r="G64" s="175"/>
      <c r="H64" s="175"/>
      <c r="I64" s="175"/>
      <c r="J64" s="175"/>
      <c r="AZ64" s="174" t="str">
        <f>B64</f>
        <v>Pro účely zpracování nabídkové ceny se jsou použity některé pojmy, pod kterými se rozumí:</v>
      </c>
    </row>
    <row r="65" spans="2:52" ht="39.6" x14ac:dyDescent="0.25">
      <c r="B65" s="175" t="s">
        <v>82</v>
      </c>
      <c r="C65" s="175"/>
      <c r="D65" s="175"/>
      <c r="E65" s="175"/>
      <c r="F65" s="175"/>
      <c r="G65" s="175"/>
      <c r="H65" s="175"/>
      <c r="I65" s="175"/>
      <c r="J65" s="175"/>
      <c r="AZ65" s="174" t="str">
        <f>B65</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6" spans="2:52" ht="39.6" x14ac:dyDescent="0.25">
      <c r="B66" s="175" t="s">
        <v>83</v>
      </c>
      <c r="C66" s="175"/>
      <c r="D66" s="175"/>
      <c r="E66" s="175"/>
      <c r="F66" s="175"/>
      <c r="G66" s="175"/>
      <c r="H66" s="175"/>
      <c r="I66" s="175"/>
      <c r="J66" s="175"/>
      <c r="AZ66" s="174" t="str">
        <f>B66</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7" spans="2:52" ht="52.8" x14ac:dyDescent="0.25">
      <c r="B67" s="175" t="s">
        <v>84</v>
      </c>
      <c r="C67" s="175"/>
      <c r="D67" s="175"/>
      <c r="E67" s="175"/>
      <c r="F67" s="175"/>
      <c r="G67" s="175"/>
      <c r="H67" s="175"/>
      <c r="I67" s="175"/>
      <c r="J67" s="175"/>
      <c r="AZ67" s="174" t="str">
        <f>B67</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8" spans="2:52" ht="79.2" x14ac:dyDescent="0.25">
      <c r="B68" s="175" t="s">
        <v>85</v>
      </c>
      <c r="C68" s="175"/>
      <c r="D68" s="175"/>
      <c r="E68" s="175"/>
      <c r="F68" s="175"/>
      <c r="G68" s="175"/>
      <c r="H68" s="175"/>
      <c r="I68" s="175"/>
      <c r="J68" s="175"/>
      <c r="AZ68" s="174" t="str">
        <f>B68</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9" spans="2:52" ht="52.8" x14ac:dyDescent="0.25">
      <c r="B69" s="175" t="s">
        <v>86</v>
      </c>
      <c r="C69" s="175"/>
      <c r="D69" s="175"/>
      <c r="E69" s="175"/>
      <c r="F69" s="175"/>
      <c r="G69" s="175"/>
      <c r="H69" s="175"/>
      <c r="I69" s="175"/>
      <c r="J69" s="175"/>
      <c r="AZ69" s="174" t="str">
        <f>B69</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71" spans="2:52" x14ac:dyDescent="0.25">
      <c r="B71" s="175" t="s">
        <v>87</v>
      </c>
      <c r="C71" s="175"/>
      <c r="D71" s="175"/>
      <c r="E71" s="175"/>
      <c r="F71" s="175"/>
      <c r="G71" s="175"/>
      <c r="H71" s="175"/>
      <c r="I71" s="175"/>
      <c r="J71" s="175"/>
      <c r="AZ71" s="174" t="str">
        <f>B71</f>
        <v xml:space="preserve">        Cenová soustava</v>
      </c>
    </row>
    <row r="73" spans="2:52" x14ac:dyDescent="0.25">
      <c r="B73" s="175" t="s">
        <v>88</v>
      </c>
      <c r="C73" s="175"/>
      <c r="D73" s="175"/>
      <c r="E73" s="175"/>
      <c r="F73" s="175"/>
      <c r="G73" s="175"/>
      <c r="H73" s="175"/>
      <c r="I73" s="175"/>
      <c r="J73" s="175"/>
      <c r="AZ73" s="174" t="str">
        <f>B73</f>
        <v xml:space="preserve">        Použitá cenová soustava</v>
      </c>
    </row>
    <row r="74" spans="2:52" ht="39.6" x14ac:dyDescent="0.25">
      <c r="B74" s="175" t="s">
        <v>89</v>
      </c>
      <c r="C74" s="175"/>
      <c r="D74" s="175"/>
      <c r="E74" s="175"/>
      <c r="F74" s="175"/>
      <c r="G74" s="175"/>
      <c r="H74" s="175"/>
      <c r="I74" s="175"/>
      <c r="J74" s="175"/>
      <c r="AZ74" s="174" t="str">
        <f>B74</f>
        <v>Soupisy stavebních prací, dodávek a služeb jsou zpracovány s použitím cenové soustavy zpracované společností RTS, a.s.. Položky z cenové soustavy mají uveden odkaz na cenovou soustavu včetně označení příslušného ceníku.</v>
      </c>
    </row>
    <row r="76" spans="2:52" x14ac:dyDescent="0.25">
      <c r="B76" s="175" t="s">
        <v>90</v>
      </c>
      <c r="C76" s="175"/>
      <c r="D76" s="175"/>
      <c r="E76" s="175"/>
      <c r="F76" s="175"/>
      <c r="G76" s="175"/>
      <c r="H76" s="175"/>
      <c r="I76" s="175"/>
      <c r="J76" s="175"/>
      <c r="AZ76" s="174" t="str">
        <f>B76</f>
        <v xml:space="preserve">        Technické podmínky</v>
      </c>
    </row>
    <row r="77" spans="2:52" ht="39.6" x14ac:dyDescent="0.25">
      <c r="B77" s="175" t="s">
        <v>91</v>
      </c>
      <c r="C77" s="175"/>
      <c r="D77" s="175"/>
      <c r="E77" s="175"/>
      <c r="F77" s="175"/>
      <c r="G77" s="175"/>
      <c r="H77" s="175"/>
      <c r="I77" s="175"/>
      <c r="J77" s="175"/>
      <c r="AZ77" s="174" t="str">
        <f>B77</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9" spans="2:52" x14ac:dyDescent="0.25">
      <c r="B79" s="175" t="s">
        <v>92</v>
      </c>
      <c r="C79" s="175"/>
      <c r="D79" s="175"/>
      <c r="E79" s="175"/>
      <c r="F79" s="175"/>
      <c r="G79" s="175"/>
      <c r="H79" s="175"/>
      <c r="I79" s="175"/>
      <c r="J79" s="175"/>
      <c r="AZ79" s="174" t="str">
        <f>B79</f>
        <v>Individuální položky</v>
      </c>
    </row>
    <row r="80" spans="2:52" ht="39.6" x14ac:dyDescent="0.25">
      <c r="B80" s="175" t="s">
        <v>93</v>
      </c>
      <c r="C80" s="175"/>
      <c r="D80" s="175"/>
      <c r="E80" s="175"/>
      <c r="F80" s="175"/>
      <c r="G80" s="175"/>
      <c r="H80" s="175"/>
      <c r="I80" s="175"/>
      <c r="J80" s="175"/>
      <c r="AZ80" s="174" t="str">
        <f>B80</f>
        <v>Položky soupisu prací, které cenová soustava neobsahuje, jsou označeny popisem „vlastní“. Pro tyto položky jsou cenové a technické podmínky definovány jejich popisem, případně odkazem na konkrétní část příslušné dokumentace.</v>
      </c>
    </row>
    <row r="82" spans="2:52" x14ac:dyDescent="0.25">
      <c r="B82" s="175" t="s">
        <v>94</v>
      </c>
      <c r="C82" s="175"/>
      <c r="D82" s="175"/>
      <c r="E82" s="175"/>
      <c r="F82" s="175"/>
      <c r="G82" s="175"/>
      <c r="H82" s="175"/>
      <c r="I82" s="175"/>
      <c r="J82" s="175"/>
      <c r="AZ82" s="174" t="str">
        <f>B82</f>
        <v xml:space="preserve">        Závaznost a změna soupisu</v>
      </c>
    </row>
    <row r="84" spans="2:52" x14ac:dyDescent="0.25">
      <c r="B84" s="175" t="s">
        <v>95</v>
      </c>
      <c r="C84" s="175"/>
      <c r="D84" s="175"/>
      <c r="E84" s="175"/>
      <c r="F84" s="175"/>
      <c r="G84" s="175"/>
      <c r="H84" s="175"/>
      <c r="I84" s="175"/>
      <c r="J84" s="175"/>
      <c r="AZ84" s="174" t="str">
        <f>B84</f>
        <v xml:space="preserve">        Závaznost soupisu</v>
      </c>
    </row>
    <row r="85" spans="2:52" ht="39.6" x14ac:dyDescent="0.25">
      <c r="B85" s="175" t="s">
        <v>96</v>
      </c>
      <c r="C85" s="175"/>
      <c r="D85" s="175"/>
      <c r="E85" s="175"/>
      <c r="F85" s="175"/>
      <c r="G85" s="175"/>
      <c r="H85" s="175"/>
      <c r="I85" s="175"/>
      <c r="J85" s="175"/>
      <c r="AZ85" s="174" t="str">
        <f>B85</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7" spans="2:52" x14ac:dyDescent="0.25">
      <c r="B87" s="175" t="s">
        <v>97</v>
      </c>
      <c r="C87" s="175"/>
      <c r="D87" s="175"/>
      <c r="E87" s="175"/>
      <c r="F87" s="175"/>
      <c r="G87" s="175"/>
      <c r="H87" s="175"/>
      <c r="I87" s="175"/>
      <c r="J87" s="175"/>
      <c r="AZ87" s="174" t="str">
        <f>B87</f>
        <v xml:space="preserve">        Zvláštní podmínky pro stanovení nabídkové ceny</v>
      </c>
    </row>
    <row r="89" spans="2:52" x14ac:dyDescent="0.25">
      <c r="B89" s="175" t="s">
        <v>98</v>
      </c>
      <c r="C89" s="175"/>
      <c r="D89" s="175"/>
      <c r="E89" s="175"/>
      <c r="F89" s="175"/>
      <c r="G89" s="175"/>
      <c r="H89" s="175"/>
      <c r="I89" s="175"/>
      <c r="J89" s="175"/>
      <c r="AZ89" s="174" t="str">
        <f>B89</f>
        <v xml:space="preserve">        Přeprava vybouraných hmot, suti a vytěžené zeminy</v>
      </c>
    </row>
    <row r="90" spans="2:52" ht="79.2" x14ac:dyDescent="0.25">
      <c r="B90" s="175" t="s">
        <v>99</v>
      </c>
      <c r="C90" s="175"/>
      <c r="D90" s="175"/>
      <c r="E90" s="175"/>
      <c r="F90" s="175"/>
      <c r="G90" s="175"/>
      <c r="H90" s="175"/>
      <c r="I90" s="175"/>
      <c r="J90" s="175"/>
      <c r="AZ90" s="174" t="str">
        <f>B90</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92" spans="2:52" x14ac:dyDescent="0.25">
      <c r="B92" s="175" t="s">
        <v>100</v>
      </c>
      <c r="C92" s="175"/>
      <c r="D92" s="175"/>
      <c r="E92" s="175"/>
      <c r="F92" s="175"/>
      <c r="G92" s="175"/>
      <c r="H92" s="175"/>
      <c r="I92" s="175"/>
      <c r="J92" s="175"/>
      <c r="AZ92" s="174" t="str">
        <f>B92</f>
        <v xml:space="preserve">        Vnitrostaveništní přesun stavebního materiálu</v>
      </c>
    </row>
    <row r="93" spans="2:52" ht="52.8" x14ac:dyDescent="0.25">
      <c r="B93" s="175" t="s">
        <v>101</v>
      </c>
      <c r="C93" s="175"/>
      <c r="D93" s="175"/>
      <c r="E93" s="175"/>
      <c r="F93" s="175"/>
      <c r="G93" s="175"/>
      <c r="H93" s="175"/>
      <c r="I93" s="175"/>
      <c r="J93" s="175"/>
      <c r="AZ93" s="174" t="str">
        <f>B93</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4" spans="2:52" ht="52.8" x14ac:dyDescent="0.25">
      <c r="B94" s="175" t="s">
        <v>102</v>
      </c>
      <c r="C94" s="175"/>
      <c r="D94" s="175"/>
      <c r="E94" s="175"/>
      <c r="F94" s="175"/>
      <c r="G94" s="175"/>
      <c r="H94" s="175"/>
      <c r="I94" s="175"/>
      <c r="J94" s="175"/>
      <c r="AZ94" s="174" t="str">
        <f>B94</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6" spans="2:52" x14ac:dyDescent="0.25">
      <c r="B96" s="175" t="s">
        <v>103</v>
      </c>
      <c r="C96" s="175"/>
      <c r="D96" s="175"/>
      <c r="E96" s="175"/>
      <c r="F96" s="175"/>
      <c r="G96" s="175"/>
      <c r="H96" s="175"/>
      <c r="I96" s="175"/>
      <c r="J96" s="175"/>
      <c r="AZ96" s="174" t="str">
        <f>B96</f>
        <v xml:space="preserve">        Příplatky za ztížené podmínky prací</v>
      </c>
    </row>
    <row r="97" spans="2:52" ht="26.4" x14ac:dyDescent="0.25">
      <c r="B97" s="175" t="s">
        <v>104</v>
      </c>
      <c r="C97" s="175"/>
      <c r="D97" s="175"/>
      <c r="E97" s="175"/>
      <c r="F97" s="175"/>
      <c r="G97" s="175"/>
      <c r="H97" s="175"/>
      <c r="I97" s="175"/>
      <c r="J97" s="175"/>
      <c r="AZ97" s="174" t="str">
        <f>B97</f>
        <v>Pokud soupis položku příplatku za ztížené podmínky obsahuje, je dodavatel povinen ji ocenit bez ohledu na to, že tento příplatek dodavatel standardně neuplatňuje.</v>
      </c>
    </row>
    <row r="99" spans="2:52" x14ac:dyDescent="0.25">
      <c r="B99" s="175" t="s">
        <v>105</v>
      </c>
      <c r="C99" s="175"/>
      <c r="D99" s="175"/>
      <c r="E99" s="175"/>
      <c r="F99" s="175"/>
      <c r="G99" s="175"/>
      <c r="H99" s="175"/>
      <c r="I99" s="175"/>
      <c r="J99" s="175"/>
      <c r="AZ99" s="174" t="str">
        <f>B99</f>
        <v xml:space="preserve">        Vedlejší a ostatní náklady</v>
      </c>
    </row>
    <row r="100" spans="2:52" ht="26.4" x14ac:dyDescent="0.25">
      <c r="B100" s="175" t="s">
        <v>106</v>
      </c>
      <c r="C100" s="175"/>
      <c r="D100" s="175"/>
      <c r="E100" s="175"/>
      <c r="F100" s="175"/>
      <c r="G100" s="175"/>
      <c r="H100" s="175"/>
      <c r="I100" s="175"/>
      <c r="J100" s="175"/>
      <c r="AZ100" s="174" t="str">
        <f>B100</f>
        <v>Tyto náklady jsou popsány v samostatném soupisu stavebních prací, dodávek a služeb s tím, že dodavatel je povinen v rámci těchto nákladů ocenit všechny definované náklady souhrnně pro celou stavbu.</v>
      </c>
    </row>
    <row r="104" spans="2:52" x14ac:dyDescent="0.25">
      <c r="B104" s="175" t="s">
        <v>107</v>
      </c>
      <c r="C104" s="175"/>
      <c r="D104" s="175"/>
      <c r="E104" s="175"/>
      <c r="F104" s="175"/>
      <c r="G104" s="175"/>
      <c r="H104" s="175"/>
      <c r="I104" s="175"/>
      <c r="J104" s="175"/>
      <c r="AZ104" s="174" t="str">
        <f>B104</f>
        <v>2. SPECIFICKÉ PODMÍNKY PRO ZPRACOVÁNÍ NABÍDKOVÉ CENY</v>
      </c>
    </row>
    <row r="106" spans="2:52" x14ac:dyDescent="0.25">
      <c r="B106" s="175" t="s">
        <v>108</v>
      </c>
      <c r="C106" s="175"/>
      <c r="D106" s="175"/>
      <c r="E106" s="175"/>
      <c r="F106" s="175"/>
      <c r="G106" s="175"/>
      <c r="H106" s="175"/>
      <c r="I106" s="175"/>
      <c r="J106" s="175"/>
      <c r="AZ106" s="174" t="str">
        <f>B106</f>
        <v>Zde doplní zpracovatel soupisu  případná specifika týkající se konkrétní zakázky.</v>
      </c>
    </row>
    <row r="109" spans="2:52" x14ac:dyDescent="0.25">
      <c r="B109" s="175" t="s">
        <v>109</v>
      </c>
      <c r="C109" s="175"/>
      <c r="D109" s="175"/>
      <c r="E109" s="175"/>
      <c r="F109" s="175"/>
      <c r="G109" s="175"/>
      <c r="H109" s="175"/>
      <c r="I109" s="175"/>
      <c r="J109" s="175"/>
      <c r="AZ109" s="174" t="str">
        <f>B109</f>
        <v>3. ELEKTRONICKÁ PODOBA SOUPISU</v>
      </c>
    </row>
    <row r="111" spans="2:52" x14ac:dyDescent="0.25">
      <c r="B111" s="175" t="s">
        <v>110</v>
      </c>
      <c r="C111" s="175"/>
      <c r="D111" s="175"/>
      <c r="E111" s="175"/>
      <c r="F111" s="175"/>
      <c r="G111" s="175"/>
      <c r="H111" s="175"/>
      <c r="I111" s="175"/>
      <c r="J111" s="175"/>
      <c r="AZ111" s="174" t="str">
        <f>B111</f>
        <v xml:space="preserve">        Elektronická podoba soupisu</v>
      </c>
    </row>
    <row r="112" spans="2:52" ht="26.4" x14ac:dyDescent="0.25">
      <c r="B112" s="175" t="s">
        <v>111</v>
      </c>
      <c r="C112" s="175"/>
      <c r="D112" s="175"/>
      <c r="E112" s="175"/>
      <c r="F112" s="175"/>
      <c r="G112" s="175"/>
      <c r="H112" s="175"/>
      <c r="I112" s="175"/>
      <c r="J112" s="175"/>
      <c r="AZ112" s="174" t="str">
        <f>B112</f>
        <v>V souladu se zákonem jsou předložené soupisy zpracovány i v elektronické podobě.  Elektronickou podobou soupisu stavebních prací, dodávek a služeb je formát MS EXCEL.</v>
      </c>
    </row>
    <row r="113" spans="1:52" x14ac:dyDescent="0.25">
      <c r="B113" s="175" t="s">
        <v>112</v>
      </c>
      <c r="C113" s="175"/>
      <c r="D113" s="175"/>
      <c r="E113" s="175"/>
      <c r="F113" s="175"/>
      <c r="G113" s="175"/>
      <c r="H113" s="175"/>
      <c r="I113" s="175"/>
      <c r="J113" s="175"/>
      <c r="AZ113" s="174" t="str">
        <f>B113</f>
        <v>Popis formátu soupisu odpovídá svou strukturou vzorovému soupisu volně dostupnému na internetové adrese:</v>
      </c>
    </row>
    <row r="115" spans="1:52" x14ac:dyDescent="0.25">
      <c r="B115" s="175" t="s">
        <v>113</v>
      </c>
      <c r="C115" s="175"/>
      <c r="D115" s="175"/>
      <c r="E115" s="175"/>
      <c r="F115" s="175"/>
      <c r="G115" s="175"/>
      <c r="H115" s="175"/>
      <c r="I115" s="175"/>
      <c r="J115" s="175"/>
      <c r="AZ115" s="174" t="str">
        <f>B115</f>
        <v>www.stavebnionline.cz/soupis</v>
      </c>
    </row>
    <row r="117" spans="1:52" x14ac:dyDescent="0.25">
      <c r="B117" s="175" t="s">
        <v>114</v>
      </c>
      <c r="C117" s="175"/>
      <c r="D117" s="175"/>
      <c r="E117" s="175"/>
      <c r="F117" s="175"/>
      <c r="G117" s="175"/>
      <c r="H117" s="175"/>
      <c r="I117" s="175"/>
      <c r="J117" s="175"/>
      <c r="AZ117" s="174" t="str">
        <f>B117</f>
        <v xml:space="preserve">        Zpracování elektronické podoby soupisu</v>
      </c>
    </row>
    <row r="118" spans="1:52" ht="52.8" x14ac:dyDescent="0.25">
      <c r="B118" s="175" t="s">
        <v>115</v>
      </c>
      <c r="C118" s="175"/>
      <c r="D118" s="175"/>
      <c r="E118" s="175"/>
      <c r="F118" s="175"/>
      <c r="G118" s="175"/>
      <c r="H118" s="175"/>
      <c r="I118" s="175"/>
      <c r="J118" s="175"/>
      <c r="AZ118" s="174" t="str">
        <f>B118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20" spans="1:52" x14ac:dyDescent="0.25">
      <c r="B120" s="175" t="s">
        <v>116</v>
      </c>
      <c r="C120" s="175"/>
      <c r="D120" s="175"/>
      <c r="E120" s="175"/>
      <c r="F120" s="175"/>
      <c r="G120" s="175"/>
      <c r="H120" s="175"/>
      <c r="I120" s="175"/>
      <c r="J120" s="175"/>
      <c r="AZ120" s="174" t="str">
        <f>B120</f>
        <v xml:space="preserve">        Jiný formát soupisu</v>
      </c>
    </row>
    <row r="121" spans="1:52" ht="39.6" x14ac:dyDescent="0.25">
      <c r="B121" s="175" t="s">
        <v>117</v>
      </c>
      <c r="C121" s="175"/>
      <c r="D121" s="175"/>
      <c r="E121" s="175"/>
      <c r="F121" s="175"/>
      <c r="G121" s="175"/>
      <c r="H121" s="175"/>
      <c r="I121" s="175"/>
      <c r="J121" s="175"/>
      <c r="AZ121" s="174" t="str">
        <f>B121</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23" spans="1:52" x14ac:dyDescent="0.25">
      <c r="B123" s="175" t="s">
        <v>118</v>
      </c>
      <c r="C123" s="175"/>
      <c r="D123" s="175"/>
      <c r="E123" s="175"/>
      <c r="F123" s="175"/>
      <c r="G123" s="175"/>
      <c r="H123" s="175"/>
      <c r="I123" s="175"/>
      <c r="J123" s="175"/>
      <c r="AZ123" s="174" t="str">
        <f>B123</f>
        <v xml:space="preserve">        Závěrečné ustanovení</v>
      </c>
    </row>
    <row r="124" spans="1:52" x14ac:dyDescent="0.25">
      <c r="B124" s="175" t="s">
        <v>119</v>
      </c>
      <c r="C124" s="175"/>
      <c r="D124" s="175"/>
      <c r="E124" s="175"/>
      <c r="F124" s="175"/>
      <c r="G124" s="175"/>
      <c r="H124" s="175"/>
      <c r="I124" s="175"/>
      <c r="J124" s="175"/>
      <c r="AZ124" s="174" t="str">
        <f>B124</f>
        <v>Ostatní podmínky vztahující se ke zpracování nabídkové ceny jsou uvedeny v zadávací dokumentaci.</v>
      </c>
    </row>
    <row r="125" spans="1:52" x14ac:dyDescent="0.25">
      <c r="A125" t="s">
        <v>120</v>
      </c>
      <c r="B125" t="s">
        <v>121</v>
      </c>
    </row>
    <row r="126" spans="1:52" x14ac:dyDescent="0.25">
      <c r="A126" t="s">
        <v>122</v>
      </c>
      <c r="B126" t="s">
        <v>123</v>
      </c>
    </row>
    <row r="127" spans="1:52" x14ac:dyDescent="0.25">
      <c r="A127" t="s">
        <v>120</v>
      </c>
      <c r="B127" t="s">
        <v>124</v>
      </c>
    </row>
    <row r="128" spans="1:52" x14ac:dyDescent="0.25">
      <c r="A128" t="s">
        <v>122</v>
      </c>
      <c r="B128" t="s">
        <v>125</v>
      </c>
    </row>
    <row r="129" spans="1:10" x14ac:dyDescent="0.25">
      <c r="A129" t="s">
        <v>120</v>
      </c>
      <c r="B129" t="s">
        <v>126</v>
      </c>
    </row>
    <row r="130" spans="1:10" x14ac:dyDescent="0.25">
      <c r="A130" t="s">
        <v>122</v>
      </c>
      <c r="B130" t="s">
        <v>127</v>
      </c>
    </row>
    <row r="131" spans="1:10" x14ac:dyDescent="0.25">
      <c r="A131" t="s">
        <v>120</v>
      </c>
      <c r="B131" t="s">
        <v>128</v>
      </c>
    </row>
    <row r="132" spans="1:10" x14ac:dyDescent="0.25">
      <c r="A132" t="s">
        <v>122</v>
      </c>
      <c r="B132" t="s">
        <v>129</v>
      </c>
    </row>
    <row r="133" spans="1:10" x14ac:dyDescent="0.25">
      <c r="A133" t="s">
        <v>120</v>
      </c>
      <c r="B133" t="s">
        <v>130</v>
      </c>
    </row>
    <row r="134" spans="1:10" x14ac:dyDescent="0.25">
      <c r="A134" t="s">
        <v>122</v>
      </c>
      <c r="B134" t="s">
        <v>131</v>
      </c>
    </row>
    <row r="137" spans="1:10" ht="15.6" x14ac:dyDescent="0.3">
      <c r="B137" s="176" t="s">
        <v>132</v>
      </c>
    </row>
    <row r="139" spans="1:10" ht="25.5" customHeight="1" x14ac:dyDescent="0.25">
      <c r="A139" s="178"/>
      <c r="B139" s="181" t="s">
        <v>17</v>
      </c>
      <c r="C139" s="181" t="s">
        <v>5</v>
      </c>
      <c r="D139" s="182"/>
      <c r="E139" s="182"/>
      <c r="F139" s="183" t="s">
        <v>133</v>
      </c>
      <c r="G139" s="183"/>
      <c r="H139" s="183"/>
      <c r="I139" s="183" t="s">
        <v>29</v>
      </c>
      <c r="J139" s="183" t="s">
        <v>0</v>
      </c>
    </row>
    <row r="140" spans="1:10" ht="36.75" customHeight="1" x14ac:dyDescent="0.25">
      <c r="A140" s="179"/>
      <c r="B140" s="184" t="s">
        <v>134</v>
      </c>
      <c r="C140" s="185" t="s">
        <v>135</v>
      </c>
      <c r="D140" s="186"/>
      <c r="E140" s="186"/>
      <c r="F140" s="193" t="s">
        <v>24</v>
      </c>
      <c r="G140" s="194"/>
      <c r="H140" s="194"/>
      <c r="I140" s="194">
        <f>'06 06 Pol'!G8</f>
        <v>0</v>
      </c>
      <c r="J140" s="190" t="str">
        <f>IF(I153=0,"",I140/I153*100)</f>
        <v/>
      </c>
    </row>
    <row r="141" spans="1:10" ht="36.75" customHeight="1" x14ac:dyDescent="0.25">
      <c r="A141" s="179"/>
      <c r="B141" s="184" t="s">
        <v>136</v>
      </c>
      <c r="C141" s="185" t="s">
        <v>137</v>
      </c>
      <c r="D141" s="186"/>
      <c r="E141" s="186"/>
      <c r="F141" s="193" t="s">
        <v>24</v>
      </c>
      <c r="G141" s="194"/>
      <c r="H141" s="194"/>
      <c r="I141" s="194">
        <f>'06 06 Pol'!G14</f>
        <v>0</v>
      </c>
      <c r="J141" s="190" t="str">
        <f>IF(I153=0,"",I141/I153*100)</f>
        <v/>
      </c>
    </row>
    <row r="142" spans="1:10" ht="36.75" customHeight="1" x14ac:dyDescent="0.25">
      <c r="A142" s="179"/>
      <c r="B142" s="184" t="s">
        <v>138</v>
      </c>
      <c r="C142" s="185" t="s">
        <v>139</v>
      </c>
      <c r="D142" s="186"/>
      <c r="E142" s="186"/>
      <c r="F142" s="193" t="s">
        <v>24</v>
      </c>
      <c r="G142" s="194"/>
      <c r="H142" s="194"/>
      <c r="I142" s="194">
        <f>'06 06 Pol'!G32</f>
        <v>0</v>
      </c>
      <c r="J142" s="190" t="str">
        <f>IF(I153=0,"",I142/I153*100)</f>
        <v/>
      </c>
    </row>
    <row r="143" spans="1:10" ht="36.75" customHeight="1" x14ac:dyDescent="0.25">
      <c r="A143" s="179"/>
      <c r="B143" s="184" t="s">
        <v>140</v>
      </c>
      <c r="C143" s="185" t="s">
        <v>141</v>
      </c>
      <c r="D143" s="186"/>
      <c r="E143" s="186"/>
      <c r="F143" s="193" t="s">
        <v>24</v>
      </c>
      <c r="G143" s="194"/>
      <c r="H143" s="194"/>
      <c r="I143" s="194">
        <f>'06 06 Pol'!G50</f>
        <v>0</v>
      </c>
      <c r="J143" s="190" t="str">
        <f>IF(I153=0,"",I143/I153*100)</f>
        <v/>
      </c>
    </row>
    <row r="144" spans="1:10" ht="36.75" customHeight="1" x14ac:dyDescent="0.25">
      <c r="A144" s="179"/>
      <c r="B144" s="184" t="s">
        <v>142</v>
      </c>
      <c r="C144" s="185" t="s">
        <v>143</v>
      </c>
      <c r="D144" s="186"/>
      <c r="E144" s="186"/>
      <c r="F144" s="193" t="s">
        <v>24</v>
      </c>
      <c r="G144" s="194"/>
      <c r="H144" s="194"/>
      <c r="I144" s="194">
        <f>'06 06 Pol'!G55+'07 07 Pol'!G8+'08 08 Pol'!G8</f>
        <v>0</v>
      </c>
      <c r="J144" s="190" t="str">
        <f>IF(I153=0,"",I144/I153*100)</f>
        <v/>
      </c>
    </row>
    <row r="145" spans="1:10" ht="36.75" customHeight="1" x14ac:dyDescent="0.25">
      <c r="A145" s="179"/>
      <c r="B145" s="184" t="s">
        <v>144</v>
      </c>
      <c r="C145" s="185" t="s">
        <v>145</v>
      </c>
      <c r="D145" s="186"/>
      <c r="E145" s="186"/>
      <c r="F145" s="193" t="s">
        <v>24</v>
      </c>
      <c r="G145" s="194"/>
      <c r="H145" s="194"/>
      <c r="I145" s="194">
        <f>'07 07 Pol'!G12+'08 08 Pol'!G12</f>
        <v>0</v>
      </c>
      <c r="J145" s="190" t="str">
        <f>IF(I153=0,"",I145/I153*100)</f>
        <v/>
      </c>
    </row>
    <row r="146" spans="1:10" ht="36.75" customHeight="1" x14ac:dyDescent="0.25">
      <c r="A146" s="179"/>
      <c r="B146" s="184" t="s">
        <v>146</v>
      </c>
      <c r="C146" s="185" t="s">
        <v>147</v>
      </c>
      <c r="D146" s="186"/>
      <c r="E146" s="186"/>
      <c r="F146" s="193" t="s">
        <v>24</v>
      </c>
      <c r="G146" s="194"/>
      <c r="H146" s="194"/>
      <c r="I146" s="194">
        <f>'08 08 Pol'!G28</f>
        <v>0</v>
      </c>
      <c r="J146" s="190" t="str">
        <f>IF(I153=0,"",I146/I153*100)</f>
        <v/>
      </c>
    </row>
    <row r="147" spans="1:10" ht="36.75" customHeight="1" x14ac:dyDescent="0.25">
      <c r="A147" s="179"/>
      <c r="B147" s="184" t="s">
        <v>148</v>
      </c>
      <c r="C147" s="185" t="s">
        <v>149</v>
      </c>
      <c r="D147" s="186"/>
      <c r="E147" s="186"/>
      <c r="F147" s="193" t="s">
        <v>24</v>
      </c>
      <c r="G147" s="194"/>
      <c r="H147" s="194"/>
      <c r="I147" s="194">
        <f>'08 08 Pol'!G34</f>
        <v>0</v>
      </c>
      <c r="J147" s="190" t="str">
        <f>IF(I153=0,"",I147/I153*100)</f>
        <v/>
      </c>
    </row>
    <row r="148" spans="1:10" ht="36.75" customHeight="1" x14ac:dyDescent="0.25">
      <c r="A148" s="179"/>
      <c r="B148" s="184" t="s">
        <v>150</v>
      </c>
      <c r="C148" s="185" t="s">
        <v>151</v>
      </c>
      <c r="D148" s="186"/>
      <c r="E148" s="186"/>
      <c r="F148" s="193" t="s">
        <v>24</v>
      </c>
      <c r="G148" s="194"/>
      <c r="H148" s="194"/>
      <c r="I148" s="194">
        <f>'09 09 Pol'!G8</f>
        <v>0</v>
      </c>
      <c r="J148" s="190" t="str">
        <f>IF(I153=0,"",I148/I153*100)</f>
        <v/>
      </c>
    </row>
    <row r="149" spans="1:10" ht="36.75" customHeight="1" x14ac:dyDescent="0.25">
      <c r="A149" s="179"/>
      <c r="B149" s="184" t="s">
        <v>152</v>
      </c>
      <c r="C149" s="185" t="s">
        <v>153</v>
      </c>
      <c r="D149" s="186"/>
      <c r="E149" s="186"/>
      <c r="F149" s="193" t="s">
        <v>24</v>
      </c>
      <c r="G149" s="194"/>
      <c r="H149" s="194"/>
      <c r="I149" s="194">
        <f>'07 07 Pol'!G26+'08 08 Pol'!G44</f>
        <v>0</v>
      </c>
      <c r="J149" s="190" t="str">
        <f>IF(I153=0,"",I149/I153*100)</f>
        <v/>
      </c>
    </row>
    <row r="150" spans="1:10" ht="36.75" customHeight="1" x14ac:dyDescent="0.25">
      <c r="A150" s="179"/>
      <c r="B150" s="184" t="s">
        <v>154</v>
      </c>
      <c r="C150" s="185" t="s">
        <v>155</v>
      </c>
      <c r="D150" s="186"/>
      <c r="E150" s="186"/>
      <c r="F150" s="193" t="s">
        <v>25</v>
      </c>
      <c r="G150" s="194"/>
      <c r="H150" s="194"/>
      <c r="I150" s="194">
        <f>'07 07 Pol'!G29</f>
        <v>0</v>
      </c>
      <c r="J150" s="190" t="str">
        <f>IF(I153=0,"",I150/I153*100)</f>
        <v/>
      </c>
    </row>
    <row r="151" spans="1:10" ht="36.75" customHeight="1" x14ac:dyDescent="0.25">
      <c r="A151" s="179"/>
      <c r="B151" s="184" t="s">
        <v>156</v>
      </c>
      <c r="C151" s="185" t="s">
        <v>27</v>
      </c>
      <c r="D151" s="186"/>
      <c r="E151" s="186"/>
      <c r="F151" s="193" t="s">
        <v>156</v>
      </c>
      <c r="G151" s="194"/>
      <c r="H151" s="194"/>
      <c r="I151" s="194">
        <f>'00 00 Naklady'!G8</f>
        <v>0</v>
      </c>
      <c r="J151" s="190" t="str">
        <f>IF(I153=0,"",I151/I153*100)</f>
        <v/>
      </c>
    </row>
    <row r="152" spans="1:10" ht="36.75" customHeight="1" x14ac:dyDescent="0.25">
      <c r="A152" s="179"/>
      <c r="B152" s="184" t="s">
        <v>157</v>
      </c>
      <c r="C152" s="185" t="s">
        <v>28</v>
      </c>
      <c r="D152" s="186"/>
      <c r="E152" s="186"/>
      <c r="F152" s="193" t="s">
        <v>157</v>
      </c>
      <c r="G152" s="194"/>
      <c r="H152" s="194"/>
      <c r="I152" s="194">
        <f>'00 00 Naklady'!G15</f>
        <v>0</v>
      </c>
      <c r="J152" s="190" t="str">
        <f>IF(I153=0,"",I152/I153*100)</f>
        <v/>
      </c>
    </row>
    <row r="153" spans="1:10" ht="25.5" customHeight="1" x14ac:dyDescent="0.25">
      <c r="A153" s="180"/>
      <c r="B153" s="187" t="s">
        <v>1</v>
      </c>
      <c r="C153" s="188"/>
      <c r="D153" s="189"/>
      <c r="E153" s="189"/>
      <c r="F153" s="195"/>
      <c r="G153" s="196"/>
      <c r="H153" s="196"/>
      <c r="I153" s="196">
        <f>SUM(I140:I152)</f>
        <v>0</v>
      </c>
      <c r="J153" s="191">
        <f>SUM(J140:J152)</f>
        <v>0</v>
      </c>
    </row>
    <row r="154" spans="1:10" x14ac:dyDescent="0.25">
      <c r="F154" s="134"/>
      <c r="G154" s="134"/>
      <c r="H154" s="134"/>
      <c r="I154" s="134"/>
      <c r="J154" s="192"/>
    </row>
    <row r="155" spans="1:10" x14ac:dyDescent="0.25">
      <c r="F155" s="134"/>
      <c r="G155" s="134"/>
      <c r="H155" s="134"/>
      <c r="I155" s="134"/>
      <c r="J155" s="192"/>
    </row>
    <row r="156" spans="1:10" x14ac:dyDescent="0.25">
      <c r="F156" s="134"/>
      <c r="G156" s="134"/>
      <c r="H156" s="134"/>
      <c r="I156" s="134"/>
      <c r="J156" s="192"/>
    </row>
  </sheetData>
  <sheetProtection algorithmName="SHA-512" hashValue="oMwjugvt0GIDSgx+CY2BMAgDbvGMKjOBKzHcs+T3bP9JiyJEQwqmQt19C1YXqytKxEe4uGPXIBlPZaa3yScxlw==" saltValue="4LqDi+nNN98n/McCFhKuG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1">
    <mergeCell ref="C148:E148"/>
    <mergeCell ref="C149:E149"/>
    <mergeCell ref="C150:E150"/>
    <mergeCell ref="C151:E151"/>
    <mergeCell ref="C152:E152"/>
    <mergeCell ref="C143:E143"/>
    <mergeCell ref="C144:E144"/>
    <mergeCell ref="C145:E145"/>
    <mergeCell ref="C146:E146"/>
    <mergeCell ref="C147:E147"/>
    <mergeCell ref="B123:J123"/>
    <mergeCell ref="B124:J124"/>
    <mergeCell ref="C140:E140"/>
    <mergeCell ref="C141:E141"/>
    <mergeCell ref="C142:E142"/>
    <mergeCell ref="B115:J115"/>
    <mergeCell ref="B117:J117"/>
    <mergeCell ref="B118:J118"/>
    <mergeCell ref="B120:J120"/>
    <mergeCell ref="B121:J121"/>
    <mergeCell ref="B106:J106"/>
    <mergeCell ref="B109:J109"/>
    <mergeCell ref="B111:J111"/>
    <mergeCell ref="B112:J112"/>
    <mergeCell ref="B113:J113"/>
    <mergeCell ref="B96:J96"/>
    <mergeCell ref="B97:J97"/>
    <mergeCell ref="B99:J99"/>
    <mergeCell ref="B100:J100"/>
    <mergeCell ref="B104:J104"/>
    <mergeCell ref="B89:J89"/>
    <mergeCell ref="B90:J90"/>
    <mergeCell ref="B92:J92"/>
    <mergeCell ref="B93:J93"/>
    <mergeCell ref="B94:J94"/>
    <mergeCell ref="B80:J80"/>
    <mergeCell ref="B82:J82"/>
    <mergeCell ref="B84:J84"/>
    <mergeCell ref="B85:J85"/>
    <mergeCell ref="B87:J87"/>
    <mergeCell ref="B73:J73"/>
    <mergeCell ref="B74:J74"/>
    <mergeCell ref="B76:J76"/>
    <mergeCell ref="B77:J77"/>
    <mergeCell ref="B79:J79"/>
    <mergeCell ref="B66:J66"/>
    <mergeCell ref="B67:J67"/>
    <mergeCell ref="B68:J68"/>
    <mergeCell ref="B69:J69"/>
    <mergeCell ref="B71:J71"/>
    <mergeCell ref="B58:J58"/>
    <mergeCell ref="B59:J59"/>
    <mergeCell ref="B61:J61"/>
    <mergeCell ref="B64:J64"/>
    <mergeCell ref="B65:J65"/>
    <mergeCell ref="C49:E49"/>
    <mergeCell ref="C50:E50"/>
    <mergeCell ref="B51:E51"/>
    <mergeCell ref="B54:J54"/>
    <mergeCell ref="B56:J56"/>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3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1" t="s">
        <v>6</v>
      </c>
      <c r="B1" s="101"/>
      <c r="C1" s="102"/>
      <c r="D1" s="101"/>
      <c r="E1" s="101"/>
      <c r="F1" s="101"/>
      <c r="G1" s="101"/>
    </row>
    <row r="2" spans="1:7" ht="24.9" customHeight="1" x14ac:dyDescent="0.25">
      <c r="A2" s="50" t="s">
        <v>7</v>
      </c>
      <c r="B2" s="49"/>
      <c r="C2" s="103"/>
      <c r="D2" s="103"/>
      <c r="E2" s="103"/>
      <c r="F2" s="103"/>
      <c r="G2" s="104"/>
    </row>
    <row r="3" spans="1:7" ht="24.9" customHeight="1" x14ac:dyDescent="0.25">
      <c r="A3" s="50" t="s">
        <v>8</v>
      </c>
      <c r="B3" s="49"/>
      <c r="C3" s="103"/>
      <c r="D3" s="103"/>
      <c r="E3" s="103"/>
      <c r="F3" s="103"/>
      <c r="G3" s="104"/>
    </row>
    <row r="4" spans="1:7" ht="24.9" customHeight="1" x14ac:dyDescent="0.25">
      <c r="A4" s="50" t="s">
        <v>9</v>
      </c>
      <c r="B4" s="49"/>
      <c r="C4" s="103"/>
      <c r="D4" s="103"/>
      <c r="E4" s="103"/>
      <c r="F4" s="103"/>
      <c r="G4" s="104"/>
    </row>
    <row r="5" spans="1:7" x14ac:dyDescent="0.25">
      <c r="B5" s="4"/>
      <c r="C5" s="5"/>
      <c r="D5" s="6"/>
    </row>
  </sheetData>
  <sheetProtection algorithmName="SHA-512" hashValue="wDq+O5zz9AvBDBrJpwfaslx456OloGXcM5yBShhY4OTzABf3A06zQPVd91qTY/5IgsAS+WW3PkKRtfCBaGmi1A==" saltValue="w4DIwfTq4rkvA6BBNG3MZ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158</v>
      </c>
      <c r="B1" s="198"/>
      <c r="C1" s="198"/>
      <c r="D1" s="198"/>
      <c r="E1" s="198"/>
      <c r="F1" s="198"/>
      <c r="G1" s="198"/>
      <c r="AG1" t="s">
        <v>159</v>
      </c>
    </row>
    <row r="2" spans="1:60" ht="25.05" customHeight="1" x14ac:dyDescent="0.25">
      <c r="A2" s="199" t="s">
        <v>7</v>
      </c>
      <c r="B2" s="49" t="s">
        <v>43</v>
      </c>
      <c r="C2" s="202" t="s">
        <v>44</v>
      </c>
      <c r="D2" s="200"/>
      <c r="E2" s="200"/>
      <c r="F2" s="200"/>
      <c r="G2" s="201"/>
      <c r="AG2" t="s">
        <v>160</v>
      </c>
    </row>
    <row r="3" spans="1:60" ht="25.05" customHeight="1" x14ac:dyDescent="0.25">
      <c r="A3" s="199" t="s">
        <v>8</v>
      </c>
      <c r="B3" s="49" t="s">
        <v>57</v>
      </c>
      <c r="C3" s="202" t="s">
        <v>161</v>
      </c>
      <c r="D3" s="200"/>
      <c r="E3" s="200"/>
      <c r="F3" s="200"/>
      <c r="G3" s="201"/>
      <c r="AC3" s="177" t="s">
        <v>162</v>
      </c>
      <c r="AG3" t="s">
        <v>163</v>
      </c>
    </row>
    <row r="4" spans="1:60" ht="25.05" customHeight="1" x14ac:dyDescent="0.25">
      <c r="A4" s="203" t="s">
        <v>9</v>
      </c>
      <c r="B4" s="204" t="s">
        <v>57</v>
      </c>
      <c r="C4" s="205" t="s">
        <v>58</v>
      </c>
      <c r="D4" s="206"/>
      <c r="E4" s="206"/>
      <c r="F4" s="206"/>
      <c r="G4" s="207"/>
      <c r="AG4" t="s">
        <v>164</v>
      </c>
    </row>
    <row r="5" spans="1:60" x14ac:dyDescent="0.25">
      <c r="D5" s="10"/>
    </row>
    <row r="6" spans="1:60" ht="39.6" x14ac:dyDescent="0.25">
      <c r="A6" s="209" t="s">
        <v>165</v>
      </c>
      <c r="B6" s="211" t="s">
        <v>166</v>
      </c>
      <c r="C6" s="211" t="s">
        <v>167</v>
      </c>
      <c r="D6" s="210" t="s">
        <v>168</v>
      </c>
      <c r="E6" s="209" t="s">
        <v>169</v>
      </c>
      <c r="F6" s="208" t="s">
        <v>170</v>
      </c>
      <c r="G6" s="209" t="s">
        <v>29</v>
      </c>
      <c r="H6" s="212" t="s">
        <v>30</v>
      </c>
      <c r="I6" s="212" t="s">
        <v>171</v>
      </c>
      <c r="J6" s="212" t="s">
        <v>31</v>
      </c>
      <c r="K6" s="212" t="s">
        <v>172</v>
      </c>
      <c r="L6" s="212" t="s">
        <v>173</v>
      </c>
      <c r="M6" s="212" t="s">
        <v>174</v>
      </c>
      <c r="N6" s="212" t="s">
        <v>175</v>
      </c>
      <c r="O6" s="212" t="s">
        <v>176</v>
      </c>
      <c r="P6" s="212" t="s">
        <v>177</v>
      </c>
      <c r="Q6" s="212" t="s">
        <v>178</v>
      </c>
      <c r="R6" s="212" t="s">
        <v>179</v>
      </c>
      <c r="S6" s="212" t="s">
        <v>180</v>
      </c>
      <c r="T6" s="212" t="s">
        <v>181</v>
      </c>
      <c r="U6" s="212" t="s">
        <v>182</v>
      </c>
      <c r="V6" s="212" t="s">
        <v>183</v>
      </c>
      <c r="W6" s="212" t="s">
        <v>184</v>
      </c>
      <c r="X6" s="212" t="s">
        <v>185</v>
      </c>
      <c r="Y6" s="212" t="s">
        <v>186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187</v>
      </c>
      <c r="B8" s="226" t="s">
        <v>156</v>
      </c>
      <c r="C8" s="241" t="s">
        <v>27</v>
      </c>
      <c r="D8" s="227"/>
      <c r="E8" s="228"/>
      <c r="F8" s="229"/>
      <c r="G8" s="229">
        <f>SUMIF(AG9:AG14,"&lt;&gt;NOR",G9:G14)</f>
        <v>0</v>
      </c>
      <c r="H8" s="229"/>
      <c r="I8" s="229">
        <f>SUM(I9:I14)</f>
        <v>0</v>
      </c>
      <c r="J8" s="229"/>
      <c r="K8" s="229">
        <f>SUM(K9:K14)</f>
        <v>0</v>
      </c>
      <c r="L8" s="229"/>
      <c r="M8" s="229">
        <f>SUM(M9:M14)</f>
        <v>0</v>
      </c>
      <c r="N8" s="228"/>
      <c r="O8" s="228">
        <f>SUM(O9:O14)</f>
        <v>0</v>
      </c>
      <c r="P8" s="228"/>
      <c r="Q8" s="228">
        <f>SUM(Q9:Q14)</f>
        <v>0</v>
      </c>
      <c r="R8" s="229"/>
      <c r="S8" s="229"/>
      <c r="T8" s="230"/>
      <c r="U8" s="224"/>
      <c r="V8" s="224">
        <f>SUM(V9:V14)</f>
        <v>0</v>
      </c>
      <c r="W8" s="224"/>
      <c r="X8" s="224"/>
      <c r="Y8" s="224"/>
      <c r="AG8" t="s">
        <v>188</v>
      </c>
    </row>
    <row r="9" spans="1:60" outlineLevel="1" x14ac:dyDescent="0.25">
      <c r="A9" s="232">
        <v>1</v>
      </c>
      <c r="B9" s="233" t="s">
        <v>189</v>
      </c>
      <c r="C9" s="242" t="s">
        <v>190</v>
      </c>
      <c r="D9" s="234" t="s">
        <v>191</v>
      </c>
      <c r="E9" s="235">
        <v>1</v>
      </c>
      <c r="F9" s="236"/>
      <c r="G9" s="237">
        <f>ROUND(E9*F9,2)</f>
        <v>0</v>
      </c>
      <c r="H9" s="236"/>
      <c r="I9" s="237">
        <f>ROUND(E9*H9,2)</f>
        <v>0</v>
      </c>
      <c r="J9" s="236"/>
      <c r="K9" s="237">
        <f>ROUND(E9*J9,2)</f>
        <v>0</v>
      </c>
      <c r="L9" s="237">
        <v>21</v>
      </c>
      <c r="M9" s="237">
        <f>G9*(1+L9/100)</f>
        <v>0</v>
      </c>
      <c r="N9" s="235">
        <v>0</v>
      </c>
      <c r="O9" s="235">
        <f>ROUND(E9*N9,2)</f>
        <v>0</v>
      </c>
      <c r="P9" s="235">
        <v>0</v>
      </c>
      <c r="Q9" s="235">
        <f>ROUND(E9*P9,2)</f>
        <v>0</v>
      </c>
      <c r="R9" s="237"/>
      <c r="S9" s="237" t="s">
        <v>192</v>
      </c>
      <c r="T9" s="238" t="s">
        <v>193</v>
      </c>
      <c r="U9" s="223">
        <v>0</v>
      </c>
      <c r="V9" s="223">
        <f>ROUND(E9*U9,2)</f>
        <v>0</v>
      </c>
      <c r="W9" s="223"/>
      <c r="X9" s="223" t="s">
        <v>194</v>
      </c>
      <c r="Y9" s="223" t="s">
        <v>195</v>
      </c>
      <c r="Z9" s="213"/>
      <c r="AA9" s="213"/>
      <c r="AB9" s="213"/>
      <c r="AC9" s="213"/>
      <c r="AD9" s="213"/>
      <c r="AE9" s="213"/>
      <c r="AF9" s="213"/>
      <c r="AG9" s="213" t="s">
        <v>196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43" t="s">
        <v>197</v>
      </c>
      <c r="D10" s="240"/>
      <c r="E10" s="240"/>
      <c r="F10" s="240"/>
      <c r="G10" s="240"/>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198</v>
      </c>
      <c r="AH10" s="213"/>
      <c r="AI10" s="213"/>
      <c r="AJ10" s="213"/>
      <c r="AK10" s="213"/>
      <c r="AL10" s="213"/>
      <c r="AM10" s="213"/>
      <c r="AN10" s="213"/>
      <c r="AO10" s="213"/>
      <c r="AP10" s="213"/>
      <c r="AQ10" s="213"/>
      <c r="AR10" s="213"/>
      <c r="AS10" s="213"/>
      <c r="AT10" s="213"/>
      <c r="AU10" s="213"/>
      <c r="AV10" s="213"/>
      <c r="AW10" s="213"/>
      <c r="AX10" s="213"/>
      <c r="AY10" s="213"/>
      <c r="AZ10" s="213"/>
      <c r="BA10" s="239" t="str">
        <f>C10</f>
        <v>Zaměření a vytýčení stávajících inženýrských sítí v místě stavby z hlediska jejich ochrany při provádění stavby.</v>
      </c>
      <c r="BB10" s="213"/>
      <c r="BC10" s="213"/>
      <c r="BD10" s="213"/>
      <c r="BE10" s="213"/>
      <c r="BF10" s="213"/>
      <c r="BG10" s="213"/>
      <c r="BH10" s="213"/>
    </row>
    <row r="11" spans="1:60" outlineLevel="1" x14ac:dyDescent="0.25">
      <c r="A11" s="232">
        <v>2</v>
      </c>
      <c r="B11" s="233" t="s">
        <v>199</v>
      </c>
      <c r="C11" s="242" t="s">
        <v>200</v>
      </c>
      <c r="D11" s="234" t="s">
        <v>191</v>
      </c>
      <c r="E11" s="235">
        <v>1</v>
      </c>
      <c r="F11" s="236"/>
      <c r="G11" s="237">
        <f>ROUND(E11*F11,2)</f>
        <v>0</v>
      </c>
      <c r="H11" s="236"/>
      <c r="I11" s="237">
        <f>ROUND(E11*H11,2)</f>
        <v>0</v>
      </c>
      <c r="J11" s="236"/>
      <c r="K11" s="237">
        <f>ROUND(E11*J11,2)</f>
        <v>0</v>
      </c>
      <c r="L11" s="237">
        <v>21</v>
      </c>
      <c r="M11" s="237">
        <f>G11*(1+L11/100)</f>
        <v>0</v>
      </c>
      <c r="N11" s="235">
        <v>0</v>
      </c>
      <c r="O11" s="235">
        <f>ROUND(E11*N11,2)</f>
        <v>0</v>
      </c>
      <c r="P11" s="235">
        <v>0</v>
      </c>
      <c r="Q11" s="235">
        <f>ROUND(E11*P11,2)</f>
        <v>0</v>
      </c>
      <c r="R11" s="237"/>
      <c r="S11" s="237" t="s">
        <v>192</v>
      </c>
      <c r="T11" s="238" t="s">
        <v>193</v>
      </c>
      <c r="U11" s="223">
        <v>0</v>
      </c>
      <c r="V11" s="223">
        <f>ROUND(E11*U11,2)</f>
        <v>0</v>
      </c>
      <c r="W11" s="223"/>
      <c r="X11" s="223" t="s">
        <v>194</v>
      </c>
      <c r="Y11" s="223" t="s">
        <v>195</v>
      </c>
      <c r="Z11" s="213"/>
      <c r="AA11" s="213"/>
      <c r="AB11" s="213"/>
      <c r="AC11" s="213"/>
      <c r="AD11" s="213"/>
      <c r="AE11" s="213"/>
      <c r="AF11" s="213"/>
      <c r="AG11" s="213" t="s">
        <v>196</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5">
      <c r="A12" s="220"/>
      <c r="B12" s="221"/>
      <c r="C12" s="243" t="s">
        <v>201</v>
      </c>
      <c r="D12" s="240"/>
      <c r="E12" s="240"/>
      <c r="F12" s="240"/>
      <c r="G12" s="240"/>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198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2">
        <v>3</v>
      </c>
      <c r="B13" s="233" t="s">
        <v>202</v>
      </c>
      <c r="C13" s="242" t="s">
        <v>203</v>
      </c>
      <c r="D13" s="234" t="s">
        <v>191</v>
      </c>
      <c r="E13" s="235">
        <v>1</v>
      </c>
      <c r="F13" s="236"/>
      <c r="G13" s="237">
        <f>ROUND(E13*F13,2)</f>
        <v>0</v>
      </c>
      <c r="H13" s="236"/>
      <c r="I13" s="237">
        <f>ROUND(E13*H13,2)</f>
        <v>0</v>
      </c>
      <c r="J13" s="236"/>
      <c r="K13" s="237">
        <f>ROUND(E13*J13,2)</f>
        <v>0</v>
      </c>
      <c r="L13" s="237">
        <v>21</v>
      </c>
      <c r="M13" s="237">
        <f>G13*(1+L13/100)</f>
        <v>0</v>
      </c>
      <c r="N13" s="235">
        <v>0</v>
      </c>
      <c r="O13" s="235">
        <f>ROUND(E13*N13,2)</f>
        <v>0</v>
      </c>
      <c r="P13" s="235">
        <v>0</v>
      </c>
      <c r="Q13" s="235">
        <f>ROUND(E13*P13,2)</f>
        <v>0</v>
      </c>
      <c r="R13" s="237"/>
      <c r="S13" s="237" t="s">
        <v>192</v>
      </c>
      <c r="T13" s="238" t="s">
        <v>193</v>
      </c>
      <c r="U13" s="223">
        <v>0</v>
      </c>
      <c r="V13" s="223">
        <f>ROUND(E13*U13,2)</f>
        <v>0</v>
      </c>
      <c r="W13" s="223"/>
      <c r="X13" s="223" t="s">
        <v>194</v>
      </c>
      <c r="Y13" s="223" t="s">
        <v>195</v>
      </c>
      <c r="Z13" s="213"/>
      <c r="AA13" s="213"/>
      <c r="AB13" s="213"/>
      <c r="AC13" s="213"/>
      <c r="AD13" s="213"/>
      <c r="AE13" s="213"/>
      <c r="AF13" s="213"/>
      <c r="AG13" s="213" t="s">
        <v>196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43" t="s">
        <v>204</v>
      </c>
      <c r="D14" s="240"/>
      <c r="E14" s="240"/>
      <c r="F14" s="240"/>
      <c r="G14" s="240"/>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198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5">
      <c r="A15" s="225" t="s">
        <v>187</v>
      </c>
      <c r="B15" s="226" t="s">
        <v>157</v>
      </c>
      <c r="C15" s="241" t="s">
        <v>28</v>
      </c>
      <c r="D15" s="227"/>
      <c r="E15" s="228"/>
      <c r="F15" s="229"/>
      <c r="G15" s="229">
        <f>SUMIF(AG16:AG19,"&lt;&gt;NOR",G16:G19)</f>
        <v>0</v>
      </c>
      <c r="H15" s="229"/>
      <c r="I15" s="229">
        <f>SUM(I16:I19)</f>
        <v>0</v>
      </c>
      <c r="J15" s="229"/>
      <c r="K15" s="229">
        <f>SUM(K16:K19)</f>
        <v>0</v>
      </c>
      <c r="L15" s="229"/>
      <c r="M15" s="229">
        <f>SUM(M16:M19)</f>
        <v>0</v>
      </c>
      <c r="N15" s="228"/>
      <c r="O15" s="228">
        <f>SUM(O16:O19)</f>
        <v>0</v>
      </c>
      <c r="P15" s="228"/>
      <c r="Q15" s="228">
        <f>SUM(Q16:Q19)</f>
        <v>0</v>
      </c>
      <c r="R15" s="229"/>
      <c r="S15" s="229"/>
      <c r="T15" s="230"/>
      <c r="U15" s="224"/>
      <c r="V15" s="224">
        <f>SUM(V16:V19)</f>
        <v>0</v>
      </c>
      <c r="W15" s="224"/>
      <c r="X15" s="224"/>
      <c r="Y15" s="224"/>
      <c r="AG15" t="s">
        <v>188</v>
      </c>
    </row>
    <row r="16" spans="1:60" outlineLevel="1" x14ac:dyDescent="0.25">
      <c r="A16" s="232">
        <v>4</v>
      </c>
      <c r="B16" s="233" t="s">
        <v>205</v>
      </c>
      <c r="C16" s="242" t="s">
        <v>206</v>
      </c>
      <c r="D16" s="234" t="s">
        <v>191</v>
      </c>
      <c r="E16" s="235">
        <v>1</v>
      </c>
      <c r="F16" s="236"/>
      <c r="G16" s="237">
        <f>ROUND(E16*F16,2)</f>
        <v>0</v>
      </c>
      <c r="H16" s="236"/>
      <c r="I16" s="237">
        <f>ROUND(E16*H16,2)</f>
        <v>0</v>
      </c>
      <c r="J16" s="236"/>
      <c r="K16" s="237">
        <f>ROUND(E16*J16,2)</f>
        <v>0</v>
      </c>
      <c r="L16" s="237">
        <v>21</v>
      </c>
      <c r="M16" s="237">
        <f>G16*(1+L16/100)</f>
        <v>0</v>
      </c>
      <c r="N16" s="235">
        <v>0</v>
      </c>
      <c r="O16" s="235">
        <f>ROUND(E16*N16,2)</f>
        <v>0</v>
      </c>
      <c r="P16" s="235">
        <v>0</v>
      </c>
      <c r="Q16" s="235">
        <f>ROUND(E16*P16,2)</f>
        <v>0</v>
      </c>
      <c r="R16" s="237"/>
      <c r="S16" s="237" t="s">
        <v>192</v>
      </c>
      <c r="T16" s="238" t="s">
        <v>193</v>
      </c>
      <c r="U16" s="223">
        <v>0</v>
      </c>
      <c r="V16" s="223">
        <f>ROUND(E16*U16,2)</f>
        <v>0</v>
      </c>
      <c r="W16" s="223"/>
      <c r="X16" s="223" t="s">
        <v>194</v>
      </c>
      <c r="Y16" s="223" t="s">
        <v>195</v>
      </c>
      <c r="Z16" s="213"/>
      <c r="AA16" s="213"/>
      <c r="AB16" s="213"/>
      <c r="AC16" s="213"/>
      <c r="AD16" s="213"/>
      <c r="AE16" s="213"/>
      <c r="AF16" s="213"/>
      <c r="AG16" s="213" t="s">
        <v>196</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43" t="s">
        <v>207</v>
      </c>
      <c r="D17" s="240"/>
      <c r="E17" s="240"/>
      <c r="F17" s="240"/>
      <c r="G17" s="240"/>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198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2">
        <v>5</v>
      </c>
      <c r="B18" s="233" t="s">
        <v>208</v>
      </c>
      <c r="C18" s="242" t="s">
        <v>209</v>
      </c>
      <c r="D18" s="234" t="s">
        <v>191</v>
      </c>
      <c r="E18" s="235">
        <v>1</v>
      </c>
      <c r="F18" s="236"/>
      <c r="G18" s="237">
        <f>ROUND(E18*F18,2)</f>
        <v>0</v>
      </c>
      <c r="H18" s="236"/>
      <c r="I18" s="237">
        <f>ROUND(E18*H18,2)</f>
        <v>0</v>
      </c>
      <c r="J18" s="236"/>
      <c r="K18" s="237">
        <f>ROUND(E18*J18,2)</f>
        <v>0</v>
      </c>
      <c r="L18" s="237">
        <v>21</v>
      </c>
      <c r="M18" s="237">
        <f>G18*(1+L18/100)</f>
        <v>0</v>
      </c>
      <c r="N18" s="235">
        <v>0</v>
      </c>
      <c r="O18" s="235">
        <f>ROUND(E18*N18,2)</f>
        <v>0</v>
      </c>
      <c r="P18" s="235">
        <v>0</v>
      </c>
      <c r="Q18" s="235">
        <f>ROUND(E18*P18,2)</f>
        <v>0</v>
      </c>
      <c r="R18" s="237"/>
      <c r="S18" s="237" t="s">
        <v>192</v>
      </c>
      <c r="T18" s="238" t="s">
        <v>193</v>
      </c>
      <c r="U18" s="223">
        <v>0</v>
      </c>
      <c r="V18" s="223">
        <f>ROUND(E18*U18,2)</f>
        <v>0</v>
      </c>
      <c r="W18" s="223"/>
      <c r="X18" s="223" t="s">
        <v>194</v>
      </c>
      <c r="Y18" s="223" t="s">
        <v>195</v>
      </c>
      <c r="Z18" s="213"/>
      <c r="AA18" s="213"/>
      <c r="AB18" s="213"/>
      <c r="AC18" s="213"/>
      <c r="AD18" s="213"/>
      <c r="AE18" s="213"/>
      <c r="AF18" s="213"/>
      <c r="AG18" s="213" t="s">
        <v>196</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5">
      <c r="A19" s="220"/>
      <c r="B19" s="221"/>
      <c r="C19" s="243" t="s">
        <v>210</v>
      </c>
      <c r="D19" s="240"/>
      <c r="E19" s="240"/>
      <c r="F19" s="240"/>
      <c r="G19" s="240"/>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198</v>
      </c>
      <c r="AH19" s="213"/>
      <c r="AI19" s="213"/>
      <c r="AJ19" s="213"/>
      <c r="AK19" s="213"/>
      <c r="AL19" s="213"/>
      <c r="AM19" s="213"/>
      <c r="AN19" s="213"/>
      <c r="AO19" s="213"/>
      <c r="AP19" s="213"/>
      <c r="AQ19" s="213"/>
      <c r="AR19" s="213"/>
      <c r="AS19" s="213"/>
      <c r="AT19" s="213"/>
      <c r="AU19" s="213"/>
      <c r="AV19" s="213"/>
      <c r="AW19" s="213"/>
      <c r="AX19" s="213"/>
      <c r="AY19" s="213"/>
      <c r="AZ19" s="213"/>
      <c r="BA19" s="239" t="str">
        <f>C19</f>
        <v>Náklady zhotovitele, které vzniknou v souvislosti s povinnostmi zhotovitele při předání a převzetí díla.</v>
      </c>
      <c r="BB19" s="213"/>
      <c r="BC19" s="213"/>
      <c r="BD19" s="213"/>
      <c r="BE19" s="213"/>
      <c r="BF19" s="213"/>
      <c r="BG19" s="213"/>
      <c r="BH19" s="213"/>
    </row>
    <row r="20" spans="1:60" x14ac:dyDescent="0.25">
      <c r="A20" s="3"/>
      <c r="B20" s="4"/>
      <c r="C20" s="244"/>
      <c r="D20" s="6"/>
      <c r="E20" s="3"/>
      <c r="F20" s="3"/>
      <c r="G20" s="3"/>
      <c r="H20" s="3"/>
      <c r="I20" s="3"/>
      <c r="J20" s="3"/>
      <c r="K20" s="3"/>
      <c r="L20" s="3"/>
      <c r="M20" s="3"/>
      <c r="N20" s="3"/>
      <c r="O20" s="3"/>
      <c r="P20" s="3"/>
      <c r="Q20" s="3"/>
      <c r="R20" s="3"/>
      <c r="S20" s="3"/>
      <c r="T20" s="3"/>
      <c r="U20" s="3"/>
      <c r="V20" s="3"/>
      <c r="W20" s="3"/>
      <c r="X20" s="3"/>
      <c r="Y20" s="3"/>
      <c r="AE20">
        <v>15</v>
      </c>
      <c r="AF20">
        <v>21</v>
      </c>
      <c r="AG20" t="s">
        <v>173</v>
      </c>
    </row>
    <row r="21" spans="1:60" x14ac:dyDescent="0.25">
      <c r="A21" s="216"/>
      <c r="B21" s="217" t="s">
        <v>29</v>
      </c>
      <c r="C21" s="245"/>
      <c r="D21" s="218"/>
      <c r="E21" s="219"/>
      <c r="F21" s="219"/>
      <c r="G21" s="231">
        <f>G8+G15</f>
        <v>0</v>
      </c>
      <c r="H21" s="3"/>
      <c r="I21" s="3"/>
      <c r="J21" s="3"/>
      <c r="K21" s="3"/>
      <c r="L21" s="3"/>
      <c r="M21" s="3"/>
      <c r="N21" s="3"/>
      <c r="O21" s="3"/>
      <c r="P21" s="3"/>
      <c r="Q21" s="3"/>
      <c r="R21" s="3"/>
      <c r="S21" s="3"/>
      <c r="T21" s="3"/>
      <c r="U21" s="3"/>
      <c r="V21" s="3"/>
      <c r="W21" s="3"/>
      <c r="X21" s="3"/>
      <c r="Y21" s="3"/>
      <c r="AE21">
        <f>SUMIF(L7:L19,AE20,G7:G19)</f>
        <v>0</v>
      </c>
      <c r="AF21">
        <f>SUMIF(L7:L19,AF20,G7:G19)</f>
        <v>0</v>
      </c>
      <c r="AG21" t="s">
        <v>211</v>
      </c>
    </row>
    <row r="22" spans="1:60" x14ac:dyDescent="0.25">
      <c r="C22" s="246"/>
      <c r="D22" s="10"/>
      <c r="AG22" t="s">
        <v>212</v>
      </c>
    </row>
    <row r="23" spans="1:60" x14ac:dyDescent="0.25">
      <c r="D23" s="10"/>
    </row>
    <row r="24" spans="1:60" x14ac:dyDescent="0.25">
      <c r="D24" s="10"/>
    </row>
    <row r="25" spans="1:60" x14ac:dyDescent="0.25">
      <c r="D25" s="10"/>
    </row>
    <row r="26" spans="1:60" x14ac:dyDescent="0.25">
      <c r="D26" s="10"/>
    </row>
    <row r="27" spans="1:60" x14ac:dyDescent="0.25">
      <c r="D27" s="10"/>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ch+GoVESj/ofNG9HcMVZgRV8/AV+Xrx/hOuMgo2PO8zrfB6xurZoE0AeUDjZiSmu77yQzi2Hmt+FdO0+9/tySQ==" saltValue="QS7pEz2fs3JVE7pILOhhEg==" spinCount="100000" sheet="1" formatRows="0"/>
  <mergeCells count="9">
    <mergeCell ref="C14:G14"/>
    <mergeCell ref="C17:G17"/>
    <mergeCell ref="C19:G19"/>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213</v>
      </c>
      <c r="B1" s="198"/>
      <c r="C1" s="198"/>
      <c r="D1" s="198"/>
      <c r="E1" s="198"/>
      <c r="F1" s="198"/>
      <c r="G1" s="198"/>
      <c r="AG1" t="s">
        <v>159</v>
      </c>
    </row>
    <row r="2" spans="1:60" ht="25.05" customHeight="1" x14ac:dyDescent="0.25">
      <c r="A2" s="199" t="s">
        <v>7</v>
      </c>
      <c r="B2" s="49" t="s">
        <v>43</v>
      </c>
      <c r="C2" s="202" t="s">
        <v>44</v>
      </c>
      <c r="D2" s="200"/>
      <c r="E2" s="200"/>
      <c r="F2" s="200"/>
      <c r="G2" s="201"/>
      <c r="AG2" t="s">
        <v>160</v>
      </c>
    </row>
    <row r="3" spans="1:60" ht="25.05" customHeight="1" x14ac:dyDescent="0.25">
      <c r="A3" s="199" t="s">
        <v>8</v>
      </c>
      <c r="B3" s="49" t="s">
        <v>60</v>
      </c>
      <c r="C3" s="202" t="s">
        <v>61</v>
      </c>
      <c r="D3" s="200"/>
      <c r="E3" s="200"/>
      <c r="F3" s="200"/>
      <c r="G3" s="201"/>
      <c r="AC3" s="177" t="s">
        <v>160</v>
      </c>
      <c r="AG3" t="s">
        <v>163</v>
      </c>
    </row>
    <row r="4" spans="1:60" ht="25.05" customHeight="1" x14ac:dyDescent="0.25">
      <c r="A4" s="203" t="s">
        <v>9</v>
      </c>
      <c r="B4" s="204" t="s">
        <v>60</v>
      </c>
      <c r="C4" s="205" t="s">
        <v>62</v>
      </c>
      <c r="D4" s="206"/>
      <c r="E4" s="206"/>
      <c r="F4" s="206"/>
      <c r="G4" s="207"/>
      <c r="AG4" t="s">
        <v>164</v>
      </c>
    </row>
    <row r="5" spans="1:60" x14ac:dyDescent="0.25">
      <c r="D5" s="10"/>
    </row>
    <row r="6" spans="1:60" ht="39.6" x14ac:dyDescent="0.25">
      <c r="A6" s="209" t="s">
        <v>165</v>
      </c>
      <c r="B6" s="211" t="s">
        <v>166</v>
      </c>
      <c r="C6" s="211" t="s">
        <v>167</v>
      </c>
      <c r="D6" s="210" t="s">
        <v>168</v>
      </c>
      <c r="E6" s="209" t="s">
        <v>169</v>
      </c>
      <c r="F6" s="208" t="s">
        <v>170</v>
      </c>
      <c r="G6" s="209" t="s">
        <v>29</v>
      </c>
      <c r="H6" s="212" t="s">
        <v>30</v>
      </c>
      <c r="I6" s="212" t="s">
        <v>171</v>
      </c>
      <c r="J6" s="212" t="s">
        <v>31</v>
      </c>
      <c r="K6" s="212" t="s">
        <v>172</v>
      </c>
      <c r="L6" s="212" t="s">
        <v>173</v>
      </c>
      <c r="M6" s="212" t="s">
        <v>174</v>
      </c>
      <c r="N6" s="212" t="s">
        <v>175</v>
      </c>
      <c r="O6" s="212" t="s">
        <v>176</v>
      </c>
      <c r="P6" s="212" t="s">
        <v>177</v>
      </c>
      <c r="Q6" s="212" t="s">
        <v>178</v>
      </c>
      <c r="R6" s="212" t="s">
        <v>179</v>
      </c>
      <c r="S6" s="212" t="s">
        <v>180</v>
      </c>
      <c r="T6" s="212" t="s">
        <v>181</v>
      </c>
      <c r="U6" s="212" t="s">
        <v>182</v>
      </c>
      <c r="V6" s="212" t="s">
        <v>183</v>
      </c>
      <c r="W6" s="212" t="s">
        <v>184</v>
      </c>
      <c r="X6" s="212" t="s">
        <v>185</v>
      </c>
      <c r="Y6" s="212" t="s">
        <v>186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187</v>
      </c>
      <c r="B8" s="226" t="s">
        <v>134</v>
      </c>
      <c r="C8" s="241" t="s">
        <v>135</v>
      </c>
      <c r="D8" s="227"/>
      <c r="E8" s="228"/>
      <c r="F8" s="229"/>
      <c r="G8" s="229">
        <f>SUMIF(AG9:AG13,"&lt;&gt;NOR",G9:G13)</f>
        <v>0</v>
      </c>
      <c r="H8" s="229"/>
      <c r="I8" s="229">
        <f>SUM(I9:I13)</f>
        <v>0</v>
      </c>
      <c r="J8" s="229"/>
      <c r="K8" s="229">
        <f>SUM(K9:K13)</f>
        <v>0</v>
      </c>
      <c r="L8" s="229"/>
      <c r="M8" s="229">
        <f>SUM(M9:M13)</f>
        <v>0</v>
      </c>
      <c r="N8" s="228"/>
      <c r="O8" s="228">
        <f>SUM(O9:O13)</f>
        <v>0</v>
      </c>
      <c r="P8" s="228"/>
      <c r="Q8" s="228">
        <f>SUM(Q9:Q13)</f>
        <v>0</v>
      </c>
      <c r="R8" s="229"/>
      <c r="S8" s="229"/>
      <c r="T8" s="230"/>
      <c r="U8" s="224"/>
      <c r="V8" s="224">
        <f>SUM(V9:V13)</f>
        <v>7.78</v>
      </c>
      <c r="W8" s="224"/>
      <c r="X8" s="224"/>
      <c r="Y8" s="224"/>
      <c r="AG8" t="s">
        <v>188</v>
      </c>
    </row>
    <row r="9" spans="1:60" outlineLevel="1" x14ac:dyDescent="0.25">
      <c r="A9" s="232">
        <v>1</v>
      </c>
      <c r="B9" s="233" t="s">
        <v>214</v>
      </c>
      <c r="C9" s="242" t="s">
        <v>215</v>
      </c>
      <c r="D9" s="234" t="s">
        <v>216</v>
      </c>
      <c r="E9" s="235">
        <v>21.135000000000002</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217</v>
      </c>
      <c r="S9" s="237" t="s">
        <v>192</v>
      </c>
      <c r="T9" s="238" t="s">
        <v>218</v>
      </c>
      <c r="U9" s="223">
        <v>0.36799999999999999</v>
      </c>
      <c r="V9" s="223">
        <f>ROUND(E9*U9,2)</f>
        <v>7.78</v>
      </c>
      <c r="W9" s="223"/>
      <c r="X9" s="223" t="s">
        <v>219</v>
      </c>
      <c r="Y9" s="223" t="s">
        <v>195</v>
      </c>
      <c r="Z9" s="213"/>
      <c r="AA9" s="213"/>
      <c r="AB9" s="213"/>
      <c r="AC9" s="213"/>
      <c r="AD9" s="213"/>
      <c r="AE9" s="213"/>
      <c r="AF9" s="213"/>
      <c r="AG9" s="213" t="s">
        <v>220</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0" t="s">
        <v>221</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222</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1" t="s">
        <v>223</v>
      </c>
      <c r="D11" s="247"/>
      <c r="E11" s="248">
        <v>20.16</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224</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5">
      <c r="A12" s="220"/>
      <c r="B12" s="221"/>
      <c r="C12" s="251" t="s">
        <v>225</v>
      </c>
      <c r="D12" s="247"/>
      <c r="E12" s="248">
        <v>0.3</v>
      </c>
      <c r="F12" s="223"/>
      <c r="G12" s="223"/>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224</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5">
      <c r="A13" s="220"/>
      <c r="B13" s="221"/>
      <c r="C13" s="251" t="s">
        <v>226</v>
      </c>
      <c r="D13" s="247"/>
      <c r="E13" s="248">
        <v>0.67500000000000004</v>
      </c>
      <c r="F13" s="223"/>
      <c r="G13" s="223"/>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224</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x14ac:dyDescent="0.25">
      <c r="A14" s="225" t="s">
        <v>187</v>
      </c>
      <c r="B14" s="226" t="s">
        <v>136</v>
      </c>
      <c r="C14" s="241" t="s">
        <v>137</v>
      </c>
      <c r="D14" s="227"/>
      <c r="E14" s="228"/>
      <c r="F14" s="229"/>
      <c r="G14" s="229">
        <f>SUMIF(AG15:AG31,"&lt;&gt;NOR",G15:G31)</f>
        <v>0</v>
      </c>
      <c r="H14" s="229"/>
      <c r="I14" s="229">
        <f>SUM(I15:I31)</f>
        <v>0</v>
      </c>
      <c r="J14" s="229"/>
      <c r="K14" s="229">
        <f>SUM(K15:K31)</f>
        <v>0</v>
      </c>
      <c r="L14" s="229"/>
      <c r="M14" s="229">
        <f>SUM(M15:M31)</f>
        <v>0</v>
      </c>
      <c r="N14" s="228"/>
      <c r="O14" s="228">
        <f>SUM(O15:O31)</f>
        <v>0</v>
      </c>
      <c r="P14" s="228"/>
      <c r="Q14" s="228">
        <f>SUM(Q15:Q31)</f>
        <v>0</v>
      </c>
      <c r="R14" s="229"/>
      <c r="S14" s="229"/>
      <c r="T14" s="230"/>
      <c r="U14" s="224"/>
      <c r="V14" s="224">
        <f>SUM(V15:V31)</f>
        <v>28.91</v>
      </c>
      <c r="W14" s="224"/>
      <c r="X14" s="224"/>
      <c r="Y14" s="224"/>
      <c r="AG14" t="s">
        <v>188</v>
      </c>
    </row>
    <row r="15" spans="1:60" outlineLevel="1" x14ac:dyDescent="0.25">
      <c r="A15" s="232">
        <v>2</v>
      </c>
      <c r="B15" s="233" t="s">
        <v>227</v>
      </c>
      <c r="C15" s="242" t="s">
        <v>228</v>
      </c>
      <c r="D15" s="234" t="s">
        <v>216</v>
      </c>
      <c r="E15" s="235">
        <v>3.76</v>
      </c>
      <c r="F15" s="236"/>
      <c r="G15" s="237">
        <f>ROUND(E15*F15,2)</f>
        <v>0</v>
      </c>
      <c r="H15" s="236"/>
      <c r="I15" s="237">
        <f>ROUND(E15*H15,2)</f>
        <v>0</v>
      </c>
      <c r="J15" s="236"/>
      <c r="K15" s="237">
        <f>ROUND(E15*J15,2)</f>
        <v>0</v>
      </c>
      <c r="L15" s="237">
        <v>21</v>
      </c>
      <c r="M15" s="237">
        <f>G15*(1+L15/100)</f>
        <v>0</v>
      </c>
      <c r="N15" s="235">
        <v>0</v>
      </c>
      <c r="O15" s="235">
        <f>ROUND(E15*N15,2)</f>
        <v>0</v>
      </c>
      <c r="P15" s="235">
        <v>0</v>
      </c>
      <c r="Q15" s="235">
        <f>ROUND(E15*P15,2)</f>
        <v>0</v>
      </c>
      <c r="R15" s="237" t="s">
        <v>217</v>
      </c>
      <c r="S15" s="237" t="s">
        <v>192</v>
      </c>
      <c r="T15" s="238" t="s">
        <v>218</v>
      </c>
      <c r="U15" s="223">
        <v>0.12</v>
      </c>
      <c r="V15" s="223">
        <f>ROUND(E15*U15,2)</f>
        <v>0.45</v>
      </c>
      <c r="W15" s="223"/>
      <c r="X15" s="223" t="s">
        <v>219</v>
      </c>
      <c r="Y15" s="223" t="s">
        <v>195</v>
      </c>
      <c r="Z15" s="213"/>
      <c r="AA15" s="213"/>
      <c r="AB15" s="213"/>
      <c r="AC15" s="213"/>
      <c r="AD15" s="213"/>
      <c r="AE15" s="213"/>
      <c r="AF15" s="213"/>
      <c r="AG15" s="213" t="s">
        <v>220</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1" outlineLevel="2" x14ac:dyDescent="0.25">
      <c r="A16" s="220"/>
      <c r="B16" s="221"/>
      <c r="C16" s="250" t="s">
        <v>229</v>
      </c>
      <c r="D16" s="249"/>
      <c r="E16" s="249"/>
      <c r="F16" s="249"/>
      <c r="G16" s="249"/>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222</v>
      </c>
      <c r="AH16" s="213"/>
      <c r="AI16" s="213"/>
      <c r="AJ16" s="213"/>
      <c r="AK16" s="213"/>
      <c r="AL16" s="213"/>
      <c r="AM16" s="213"/>
      <c r="AN16" s="213"/>
      <c r="AO16" s="213"/>
      <c r="AP16" s="213"/>
      <c r="AQ16" s="213"/>
      <c r="AR16" s="213"/>
      <c r="AS16" s="213"/>
      <c r="AT16" s="213"/>
      <c r="AU16" s="213"/>
      <c r="AV16" s="213"/>
      <c r="AW16" s="213"/>
      <c r="AX16" s="213"/>
      <c r="AY16" s="213"/>
      <c r="AZ16" s="213"/>
      <c r="BA16" s="239" t="str">
        <f>C16</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6" s="213"/>
      <c r="BC16" s="213"/>
      <c r="BD16" s="213"/>
      <c r="BE16" s="213"/>
      <c r="BF16" s="213"/>
      <c r="BG16" s="213"/>
      <c r="BH16" s="213"/>
    </row>
    <row r="17" spans="1:60" outlineLevel="2" x14ac:dyDescent="0.25">
      <c r="A17" s="220"/>
      <c r="B17" s="221"/>
      <c r="C17" s="251" t="s">
        <v>230</v>
      </c>
      <c r="D17" s="247"/>
      <c r="E17" s="248">
        <v>3.008</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224</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5">
      <c r="A18" s="220"/>
      <c r="B18" s="221"/>
      <c r="C18" s="251" t="s">
        <v>231</v>
      </c>
      <c r="D18" s="247"/>
      <c r="E18" s="248">
        <v>0.752</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224</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32">
        <v>3</v>
      </c>
      <c r="B19" s="233" t="s">
        <v>232</v>
      </c>
      <c r="C19" s="242" t="s">
        <v>233</v>
      </c>
      <c r="D19" s="234" t="s">
        <v>216</v>
      </c>
      <c r="E19" s="235">
        <v>1.38</v>
      </c>
      <c r="F19" s="236"/>
      <c r="G19" s="237">
        <f>ROUND(E19*F19,2)</f>
        <v>0</v>
      </c>
      <c r="H19" s="236"/>
      <c r="I19" s="237">
        <f>ROUND(E19*H19,2)</f>
        <v>0</v>
      </c>
      <c r="J19" s="236"/>
      <c r="K19" s="237">
        <f>ROUND(E19*J19,2)</f>
        <v>0</v>
      </c>
      <c r="L19" s="237">
        <v>21</v>
      </c>
      <c r="M19" s="237">
        <f>G19*(1+L19/100)</f>
        <v>0</v>
      </c>
      <c r="N19" s="235">
        <v>0</v>
      </c>
      <c r="O19" s="235">
        <f>ROUND(E19*N19,2)</f>
        <v>0</v>
      </c>
      <c r="P19" s="235">
        <v>0</v>
      </c>
      <c r="Q19" s="235">
        <f>ROUND(E19*P19,2)</f>
        <v>0</v>
      </c>
      <c r="R19" s="237" t="s">
        <v>217</v>
      </c>
      <c r="S19" s="237" t="s">
        <v>192</v>
      </c>
      <c r="T19" s="238" t="s">
        <v>218</v>
      </c>
      <c r="U19" s="223">
        <v>0.2</v>
      </c>
      <c r="V19" s="223">
        <f>ROUND(E19*U19,2)</f>
        <v>0.28000000000000003</v>
      </c>
      <c r="W19" s="223"/>
      <c r="X19" s="223" t="s">
        <v>219</v>
      </c>
      <c r="Y19" s="223" t="s">
        <v>195</v>
      </c>
      <c r="Z19" s="213"/>
      <c r="AA19" s="213"/>
      <c r="AB19" s="213"/>
      <c r="AC19" s="213"/>
      <c r="AD19" s="213"/>
      <c r="AE19" s="213"/>
      <c r="AF19" s="213"/>
      <c r="AG19" s="213" t="s">
        <v>220</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1" outlineLevel="2" x14ac:dyDescent="0.25">
      <c r="A20" s="220"/>
      <c r="B20" s="221"/>
      <c r="C20" s="250" t="s">
        <v>234</v>
      </c>
      <c r="D20" s="249"/>
      <c r="E20" s="249"/>
      <c r="F20" s="249"/>
      <c r="G20" s="249"/>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222</v>
      </c>
      <c r="AH20" s="213"/>
      <c r="AI20" s="213"/>
      <c r="AJ20" s="213"/>
      <c r="AK20" s="213"/>
      <c r="AL20" s="213"/>
      <c r="AM20" s="213"/>
      <c r="AN20" s="213"/>
      <c r="AO20" s="213"/>
      <c r="AP20" s="213"/>
      <c r="AQ20" s="213"/>
      <c r="AR20" s="213"/>
      <c r="AS20" s="213"/>
      <c r="AT20" s="213"/>
      <c r="AU20" s="213"/>
      <c r="AV20" s="213"/>
      <c r="AW20" s="213"/>
      <c r="AX20" s="213"/>
      <c r="AY20" s="213"/>
      <c r="AZ20" s="213"/>
      <c r="BA20" s="239" t="str">
        <f>C20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0" s="213"/>
      <c r="BC20" s="213"/>
      <c r="BD20" s="213"/>
      <c r="BE20" s="213"/>
      <c r="BF20" s="213"/>
      <c r="BG20" s="213"/>
      <c r="BH20" s="213"/>
    </row>
    <row r="21" spans="1:60" outlineLevel="2" x14ac:dyDescent="0.25">
      <c r="A21" s="220"/>
      <c r="B21" s="221"/>
      <c r="C21" s="251" t="s">
        <v>235</v>
      </c>
      <c r="D21" s="247"/>
      <c r="E21" s="248">
        <v>0.18</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224</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5">
      <c r="A22" s="220"/>
      <c r="B22" s="221"/>
      <c r="C22" s="251" t="s">
        <v>236</v>
      </c>
      <c r="D22" s="247"/>
      <c r="E22" s="248">
        <v>1.2</v>
      </c>
      <c r="F22" s="223"/>
      <c r="G22" s="22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224</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32">
        <v>4</v>
      </c>
      <c r="B23" s="233" t="s">
        <v>237</v>
      </c>
      <c r="C23" s="242" t="s">
        <v>238</v>
      </c>
      <c r="D23" s="234" t="s">
        <v>216</v>
      </c>
      <c r="E23" s="235">
        <v>7.9749999999999996</v>
      </c>
      <c r="F23" s="236"/>
      <c r="G23" s="237">
        <f>ROUND(E23*F23,2)</f>
        <v>0</v>
      </c>
      <c r="H23" s="236"/>
      <c r="I23" s="237">
        <f>ROUND(E23*H23,2)</f>
        <v>0</v>
      </c>
      <c r="J23" s="236"/>
      <c r="K23" s="237">
        <f>ROUND(E23*J23,2)</f>
        <v>0</v>
      </c>
      <c r="L23" s="237">
        <v>21</v>
      </c>
      <c r="M23" s="237">
        <f>G23*(1+L23/100)</f>
        <v>0</v>
      </c>
      <c r="N23" s="235">
        <v>0</v>
      </c>
      <c r="O23" s="235">
        <f>ROUND(E23*N23,2)</f>
        <v>0</v>
      </c>
      <c r="P23" s="235">
        <v>0</v>
      </c>
      <c r="Q23" s="235">
        <f>ROUND(E23*P23,2)</f>
        <v>0</v>
      </c>
      <c r="R23" s="237" t="s">
        <v>217</v>
      </c>
      <c r="S23" s="237" t="s">
        <v>192</v>
      </c>
      <c r="T23" s="238" t="s">
        <v>218</v>
      </c>
      <c r="U23" s="223">
        <v>3.5329999999999999</v>
      </c>
      <c r="V23" s="223">
        <f>ROUND(E23*U23,2)</f>
        <v>28.18</v>
      </c>
      <c r="W23" s="223"/>
      <c r="X23" s="223" t="s">
        <v>219</v>
      </c>
      <c r="Y23" s="223" t="s">
        <v>195</v>
      </c>
      <c r="Z23" s="213"/>
      <c r="AA23" s="213"/>
      <c r="AB23" s="213"/>
      <c r="AC23" s="213"/>
      <c r="AD23" s="213"/>
      <c r="AE23" s="213"/>
      <c r="AF23" s="213"/>
      <c r="AG23" s="213" t="s">
        <v>220</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5">
      <c r="A24" s="220"/>
      <c r="B24" s="221"/>
      <c r="C24" s="250" t="s">
        <v>239</v>
      </c>
      <c r="D24" s="249"/>
      <c r="E24" s="249"/>
      <c r="F24" s="249"/>
      <c r="G24" s="249"/>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222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5">
      <c r="A25" s="220"/>
      <c r="B25" s="221"/>
      <c r="C25" s="251" t="s">
        <v>240</v>
      </c>
      <c r="D25" s="247"/>
      <c r="E25" s="248">
        <v>5.04</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224</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5">
      <c r="A26" s="220"/>
      <c r="B26" s="221"/>
      <c r="C26" s="251" t="s">
        <v>225</v>
      </c>
      <c r="D26" s="247"/>
      <c r="E26" s="248">
        <v>0.3</v>
      </c>
      <c r="F26" s="223"/>
      <c r="G26" s="22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224</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5">
      <c r="A27" s="220"/>
      <c r="B27" s="221"/>
      <c r="C27" s="251" t="s">
        <v>226</v>
      </c>
      <c r="D27" s="247"/>
      <c r="E27" s="248">
        <v>0.67500000000000004</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224</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5">
      <c r="A28" s="220"/>
      <c r="B28" s="221"/>
      <c r="C28" s="251" t="s">
        <v>241</v>
      </c>
      <c r="D28" s="247"/>
      <c r="E28" s="248">
        <v>0.72</v>
      </c>
      <c r="F28" s="223"/>
      <c r="G28" s="22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224</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5">
      <c r="A29" s="220"/>
      <c r="B29" s="221"/>
      <c r="C29" s="251" t="s">
        <v>242</v>
      </c>
      <c r="D29" s="247"/>
      <c r="E29" s="248">
        <v>0.752</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224</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5">
      <c r="A30" s="220"/>
      <c r="B30" s="221"/>
      <c r="C30" s="251" t="s">
        <v>243</v>
      </c>
      <c r="D30" s="247"/>
      <c r="E30" s="248">
        <v>0.188</v>
      </c>
      <c r="F30" s="223"/>
      <c r="G30" s="22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224</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5">
      <c r="A31" s="220"/>
      <c r="B31" s="221"/>
      <c r="C31" s="251" t="s">
        <v>244</v>
      </c>
      <c r="D31" s="247"/>
      <c r="E31" s="248">
        <v>0.3</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224</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x14ac:dyDescent="0.25">
      <c r="A32" s="225" t="s">
        <v>187</v>
      </c>
      <c r="B32" s="226" t="s">
        <v>138</v>
      </c>
      <c r="C32" s="241" t="s">
        <v>139</v>
      </c>
      <c r="D32" s="227"/>
      <c r="E32" s="228"/>
      <c r="F32" s="229"/>
      <c r="G32" s="229">
        <f>SUMIF(AG33:AG49,"&lt;&gt;NOR",G33:G49)</f>
        <v>0</v>
      </c>
      <c r="H32" s="229"/>
      <c r="I32" s="229">
        <f>SUM(I33:I49)</f>
        <v>0</v>
      </c>
      <c r="J32" s="229"/>
      <c r="K32" s="229">
        <f>SUM(K33:K49)</f>
        <v>0</v>
      </c>
      <c r="L32" s="229"/>
      <c r="M32" s="229">
        <f>SUM(M33:M49)</f>
        <v>0</v>
      </c>
      <c r="N32" s="228"/>
      <c r="O32" s="228">
        <f>SUM(O33:O49)</f>
        <v>0</v>
      </c>
      <c r="P32" s="228"/>
      <c r="Q32" s="228">
        <f>SUM(Q33:Q49)</f>
        <v>0</v>
      </c>
      <c r="R32" s="229"/>
      <c r="S32" s="229"/>
      <c r="T32" s="230"/>
      <c r="U32" s="224"/>
      <c r="V32" s="224">
        <f>SUM(V33:V49)</f>
        <v>0.38</v>
      </c>
      <c r="W32" s="224"/>
      <c r="X32" s="224"/>
      <c r="Y32" s="224"/>
      <c r="AG32" t="s">
        <v>188</v>
      </c>
    </row>
    <row r="33" spans="1:60" outlineLevel="1" x14ac:dyDescent="0.25">
      <c r="A33" s="232">
        <v>5</v>
      </c>
      <c r="B33" s="233" t="s">
        <v>245</v>
      </c>
      <c r="C33" s="242" t="s">
        <v>246</v>
      </c>
      <c r="D33" s="234" t="s">
        <v>216</v>
      </c>
      <c r="E33" s="235">
        <v>34.25</v>
      </c>
      <c r="F33" s="236"/>
      <c r="G33" s="237">
        <f>ROUND(E33*F33,2)</f>
        <v>0</v>
      </c>
      <c r="H33" s="236"/>
      <c r="I33" s="237">
        <f>ROUND(E33*H33,2)</f>
        <v>0</v>
      </c>
      <c r="J33" s="236"/>
      <c r="K33" s="237">
        <f>ROUND(E33*J33,2)</f>
        <v>0</v>
      </c>
      <c r="L33" s="237">
        <v>21</v>
      </c>
      <c r="M33" s="237">
        <f>G33*(1+L33/100)</f>
        <v>0</v>
      </c>
      <c r="N33" s="235">
        <v>0</v>
      </c>
      <c r="O33" s="235">
        <f>ROUND(E33*N33,2)</f>
        <v>0</v>
      </c>
      <c r="P33" s="235">
        <v>0</v>
      </c>
      <c r="Q33" s="235">
        <f>ROUND(E33*P33,2)</f>
        <v>0</v>
      </c>
      <c r="R33" s="237" t="s">
        <v>217</v>
      </c>
      <c r="S33" s="237" t="s">
        <v>192</v>
      </c>
      <c r="T33" s="238" t="s">
        <v>218</v>
      </c>
      <c r="U33" s="223">
        <v>1.0999999999999999E-2</v>
      </c>
      <c r="V33" s="223">
        <f>ROUND(E33*U33,2)</f>
        <v>0.38</v>
      </c>
      <c r="W33" s="223"/>
      <c r="X33" s="223" t="s">
        <v>219</v>
      </c>
      <c r="Y33" s="223" t="s">
        <v>195</v>
      </c>
      <c r="Z33" s="213"/>
      <c r="AA33" s="213"/>
      <c r="AB33" s="213"/>
      <c r="AC33" s="213"/>
      <c r="AD33" s="213"/>
      <c r="AE33" s="213"/>
      <c r="AF33" s="213"/>
      <c r="AG33" s="213" t="s">
        <v>220</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5">
      <c r="A34" s="220"/>
      <c r="B34" s="221"/>
      <c r="C34" s="250" t="s">
        <v>247</v>
      </c>
      <c r="D34" s="249"/>
      <c r="E34" s="249"/>
      <c r="F34" s="249"/>
      <c r="G34" s="249"/>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222</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5">
      <c r="A35" s="220"/>
      <c r="B35" s="221"/>
      <c r="C35" s="251" t="s">
        <v>248</v>
      </c>
      <c r="D35" s="247"/>
      <c r="E35" s="248">
        <v>25.2</v>
      </c>
      <c r="F35" s="223"/>
      <c r="G35" s="22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224</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5">
      <c r="A36" s="220"/>
      <c r="B36" s="221"/>
      <c r="C36" s="251" t="s">
        <v>249</v>
      </c>
      <c r="D36" s="247"/>
      <c r="E36" s="248">
        <v>0.6</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224</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5">
      <c r="A37" s="220"/>
      <c r="B37" s="221"/>
      <c r="C37" s="251" t="s">
        <v>250</v>
      </c>
      <c r="D37" s="247"/>
      <c r="E37" s="248">
        <v>1.35</v>
      </c>
      <c r="F37" s="223"/>
      <c r="G37" s="22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224</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5">
      <c r="A38" s="220"/>
      <c r="B38" s="221"/>
      <c r="C38" s="251" t="s">
        <v>251</v>
      </c>
      <c r="D38" s="247"/>
      <c r="E38" s="248">
        <v>0.9</v>
      </c>
      <c r="F38" s="223"/>
      <c r="G38" s="22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224</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5">
      <c r="A39" s="220"/>
      <c r="B39" s="221"/>
      <c r="C39" s="251" t="s">
        <v>252</v>
      </c>
      <c r="D39" s="247"/>
      <c r="E39" s="248">
        <v>3.76</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224</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5">
      <c r="A40" s="220"/>
      <c r="B40" s="221"/>
      <c r="C40" s="251" t="s">
        <v>253</v>
      </c>
      <c r="D40" s="247"/>
      <c r="E40" s="248">
        <v>0.94</v>
      </c>
      <c r="F40" s="223"/>
      <c r="G40" s="22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224</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5">
      <c r="A41" s="220"/>
      <c r="B41" s="221"/>
      <c r="C41" s="251" t="s">
        <v>254</v>
      </c>
      <c r="D41" s="247"/>
      <c r="E41" s="248">
        <v>1.5</v>
      </c>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224</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5">
      <c r="A42" s="232">
        <v>6</v>
      </c>
      <c r="B42" s="233" t="s">
        <v>255</v>
      </c>
      <c r="C42" s="242" t="s">
        <v>256</v>
      </c>
      <c r="D42" s="234" t="s">
        <v>216</v>
      </c>
      <c r="E42" s="235">
        <v>34.25</v>
      </c>
      <c r="F42" s="236"/>
      <c r="G42" s="237">
        <f>ROUND(E42*F42,2)</f>
        <v>0</v>
      </c>
      <c r="H42" s="236"/>
      <c r="I42" s="237">
        <f>ROUND(E42*H42,2)</f>
        <v>0</v>
      </c>
      <c r="J42" s="236"/>
      <c r="K42" s="237">
        <f>ROUND(E42*J42,2)</f>
        <v>0</v>
      </c>
      <c r="L42" s="237">
        <v>21</v>
      </c>
      <c r="M42" s="237">
        <f>G42*(1+L42/100)</f>
        <v>0</v>
      </c>
      <c r="N42" s="235">
        <v>0</v>
      </c>
      <c r="O42" s="235">
        <f>ROUND(E42*N42,2)</f>
        <v>0</v>
      </c>
      <c r="P42" s="235">
        <v>0</v>
      </c>
      <c r="Q42" s="235">
        <f>ROUND(E42*P42,2)</f>
        <v>0</v>
      </c>
      <c r="R42" s="237" t="s">
        <v>217</v>
      </c>
      <c r="S42" s="237" t="s">
        <v>192</v>
      </c>
      <c r="T42" s="238" t="s">
        <v>218</v>
      </c>
      <c r="U42" s="223">
        <v>0</v>
      </c>
      <c r="V42" s="223">
        <f>ROUND(E42*U42,2)</f>
        <v>0</v>
      </c>
      <c r="W42" s="223"/>
      <c r="X42" s="223" t="s">
        <v>219</v>
      </c>
      <c r="Y42" s="223" t="s">
        <v>195</v>
      </c>
      <c r="Z42" s="213"/>
      <c r="AA42" s="213"/>
      <c r="AB42" s="213"/>
      <c r="AC42" s="213"/>
      <c r="AD42" s="213"/>
      <c r="AE42" s="213"/>
      <c r="AF42" s="213"/>
      <c r="AG42" s="213" t="s">
        <v>220</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5">
      <c r="A43" s="220"/>
      <c r="B43" s="221"/>
      <c r="C43" s="251" t="s">
        <v>248</v>
      </c>
      <c r="D43" s="247"/>
      <c r="E43" s="248">
        <v>25.2</v>
      </c>
      <c r="F43" s="223"/>
      <c r="G43" s="223"/>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224</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5">
      <c r="A44" s="220"/>
      <c r="B44" s="221"/>
      <c r="C44" s="251" t="s">
        <v>249</v>
      </c>
      <c r="D44" s="247"/>
      <c r="E44" s="248">
        <v>0.6</v>
      </c>
      <c r="F44" s="223"/>
      <c r="G44" s="22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224</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5">
      <c r="A45" s="220"/>
      <c r="B45" s="221"/>
      <c r="C45" s="251" t="s">
        <v>250</v>
      </c>
      <c r="D45" s="247"/>
      <c r="E45" s="248">
        <v>1.35</v>
      </c>
      <c r="F45" s="223"/>
      <c r="G45" s="223"/>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224</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3" x14ac:dyDescent="0.25">
      <c r="A46" s="220"/>
      <c r="B46" s="221"/>
      <c r="C46" s="251" t="s">
        <v>251</v>
      </c>
      <c r="D46" s="247"/>
      <c r="E46" s="248">
        <v>0.9</v>
      </c>
      <c r="F46" s="223"/>
      <c r="G46" s="223"/>
      <c r="H46" s="223"/>
      <c r="I46" s="223"/>
      <c r="J46" s="223"/>
      <c r="K46" s="223"/>
      <c r="L46" s="223"/>
      <c r="M46" s="223"/>
      <c r="N46" s="222"/>
      <c r="O46" s="222"/>
      <c r="P46" s="222"/>
      <c r="Q46" s="222"/>
      <c r="R46" s="223"/>
      <c r="S46" s="223"/>
      <c r="T46" s="223"/>
      <c r="U46" s="223"/>
      <c r="V46" s="223"/>
      <c r="W46" s="223"/>
      <c r="X46" s="223"/>
      <c r="Y46" s="223"/>
      <c r="Z46" s="213"/>
      <c r="AA46" s="213"/>
      <c r="AB46" s="213"/>
      <c r="AC46" s="213"/>
      <c r="AD46" s="213"/>
      <c r="AE46" s="213"/>
      <c r="AF46" s="213"/>
      <c r="AG46" s="213" t="s">
        <v>224</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3" x14ac:dyDescent="0.25">
      <c r="A47" s="220"/>
      <c r="B47" s="221"/>
      <c r="C47" s="251" t="s">
        <v>252</v>
      </c>
      <c r="D47" s="247"/>
      <c r="E47" s="248">
        <v>3.76</v>
      </c>
      <c r="F47" s="223"/>
      <c r="G47" s="223"/>
      <c r="H47" s="223"/>
      <c r="I47" s="223"/>
      <c r="J47" s="223"/>
      <c r="K47" s="223"/>
      <c r="L47" s="223"/>
      <c r="M47" s="223"/>
      <c r="N47" s="222"/>
      <c r="O47" s="222"/>
      <c r="P47" s="222"/>
      <c r="Q47" s="222"/>
      <c r="R47" s="223"/>
      <c r="S47" s="223"/>
      <c r="T47" s="223"/>
      <c r="U47" s="223"/>
      <c r="V47" s="223"/>
      <c r="W47" s="223"/>
      <c r="X47" s="223"/>
      <c r="Y47" s="223"/>
      <c r="Z47" s="213"/>
      <c r="AA47" s="213"/>
      <c r="AB47" s="213"/>
      <c r="AC47" s="213"/>
      <c r="AD47" s="213"/>
      <c r="AE47" s="213"/>
      <c r="AF47" s="213"/>
      <c r="AG47" s="213" t="s">
        <v>224</v>
      </c>
      <c r="AH47" s="213">
        <v>0</v>
      </c>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3" x14ac:dyDescent="0.25">
      <c r="A48" s="220"/>
      <c r="B48" s="221"/>
      <c r="C48" s="251" t="s">
        <v>253</v>
      </c>
      <c r="D48" s="247"/>
      <c r="E48" s="248">
        <v>0.94</v>
      </c>
      <c r="F48" s="223"/>
      <c r="G48" s="223"/>
      <c r="H48" s="223"/>
      <c r="I48" s="223"/>
      <c r="J48" s="223"/>
      <c r="K48" s="223"/>
      <c r="L48" s="223"/>
      <c r="M48" s="223"/>
      <c r="N48" s="222"/>
      <c r="O48" s="222"/>
      <c r="P48" s="222"/>
      <c r="Q48" s="222"/>
      <c r="R48" s="223"/>
      <c r="S48" s="223"/>
      <c r="T48" s="223"/>
      <c r="U48" s="223"/>
      <c r="V48" s="223"/>
      <c r="W48" s="223"/>
      <c r="X48" s="223"/>
      <c r="Y48" s="223"/>
      <c r="Z48" s="213"/>
      <c r="AA48" s="213"/>
      <c r="AB48" s="213"/>
      <c r="AC48" s="213"/>
      <c r="AD48" s="213"/>
      <c r="AE48" s="213"/>
      <c r="AF48" s="213"/>
      <c r="AG48" s="213" t="s">
        <v>224</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5">
      <c r="A49" s="220"/>
      <c r="B49" s="221"/>
      <c r="C49" s="251" t="s">
        <v>254</v>
      </c>
      <c r="D49" s="247"/>
      <c r="E49" s="248">
        <v>1.5</v>
      </c>
      <c r="F49" s="223"/>
      <c r="G49" s="223"/>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224</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x14ac:dyDescent="0.25">
      <c r="A50" s="225" t="s">
        <v>187</v>
      </c>
      <c r="B50" s="226" t="s">
        <v>140</v>
      </c>
      <c r="C50" s="241" t="s">
        <v>141</v>
      </c>
      <c r="D50" s="227"/>
      <c r="E50" s="228"/>
      <c r="F50" s="229"/>
      <c r="G50" s="229">
        <f>SUMIF(AG51:AG54,"&lt;&gt;NOR",G51:G54)</f>
        <v>0</v>
      </c>
      <c r="H50" s="229"/>
      <c r="I50" s="229">
        <f>SUM(I51:I54)</f>
        <v>0</v>
      </c>
      <c r="J50" s="229"/>
      <c r="K50" s="229">
        <f>SUM(K51:K54)</f>
        <v>0</v>
      </c>
      <c r="L50" s="229"/>
      <c r="M50" s="229">
        <f>SUM(M51:M54)</f>
        <v>0</v>
      </c>
      <c r="N50" s="228"/>
      <c r="O50" s="228">
        <f>SUM(O51:O54)</f>
        <v>0</v>
      </c>
      <c r="P50" s="228"/>
      <c r="Q50" s="228">
        <f>SUM(Q51:Q54)</f>
        <v>0</v>
      </c>
      <c r="R50" s="229"/>
      <c r="S50" s="229"/>
      <c r="T50" s="230"/>
      <c r="U50" s="224"/>
      <c r="V50" s="224">
        <f>SUM(V51:V54)</f>
        <v>2.23</v>
      </c>
      <c r="W50" s="224"/>
      <c r="X50" s="224"/>
      <c r="Y50" s="224"/>
      <c r="AG50" t="s">
        <v>188</v>
      </c>
    </row>
    <row r="51" spans="1:60" outlineLevel="1" x14ac:dyDescent="0.25">
      <c r="A51" s="232">
        <v>7</v>
      </c>
      <c r="B51" s="233" t="s">
        <v>257</v>
      </c>
      <c r="C51" s="242" t="s">
        <v>258</v>
      </c>
      <c r="D51" s="234" t="s">
        <v>216</v>
      </c>
      <c r="E51" s="235">
        <v>71.989999999999995</v>
      </c>
      <c r="F51" s="236"/>
      <c r="G51" s="237">
        <f>ROUND(E51*F51,2)</f>
        <v>0</v>
      </c>
      <c r="H51" s="236"/>
      <c r="I51" s="237">
        <f>ROUND(E51*H51,2)</f>
        <v>0</v>
      </c>
      <c r="J51" s="236"/>
      <c r="K51" s="237">
        <f>ROUND(E51*J51,2)</f>
        <v>0</v>
      </c>
      <c r="L51" s="237">
        <v>21</v>
      </c>
      <c r="M51" s="237">
        <f>G51*(1+L51/100)</f>
        <v>0</v>
      </c>
      <c r="N51" s="235">
        <v>0</v>
      </c>
      <c r="O51" s="235">
        <f>ROUND(E51*N51,2)</f>
        <v>0</v>
      </c>
      <c r="P51" s="235">
        <v>0</v>
      </c>
      <c r="Q51" s="235">
        <f>ROUND(E51*P51,2)</f>
        <v>0</v>
      </c>
      <c r="R51" s="237" t="s">
        <v>217</v>
      </c>
      <c r="S51" s="237" t="s">
        <v>192</v>
      </c>
      <c r="T51" s="238" t="s">
        <v>218</v>
      </c>
      <c r="U51" s="223">
        <v>3.1E-2</v>
      </c>
      <c r="V51" s="223">
        <f>ROUND(E51*U51,2)</f>
        <v>2.23</v>
      </c>
      <c r="W51" s="223"/>
      <c r="X51" s="223" t="s">
        <v>219</v>
      </c>
      <c r="Y51" s="223" t="s">
        <v>195</v>
      </c>
      <c r="Z51" s="213"/>
      <c r="AA51" s="213"/>
      <c r="AB51" s="213"/>
      <c r="AC51" s="213"/>
      <c r="AD51" s="213"/>
      <c r="AE51" s="213"/>
      <c r="AF51" s="213"/>
      <c r="AG51" s="213" t="s">
        <v>220</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5">
      <c r="A52" s="220"/>
      <c r="B52" s="221"/>
      <c r="C52" s="243" t="s">
        <v>259</v>
      </c>
      <c r="D52" s="240"/>
      <c r="E52" s="240"/>
      <c r="F52" s="240"/>
      <c r="G52" s="240"/>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198</v>
      </c>
      <c r="AH52" s="213"/>
      <c r="AI52" s="213"/>
      <c r="AJ52" s="213"/>
      <c r="AK52" s="213"/>
      <c r="AL52" s="213"/>
      <c r="AM52" s="213"/>
      <c r="AN52" s="213"/>
      <c r="AO52" s="213"/>
      <c r="AP52" s="213"/>
      <c r="AQ52" s="213"/>
      <c r="AR52" s="213"/>
      <c r="AS52" s="213"/>
      <c r="AT52" s="213"/>
      <c r="AU52" s="213"/>
      <c r="AV52" s="213"/>
      <c r="AW52" s="213"/>
      <c r="AX52" s="213"/>
      <c r="AY52" s="213"/>
      <c r="AZ52" s="213"/>
      <c r="BA52" s="239" t="str">
        <f>C52</f>
        <v>Uložení sypaniny do násypů nebo na skládku s rozprostřením sypaniny ve vrstvách a s hrubým urovnáním.</v>
      </c>
      <c r="BB52" s="213"/>
      <c r="BC52" s="213"/>
      <c r="BD52" s="213"/>
      <c r="BE52" s="213"/>
      <c r="BF52" s="213"/>
      <c r="BG52" s="213"/>
      <c r="BH52" s="213"/>
    </row>
    <row r="53" spans="1:60" outlineLevel="2" x14ac:dyDescent="0.25">
      <c r="A53" s="220"/>
      <c r="B53" s="221"/>
      <c r="C53" s="251" t="s">
        <v>260</v>
      </c>
      <c r="D53" s="247"/>
      <c r="E53" s="248">
        <v>17.5</v>
      </c>
      <c r="F53" s="223"/>
      <c r="G53" s="223"/>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224</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5">
      <c r="A54" s="220"/>
      <c r="B54" s="221"/>
      <c r="C54" s="251" t="s">
        <v>261</v>
      </c>
      <c r="D54" s="247"/>
      <c r="E54" s="248">
        <v>54.49</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224</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x14ac:dyDescent="0.25">
      <c r="A55" s="225" t="s">
        <v>187</v>
      </c>
      <c r="B55" s="226" t="s">
        <v>142</v>
      </c>
      <c r="C55" s="241" t="s">
        <v>143</v>
      </c>
      <c r="D55" s="227"/>
      <c r="E55" s="228"/>
      <c r="F55" s="229"/>
      <c r="G55" s="229">
        <f>SUMIF(AG56:AG60,"&lt;&gt;NOR",G56:G60)</f>
        <v>0</v>
      </c>
      <c r="H55" s="229"/>
      <c r="I55" s="229">
        <f>SUM(I56:I60)</f>
        <v>0</v>
      </c>
      <c r="J55" s="229"/>
      <c r="K55" s="229">
        <f>SUM(K56:K60)</f>
        <v>0</v>
      </c>
      <c r="L55" s="229"/>
      <c r="M55" s="229">
        <f>SUM(M56:M60)</f>
        <v>0</v>
      </c>
      <c r="N55" s="228"/>
      <c r="O55" s="228">
        <f>SUM(O56:O60)</f>
        <v>0</v>
      </c>
      <c r="P55" s="228"/>
      <c r="Q55" s="228">
        <f>SUM(Q56:Q60)</f>
        <v>0</v>
      </c>
      <c r="R55" s="229"/>
      <c r="S55" s="229"/>
      <c r="T55" s="230"/>
      <c r="U55" s="224"/>
      <c r="V55" s="224">
        <f>SUM(V56:V60)</f>
        <v>6.28</v>
      </c>
      <c r="W55" s="224"/>
      <c r="X55" s="224"/>
      <c r="Y55" s="224"/>
      <c r="AG55" t="s">
        <v>188</v>
      </c>
    </row>
    <row r="56" spans="1:60" outlineLevel="1" x14ac:dyDescent="0.25">
      <c r="A56" s="232">
        <v>8</v>
      </c>
      <c r="B56" s="233" t="s">
        <v>262</v>
      </c>
      <c r="C56" s="242" t="s">
        <v>263</v>
      </c>
      <c r="D56" s="234" t="s">
        <v>264</v>
      </c>
      <c r="E56" s="235">
        <v>200</v>
      </c>
      <c r="F56" s="236"/>
      <c r="G56" s="237">
        <f>ROUND(E56*F56,2)</f>
        <v>0</v>
      </c>
      <c r="H56" s="236"/>
      <c r="I56" s="237">
        <f>ROUND(E56*H56,2)</f>
        <v>0</v>
      </c>
      <c r="J56" s="236"/>
      <c r="K56" s="237">
        <f>ROUND(E56*J56,2)</f>
        <v>0</v>
      </c>
      <c r="L56" s="237">
        <v>21</v>
      </c>
      <c r="M56" s="237">
        <f>G56*(1+L56/100)</f>
        <v>0</v>
      </c>
      <c r="N56" s="235">
        <v>0</v>
      </c>
      <c r="O56" s="235">
        <f>ROUND(E56*N56,2)</f>
        <v>0</v>
      </c>
      <c r="P56" s="235">
        <v>0</v>
      </c>
      <c r="Q56" s="235">
        <f>ROUND(E56*P56,2)</f>
        <v>0</v>
      </c>
      <c r="R56" s="237" t="s">
        <v>217</v>
      </c>
      <c r="S56" s="237" t="s">
        <v>192</v>
      </c>
      <c r="T56" s="238" t="s">
        <v>218</v>
      </c>
      <c r="U56" s="223">
        <v>1.7999999999999999E-2</v>
      </c>
      <c r="V56" s="223">
        <f>ROUND(E56*U56,2)</f>
        <v>3.6</v>
      </c>
      <c r="W56" s="223"/>
      <c r="X56" s="223" t="s">
        <v>219</v>
      </c>
      <c r="Y56" s="223" t="s">
        <v>195</v>
      </c>
      <c r="Z56" s="213"/>
      <c r="AA56" s="213"/>
      <c r="AB56" s="213"/>
      <c r="AC56" s="213"/>
      <c r="AD56" s="213"/>
      <c r="AE56" s="213"/>
      <c r="AF56" s="213"/>
      <c r="AG56" s="213" t="s">
        <v>220</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5">
      <c r="A57" s="220"/>
      <c r="B57" s="221"/>
      <c r="C57" s="250" t="s">
        <v>265</v>
      </c>
      <c r="D57" s="249"/>
      <c r="E57" s="249"/>
      <c r="F57" s="249"/>
      <c r="G57" s="249"/>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222</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5">
      <c r="A58" s="232">
        <v>9</v>
      </c>
      <c r="B58" s="233" t="s">
        <v>266</v>
      </c>
      <c r="C58" s="242" t="s">
        <v>267</v>
      </c>
      <c r="D58" s="234" t="s">
        <v>264</v>
      </c>
      <c r="E58" s="235">
        <v>25</v>
      </c>
      <c r="F58" s="236"/>
      <c r="G58" s="237">
        <f>ROUND(E58*F58,2)</f>
        <v>0</v>
      </c>
      <c r="H58" s="236"/>
      <c r="I58" s="237">
        <f>ROUND(E58*H58,2)</f>
        <v>0</v>
      </c>
      <c r="J58" s="236"/>
      <c r="K58" s="237">
        <f>ROUND(E58*J58,2)</f>
        <v>0</v>
      </c>
      <c r="L58" s="237">
        <v>21</v>
      </c>
      <c r="M58" s="237">
        <f>G58*(1+L58/100)</f>
        <v>0</v>
      </c>
      <c r="N58" s="235">
        <v>0</v>
      </c>
      <c r="O58" s="235">
        <f>ROUND(E58*N58,2)</f>
        <v>0</v>
      </c>
      <c r="P58" s="235">
        <v>0</v>
      </c>
      <c r="Q58" s="235">
        <f>ROUND(E58*P58,2)</f>
        <v>0</v>
      </c>
      <c r="R58" s="237" t="s">
        <v>217</v>
      </c>
      <c r="S58" s="237" t="s">
        <v>192</v>
      </c>
      <c r="T58" s="238" t="s">
        <v>218</v>
      </c>
      <c r="U58" s="223">
        <v>0.107</v>
      </c>
      <c r="V58" s="223">
        <f>ROUND(E58*U58,2)</f>
        <v>2.68</v>
      </c>
      <c r="W58" s="223"/>
      <c r="X58" s="223" t="s">
        <v>219</v>
      </c>
      <c r="Y58" s="223" t="s">
        <v>195</v>
      </c>
      <c r="Z58" s="213"/>
      <c r="AA58" s="213"/>
      <c r="AB58" s="213"/>
      <c r="AC58" s="213"/>
      <c r="AD58" s="213"/>
      <c r="AE58" s="213"/>
      <c r="AF58" s="213"/>
      <c r="AG58" s="213" t="s">
        <v>220</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5">
      <c r="A59" s="220"/>
      <c r="B59" s="221"/>
      <c r="C59" s="250" t="s">
        <v>268</v>
      </c>
      <c r="D59" s="249"/>
      <c r="E59" s="249"/>
      <c r="F59" s="249"/>
      <c r="G59" s="249"/>
      <c r="H59" s="223"/>
      <c r="I59" s="223"/>
      <c r="J59" s="223"/>
      <c r="K59" s="223"/>
      <c r="L59" s="223"/>
      <c r="M59" s="223"/>
      <c r="N59" s="222"/>
      <c r="O59" s="222"/>
      <c r="P59" s="222"/>
      <c r="Q59" s="222"/>
      <c r="R59" s="223"/>
      <c r="S59" s="223"/>
      <c r="T59" s="223"/>
      <c r="U59" s="223"/>
      <c r="V59" s="223"/>
      <c r="W59" s="223"/>
      <c r="X59" s="223"/>
      <c r="Y59" s="223"/>
      <c r="Z59" s="213"/>
      <c r="AA59" s="213"/>
      <c r="AB59" s="213"/>
      <c r="AC59" s="213"/>
      <c r="AD59" s="213"/>
      <c r="AE59" s="213"/>
      <c r="AF59" s="213"/>
      <c r="AG59" s="213" t="s">
        <v>222</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5">
      <c r="A60" s="220"/>
      <c r="B60" s="221"/>
      <c r="C60" s="251" t="s">
        <v>269</v>
      </c>
      <c r="D60" s="247"/>
      <c r="E60" s="248">
        <v>25</v>
      </c>
      <c r="F60" s="223"/>
      <c r="G60" s="223"/>
      <c r="H60" s="223"/>
      <c r="I60" s="223"/>
      <c r="J60" s="223"/>
      <c r="K60" s="223"/>
      <c r="L60" s="223"/>
      <c r="M60" s="223"/>
      <c r="N60" s="222"/>
      <c r="O60" s="222"/>
      <c r="P60" s="222"/>
      <c r="Q60" s="222"/>
      <c r="R60" s="223"/>
      <c r="S60" s="223"/>
      <c r="T60" s="223"/>
      <c r="U60" s="223"/>
      <c r="V60" s="223"/>
      <c r="W60" s="223"/>
      <c r="X60" s="223"/>
      <c r="Y60" s="223"/>
      <c r="Z60" s="213"/>
      <c r="AA60" s="213"/>
      <c r="AB60" s="213"/>
      <c r="AC60" s="213"/>
      <c r="AD60" s="213"/>
      <c r="AE60" s="213"/>
      <c r="AF60" s="213"/>
      <c r="AG60" s="213" t="s">
        <v>224</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x14ac:dyDescent="0.25">
      <c r="A61" s="3"/>
      <c r="B61" s="4"/>
      <c r="C61" s="244"/>
      <c r="D61" s="6"/>
      <c r="E61" s="3"/>
      <c r="F61" s="3"/>
      <c r="G61" s="3"/>
      <c r="H61" s="3"/>
      <c r="I61" s="3"/>
      <c r="J61" s="3"/>
      <c r="K61" s="3"/>
      <c r="L61" s="3"/>
      <c r="M61" s="3"/>
      <c r="N61" s="3"/>
      <c r="O61" s="3"/>
      <c r="P61" s="3"/>
      <c r="Q61" s="3"/>
      <c r="R61" s="3"/>
      <c r="S61" s="3"/>
      <c r="T61" s="3"/>
      <c r="U61" s="3"/>
      <c r="V61" s="3"/>
      <c r="W61" s="3"/>
      <c r="X61" s="3"/>
      <c r="Y61" s="3"/>
      <c r="AE61">
        <v>15</v>
      </c>
      <c r="AF61">
        <v>21</v>
      </c>
      <c r="AG61" t="s">
        <v>173</v>
      </c>
    </row>
    <row r="62" spans="1:60" x14ac:dyDescent="0.25">
      <c r="A62" s="216"/>
      <c r="B62" s="217" t="s">
        <v>29</v>
      </c>
      <c r="C62" s="245"/>
      <c r="D62" s="218"/>
      <c r="E62" s="219"/>
      <c r="F62" s="219"/>
      <c r="G62" s="231">
        <f>G8+G14+G32+G50+G55</f>
        <v>0</v>
      </c>
      <c r="H62" s="3"/>
      <c r="I62" s="3"/>
      <c r="J62" s="3"/>
      <c r="K62" s="3"/>
      <c r="L62" s="3"/>
      <c r="M62" s="3"/>
      <c r="N62" s="3"/>
      <c r="O62" s="3"/>
      <c r="P62" s="3"/>
      <c r="Q62" s="3"/>
      <c r="R62" s="3"/>
      <c r="S62" s="3"/>
      <c r="T62" s="3"/>
      <c r="U62" s="3"/>
      <c r="V62" s="3"/>
      <c r="W62" s="3"/>
      <c r="X62" s="3"/>
      <c r="Y62" s="3"/>
      <c r="AE62">
        <f>SUMIF(L7:L60,AE61,G7:G60)</f>
        <v>0</v>
      </c>
      <c r="AF62">
        <f>SUMIF(L7:L60,AF61,G7:G60)</f>
        <v>0</v>
      </c>
      <c r="AG62" t="s">
        <v>211</v>
      </c>
    </row>
    <row r="63" spans="1:60" x14ac:dyDescent="0.25">
      <c r="C63" s="246"/>
      <c r="D63" s="10"/>
      <c r="AG63" t="s">
        <v>212</v>
      </c>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zkCfPnukP0A7ScJwoeoJd6pm5d4OVUXnR8cnh6WkML66QQAiVJ5jqSZeuCmCsm1RIwlxeHzBz6tH40IPMK4ImA==" saltValue="92Xw7NQtz+PkQQqjGGC7mg==" spinCount="100000" sheet="1" formatRows="0"/>
  <mergeCells count="12">
    <mergeCell ref="C20:G20"/>
    <mergeCell ref="C24:G24"/>
    <mergeCell ref="C34:G34"/>
    <mergeCell ref="C52:G52"/>
    <mergeCell ref="C57:G57"/>
    <mergeCell ref="C59:G59"/>
    <mergeCell ref="A1:G1"/>
    <mergeCell ref="C2:G2"/>
    <mergeCell ref="C3:G3"/>
    <mergeCell ref="C4:G4"/>
    <mergeCell ref="C10:G10"/>
    <mergeCell ref="C16:G16"/>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8" t="s">
        <v>213</v>
      </c>
      <c r="B1" s="198"/>
      <c r="C1" s="198"/>
      <c r="D1" s="198"/>
      <c r="E1" s="198"/>
      <c r="F1" s="198"/>
      <c r="G1" s="198"/>
      <c r="AG1" t="s">
        <v>159</v>
      </c>
    </row>
    <row r="2" spans="1:60" ht="25.05" customHeight="1" x14ac:dyDescent="0.25">
      <c r="A2" s="199" t="s">
        <v>7</v>
      </c>
      <c r="B2" s="49" t="s">
        <v>43</v>
      </c>
      <c r="C2" s="202" t="s">
        <v>44</v>
      </c>
      <c r="D2" s="200"/>
      <c r="E2" s="200"/>
      <c r="F2" s="200"/>
      <c r="G2" s="201"/>
      <c r="AG2" t="s">
        <v>160</v>
      </c>
    </row>
    <row r="3" spans="1:60" ht="25.05" customHeight="1" x14ac:dyDescent="0.25">
      <c r="A3" s="199" t="s">
        <v>8</v>
      </c>
      <c r="B3" s="49" t="s">
        <v>63</v>
      </c>
      <c r="C3" s="202" t="s">
        <v>64</v>
      </c>
      <c r="D3" s="200"/>
      <c r="E3" s="200"/>
      <c r="F3" s="200"/>
      <c r="G3" s="201"/>
      <c r="AC3" s="177" t="s">
        <v>160</v>
      </c>
      <c r="AG3" t="s">
        <v>163</v>
      </c>
    </row>
    <row r="4" spans="1:60" ht="25.05" customHeight="1" x14ac:dyDescent="0.25">
      <c r="A4" s="203" t="s">
        <v>9</v>
      </c>
      <c r="B4" s="204" t="s">
        <v>63</v>
      </c>
      <c r="C4" s="205" t="s">
        <v>65</v>
      </c>
      <c r="D4" s="206"/>
      <c r="E4" s="206"/>
      <c r="F4" s="206"/>
      <c r="G4" s="207"/>
      <c r="AG4" t="s">
        <v>164</v>
      </c>
    </row>
    <row r="5" spans="1:60" x14ac:dyDescent="0.25">
      <c r="D5" s="10"/>
    </row>
    <row r="6" spans="1:60" ht="39.6" x14ac:dyDescent="0.25">
      <c r="A6" s="209" t="s">
        <v>165</v>
      </c>
      <c r="B6" s="211" t="s">
        <v>166</v>
      </c>
      <c r="C6" s="211" t="s">
        <v>167</v>
      </c>
      <c r="D6" s="210" t="s">
        <v>168</v>
      </c>
      <c r="E6" s="209" t="s">
        <v>169</v>
      </c>
      <c r="F6" s="208" t="s">
        <v>170</v>
      </c>
      <c r="G6" s="209" t="s">
        <v>29</v>
      </c>
      <c r="H6" s="212" t="s">
        <v>30</v>
      </c>
      <c r="I6" s="212" t="s">
        <v>171</v>
      </c>
      <c r="J6" s="212" t="s">
        <v>31</v>
      </c>
      <c r="K6" s="212" t="s">
        <v>172</v>
      </c>
      <c r="L6" s="212" t="s">
        <v>173</v>
      </c>
      <c r="M6" s="212" t="s">
        <v>174</v>
      </c>
      <c r="N6" s="212" t="s">
        <v>175</v>
      </c>
      <c r="O6" s="212" t="s">
        <v>176</v>
      </c>
      <c r="P6" s="212" t="s">
        <v>177</v>
      </c>
      <c r="Q6" s="212" t="s">
        <v>178</v>
      </c>
      <c r="R6" s="212" t="s">
        <v>179</v>
      </c>
      <c r="S6" s="212" t="s">
        <v>180</v>
      </c>
      <c r="T6" s="212" t="s">
        <v>181</v>
      </c>
      <c r="U6" s="212" t="s">
        <v>182</v>
      </c>
      <c r="V6" s="212" t="s">
        <v>183</v>
      </c>
      <c r="W6" s="212" t="s">
        <v>184</v>
      </c>
      <c r="X6" s="212" t="s">
        <v>185</v>
      </c>
      <c r="Y6" s="212" t="s">
        <v>186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187</v>
      </c>
      <c r="B8" s="226" t="s">
        <v>142</v>
      </c>
      <c r="C8" s="241" t="s">
        <v>143</v>
      </c>
      <c r="D8" s="227"/>
      <c r="E8" s="228"/>
      <c r="F8" s="229"/>
      <c r="G8" s="229">
        <f>SUMIF(AG9:AG11,"&lt;&gt;NOR",G9:G11)</f>
        <v>0</v>
      </c>
      <c r="H8" s="229"/>
      <c r="I8" s="229">
        <f>SUM(I9:I11)</f>
        <v>0</v>
      </c>
      <c r="J8" s="229"/>
      <c r="K8" s="229">
        <f>SUM(K9:K11)</f>
        <v>0</v>
      </c>
      <c r="L8" s="229"/>
      <c r="M8" s="229">
        <f>SUM(M9:M11)</f>
        <v>0</v>
      </c>
      <c r="N8" s="228"/>
      <c r="O8" s="228">
        <f>SUM(O9:O11)</f>
        <v>0</v>
      </c>
      <c r="P8" s="228"/>
      <c r="Q8" s="228">
        <f>SUM(Q9:Q11)</f>
        <v>0</v>
      </c>
      <c r="R8" s="229"/>
      <c r="S8" s="229"/>
      <c r="T8" s="230"/>
      <c r="U8" s="224"/>
      <c r="V8" s="224">
        <f>SUM(V9:V11)</f>
        <v>1.04</v>
      </c>
      <c r="W8" s="224"/>
      <c r="X8" s="224"/>
      <c r="Y8" s="224"/>
      <c r="AG8" t="s">
        <v>188</v>
      </c>
    </row>
    <row r="9" spans="1:60" outlineLevel="1" x14ac:dyDescent="0.25">
      <c r="A9" s="232">
        <v>1</v>
      </c>
      <c r="B9" s="233" t="s">
        <v>270</v>
      </c>
      <c r="C9" s="242" t="s">
        <v>271</v>
      </c>
      <c r="D9" s="234" t="s">
        <v>264</v>
      </c>
      <c r="E9" s="235">
        <v>58</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217</v>
      </c>
      <c r="S9" s="237" t="s">
        <v>192</v>
      </c>
      <c r="T9" s="238" t="s">
        <v>218</v>
      </c>
      <c r="U9" s="223">
        <v>1.7999999999999999E-2</v>
      </c>
      <c r="V9" s="223">
        <f>ROUND(E9*U9,2)</f>
        <v>1.04</v>
      </c>
      <c r="W9" s="223"/>
      <c r="X9" s="223" t="s">
        <v>219</v>
      </c>
      <c r="Y9" s="223" t="s">
        <v>195</v>
      </c>
      <c r="Z9" s="213"/>
      <c r="AA9" s="213"/>
      <c r="AB9" s="213"/>
      <c r="AC9" s="213"/>
      <c r="AD9" s="213"/>
      <c r="AE9" s="213"/>
      <c r="AF9" s="213"/>
      <c r="AG9" s="213" t="s">
        <v>220</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0" t="s">
        <v>272</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222</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1" t="s">
        <v>273</v>
      </c>
      <c r="D11" s="247"/>
      <c r="E11" s="248">
        <v>58</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224</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25" t="s">
        <v>187</v>
      </c>
      <c r="B12" s="226" t="s">
        <v>144</v>
      </c>
      <c r="C12" s="241" t="s">
        <v>145</v>
      </c>
      <c r="D12" s="227"/>
      <c r="E12" s="228"/>
      <c r="F12" s="229"/>
      <c r="G12" s="229">
        <f>SUMIF(AG13:AG25,"&lt;&gt;NOR",G13:G25)</f>
        <v>0</v>
      </c>
      <c r="H12" s="229"/>
      <c r="I12" s="229">
        <f>SUM(I13:I25)</f>
        <v>0</v>
      </c>
      <c r="J12" s="229"/>
      <c r="K12" s="229">
        <f>SUM(K13:K25)</f>
        <v>0</v>
      </c>
      <c r="L12" s="229"/>
      <c r="M12" s="229">
        <f>SUM(M13:M25)</f>
        <v>0</v>
      </c>
      <c r="N12" s="228"/>
      <c r="O12" s="228">
        <f>SUM(O13:O25)</f>
        <v>46.879999999999995</v>
      </c>
      <c r="P12" s="228"/>
      <c r="Q12" s="228">
        <f>SUM(Q13:Q25)</f>
        <v>0</v>
      </c>
      <c r="R12" s="229"/>
      <c r="S12" s="229"/>
      <c r="T12" s="230"/>
      <c r="U12" s="224"/>
      <c r="V12" s="224">
        <f>SUM(V13:V25)</f>
        <v>4.0599999999999996</v>
      </c>
      <c r="W12" s="224"/>
      <c r="X12" s="224"/>
      <c r="Y12" s="224"/>
      <c r="AG12" t="s">
        <v>188</v>
      </c>
    </row>
    <row r="13" spans="1:60" outlineLevel="1" x14ac:dyDescent="0.25">
      <c r="A13" s="232">
        <v>2</v>
      </c>
      <c r="B13" s="233" t="s">
        <v>274</v>
      </c>
      <c r="C13" s="242" t="s">
        <v>275</v>
      </c>
      <c r="D13" s="234" t="s">
        <v>264</v>
      </c>
      <c r="E13" s="235">
        <v>58</v>
      </c>
      <c r="F13" s="236"/>
      <c r="G13" s="237">
        <f>ROUND(E13*F13,2)</f>
        <v>0</v>
      </c>
      <c r="H13" s="236"/>
      <c r="I13" s="237">
        <f>ROUND(E13*H13,2)</f>
        <v>0</v>
      </c>
      <c r="J13" s="236"/>
      <c r="K13" s="237">
        <f>ROUND(E13*J13,2)</f>
        <v>0</v>
      </c>
      <c r="L13" s="237">
        <v>21</v>
      </c>
      <c r="M13" s="237">
        <f>G13*(1+L13/100)</f>
        <v>0</v>
      </c>
      <c r="N13" s="235">
        <v>0</v>
      </c>
      <c r="O13" s="235">
        <f>ROUND(E13*N13,2)</f>
        <v>0</v>
      </c>
      <c r="P13" s="235">
        <v>0</v>
      </c>
      <c r="Q13" s="235">
        <f>ROUND(E13*P13,2)</f>
        <v>0</v>
      </c>
      <c r="R13" s="237" t="s">
        <v>276</v>
      </c>
      <c r="S13" s="237" t="s">
        <v>192</v>
      </c>
      <c r="T13" s="238" t="s">
        <v>218</v>
      </c>
      <c r="U13" s="223">
        <v>2.5999999999999999E-2</v>
      </c>
      <c r="V13" s="223">
        <f>ROUND(E13*U13,2)</f>
        <v>1.51</v>
      </c>
      <c r="W13" s="223"/>
      <c r="X13" s="223" t="s">
        <v>219</v>
      </c>
      <c r="Y13" s="223" t="s">
        <v>195</v>
      </c>
      <c r="Z13" s="213"/>
      <c r="AA13" s="213"/>
      <c r="AB13" s="213"/>
      <c r="AC13" s="213"/>
      <c r="AD13" s="213"/>
      <c r="AE13" s="213"/>
      <c r="AF13" s="213"/>
      <c r="AG13" s="213" t="s">
        <v>220</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0" t="s">
        <v>277</v>
      </c>
      <c r="D14" s="249"/>
      <c r="E14" s="249"/>
      <c r="F14" s="249"/>
      <c r="G14" s="249"/>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222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5">
      <c r="A15" s="220"/>
      <c r="B15" s="221"/>
      <c r="C15" s="251" t="s">
        <v>273</v>
      </c>
      <c r="D15" s="247"/>
      <c r="E15" s="248">
        <v>58</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224</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2">
        <v>3</v>
      </c>
      <c r="B16" s="233" t="s">
        <v>278</v>
      </c>
      <c r="C16" s="242" t="s">
        <v>279</v>
      </c>
      <c r="D16" s="234" t="s">
        <v>264</v>
      </c>
      <c r="E16" s="235">
        <v>58</v>
      </c>
      <c r="F16" s="236"/>
      <c r="G16" s="237">
        <f>ROUND(E16*F16,2)</f>
        <v>0</v>
      </c>
      <c r="H16" s="236"/>
      <c r="I16" s="237">
        <f>ROUND(E16*H16,2)</f>
        <v>0</v>
      </c>
      <c r="J16" s="236"/>
      <c r="K16" s="237">
        <f>ROUND(E16*J16,2)</f>
        <v>0</v>
      </c>
      <c r="L16" s="237">
        <v>21</v>
      </c>
      <c r="M16" s="237">
        <f>G16*(1+L16/100)</f>
        <v>0</v>
      </c>
      <c r="N16" s="235">
        <v>0</v>
      </c>
      <c r="O16" s="235">
        <f>ROUND(E16*N16,2)</f>
        <v>0</v>
      </c>
      <c r="P16" s="235">
        <v>0</v>
      </c>
      <c r="Q16" s="235">
        <f>ROUND(E16*P16,2)</f>
        <v>0</v>
      </c>
      <c r="R16" s="237" t="s">
        <v>276</v>
      </c>
      <c r="S16" s="237" t="s">
        <v>192</v>
      </c>
      <c r="T16" s="238" t="s">
        <v>218</v>
      </c>
      <c r="U16" s="223">
        <v>0.02</v>
      </c>
      <c r="V16" s="223">
        <f>ROUND(E16*U16,2)</f>
        <v>1.1599999999999999</v>
      </c>
      <c r="W16" s="223"/>
      <c r="X16" s="223" t="s">
        <v>219</v>
      </c>
      <c r="Y16" s="223" t="s">
        <v>195</v>
      </c>
      <c r="Z16" s="213"/>
      <c r="AA16" s="213"/>
      <c r="AB16" s="213"/>
      <c r="AC16" s="213"/>
      <c r="AD16" s="213"/>
      <c r="AE16" s="213"/>
      <c r="AF16" s="213"/>
      <c r="AG16" s="213" t="s">
        <v>220</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50" t="s">
        <v>277</v>
      </c>
      <c r="D17" s="249"/>
      <c r="E17" s="249"/>
      <c r="F17" s="249"/>
      <c r="G17" s="249"/>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222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5">
      <c r="A18" s="220"/>
      <c r="B18" s="221"/>
      <c r="C18" s="251" t="s">
        <v>273</v>
      </c>
      <c r="D18" s="247"/>
      <c r="E18" s="248">
        <v>58</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224</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0.399999999999999" outlineLevel="1" x14ac:dyDescent="0.25">
      <c r="A19" s="232">
        <v>4</v>
      </c>
      <c r="B19" s="233" t="s">
        <v>280</v>
      </c>
      <c r="C19" s="242" t="s">
        <v>281</v>
      </c>
      <c r="D19" s="234" t="s">
        <v>264</v>
      </c>
      <c r="E19" s="235">
        <v>58</v>
      </c>
      <c r="F19" s="236"/>
      <c r="G19" s="237">
        <f>ROUND(E19*F19,2)</f>
        <v>0</v>
      </c>
      <c r="H19" s="236"/>
      <c r="I19" s="237">
        <f>ROUND(E19*H19,2)</f>
        <v>0</v>
      </c>
      <c r="J19" s="236"/>
      <c r="K19" s="237">
        <f>ROUND(E19*J19,2)</f>
        <v>0</v>
      </c>
      <c r="L19" s="237">
        <v>21</v>
      </c>
      <c r="M19" s="237">
        <f>G19*(1+L19/100)</f>
        <v>0</v>
      </c>
      <c r="N19" s="235">
        <v>0.1012</v>
      </c>
      <c r="O19" s="235">
        <f>ROUND(E19*N19,2)</f>
        <v>5.87</v>
      </c>
      <c r="P19" s="235">
        <v>0</v>
      </c>
      <c r="Q19" s="235">
        <f>ROUND(E19*P19,2)</f>
        <v>0</v>
      </c>
      <c r="R19" s="237" t="s">
        <v>276</v>
      </c>
      <c r="S19" s="237" t="s">
        <v>192</v>
      </c>
      <c r="T19" s="238" t="s">
        <v>218</v>
      </c>
      <c r="U19" s="223">
        <v>2.4E-2</v>
      </c>
      <c r="V19" s="223">
        <f>ROUND(E19*U19,2)</f>
        <v>1.39</v>
      </c>
      <c r="W19" s="223"/>
      <c r="X19" s="223" t="s">
        <v>219</v>
      </c>
      <c r="Y19" s="223" t="s">
        <v>195</v>
      </c>
      <c r="Z19" s="213"/>
      <c r="AA19" s="213"/>
      <c r="AB19" s="213"/>
      <c r="AC19" s="213"/>
      <c r="AD19" s="213"/>
      <c r="AE19" s="213"/>
      <c r="AF19" s="213"/>
      <c r="AG19" s="213" t="s">
        <v>220</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5">
      <c r="A20" s="220"/>
      <c r="B20" s="221"/>
      <c r="C20" s="250" t="s">
        <v>282</v>
      </c>
      <c r="D20" s="249"/>
      <c r="E20" s="249"/>
      <c r="F20" s="249"/>
      <c r="G20" s="249"/>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222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5">
      <c r="A21" s="220"/>
      <c r="B21" s="221"/>
      <c r="C21" s="251" t="s">
        <v>273</v>
      </c>
      <c r="D21" s="247"/>
      <c r="E21" s="248">
        <v>58</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224</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32">
        <v>5</v>
      </c>
      <c r="B22" s="233" t="s">
        <v>283</v>
      </c>
      <c r="C22" s="242" t="s">
        <v>284</v>
      </c>
      <c r="D22" s="234" t="s">
        <v>285</v>
      </c>
      <c r="E22" s="235">
        <v>11.715999999999999</v>
      </c>
      <c r="F22" s="236"/>
      <c r="G22" s="237">
        <f>ROUND(E22*F22,2)</f>
        <v>0</v>
      </c>
      <c r="H22" s="236"/>
      <c r="I22" s="237">
        <f>ROUND(E22*H22,2)</f>
        <v>0</v>
      </c>
      <c r="J22" s="236"/>
      <c r="K22" s="237">
        <f>ROUND(E22*J22,2)</f>
        <v>0</v>
      </c>
      <c r="L22" s="237">
        <v>21</v>
      </c>
      <c r="M22" s="237">
        <f>G22*(1+L22/100)</f>
        <v>0</v>
      </c>
      <c r="N22" s="235">
        <v>1</v>
      </c>
      <c r="O22" s="235">
        <f>ROUND(E22*N22,2)</f>
        <v>11.72</v>
      </c>
      <c r="P22" s="235">
        <v>0</v>
      </c>
      <c r="Q22" s="235">
        <f>ROUND(E22*P22,2)</f>
        <v>0</v>
      </c>
      <c r="R22" s="237" t="s">
        <v>286</v>
      </c>
      <c r="S22" s="237" t="s">
        <v>192</v>
      </c>
      <c r="T22" s="238" t="s">
        <v>218</v>
      </c>
      <c r="U22" s="223">
        <v>0</v>
      </c>
      <c r="V22" s="223">
        <f>ROUND(E22*U22,2)</f>
        <v>0</v>
      </c>
      <c r="W22" s="223"/>
      <c r="X22" s="223" t="s">
        <v>287</v>
      </c>
      <c r="Y22" s="223" t="s">
        <v>195</v>
      </c>
      <c r="Z22" s="213"/>
      <c r="AA22" s="213"/>
      <c r="AB22" s="213"/>
      <c r="AC22" s="213"/>
      <c r="AD22" s="213"/>
      <c r="AE22" s="213"/>
      <c r="AF22" s="213"/>
      <c r="AG22" s="213" t="s">
        <v>288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51" t="s">
        <v>289</v>
      </c>
      <c r="D23" s="247"/>
      <c r="E23" s="248">
        <v>11.715999999999999</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224</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32">
        <v>6</v>
      </c>
      <c r="B24" s="233" t="s">
        <v>290</v>
      </c>
      <c r="C24" s="242" t="s">
        <v>291</v>
      </c>
      <c r="D24" s="234" t="s">
        <v>285</v>
      </c>
      <c r="E24" s="235">
        <v>29.29</v>
      </c>
      <c r="F24" s="236"/>
      <c r="G24" s="237">
        <f>ROUND(E24*F24,2)</f>
        <v>0</v>
      </c>
      <c r="H24" s="236"/>
      <c r="I24" s="237">
        <f>ROUND(E24*H24,2)</f>
        <v>0</v>
      </c>
      <c r="J24" s="236"/>
      <c r="K24" s="237">
        <f>ROUND(E24*J24,2)</f>
        <v>0</v>
      </c>
      <c r="L24" s="237">
        <v>21</v>
      </c>
      <c r="M24" s="237">
        <f>G24*(1+L24/100)</f>
        <v>0</v>
      </c>
      <c r="N24" s="235">
        <v>1</v>
      </c>
      <c r="O24" s="235">
        <f>ROUND(E24*N24,2)</f>
        <v>29.29</v>
      </c>
      <c r="P24" s="235">
        <v>0</v>
      </c>
      <c r="Q24" s="235">
        <f>ROUND(E24*P24,2)</f>
        <v>0</v>
      </c>
      <c r="R24" s="237" t="s">
        <v>286</v>
      </c>
      <c r="S24" s="237" t="s">
        <v>192</v>
      </c>
      <c r="T24" s="238" t="s">
        <v>218</v>
      </c>
      <c r="U24" s="223">
        <v>0</v>
      </c>
      <c r="V24" s="223">
        <f>ROUND(E24*U24,2)</f>
        <v>0</v>
      </c>
      <c r="W24" s="223"/>
      <c r="X24" s="223" t="s">
        <v>287</v>
      </c>
      <c r="Y24" s="223" t="s">
        <v>195</v>
      </c>
      <c r="Z24" s="213"/>
      <c r="AA24" s="213"/>
      <c r="AB24" s="213"/>
      <c r="AC24" s="213"/>
      <c r="AD24" s="213"/>
      <c r="AE24" s="213"/>
      <c r="AF24" s="213"/>
      <c r="AG24" s="213" t="s">
        <v>288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5">
      <c r="A25" s="220"/>
      <c r="B25" s="221"/>
      <c r="C25" s="251" t="s">
        <v>292</v>
      </c>
      <c r="D25" s="247"/>
      <c r="E25" s="248">
        <v>29.29</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224</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x14ac:dyDescent="0.25">
      <c r="A26" s="225" t="s">
        <v>187</v>
      </c>
      <c r="B26" s="226" t="s">
        <v>152</v>
      </c>
      <c r="C26" s="241" t="s">
        <v>153</v>
      </c>
      <c r="D26" s="227"/>
      <c r="E26" s="228"/>
      <c r="F26" s="229"/>
      <c r="G26" s="229">
        <f>SUMIF(AG27:AG28,"&lt;&gt;NOR",G27:G28)</f>
        <v>0</v>
      </c>
      <c r="H26" s="229"/>
      <c r="I26" s="229">
        <f>SUM(I27:I28)</f>
        <v>0</v>
      </c>
      <c r="J26" s="229"/>
      <c r="K26" s="229">
        <f>SUM(K27:K28)</f>
        <v>0</v>
      </c>
      <c r="L26" s="229"/>
      <c r="M26" s="229">
        <f>SUM(M27:M28)</f>
        <v>0</v>
      </c>
      <c r="N26" s="228"/>
      <c r="O26" s="228">
        <f>SUM(O27:O28)</f>
        <v>0</v>
      </c>
      <c r="P26" s="228"/>
      <c r="Q26" s="228">
        <f>SUM(Q27:Q28)</f>
        <v>0</v>
      </c>
      <c r="R26" s="229"/>
      <c r="S26" s="229"/>
      <c r="T26" s="230"/>
      <c r="U26" s="224"/>
      <c r="V26" s="224">
        <f>SUM(V27:V28)</f>
        <v>0.52</v>
      </c>
      <c r="W26" s="224"/>
      <c r="X26" s="224"/>
      <c r="Y26" s="224"/>
      <c r="AG26" t="s">
        <v>188</v>
      </c>
    </row>
    <row r="27" spans="1:60" outlineLevel="1" x14ac:dyDescent="0.25">
      <c r="A27" s="232">
        <v>7</v>
      </c>
      <c r="B27" s="233" t="s">
        <v>293</v>
      </c>
      <c r="C27" s="242" t="s">
        <v>294</v>
      </c>
      <c r="D27" s="234" t="s">
        <v>285</v>
      </c>
      <c r="E27" s="235">
        <v>46.875599999999999</v>
      </c>
      <c r="F27" s="236"/>
      <c r="G27" s="237">
        <f>ROUND(E27*F27,2)</f>
        <v>0</v>
      </c>
      <c r="H27" s="236"/>
      <c r="I27" s="237">
        <f>ROUND(E27*H27,2)</f>
        <v>0</v>
      </c>
      <c r="J27" s="236"/>
      <c r="K27" s="237">
        <f>ROUND(E27*J27,2)</f>
        <v>0</v>
      </c>
      <c r="L27" s="237">
        <v>21</v>
      </c>
      <c r="M27" s="237">
        <f>G27*(1+L27/100)</f>
        <v>0</v>
      </c>
      <c r="N27" s="235">
        <v>0</v>
      </c>
      <c r="O27" s="235">
        <f>ROUND(E27*N27,2)</f>
        <v>0</v>
      </c>
      <c r="P27" s="235">
        <v>0</v>
      </c>
      <c r="Q27" s="235">
        <f>ROUND(E27*P27,2)</f>
        <v>0</v>
      </c>
      <c r="R27" s="237" t="s">
        <v>276</v>
      </c>
      <c r="S27" s="237" t="s">
        <v>192</v>
      </c>
      <c r="T27" s="238" t="s">
        <v>218</v>
      </c>
      <c r="U27" s="223">
        <v>1.0999999999999999E-2</v>
      </c>
      <c r="V27" s="223">
        <f>ROUND(E27*U27,2)</f>
        <v>0.52</v>
      </c>
      <c r="W27" s="223"/>
      <c r="X27" s="223" t="s">
        <v>295</v>
      </c>
      <c r="Y27" s="223" t="s">
        <v>195</v>
      </c>
      <c r="Z27" s="213"/>
      <c r="AA27" s="213"/>
      <c r="AB27" s="213"/>
      <c r="AC27" s="213"/>
      <c r="AD27" s="213"/>
      <c r="AE27" s="213"/>
      <c r="AF27" s="213"/>
      <c r="AG27" s="213" t="s">
        <v>296</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5">
      <c r="A28" s="220"/>
      <c r="B28" s="221"/>
      <c r="C28" s="250" t="s">
        <v>297</v>
      </c>
      <c r="D28" s="249"/>
      <c r="E28" s="249"/>
      <c r="F28" s="249"/>
      <c r="G28" s="249"/>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222</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x14ac:dyDescent="0.25">
      <c r="A29" s="225" t="s">
        <v>187</v>
      </c>
      <c r="B29" s="226" t="s">
        <v>154</v>
      </c>
      <c r="C29" s="241" t="s">
        <v>155</v>
      </c>
      <c r="D29" s="227"/>
      <c r="E29" s="228"/>
      <c r="F29" s="229"/>
      <c r="G29" s="229">
        <f>SUMIF(AG30:AG38,"&lt;&gt;NOR",G30:G38)</f>
        <v>0</v>
      </c>
      <c r="H29" s="229"/>
      <c r="I29" s="229">
        <f>SUM(I30:I38)</f>
        <v>0</v>
      </c>
      <c r="J29" s="229"/>
      <c r="K29" s="229">
        <f>SUM(K30:K38)</f>
        <v>0</v>
      </c>
      <c r="L29" s="229"/>
      <c r="M29" s="229">
        <f>SUM(M30:M38)</f>
        <v>0</v>
      </c>
      <c r="N29" s="228"/>
      <c r="O29" s="228">
        <f>SUM(O30:O38)</f>
        <v>0.54</v>
      </c>
      <c r="P29" s="228"/>
      <c r="Q29" s="228">
        <f>SUM(Q30:Q38)</f>
        <v>0</v>
      </c>
      <c r="R29" s="229"/>
      <c r="S29" s="229"/>
      <c r="T29" s="230"/>
      <c r="U29" s="224"/>
      <c r="V29" s="224">
        <f>SUM(V30:V38)</f>
        <v>18.52</v>
      </c>
      <c r="W29" s="224"/>
      <c r="X29" s="224"/>
      <c r="Y29" s="224"/>
      <c r="AG29" t="s">
        <v>188</v>
      </c>
    </row>
    <row r="30" spans="1:60" outlineLevel="1" x14ac:dyDescent="0.25">
      <c r="A30" s="232">
        <v>8</v>
      </c>
      <c r="B30" s="233" t="s">
        <v>298</v>
      </c>
      <c r="C30" s="242" t="s">
        <v>299</v>
      </c>
      <c r="D30" s="234" t="s">
        <v>300</v>
      </c>
      <c r="E30" s="235">
        <v>491.666</v>
      </c>
      <c r="F30" s="236"/>
      <c r="G30" s="237">
        <f>ROUND(E30*F30,2)</f>
        <v>0</v>
      </c>
      <c r="H30" s="236"/>
      <c r="I30" s="237">
        <f>ROUND(E30*H30,2)</f>
        <v>0</v>
      </c>
      <c r="J30" s="236"/>
      <c r="K30" s="237">
        <f>ROUND(E30*J30,2)</f>
        <v>0</v>
      </c>
      <c r="L30" s="237">
        <v>21</v>
      </c>
      <c r="M30" s="237">
        <f>G30*(1+L30/100)</f>
        <v>0</v>
      </c>
      <c r="N30" s="235">
        <v>5.0000000000000002E-5</v>
      </c>
      <c r="O30" s="235">
        <f>ROUND(E30*N30,2)</f>
        <v>0.02</v>
      </c>
      <c r="P30" s="235">
        <v>0</v>
      </c>
      <c r="Q30" s="235">
        <f>ROUND(E30*P30,2)</f>
        <v>0</v>
      </c>
      <c r="R30" s="237" t="s">
        <v>301</v>
      </c>
      <c r="S30" s="237" t="s">
        <v>192</v>
      </c>
      <c r="T30" s="238" t="s">
        <v>218</v>
      </c>
      <c r="U30" s="223">
        <v>3.4000000000000002E-2</v>
      </c>
      <c r="V30" s="223">
        <f>ROUND(E30*U30,2)</f>
        <v>16.72</v>
      </c>
      <c r="W30" s="223"/>
      <c r="X30" s="223" t="s">
        <v>219</v>
      </c>
      <c r="Y30" s="223" t="s">
        <v>195</v>
      </c>
      <c r="Z30" s="213"/>
      <c r="AA30" s="213"/>
      <c r="AB30" s="213"/>
      <c r="AC30" s="213"/>
      <c r="AD30" s="213"/>
      <c r="AE30" s="213"/>
      <c r="AF30" s="213"/>
      <c r="AG30" s="213" t="s">
        <v>220</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5">
      <c r="A31" s="220"/>
      <c r="B31" s="221"/>
      <c r="C31" s="251" t="s">
        <v>302</v>
      </c>
      <c r="D31" s="247"/>
      <c r="E31" s="248">
        <v>455.88</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224</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5">
      <c r="A32" s="220"/>
      <c r="B32" s="221"/>
      <c r="C32" s="251" t="s">
        <v>303</v>
      </c>
      <c r="D32" s="247"/>
      <c r="E32" s="248">
        <v>35.786000000000001</v>
      </c>
      <c r="F32" s="223"/>
      <c r="G32" s="223"/>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224</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5">
      <c r="A33" s="232">
        <v>9</v>
      </c>
      <c r="B33" s="233" t="s">
        <v>304</v>
      </c>
      <c r="C33" s="242" t="s">
        <v>305</v>
      </c>
      <c r="D33" s="234" t="s">
        <v>285</v>
      </c>
      <c r="E33" s="235">
        <v>0.47866999999999998</v>
      </c>
      <c r="F33" s="236"/>
      <c r="G33" s="237">
        <f>ROUND(E33*F33,2)</f>
        <v>0</v>
      </c>
      <c r="H33" s="236"/>
      <c r="I33" s="237">
        <f>ROUND(E33*H33,2)</f>
        <v>0</v>
      </c>
      <c r="J33" s="236"/>
      <c r="K33" s="237">
        <f>ROUND(E33*J33,2)</f>
        <v>0</v>
      </c>
      <c r="L33" s="237">
        <v>21</v>
      </c>
      <c r="M33" s="237">
        <f>G33*(1+L33/100)</f>
        <v>0</v>
      </c>
      <c r="N33" s="235">
        <v>1</v>
      </c>
      <c r="O33" s="235">
        <f>ROUND(E33*N33,2)</f>
        <v>0.48</v>
      </c>
      <c r="P33" s="235">
        <v>0</v>
      </c>
      <c r="Q33" s="235">
        <f>ROUND(E33*P33,2)</f>
        <v>0</v>
      </c>
      <c r="R33" s="237" t="s">
        <v>286</v>
      </c>
      <c r="S33" s="237" t="s">
        <v>192</v>
      </c>
      <c r="T33" s="238" t="s">
        <v>218</v>
      </c>
      <c r="U33" s="223">
        <v>0</v>
      </c>
      <c r="V33" s="223">
        <f>ROUND(E33*U33,2)</f>
        <v>0</v>
      </c>
      <c r="W33" s="223"/>
      <c r="X33" s="223" t="s">
        <v>287</v>
      </c>
      <c r="Y33" s="223" t="s">
        <v>195</v>
      </c>
      <c r="Z33" s="213"/>
      <c r="AA33" s="213"/>
      <c r="AB33" s="213"/>
      <c r="AC33" s="213"/>
      <c r="AD33" s="213"/>
      <c r="AE33" s="213"/>
      <c r="AF33" s="213"/>
      <c r="AG33" s="213" t="s">
        <v>288</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5">
      <c r="A34" s="220"/>
      <c r="B34" s="221"/>
      <c r="C34" s="251" t="s">
        <v>306</v>
      </c>
      <c r="D34" s="247"/>
      <c r="E34" s="248">
        <v>0.47866999999999998</v>
      </c>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224</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0.399999999999999" outlineLevel="1" x14ac:dyDescent="0.25">
      <c r="A35" s="232">
        <v>10</v>
      </c>
      <c r="B35" s="233" t="s">
        <v>307</v>
      </c>
      <c r="C35" s="242" t="s">
        <v>308</v>
      </c>
      <c r="D35" s="234" t="s">
        <v>285</v>
      </c>
      <c r="E35" s="235">
        <v>3.7580000000000002E-2</v>
      </c>
      <c r="F35" s="236"/>
      <c r="G35" s="237">
        <f>ROUND(E35*F35,2)</f>
        <v>0</v>
      </c>
      <c r="H35" s="236"/>
      <c r="I35" s="237">
        <f>ROUND(E35*H35,2)</f>
        <v>0</v>
      </c>
      <c r="J35" s="236"/>
      <c r="K35" s="237">
        <f>ROUND(E35*J35,2)</f>
        <v>0</v>
      </c>
      <c r="L35" s="237">
        <v>21</v>
      </c>
      <c r="M35" s="237">
        <f>G35*(1+L35/100)</f>
        <v>0</v>
      </c>
      <c r="N35" s="235">
        <v>1</v>
      </c>
      <c r="O35" s="235">
        <f>ROUND(E35*N35,2)</f>
        <v>0.04</v>
      </c>
      <c r="P35" s="235">
        <v>0</v>
      </c>
      <c r="Q35" s="235">
        <f>ROUND(E35*P35,2)</f>
        <v>0</v>
      </c>
      <c r="R35" s="237" t="s">
        <v>286</v>
      </c>
      <c r="S35" s="237" t="s">
        <v>192</v>
      </c>
      <c r="T35" s="238" t="s">
        <v>218</v>
      </c>
      <c r="U35" s="223">
        <v>0</v>
      </c>
      <c r="V35" s="223">
        <f>ROUND(E35*U35,2)</f>
        <v>0</v>
      </c>
      <c r="W35" s="223"/>
      <c r="X35" s="223" t="s">
        <v>287</v>
      </c>
      <c r="Y35" s="223" t="s">
        <v>195</v>
      </c>
      <c r="Z35" s="213"/>
      <c r="AA35" s="213"/>
      <c r="AB35" s="213"/>
      <c r="AC35" s="213"/>
      <c r="AD35" s="213"/>
      <c r="AE35" s="213"/>
      <c r="AF35" s="213"/>
      <c r="AG35" s="213" t="s">
        <v>288</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5">
      <c r="A36" s="220"/>
      <c r="B36" s="221"/>
      <c r="C36" s="251" t="s">
        <v>309</v>
      </c>
      <c r="D36" s="247"/>
      <c r="E36" s="248">
        <v>3.7580000000000002E-2</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224</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2">
        <v>11</v>
      </c>
      <c r="B37" s="233" t="s">
        <v>310</v>
      </c>
      <c r="C37" s="242" t="s">
        <v>311</v>
      </c>
      <c r="D37" s="234" t="s">
        <v>285</v>
      </c>
      <c r="E37" s="235">
        <v>0.54083000000000003</v>
      </c>
      <c r="F37" s="236"/>
      <c r="G37" s="237">
        <f>ROUND(E37*F37,2)</f>
        <v>0</v>
      </c>
      <c r="H37" s="236"/>
      <c r="I37" s="237">
        <f>ROUND(E37*H37,2)</f>
        <v>0</v>
      </c>
      <c r="J37" s="236"/>
      <c r="K37" s="237">
        <f>ROUND(E37*J37,2)</f>
        <v>0</v>
      </c>
      <c r="L37" s="237">
        <v>21</v>
      </c>
      <c r="M37" s="237">
        <f>G37*(1+L37/100)</f>
        <v>0</v>
      </c>
      <c r="N37" s="235">
        <v>0</v>
      </c>
      <c r="O37" s="235">
        <f>ROUND(E37*N37,2)</f>
        <v>0</v>
      </c>
      <c r="P37" s="235">
        <v>0</v>
      </c>
      <c r="Q37" s="235">
        <f>ROUND(E37*P37,2)</f>
        <v>0</v>
      </c>
      <c r="R37" s="237" t="s">
        <v>301</v>
      </c>
      <c r="S37" s="237" t="s">
        <v>192</v>
      </c>
      <c r="T37" s="238" t="s">
        <v>218</v>
      </c>
      <c r="U37" s="223">
        <v>3.327</v>
      </c>
      <c r="V37" s="223">
        <f>ROUND(E37*U37,2)</f>
        <v>1.8</v>
      </c>
      <c r="W37" s="223"/>
      <c r="X37" s="223" t="s">
        <v>295</v>
      </c>
      <c r="Y37" s="223" t="s">
        <v>195</v>
      </c>
      <c r="Z37" s="213"/>
      <c r="AA37" s="213"/>
      <c r="AB37" s="213"/>
      <c r="AC37" s="213"/>
      <c r="AD37" s="213"/>
      <c r="AE37" s="213"/>
      <c r="AF37" s="213"/>
      <c r="AG37" s="213" t="s">
        <v>296</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5">
      <c r="A38" s="220"/>
      <c r="B38" s="221"/>
      <c r="C38" s="250" t="s">
        <v>312</v>
      </c>
      <c r="D38" s="249"/>
      <c r="E38" s="249"/>
      <c r="F38" s="249"/>
      <c r="G38" s="249"/>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222</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x14ac:dyDescent="0.25">
      <c r="A39" s="3"/>
      <c r="B39" s="4"/>
      <c r="C39" s="244"/>
      <c r="D39" s="6"/>
      <c r="E39" s="3"/>
      <c r="F39" s="3"/>
      <c r="G39" s="3"/>
      <c r="H39" s="3"/>
      <c r="I39" s="3"/>
      <c r="J39" s="3"/>
      <c r="K39" s="3"/>
      <c r="L39" s="3"/>
      <c r="M39" s="3"/>
      <c r="N39" s="3"/>
      <c r="O39" s="3"/>
      <c r="P39" s="3"/>
      <c r="Q39" s="3"/>
      <c r="R39" s="3"/>
      <c r="S39" s="3"/>
      <c r="T39" s="3"/>
      <c r="U39" s="3"/>
      <c r="V39" s="3"/>
      <c r="W39" s="3"/>
      <c r="X39" s="3"/>
      <c r="Y39" s="3"/>
      <c r="AE39">
        <v>15</v>
      </c>
      <c r="AF39">
        <v>21</v>
      </c>
      <c r="AG39" t="s">
        <v>173</v>
      </c>
    </row>
    <row r="40" spans="1:60" x14ac:dyDescent="0.25">
      <c r="A40" s="216"/>
      <c r="B40" s="217" t="s">
        <v>29</v>
      </c>
      <c r="C40" s="245"/>
      <c r="D40" s="218"/>
      <c r="E40" s="219"/>
      <c r="F40" s="219"/>
      <c r="G40" s="231">
        <f>G8+G12+G26+G29</f>
        <v>0</v>
      </c>
      <c r="H40" s="3"/>
      <c r="I40" s="3"/>
      <c r="J40" s="3"/>
      <c r="K40" s="3"/>
      <c r="L40" s="3"/>
      <c r="M40" s="3"/>
      <c r="N40" s="3"/>
      <c r="O40" s="3"/>
      <c r="P40" s="3"/>
      <c r="Q40" s="3"/>
      <c r="R40" s="3"/>
      <c r="S40" s="3"/>
      <c r="T40" s="3"/>
      <c r="U40" s="3"/>
      <c r="V40" s="3"/>
      <c r="W40" s="3"/>
      <c r="X40" s="3"/>
      <c r="Y40" s="3"/>
      <c r="AE40">
        <f>SUMIF(L7:L38,AE39,G7:G38)</f>
        <v>0</v>
      </c>
      <c r="AF40">
        <f>SUMIF(L7:L38,AF39,G7:G38)</f>
        <v>0</v>
      </c>
      <c r="AG40" t="s">
        <v>211</v>
      </c>
    </row>
    <row r="41" spans="1:60" x14ac:dyDescent="0.25">
      <c r="C41" s="246"/>
      <c r="D41" s="10"/>
      <c r="AG41" t="s">
        <v>212</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wfRhHpqmoLHmK2K7SLmD/+fY41eOYVjsHCckDlrFdsbn599FXHm0IZ09H9haQcl1DemP5unWclDza1afNgbYag==" saltValue="tgOLtkB7vrzOXVA2miNdAQ==" spinCount="100000" sheet="1" formatRows="0"/>
  <mergeCells count="10">
    <mergeCell ref="C17:G17"/>
    <mergeCell ref="C20:G20"/>
    <mergeCell ref="C28:G28"/>
    <mergeCell ref="C38:G38"/>
    <mergeCell ref="A1:G1"/>
    <mergeCell ref="C2:G2"/>
    <mergeCell ref="C3:G3"/>
    <mergeCell ref="C4:G4"/>
    <mergeCell ref="C10:G10"/>
    <mergeCell ref="C14:G14"/>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213</v>
      </c>
      <c r="B1" s="198"/>
      <c r="C1" s="198"/>
      <c r="D1" s="198"/>
      <c r="E1" s="198"/>
      <c r="F1" s="198"/>
      <c r="G1" s="198"/>
      <c r="AG1" t="s">
        <v>159</v>
      </c>
    </row>
    <row r="2" spans="1:60" ht="25.05" customHeight="1" x14ac:dyDescent="0.25">
      <c r="A2" s="199" t="s">
        <v>7</v>
      </c>
      <c r="B2" s="49" t="s">
        <v>43</v>
      </c>
      <c r="C2" s="202" t="s">
        <v>44</v>
      </c>
      <c r="D2" s="200"/>
      <c r="E2" s="200"/>
      <c r="F2" s="200"/>
      <c r="G2" s="201"/>
      <c r="AG2" t="s">
        <v>160</v>
      </c>
    </row>
    <row r="3" spans="1:60" ht="25.05" customHeight="1" x14ac:dyDescent="0.25">
      <c r="A3" s="199" t="s">
        <v>8</v>
      </c>
      <c r="B3" s="49" t="s">
        <v>66</v>
      </c>
      <c r="C3" s="202" t="s">
        <v>67</v>
      </c>
      <c r="D3" s="200"/>
      <c r="E3" s="200"/>
      <c r="F3" s="200"/>
      <c r="G3" s="201"/>
      <c r="AC3" s="177" t="s">
        <v>160</v>
      </c>
      <c r="AG3" t="s">
        <v>163</v>
      </c>
    </row>
    <row r="4" spans="1:60" ht="25.05" customHeight="1" x14ac:dyDescent="0.25">
      <c r="A4" s="203" t="s">
        <v>9</v>
      </c>
      <c r="B4" s="204" t="s">
        <v>66</v>
      </c>
      <c r="C4" s="205" t="s">
        <v>68</v>
      </c>
      <c r="D4" s="206"/>
      <c r="E4" s="206"/>
      <c r="F4" s="206"/>
      <c r="G4" s="207"/>
      <c r="AG4" t="s">
        <v>164</v>
      </c>
    </row>
    <row r="5" spans="1:60" x14ac:dyDescent="0.25">
      <c r="D5" s="10"/>
    </row>
    <row r="6" spans="1:60" ht="39.6" x14ac:dyDescent="0.25">
      <c r="A6" s="209" t="s">
        <v>165</v>
      </c>
      <c r="B6" s="211" t="s">
        <v>166</v>
      </c>
      <c r="C6" s="211" t="s">
        <v>167</v>
      </c>
      <c r="D6" s="210" t="s">
        <v>168</v>
      </c>
      <c r="E6" s="209" t="s">
        <v>169</v>
      </c>
      <c r="F6" s="208" t="s">
        <v>170</v>
      </c>
      <c r="G6" s="209" t="s">
        <v>29</v>
      </c>
      <c r="H6" s="212" t="s">
        <v>30</v>
      </c>
      <c r="I6" s="212" t="s">
        <v>171</v>
      </c>
      <c r="J6" s="212" t="s">
        <v>31</v>
      </c>
      <c r="K6" s="212" t="s">
        <v>172</v>
      </c>
      <c r="L6" s="212" t="s">
        <v>173</v>
      </c>
      <c r="M6" s="212" t="s">
        <v>174</v>
      </c>
      <c r="N6" s="212" t="s">
        <v>175</v>
      </c>
      <c r="O6" s="212" t="s">
        <v>176</v>
      </c>
      <c r="P6" s="212" t="s">
        <v>177</v>
      </c>
      <c r="Q6" s="212" t="s">
        <v>178</v>
      </c>
      <c r="R6" s="212" t="s">
        <v>179</v>
      </c>
      <c r="S6" s="212" t="s">
        <v>180</v>
      </c>
      <c r="T6" s="212" t="s">
        <v>181</v>
      </c>
      <c r="U6" s="212" t="s">
        <v>182</v>
      </c>
      <c r="V6" s="212" t="s">
        <v>183</v>
      </c>
      <c r="W6" s="212" t="s">
        <v>184</v>
      </c>
      <c r="X6" s="212" t="s">
        <v>185</v>
      </c>
      <c r="Y6" s="212" t="s">
        <v>186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187</v>
      </c>
      <c r="B8" s="226" t="s">
        <v>142</v>
      </c>
      <c r="C8" s="241" t="s">
        <v>143</v>
      </c>
      <c r="D8" s="227"/>
      <c r="E8" s="228"/>
      <c r="F8" s="229"/>
      <c r="G8" s="229">
        <f>SUMIF(AG9:AG11,"&lt;&gt;NOR",G9:G11)</f>
        <v>0</v>
      </c>
      <c r="H8" s="229"/>
      <c r="I8" s="229">
        <f>SUM(I9:I11)</f>
        <v>0</v>
      </c>
      <c r="J8" s="229"/>
      <c r="K8" s="229">
        <f>SUM(K9:K11)</f>
        <v>0</v>
      </c>
      <c r="L8" s="229"/>
      <c r="M8" s="229">
        <f>SUM(M9:M11)</f>
        <v>0</v>
      </c>
      <c r="N8" s="228"/>
      <c r="O8" s="228">
        <f>SUM(O9:O11)</f>
        <v>0</v>
      </c>
      <c r="P8" s="228"/>
      <c r="Q8" s="228">
        <f>SUM(Q9:Q11)</f>
        <v>0</v>
      </c>
      <c r="R8" s="229"/>
      <c r="S8" s="229"/>
      <c r="T8" s="230"/>
      <c r="U8" s="224"/>
      <c r="V8" s="224">
        <f>SUM(V9:V11)</f>
        <v>0.05</v>
      </c>
      <c r="W8" s="224"/>
      <c r="X8" s="224"/>
      <c r="Y8" s="224"/>
      <c r="AG8" t="s">
        <v>188</v>
      </c>
    </row>
    <row r="9" spans="1:60" outlineLevel="1" x14ac:dyDescent="0.25">
      <c r="A9" s="232">
        <v>1</v>
      </c>
      <c r="B9" s="233" t="s">
        <v>270</v>
      </c>
      <c r="C9" s="242" t="s">
        <v>271</v>
      </c>
      <c r="D9" s="234" t="s">
        <v>264</v>
      </c>
      <c r="E9" s="235">
        <v>3</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217</v>
      </c>
      <c r="S9" s="237" t="s">
        <v>192</v>
      </c>
      <c r="T9" s="238" t="s">
        <v>218</v>
      </c>
      <c r="U9" s="223">
        <v>1.7999999999999999E-2</v>
      </c>
      <c r="V9" s="223">
        <f>ROUND(E9*U9,2)</f>
        <v>0.05</v>
      </c>
      <c r="W9" s="223"/>
      <c r="X9" s="223" t="s">
        <v>219</v>
      </c>
      <c r="Y9" s="223" t="s">
        <v>195</v>
      </c>
      <c r="Z9" s="213"/>
      <c r="AA9" s="213"/>
      <c r="AB9" s="213"/>
      <c r="AC9" s="213"/>
      <c r="AD9" s="213"/>
      <c r="AE9" s="213"/>
      <c r="AF9" s="213"/>
      <c r="AG9" s="213" t="s">
        <v>220</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0" t="s">
        <v>272</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222</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1" t="s">
        <v>313</v>
      </c>
      <c r="D11" s="247"/>
      <c r="E11" s="248">
        <v>3</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224</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25" t="s">
        <v>187</v>
      </c>
      <c r="B12" s="226" t="s">
        <v>144</v>
      </c>
      <c r="C12" s="241" t="s">
        <v>145</v>
      </c>
      <c r="D12" s="227"/>
      <c r="E12" s="228"/>
      <c r="F12" s="229"/>
      <c r="G12" s="229">
        <f>SUMIF(AG13:AG27,"&lt;&gt;NOR",G13:G27)</f>
        <v>0</v>
      </c>
      <c r="H12" s="229"/>
      <c r="I12" s="229">
        <f>SUM(I13:I27)</f>
        <v>0</v>
      </c>
      <c r="J12" s="229"/>
      <c r="K12" s="229">
        <f>SUM(K13:K27)</f>
        <v>0</v>
      </c>
      <c r="L12" s="229"/>
      <c r="M12" s="229">
        <f>SUM(M13:M27)</f>
        <v>0</v>
      </c>
      <c r="N12" s="228"/>
      <c r="O12" s="228">
        <f>SUM(O13:O27)</f>
        <v>9.42</v>
      </c>
      <c r="P12" s="228"/>
      <c r="Q12" s="228">
        <f>SUM(Q13:Q27)</f>
        <v>0</v>
      </c>
      <c r="R12" s="229"/>
      <c r="S12" s="229"/>
      <c r="T12" s="230"/>
      <c r="U12" s="224"/>
      <c r="V12" s="224">
        <f>SUM(V13:V27)</f>
        <v>0.45999999999999996</v>
      </c>
      <c r="W12" s="224"/>
      <c r="X12" s="224"/>
      <c r="Y12" s="224"/>
      <c r="AG12" t="s">
        <v>188</v>
      </c>
    </row>
    <row r="13" spans="1:60" outlineLevel="1" x14ac:dyDescent="0.25">
      <c r="A13" s="232">
        <v>2</v>
      </c>
      <c r="B13" s="233" t="s">
        <v>314</v>
      </c>
      <c r="C13" s="242" t="s">
        <v>315</v>
      </c>
      <c r="D13" s="234" t="s">
        <v>264</v>
      </c>
      <c r="E13" s="235">
        <v>6</v>
      </c>
      <c r="F13" s="236"/>
      <c r="G13" s="237">
        <f>ROUND(E13*F13,2)</f>
        <v>0</v>
      </c>
      <c r="H13" s="236"/>
      <c r="I13" s="237">
        <f>ROUND(E13*H13,2)</f>
        <v>0</v>
      </c>
      <c r="J13" s="236"/>
      <c r="K13" s="237">
        <f>ROUND(E13*J13,2)</f>
        <v>0</v>
      </c>
      <c r="L13" s="237">
        <v>21</v>
      </c>
      <c r="M13" s="237">
        <f>G13*(1+L13/100)</f>
        <v>0</v>
      </c>
      <c r="N13" s="235">
        <v>0</v>
      </c>
      <c r="O13" s="235">
        <f>ROUND(E13*N13,2)</f>
        <v>0</v>
      </c>
      <c r="P13" s="235">
        <v>0</v>
      </c>
      <c r="Q13" s="235">
        <f>ROUND(E13*P13,2)</f>
        <v>0</v>
      </c>
      <c r="R13" s="237" t="s">
        <v>276</v>
      </c>
      <c r="S13" s="237" t="s">
        <v>192</v>
      </c>
      <c r="T13" s="238" t="s">
        <v>218</v>
      </c>
      <c r="U13" s="223">
        <v>1.6E-2</v>
      </c>
      <c r="V13" s="223">
        <f>ROUND(E13*U13,2)</f>
        <v>0.1</v>
      </c>
      <c r="W13" s="223"/>
      <c r="X13" s="223" t="s">
        <v>219</v>
      </c>
      <c r="Y13" s="223" t="s">
        <v>195</v>
      </c>
      <c r="Z13" s="213"/>
      <c r="AA13" s="213"/>
      <c r="AB13" s="213"/>
      <c r="AC13" s="213"/>
      <c r="AD13" s="213"/>
      <c r="AE13" s="213"/>
      <c r="AF13" s="213"/>
      <c r="AG13" s="213" t="s">
        <v>220</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0" t="s">
        <v>277</v>
      </c>
      <c r="D14" s="249"/>
      <c r="E14" s="249"/>
      <c r="F14" s="249"/>
      <c r="G14" s="249"/>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222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5">
      <c r="A15" s="220"/>
      <c r="B15" s="221"/>
      <c r="C15" s="251" t="s">
        <v>316</v>
      </c>
      <c r="D15" s="247"/>
      <c r="E15" s="248">
        <v>6</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224</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2">
        <v>3</v>
      </c>
      <c r="B16" s="233" t="s">
        <v>317</v>
      </c>
      <c r="C16" s="242" t="s">
        <v>318</v>
      </c>
      <c r="D16" s="234" t="s">
        <v>264</v>
      </c>
      <c r="E16" s="235">
        <v>15.64</v>
      </c>
      <c r="F16" s="236"/>
      <c r="G16" s="237">
        <f>ROUND(E16*F16,2)</f>
        <v>0</v>
      </c>
      <c r="H16" s="236"/>
      <c r="I16" s="237">
        <f>ROUND(E16*H16,2)</f>
        <v>0</v>
      </c>
      <c r="J16" s="236"/>
      <c r="K16" s="237">
        <f>ROUND(E16*J16,2)</f>
        <v>0</v>
      </c>
      <c r="L16" s="237">
        <v>21</v>
      </c>
      <c r="M16" s="237">
        <f>G16*(1+L16/100)</f>
        <v>0</v>
      </c>
      <c r="N16" s="235">
        <v>0</v>
      </c>
      <c r="O16" s="235">
        <f>ROUND(E16*N16,2)</f>
        <v>0</v>
      </c>
      <c r="P16" s="235">
        <v>0</v>
      </c>
      <c r="Q16" s="235">
        <f>ROUND(E16*P16,2)</f>
        <v>0</v>
      </c>
      <c r="R16" s="237" t="s">
        <v>276</v>
      </c>
      <c r="S16" s="237" t="s">
        <v>192</v>
      </c>
      <c r="T16" s="238" t="s">
        <v>218</v>
      </c>
      <c r="U16" s="223">
        <v>2.3E-2</v>
      </c>
      <c r="V16" s="223">
        <f>ROUND(E16*U16,2)</f>
        <v>0.36</v>
      </c>
      <c r="W16" s="223"/>
      <c r="X16" s="223" t="s">
        <v>219</v>
      </c>
      <c r="Y16" s="223" t="s">
        <v>195</v>
      </c>
      <c r="Z16" s="213"/>
      <c r="AA16" s="213"/>
      <c r="AB16" s="213"/>
      <c r="AC16" s="213"/>
      <c r="AD16" s="213"/>
      <c r="AE16" s="213"/>
      <c r="AF16" s="213"/>
      <c r="AG16" s="213" t="s">
        <v>220</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50" t="s">
        <v>277</v>
      </c>
      <c r="D17" s="249"/>
      <c r="E17" s="249"/>
      <c r="F17" s="249"/>
      <c r="G17" s="249"/>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222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5">
      <c r="A18" s="220"/>
      <c r="B18" s="221"/>
      <c r="C18" s="251" t="s">
        <v>319</v>
      </c>
      <c r="D18" s="247"/>
      <c r="E18" s="248">
        <v>12.5</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224</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5">
      <c r="A19" s="220"/>
      <c r="B19" s="221"/>
      <c r="C19" s="251" t="s">
        <v>320</v>
      </c>
      <c r="D19" s="247"/>
      <c r="E19" s="248">
        <v>3.14</v>
      </c>
      <c r="F19" s="223"/>
      <c r="G19" s="223"/>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224</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32">
        <v>4</v>
      </c>
      <c r="B20" s="233" t="s">
        <v>321</v>
      </c>
      <c r="C20" s="242" t="s">
        <v>322</v>
      </c>
      <c r="D20" s="234" t="s">
        <v>216</v>
      </c>
      <c r="E20" s="235">
        <v>3.7976000000000001</v>
      </c>
      <c r="F20" s="236"/>
      <c r="G20" s="237">
        <f>ROUND(E20*F20,2)</f>
        <v>0</v>
      </c>
      <c r="H20" s="236"/>
      <c r="I20" s="237">
        <f>ROUND(E20*H20,2)</f>
        <v>0</v>
      </c>
      <c r="J20" s="236"/>
      <c r="K20" s="237">
        <f>ROUND(E20*J20,2)</f>
        <v>0</v>
      </c>
      <c r="L20" s="237">
        <v>21</v>
      </c>
      <c r="M20" s="237">
        <f>G20*(1+L20/100)</f>
        <v>0</v>
      </c>
      <c r="N20" s="235">
        <v>1.6</v>
      </c>
      <c r="O20" s="235">
        <f>ROUND(E20*N20,2)</f>
        <v>6.08</v>
      </c>
      <c r="P20" s="235">
        <v>0</v>
      </c>
      <c r="Q20" s="235">
        <f>ROUND(E20*P20,2)</f>
        <v>0</v>
      </c>
      <c r="R20" s="237"/>
      <c r="S20" s="237" t="s">
        <v>323</v>
      </c>
      <c r="T20" s="238" t="s">
        <v>193</v>
      </c>
      <c r="U20" s="223">
        <v>0</v>
      </c>
      <c r="V20" s="223">
        <f>ROUND(E20*U20,2)</f>
        <v>0</v>
      </c>
      <c r="W20" s="223"/>
      <c r="X20" s="223" t="s">
        <v>287</v>
      </c>
      <c r="Y20" s="223" t="s">
        <v>195</v>
      </c>
      <c r="Z20" s="213"/>
      <c r="AA20" s="213"/>
      <c r="AB20" s="213"/>
      <c r="AC20" s="213"/>
      <c r="AD20" s="213"/>
      <c r="AE20" s="213"/>
      <c r="AF20" s="213"/>
      <c r="AG20" s="213" t="s">
        <v>288</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5">
      <c r="A21" s="220"/>
      <c r="B21" s="221"/>
      <c r="C21" s="251" t="s">
        <v>324</v>
      </c>
      <c r="D21" s="247"/>
      <c r="E21" s="248">
        <v>3.7976000000000001</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224</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32">
        <v>5</v>
      </c>
      <c r="B22" s="233" t="s">
        <v>325</v>
      </c>
      <c r="C22" s="242" t="s">
        <v>326</v>
      </c>
      <c r="D22" s="234" t="s">
        <v>300</v>
      </c>
      <c r="E22" s="235">
        <v>1519.04</v>
      </c>
      <c r="F22" s="236"/>
      <c r="G22" s="237">
        <f>ROUND(E22*F22,2)</f>
        <v>0</v>
      </c>
      <c r="H22" s="236"/>
      <c r="I22" s="237">
        <f>ROUND(E22*H22,2)</f>
        <v>0</v>
      </c>
      <c r="J22" s="236"/>
      <c r="K22" s="237">
        <f>ROUND(E22*J22,2)</f>
        <v>0</v>
      </c>
      <c r="L22" s="237">
        <v>21</v>
      </c>
      <c r="M22" s="237">
        <f>G22*(1+L22/100)</f>
        <v>0</v>
      </c>
      <c r="N22" s="235">
        <v>1E-3</v>
      </c>
      <c r="O22" s="235">
        <f>ROUND(E22*N22,2)</f>
        <v>1.52</v>
      </c>
      <c r="P22" s="235">
        <v>0</v>
      </c>
      <c r="Q22" s="235">
        <f>ROUND(E22*P22,2)</f>
        <v>0</v>
      </c>
      <c r="R22" s="237" t="s">
        <v>286</v>
      </c>
      <c r="S22" s="237" t="s">
        <v>192</v>
      </c>
      <c r="T22" s="238" t="s">
        <v>218</v>
      </c>
      <c r="U22" s="223">
        <v>0</v>
      </c>
      <c r="V22" s="223">
        <f>ROUND(E22*U22,2)</f>
        <v>0</v>
      </c>
      <c r="W22" s="223"/>
      <c r="X22" s="223" t="s">
        <v>287</v>
      </c>
      <c r="Y22" s="223" t="s">
        <v>195</v>
      </c>
      <c r="Z22" s="213"/>
      <c r="AA22" s="213"/>
      <c r="AB22" s="213"/>
      <c r="AC22" s="213"/>
      <c r="AD22" s="213"/>
      <c r="AE22" s="213"/>
      <c r="AF22" s="213"/>
      <c r="AG22" s="213" t="s">
        <v>288</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51" t="s">
        <v>327</v>
      </c>
      <c r="D23" s="247"/>
      <c r="E23" s="248">
        <v>1519.04</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224</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5">
      <c r="A24" s="232">
        <v>6</v>
      </c>
      <c r="B24" s="233" t="s">
        <v>283</v>
      </c>
      <c r="C24" s="242" t="s">
        <v>328</v>
      </c>
      <c r="D24" s="234" t="s">
        <v>285</v>
      </c>
      <c r="E24" s="235">
        <v>0.90900000000000003</v>
      </c>
      <c r="F24" s="236"/>
      <c r="G24" s="237">
        <f>ROUND(E24*F24,2)</f>
        <v>0</v>
      </c>
      <c r="H24" s="236"/>
      <c r="I24" s="237">
        <f>ROUND(E24*H24,2)</f>
        <v>0</v>
      </c>
      <c r="J24" s="236"/>
      <c r="K24" s="237">
        <f>ROUND(E24*J24,2)</f>
        <v>0</v>
      </c>
      <c r="L24" s="237">
        <v>21</v>
      </c>
      <c r="M24" s="237">
        <f>G24*(1+L24/100)</f>
        <v>0</v>
      </c>
      <c r="N24" s="235">
        <v>1</v>
      </c>
      <c r="O24" s="235">
        <f>ROUND(E24*N24,2)</f>
        <v>0.91</v>
      </c>
      <c r="P24" s="235">
        <v>0</v>
      </c>
      <c r="Q24" s="235">
        <f>ROUND(E24*P24,2)</f>
        <v>0</v>
      </c>
      <c r="R24" s="237" t="s">
        <v>286</v>
      </c>
      <c r="S24" s="237" t="s">
        <v>192</v>
      </c>
      <c r="T24" s="238" t="s">
        <v>218</v>
      </c>
      <c r="U24" s="223">
        <v>0</v>
      </c>
      <c r="V24" s="223">
        <f>ROUND(E24*U24,2)</f>
        <v>0</v>
      </c>
      <c r="W24" s="223"/>
      <c r="X24" s="223" t="s">
        <v>287</v>
      </c>
      <c r="Y24" s="223" t="s">
        <v>195</v>
      </c>
      <c r="Z24" s="213"/>
      <c r="AA24" s="213"/>
      <c r="AB24" s="213"/>
      <c r="AC24" s="213"/>
      <c r="AD24" s="213"/>
      <c r="AE24" s="213"/>
      <c r="AF24" s="213"/>
      <c r="AG24" s="213" t="s">
        <v>288</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5">
      <c r="A25" s="220"/>
      <c r="B25" s="221"/>
      <c r="C25" s="251" t="s">
        <v>329</v>
      </c>
      <c r="D25" s="247"/>
      <c r="E25" s="248">
        <v>0.90900000000000003</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224</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32">
        <v>7</v>
      </c>
      <c r="B26" s="233" t="s">
        <v>290</v>
      </c>
      <c r="C26" s="242" t="s">
        <v>291</v>
      </c>
      <c r="D26" s="234" t="s">
        <v>285</v>
      </c>
      <c r="E26" s="235">
        <v>0.90900000000000003</v>
      </c>
      <c r="F26" s="236"/>
      <c r="G26" s="237">
        <f>ROUND(E26*F26,2)</f>
        <v>0</v>
      </c>
      <c r="H26" s="236"/>
      <c r="I26" s="237">
        <f>ROUND(E26*H26,2)</f>
        <v>0</v>
      </c>
      <c r="J26" s="236"/>
      <c r="K26" s="237">
        <f>ROUND(E26*J26,2)</f>
        <v>0</v>
      </c>
      <c r="L26" s="237">
        <v>21</v>
      </c>
      <c r="M26" s="237">
        <f>G26*(1+L26/100)</f>
        <v>0</v>
      </c>
      <c r="N26" s="235">
        <v>1</v>
      </c>
      <c r="O26" s="235">
        <f>ROUND(E26*N26,2)</f>
        <v>0.91</v>
      </c>
      <c r="P26" s="235">
        <v>0</v>
      </c>
      <c r="Q26" s="235">
        <f>ROUND(E26*P26,2)</f>
        <v>0</v>
      </c>
      <c r="R26" s="237" t="s">
        <v>286</v>
      </c>
      <c r="S26" s="237" t="s">
        <v>192</v>
      </c>
      <c r="T26" s="238" t="s">
        <v>218</v>
      </c>
      <c r="U26" s="223">
        <v>0</v>
      </c>
      <c r="V26" s="223">
        <f>ROUND(E26*U26,2)</f>
        <v>0</v>
      </c>
      <c r="W26" s="223"/>
      <c r="X26" s="223" t="s">
        <v>287</v>
      </c>
      <c r="Y26" s="223" t="s">
        <v>195</v>
      </c>
      <c r="Z26" s="213"/>
      <c r="AA26" s="213"/>
      <c r="AB26" s="213"/>
      <c r="AC26" s="213"/>
      <c r="AD26" s="213"/>
      <c r="AE26" s="213"/>
      <c r="AF26" s="213"/>
      <c r="AG26" s="213" t="s">
        <v>288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5">
      <c r="A27" s="220"/>
      <c r="B27" s="221"/>
      <c r="C27" s="251" t="s">
        <v>329</v>
      </c>
      <c r="D27" s="247"/>
      <c r="E27" s="248">
        <v>0.90900000000000003</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224</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25" t="s">
        <v>187</v>
      </c>
      <c r="B28" s="226" t="s">
        <v>146</v>
      </c>
      <c r="C28" s="241" t="s">
        <v>147</v>
      </c>
      <c r="D28" s="227"/>
      <c r="E28" s="228"/>
      <c r="F28" s="229"/>
      <c r="G28" s="229">
        <f>SUMIF(AG29:AG33,"&lt;&gt;NOR",G29:G33)</f>
        <v>0</v>
      </c>
      <c r="H28" s="229"/>
      <c r="I28" s="229">
        <f>SUM(I29:I33)</f>
        <v>0</v>
      </c>
      <c r="J28" s="229"/>
      <c r="K28" s="229">
        <f>SUM(K29:K33)</f>
        <v>0</v>
      </c>
      <c r="L28" s="229"/>
      <c r="M28" s="229">
        <f>SUM(M29:M33)</f>
        <v>0</v>
      </c>
      <c r="N28" s="228"/>
      <c r="O28" s="228">
        <f>SUM(O29:O33)</f>
        <v>1.59</v>
      </c>
      <c r="P28" s="228"/>
      <c r="Q28" s="228">
        <f>SUM(Q29:Q33)</f>
        <v>0</v>
      </c>
      <c r="R28" s="229"/>
      <c r="S28" s="229"/>
      <c r="T28" s="230"/>
      <c r="U28" s="224"/>
      <c r="V28" s="224">
        <f>SUM(V29:V33)</f>
        <v>3.41</v>
      </c>
      <c r="W28" s="224"/>
      <c r="X28" s="224"/>
      <c r="Y28" s="224"/>
      <c r="AG28" t="s">
        <v>188</v>
      </c>
    </row>
    <row r="29" spans="1:60" outlineLevel="1" x14ac:dyDescent="0.25">
      <c r="A29" s="232">
        <v>8</v>
      </c>
      <c r="B29" s="233" t="s">
        <v>330</v>
      </c>
      <c r="C29" s="242" t="s">
        <v>331</v>
      </c>
      <c r="D29" s="234" t="s">
        <v>264</v>
      </c>
      <c r="E29" s="235">
        <v>3</v>
      </c>
      <c r="F29" s="236"/>
      <c r="G29" s="237">
        <f>ROUND(E29*F29,2)</f>
        <v>0</v>
      </c>
      <c r="H29" s="236"/>
      <c r="I29" s="237">
        <f>ROUND(E29*H29,2)</f>
        <v>0</v>
      </c>
      <c r="J29" s="236"/>
      <c r="K29" s="237">
        <f>ROUND(E29*J29,2)</f>
        <v>0</v>
      </c>
      <c r="L29" s="237">
        <v>21</v>
      </c>
      <c r="M29" s="237">
        <f>G29*(1+L29/100)</f>
        <v>0</v>
      </c>
      <c r="N29" s="235">
        <v>0.11</v>
      </c>
      <c r="O29" s="235">
        <f>ROUND(E29*N29,2)</f>
        <v>0.33</v>
      </c>
      <c r="P29" s="235">
        <v>0</v>
      </c>
      <c r="Q29" s="235">
        <f>ROUND(E29*P29,2)</f>
        <v>0</v>
      </c>
      <c r="R29" s="237" t="s">
        <v>276</v>
      </c>
      <c r="S29" s="237" t="s">
        <v>192</v>
      </c>
      <c r="T29" s="238" t="s">
        <v>218</v>
      </c>
      <c r="U29" s="223">
        <v>1.135</v>
      </c>
      <c r="V29" s="223">
        <f>ROUND(E29*U29,2)</f>
        <v>3.41</v>
      </c>
      <c r="W29" s="223"/>
      <c r="X29" s="223" t="s">
        <v>219</v>
      </c>
      <c r="Y29" s="223" t="s">
        <v>195</v>
      </c>
      <c r="Z29" s="213"/>
      <c r="AA29" s="213"/>
      <c r="AB29" s="213"/>
      <c r="AC29" s="213"/>
      <c r="AD29" s="213"/>
      <c r="AE29" s="213"/>
      <c r="AF29" s="213"/>
      <c r="AG29" s="213" t="s">
        <v>220</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0" t="s">
        <v>332</v>
      </c>
      <c r="D30" s="249"/>
      <c r="E30" s="249"/>
      <c r="F30" s="249"/>
      <c r="G30" s="249"/>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222</v>
      </c>
      <c r="AH30" s="213"/>
      <c r="AI30" s="213"/>
      <c r="AJ30" s="213"/>
      <c r="AK30" s="213"/>
      <c r="AL30" s="213"/>
      <c r="AM30" s="213"/>
      <c r="AN30" s="213"/>
      <c r="AO30" s="213"/>
      <c r="AP30" s="213"/>
      <c r="AQ30" s="213"/>
      <c r="AR30" s="213"/>
      <c r="AS30" s="213"/>
      <c r="AT30" s="213"/>
      <c r="AU30" s="213"/>
      <c r="AV30" s="213"/>
      <c r="AW30" s="213"/>
      <c r="AX30" s="213"/>
      <c r="AY30" s="213"/>
      <c r="AZ30" s="213"/>
      <c r="BA30" s="239" t="str">
        <f>C30</f>
        <v>s provedením lože do 50 mm, s vyplněním spár, s dvojím beraněním a se smetením přebytečného materiálu na krajnici</v>
      </c>
      <c r="BB30" s="213"/>
      <c r="BC30" s="213"/>
      <c r="BD30" s="213"/>
      <c r="BE30" s="213"/>
      <c r="BF30" s="213"/>
      <c r="BG30" s="213"/>
      <c r="BH30" s="213"/>
    </row>
    <row r="31" spans="1:60" outlineLevel="2" x14ac:dyDescent="0.25">
      <c r="A31" s="220"/>
      <c r="B31" s="221"/>
      <c r="C31" s="251" t="s">
        <v>313</v>
      </c>
      <c r="D31" s="247"/>
      <c r="E31" s="248">
        <v>3</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224</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32">
        <v>9</v>
      </c>
      <c r="B32" s="233" t="s">
        <v>333</v>
      </c>
      <c r="C32" s="242" t="s">
        <v>334</v>
      </c>
      <c r="D32" s="234" t="s">
        <v>285</v>
      </c>
      <c r="E32" s="235">
        <v>1.26</v>
      </c>
      <c r="F32" s="236"/>
      <c r="G32" s="237">
        <f>ROUND(E32*F32,2)</f>
        <v>0</v>
      </c>
      <c r="H32" s="236"/>
      <c r="I32" s="237">
        <f>ROUND(E32*H32,2)</f>
        <v>0</v>
      </c>
      <c r="J32" s="236"/>
      <c r="K32" s="237">
        <f>ROUND(E32*J32,2)</f>
        <v>0</v>
      </c>
      <c r="L32" s="237">
        <v>21</v>
      </c>
      <c r="M32" s="237">
        <f>G32*(1+L32/100)</f>
        <v>0</v>
      </c>
      <c r="N32" s="235">
        <v>1</v>
      </c>
      <c r="O32" s="235">
        <f>ROUND(E32*N32,2)</f>
        <v>1.26</v>
      </c>
      <c r="P32" s="235">
        <v>0</v>
      </c>
      <c r="Q32" s="235">
        <f>ROUND(E32*P32,2)</f>
        <v>0</v>
      </c>
      <c r="R32" s="237" t="s">
        <v>286</v>
      </c>
      <c r="S32" s="237" t="s">
        <v>192</v>
      </c>
      <c r="T32" s="238" t="s">
        <v>218</v>
      </c>
      <c r="U32" s="223">
        <v>0</v>
      </c>
      <c r="V32" s="223">
        <f>ROUND(E32*U32,2)</f>
        <v>0</v>
      </c>
      <c r="W32" s="223"/>
      <c r="X32" s="223" t="s">
        <v>287</v>
      </c>
      <c r="Y32" s="223" t="s">
        <v>195</v>
      </c>
      <c r="Z32" s="213"/>
      <c r="AA32" s="213"/>
      <c r="AB32" s="213"/>
      <c r="AC32" s="213"/>
      <c r="AD32" s="213"/>
      <c r="AE32" s="213"/>
      <c r="AF32" s="213"/>
      <c r="AG32" s="213" t="s">
        <v>288</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5">
      <c r="A33" s="220"/>
      <c r="B33" s="221"/>
      <c r="C33" s="251" t="s">
        <v>335</v>
      </c>
      <c r="D33" s="247"/>
      <c r="E33" s="248">
        <v>1.26</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224</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x14ac:dyDescent="0.25">
      <c r="A34" s="225" t="s">
        <v>187</v>
      </c>
      <c r="B34" s="226" t="s">
        <v>148</v>
      </c>
      <c r="C34" s="241" t="s">
        <v>149</v>
      </c>
      <c r="D34" s="227"/>
      <c r="E34" s="228"/>
      <c r="F34" s="229"/>
      <c r="G34" s="229">
        <f>SUMIF(AG35:AG43,"&lt;&gt;NOR",G35:G43)</f>
        <v>0</v>
      </c>
      <c r="H34" s="229"/>
      <c r="I34" s="229">
        <f>SUM(I35:I43)</f>
        <v>0</v>
      </c>
      <c r="J34" s="229"/>
      <c r="K34" s="229">
        <f>SUM(K35:K43)</f>
        <v>0</v>
      </c>
      <c r="L34" s="229"/>
      <c r="M34" s="229">
        <f>SUM(M35:M43)</f>
        <v>0</v>
      </c>
      <c r="N34" s="228"/>
      <c r="O34" s="228">
        <f>SUM(O35:O43)</f>
        <v>3.43</v>
      </c>
      <c r="P34" s="228"/>
      <c r="Q34" s="228">
        <f>SUM(Q35:Q43)</f>
        <v>0</v>
      </c>
      <c r="R34" s="229"/>
      <c r="S34" s="229"/>
      <c r="T34" s="230"/>
      <c r="U34" s="224"/>
      <c r="V34" s="224">
        <f>SUM(V35:V43)</f>
        <v>3.58</v>
      </c>
      <c r="W34" s="224"/>
      <c r="X34" s="224"/>
      <c r="Y34" s="224"/>
      <c r="AG34" t="s">
        <v>188</v>
      </c>
    </row>
    <row r="35" spans="1:60" outlineLevel="1" x14ac:dyDescent="0.25">
      <c r="A35" s="232">
        <v>10</v>
      </c>
      <c r="B35" s="233" t="s">
        <v>336</v>
      </c>
      <c r="C35" s="242" t="s">
        <v>337</v>
      </c>
      <c r="D35" s="234" t="s">
        <v>216</v>
      </c>
      <c r="E35" s="235">
        <v>1.95</v>
      </c>
      <c r="F35" s="236"/>
      <c r="G35" s="237">
        <f>ROUND(E35*F35,2)</f>
        <v>0</v>
      </c>
      <c r="H35" s="236"/>
      <c r="I35" s="237">
        <f>ROUND(E35*H35,2)</f>
        <v>0</v>
      </c>
      <c r="J35" s="236"/>
      <c r="K35" s="237">
        <f>ROUND(E35*J35,2)</f>
        <v>0</v>
      </c>
      <c r="L35" s="237">
        <v>21</v>
      </c>
      <c r="M35" s="237">
        <f>G35*(1+L35/100)</f>
        <v>0</v>
      </c>
      <c r="N35" s="235">
        <v>0</v>
      </c>
      <c r="O35" s="235">
        <f>ROUND(E35*N35,2)</f>
        <v>0</v>
      </c>
      <c r="P35" s="235">
        <v>0</v>
      </c>
      <c r="Q35" s="235">
        <f>ROUND(E35*P35,2)</f>
        <v>0</v>
      </c>
      <c r="R35" s="237" t="s">
        <v>338</v>
      </c>
      <c r="S35" s="237" t="s">
        <v>192</v>
      </c>
      <c r="T35" s="238" t="s">
        <v>218</v>
      </c>
      <c r="U35" s="223">
        <v>1.8360000000000001</v>
      </c>
      <c r="V35" s="223">
        <f>ROUND(E35*U35,2)</f>
        <v>3.58</v>
      </c>
      <c r="W35" s="223"/>
      <c r="X35" s="223" t="s">
        <v>219</v>
      </c>
      <c r="Y35" s="223" t="s">
        <v>195</v>
      </c>
      <c r="Z35" s="213"/>
      <c r="AA35" s="213"/>
      <c r="AB35" s="213"/>
      <c r="AC35" s="213"/>
      <c r="AD35" s="213"/>
      <c r="AE35" s="213"/>
      <c r="AF35" s="213"/>
      <c r="AG35" s="213" t="s">
        <v>220</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5">
      <c r="A36" s="220"/>
      <c r="B36" s="221"/>
      <c r="C36" s="250" t="s">
        <v>339</v>
      </c>
      <c r="D36" s="249"/>
      <c r="E36" s="249"/>
      <c r="F36" s="249"/>
      <c r="G36" s="249"/>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222</v>
      </c>
      <c r="AH36" s="213"/>
      <c r="AI36" s="213"/>
      <c r="AJ36" s="213"/>
      <c r="AK36" s="213"/>
      <c r="AL36" s="213"/>
      <c r="AM36" s="213"/>
      <c r="AN36" s="213"/>
      <c r="AO36" s="213"/>
      <c r="AP36" s="213"/>
      <c r="AQ36" s="213"/>
      <c r="AR36" s="213"/>
      <c r="AS36" s="213"/>
      <c r="AT36" s="213"/>
      <c r="AU36" s="213"/>
      <c r="AV36" s="213"/>
      <c r="AW36" s="213"/>
      <c r="AX36" s="213"/>
      <c r="AY36" s="213"/>
      <c r="AZ36" s="213"/>
      <c r="BA36" s="239" t="str">
        <f>C36</f>
        <v>pod mazaniny a dlažby, popř. na plochých střechách, vodorovný nebo ve spádu, s udusáním a urovnáním povrchu,</v>
      </c>
      <c r="BB36" s="213"/>
      <c r="BC36" s="213"/>
      <c r="BD36" s="213"/>
      <c r="BE36" s="213"/>
      <c r="BF36" s="213"/>
      <c r="BG36" s="213"/>
      <c r="BH36" s="213"/>
    </row>
    <row r="37" spans="1:60" outlineLevel="2" x14ac:dyDescent="0.25">
      <c r="A37" s="220"/>
      <c r="B37" s="221"/>
      <c r="C37" s="251" t="s">
        <v>340</v>
      </c>
      <c r="D37" s="247"/>
      <c r="E37" s="248"/>
      <c r="F37" s="223"/>
      <c r="G37" s="22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224</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5">
      <c r="A38" s="220"/>
      <c r="B38" s="221"/>
      <c r="C38" s="251" t="s">
        <v>341</v>
      </c>
      <c r="D38" s="247"/>
      <c r="E38" s="248">
        <v>0.6</v>
      </c>
      <c r="F38" s="223"/>
      <c r="G38" s="22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224</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5">
      <c r="A39" s="220"/>
      <c r="B39" s="221"/>
      <c r="C39" s="251" t="s">
        <v>342</v>
      </c>
      <c r="D39" s="247"/>
      <c r="E39" s="248">
        <v>1.35</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224</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32">
        <v>11</v>
      </c>
      <c r="B40" s="233" t="s">
        <v>343</v>
      </c>
      <c r="C40" s="242" t="s">
        <v>344</v>
      </c>
      <c r="D40" s="234" t="s">
        <v>285</v>
      </c>
      <c r="E40" s="235">
        <v>3.4319999999999999</v>
      </c>
      <c r="F40" s="236"/>
      <c r="G40" s="237">
        <f>ROUND(E40*F40,2)</f>
        <v>0</v>
      </c>
      <c r="H40" s="236"/>
      <c r="I40" s="237">
        <f>ROUND(E40*H40,2)</f>
        <v>0</v>
      </c>
      <c r="J40" s="236"/>
      <c r="K40" s="237">
        <f>ROUND(E40*J40,2)</f>
        <v>0</v>
      </c>
      <c r="L40" s="237">
        <v>21</v>
      </c>
      <c r="M40" s="237">
        <f>G40*(1+L40/100)</f>
        <v>0</v>
      </c>
      <c r="N40" s="235">
        <v>1</v>
      </c>
      <c r="O40" s="235">
        <f>ROUND(E40*N40,2)</f>
        <v>3.43</v>
      </c>
      <c r="P40" s="235">
        <v>0</v>
      </c>
      <c r="Q40" s="235">
        <f>ROUND(E40*P40,2)</f>
        <v>0</v>
      </c>
      <c r="R40" s="237" t="s">
        <v>286</v>
      </c>
      <c r="S40" s="237" t="s">
        <v>192</v>
      </c>
      <c r="T40" s="238" t="s">
        <v>218</v>
      </c>
      <c r="U40" s="223">
        <v>0</v>
      </c>
      <c r="V40" s="223">
        <f>ROUND(E40*U40,2)</f>
        <v>0</v>
      </c>
      <c r="W40" s="223"/>
      <c r="X40" s="223" t="s">
        <v>287</v>
      </c>
      <c r="Y40" s="223" t="s">
        <v>195</v>
      </c>
      <c r="Z40" s="213"/>
      <c r="AA40" s="213"/>
      <c r="AB40" s="213"/>
      <c r="AC40" s="213"/>
      <c r="AD40" s="213"/>
      <c r="AE40" s="213"/>
      <c r="AF40" s="213"/>
      <c r="AG40" s="213" t="s">
        <v>288</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5">
      <c r="A41" s="220"/>
      <c r="B41" s="221"/>
      <c r="C41" s="251" t="s">
        <v>340</v>
      </c>
      <c r="D41" s="247"/>
      <c r="E41" s="248"/>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224</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5">
      <c r="A42" s="220"/>
      <c r="B42" s="221"/>
      <c r="C42" s="251" t="s">
        <v>345</v>
      </c>
      <c r="D42" s="247"/>
      <c r="E42" s="248">
        <v>1.056</v>
      </c>
      <c r="F42" s="223"/>
      <c r="G42" s="22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224</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5">
      <c r="A43" s="220"/>
      <c r="B43" s="221"/>
      <c r="C43" s="251" t="s">
        <v>346</v>
      </c>
      <c r="D43" s="247"/>
      <c r="E43" s="248">
        <v>2.3759999999999999</v>
      </c>
      <c r="F43" s="223"/>
      <c r="G43" s="223"/>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224</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x14ac:dyDescent="0.25">
      <c r="A44" s="225" t="s">
        <v>187</v>
      </c>
      <c r="B44" s="226" t="s">
        <v>152</v>
      </c>
      <c r="C44" s="241" t="s">
        <v>153</v>
      </c>
      <c r="D44" s="227"/>
      <c r="E44" s="228"/>
      <c r="F44" s="229"/>
      <c r="G44" s="229">
        <f>SUMIF(AG45:AG46,"&lt;&gt;NOR",G45:G46)</f>
        <v>0</v>
      </c>
      <c r="H44" s="229"/>
      <c r="I44" s="229">
        <f>SUM(I45:I46)</f>
        <v>0</v>
      </c>
      <c r="J44" s="229"/>
      <c r="K44" s="229">
        <f>SUM(K45:K46)</f>
        <v>0</v>
      </c>
      <c r="L44" s="229"/>
      <c r="M44" s="229">
        <f>SUM(M45:M46)</f>
        <v>0</v>
      </c>
      <c r="N44" s="228"/>
      <c r="O44" s="228">
        <f>SUM(O45:O46)</f>
        <v>0</v>
      </c>
      <c r="P44" s="228"/>
      <c r="Q44" s="228">
        <f>SUM(Q45:Q46)</f>
        <v>0</v>
      </c>
      <c r="R44" s="229"/>
      <c r="S44" s="229"/>
      <c r="T44" s="230"/>
      <c r="U44" s="224"/>
      <c r="V44" s="224">
        <f>SUM(V45:V46)</f>
        <v>0.28999999999999998</v>
      </c>
      <c r="W44" s="224"/>
      <c r="X44" s="224"/>
      <c r="Y44" s="224"/>
      <c r="AG44" t="s">
        <v>188</v>
      </c>
    </row>
    <row r="45" spans="1:60" outlineLevel="1" x14ac:dyDescent="0.25">
      <c r="A45" s="232">
        <v>12</v>
      </c>
      <c r="B45" s="233" t="s">
        <v>347</v>
      </c>
      <c r="C45" s="242" t="s">
        <v>348</v>
      </c>
      <c r="D45" s="234" t="s">
        <v>285</v>
      </c>
      <c r="E45" s="235">
        <v>14.4352</v>
      </c>
      <c r="F45" s="236"/>
      <c r="G45" s="237">
        <f>ROUND(E45*F45,2)</f>
        <v>0</v>
      </c>
      <c r="H45" s="236"/>
      <c r="I45" s="237">
        <f>ROUND(E45*H45,2)</f>
        <v>0</v>
      </c>
      <c r="J45" s="236"/>
      <c r="K45" s="237">
        <f>ROUND(E45*J45,2)</f>
        <v>0</v>
      </c>
      <c r="L45" s="237">
        <v>21</v>
      </c>
      <c r="M45" s="237">
        <f>G45*(1+L45/100)</f>
        <v>0</v>
      </c>
      <c r="N45" s="235">
        <v>0</v>
      </c>
      <c r="O45" s="235">
        <f>ROUND(E45*N45,2)</f>
        <v>0</v>
      </c>
      <c r="P45" s="235">
        <v>0</v>
      </c>
      <c r="Q45" s="235">
        <f>ROUND(E45*P45,2)</f>
        <v>0</v>
      </c>
      <c r="R45" s="237" t="s">
        <v>276</v>
      </c>
      <c r="S45" s="237" t="s">
        <v>192</v>
      </c>
      <c r="T45" s="238" t="s">
        <v>218</v>
      </c>
      <c r="U45" s="223">
        <v>0.02</v>
      </c>
      <c r="V45" s="223">
        <f>ROUND(E45*U45,2)</f>
        <v>0.28999999999999998</v>
      </c>
      <c r="W45" s="223"/>
      <c r="X45" s="223" t="s">
        <v>295</v>
      </c>
      <c r="Y45" s="223" t="s">
        <v>195</v>
      </c>
      <c r="Z45" s="213"/>
      <c r="AA45" s="213"/>
      <c r="AB45" s="213"/>
      <c r="AC45" s="213"/>
      <c r="AD45" s="213"/>
      <c r="AE45" s="213"/>
      <c r="AF45" s="213"/>
      <c r="AG45" s="213" t="s">
        <v>296</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5">
      <c r="A46" s="220"/>
      <c r="B46" s="221"/>
      <c r="C46" s="250" t="s">
        <v>297</v>
      </c>
      <c r="D46" s="249"/>
      <c r="E46" s="249"/>
      <c r="F46" s="249"/>
      <c r="G46" s="249"/>
      <c r="H46" s="223"/>
      <c r="I46" s="223"/>
      <c r="J46" s="223"/>
      <c r="K46" s="223"/>
      <c r="L46" s="223"/>
      <c r="M46" s="223"/>
      <c r="N46" s="222"/>
      <c r="O46" s="222"/>
      <c r="P46" s="222"/>
      <c r="Q46" s="222"/>
      <c r="R46" s="223"/>
      <c r="S46" s="223"/>
      <c r="T46" s="223"/>
      <c r="U46" s="223"/>
      <c r="V46" s="223"/>
      <c r="W46" s="223"/>
      <c r="X46" s="223"/>
      <c r="Y46" s="223"/>
      <c r="Z46" s="213"/>
      <c r="AA46" s="213"/>
      <c r="AB46" s="213"/>
      <c r="AC46" s="213"/>
      <c r="AD46" s="213"/>
      <c r="AE46" s="213"/>
      <c r="AF46" s="213"/>
      <c r="AG46" s="213" t="s">
        <v>222</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x14ac:dyDescent="0.25">
      <c r="A47" s="3"/>
      <c r="B47" s="4"/>
      <c r="C47" s="244"/>
      <c r="D47" s="6"/>
      <c r="E47" s="3"/>
      <c r="F47" s="3"/>
      <c r="G47" s="3"/>
      <c r="H47" s="3"/>
      <c r="I47" s="3"/>
      <c r="J47" s="3"/>
      <c r="K47" s="3"/>
      <c r="L47" s="3"/>
      <c r="M47" s="3"/>
      <c r="N47" s="3"/>
      <c r="O47" s="3"/>
      <c r="P47" s="3"/>
      <c r="Q47" s="3"/>
      <c r="R47" s="3"/>
      <c r="S47" s="3"/>
      <c r="T47" s="3"/>
      <c r="U47" s="3"/>
      <c r="V47" s="3"/>
      <c r="W47" s="3"/>
      <c r="X47" s="3"/>
      <c r="Y47" s="3"/>
      <c r="AE47">
        <v>15</v>
      </c>
      <c r="AF47">
        <v>21</v>
      </c>
      <c r="AG47" t="s">
        <v>173</v>
      </c>
    </row>
    <row r="48" spans="1:60" x14ac:dyDescent="0.25">
      <c r="A48" s="216"/>
      <c r="B48" s="217" t="s">
        <v>29</v>
      </c>
      <c r="C48" s="245"/>
      <c r="D48" s="218"/>
      <c r="E48" s="219"/>
      <c r="F48" s="219"/>
      <c r="G48" s="231">
        <f>G8+G12+G28+G34+G44</f>
        <v>0</v>
      </c>
      <c r="H48" s="3"/>
      <c r="I48" s="3"/>
      <c r="J48" s="3"/>
      <c r="K48" s="3"/>
      <c r="L48" s="3"/>
      <c r="M48" s="3"/>
      <c r="N48" s="3"/>
      <c r="O48" s="3"/>
      <c r="P48" s="3"/>
      <c r="Q48" s="3"/>
      <c r="R48" s="3"/>
      <c r="S48" s="3"/>
      <c r="T48" s="3"/>
      <c r="U48" s="3"/>
      <c r="V48" s="3"/>
      <c r="W48" s="3"/>
      <c r="X48" s="3"/>
      <c r="Y48" s="3"/>
      <c r="AE48">
        <f>SUMIF(L7:L46,AE47,G7:G46)</f>
        <v>0</v>
      </c>
      <c r="AF48">
        <f>SUMIF(L7:L46,AF47,G7:G46)</f>
        <v>0</v>
      </c>
      <c r="AG48" t="s">
        <v>211</v>
      </c>
    </row>
    <row r="49" spans="3:33" x14ac:dyDescent="0.25">
      <c r="C49" s="246"/>
      <c r="D49" s="10"/>
      <c r="AG49" t="s">
        <v>212</v>
      </c>
    </row>
    <row r="50" spans="3:33" x14ac:dyDescent="0.25">
      <c r="D50" s="10"/>
    </row>
    <row r="51" spans="3:33" x14ac:dyDescent="0.25">
      <c r="D51" s="10"/>
    </row>
    <row r="52" spans="3:33" x14ac:dyDescent="0.25">
      <c r="D52" s="10"/>
    </row>
    <row r="53" spans="3:33" x14ac:dyDescent="0.25">
      <c r="D53" s="10"/>
    </row>
    <row r="54" spans="3:33" x14ac:dyDescent="0.25">
      <c r="D54" s="10"/>
    </row>
    <row r="55" spans="3:33" x14ac:dyDescent="0.25">
      <c r="D55" s="10"/>
    </row>
    <row r="56" spans="3:33" x14ac:dyDescent="0.25">
      <c r="D56" s="10"/>
    </row>
    <row r="57" spans="3:33" x14ac:dyDescent="0.25">
      <c r="D57" s="10"/>
    </row>
    <row r="58" spans="3:33" x14ac:dyDescent="0.25">
      <c r="D58" s="10"/>
    </row>
    <row r="59" spans="3:33" x14ac:dyDescent="0.25">
      <c r="D59" s="10"/>
    </row>
    <row r="60" spans="3:33" x14ac:dyDescent="0.25">
      <c r="D60" s="10"/>
    </row>
    <row r="61" spans="3:33" x14ac:dyDescent="0.25">
      <c r="D61" s="10"/>
    </row>
    <row r="62" spans="3:33" x14ac:dyDescent="0.25">
      <c r="D62" s="10"/>
    </row>
    <row r="63" spans="3:33" x14ac:dyDescent="0.25">
      <c r="D63" s="10"/>
    </row>
    <row r="64" spans="3: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181qg+3F0THn17rT8aIoZP9AQDVoN8OfnINO9sH3Nz0qnmK2LM2/ekIoHQXt5yf1Fs8Y8bEeQUBM5ggzKdkxyA==" saltValue="pByDgKQnjaMNzypDBpt94A==" spinCount="100000" sheet="1" formatRows="0"/>
  <mergeCells count="10">
    <mergeCell ref="C17:G17"/>
    <mergeCell ref="C30:G30"/>
    <mergeCell ref="C36:G36"/>
    <mergeCell ref="C46:G46"/>
    <mergeCell ref="A1:G1"/>
    <mergeCell ref="C2:G2"/>
    <mergeCell ref="C3:G3"/>
    <mergeCell ref="C4:G4"/>
    <mergeCell ref="C10:G10"/>
    <mergeCell ref="C14:G14"/>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213</v>
      </c>
      <c r="B1" s="198"/>
      <c r="C1" s="198"/>
      <c r="D1" s="198"/>
      <c r="E1" s="198"/>
      <c r="F1" s="198"/>
      <c r="G1" s="198"/>
      <c r="AG1" t="s">
        <v>159</v>
      </c>
    </row>
    <row r="2" spans="1:60" ht="25.05" customHeight="1" x14ac:dyDescent="0.25">
      <c r="A2" s="199" t="s">
        <v>7</v>
      </c>
      <c r="B2" s="49" t="s">
        <v>43</v>
      </c>
      <c r="C2" s="202" t="s">
        <v>44</v>
      </c>
      <c r="D2" s="200"/>
      <c r="E2" s="200"/>
      <c r="F2" s="200"/>
      <c r="G2" s="201"/>
      <c r="AG2" t="s">
        <v>160</v>
      </c>
    </row>
    <row r="3" spans="1:60" ht="25.05" customHeight="1" x14ac:dyDescent="0.25">
      <c r="A3" s="199" t="s">
        <v>8</v>
      </c>
      <c r="B3" s="49" t="s">
        <v>69</v>
      </c>
      <c r="C3" s="202" t="s">
        <v>70</v>
      </c>
      <c r="D3" s="200"/>
      <c r="E3" s="200"/>
      <c r="F3" s="200"/>
      <c r="G3" s="201"/>
      <c r="AC3" s="177" t="s">
        <v>160</v>
      </c>
      <c r="AG3" t="s">
        <v>163</v>
      </c>
    </row>
    <row r="4" spans="1:60" ht="25.05" customHeight="1" x14ac:dyDescent="0.25">
      <c r="A4" s="203" t="s">
        <v>9</v>
      </c>
      <c r="B4" s="204" t="s">
        <v>69</v>
      </c>
      <c r="C4" s="205" t="s">
        <v>71</v>
      </c>
      <c r="D4" s="206"/>
      <c r="E4" s="206"/>
      <c r="F4" s="206"/>
      <c r="G4" s="207"/>
      <c r="AG4" t="s">
        <v>164</v>
      </c>
    </row>
    <row r="5" spans="1:60" x14ac:dyDescent="0.25">
      <c r="D5" s="10"/>
    </row>
    <row r="6" spans="1:60" ht="39.6" x14ac:dyDescent="0.25">
      <c r="A6" s="209" t="s">
        <v>165</v>
      </c>
      <c r="B6" s="211" t="s">
        <v>166</v>
      </c>
      <c r="C6" s="211" t="s">
        <v>167</v>
      </c>
      <c r="D6" s="210" t="s">
        <v>168</v>
      </c>
      <c r="E6" s="209" t="s">
        <v>169</v>
      </c>
      <c r="F6" s="208" t="s">
        <v>170</v>
      </c>
      <c r="G6" s="209" t="s">
        <v>29</v>
      </c>
      <c r="H6" s="212" t="s">
        <v>30</v>
      </c>
      <c r="I6" s="212" t="s">
        <v>171</v>
      </c>
      <c r="J6" s="212" t="s">
        <v>31</v>
      </c>
      <c r="K6" s="212" t="s">
        <v>172</v>
      </c>
      <c r="L6" s="212" t="s">
        <v>173</v>
      </c>
      <c r="M6" s="212" t="s">
        <v>174</v>
      </c>
      <c r="N6" s="212" t="s">
        <v>175</v>
      </c>
      <c r="O6" s="212" t="s">
        <v>176</v>
      </c>
      <c r="P6" s="212" t="s">
        <v>177</v>
      </c>
      <c r="Q6" s="212" t="s">
        <v>178</v>
      </c>
      <c r="R6" s="212" t="s">
        <v>179</v>
      </c>
      <c r="S6" s="212" t="s">
        <v>180</v>
      </c>
      <c r="T6" s="212" t="s">
        <v>181</v>
      </c>
      <c r="U6" s="212" t="s">
        <v>182</v>
      </c>
      <c r="V6" s="212" t="s">
        <v>183</v>
      </c>
      <c r="W6" s="212" t="s">
        <v>184</v>
      </c>
      <c r="X6" s="212" t="s">
        <v>185</v>
      </c>
      <c r="Y6" s="212" t="s">
        <v>186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187</v>
      </c>
      <c r="B8" s="226" t="s">
        <v>150</v>
      </c>
      <c r="C8" s="241" t="s">
        <v>151</v>
      </c>
      <c r="D8" s="227"/>
      <c r="E8" s="228"/>
      <c r="F8" s="229"/>
      <c r="G8" s="229">
        <f>SUMIF(AG9:AG21,"&lt;&gt;NOR",G9:G21)</f>
        <v>0</v>
      </c>
      <c r="H8" s="229"/>
      <c r="I8" s="229">
        <f>SUM(I9:I21)</f>
        <v>0</v>
      </c>
      <c r="J8" s="229"/>
      <c r="K8" s="229">
        <f>SUM(K9:K21)</f>
        <v>0</v>
      </c>
      <c r="L8" s="229"/>
      <c r="M8" s="229">
        <f>SUM(M9:M21)</f>
        <v>0</v>
      </c>
      <c r="N8" s="228"/>
      <c r="O8" s="228">
        <f>SUM(O9:O21)</f>
        <v>0</v>
      </c>
      <c r="P8" s="228"/>
      <c r="Q8" s="228">
        <f>SUM(Q9:Q21)</f>
        <v>0</v>
      </c>
      <c r="R8" s="229"/>
      <c r="S8" s="229"/>
      <c r="T8" s="230"/>
      <c r="U8" s="224"/>
      <c r="V8" s="224">
        <f>SUM(V9:V21)</f>
        <v>0</v>
      </c>
      <c r="W8" s="224"/>
      <c r="X8" s="224"/>
      <c r="Y8" s="224"/>
      <c r="AG8" t="s">
        <v>188</v>
      </c>
    </row>
    <row r="9" spans="1:60" outlineLevel="1" x14ac:dyDescent="0.25">
      <c r="A9" s="252">
        <v>1</v>
      </c>
      <c r="B9" s="253" t="s">
        <v>349</v>
      </c>
      <c r="C9" s="260" t="s">
        <v>350</v>
      </c>
      <c r="D9" s="254" t="s">
        <v>351</v>
      </c>
      <c r="E9" s="255">
        <v>1</v>
      </c>
      <c r="F9" s="256"/>
      <c r="G9" s="257">
        <f>ROUND(E9*F9,2)</f>
        <v>0</v>
      </c>
      <c r="H9" s="256"/>
      <c r="I9" s="257">
        <f>ROUND(E9*H9,2)</f>
        <v>0</v>
      </c>
      <c r="J9" s="256"/>
      <c r="K9" s="257">
        <f>ROUND(E9*J9,2)</f>
        <v>0</v>
      </c>
      <c r="L9" s="257">
        <v>21</v>
      </c>
      <c r="M9" s="257">
        <f>G9*(1+L9/100)</f>
        <v>0</v>
      </c>
      <c r="N9" s="255">
        <v>0</v>
      </c>
      <c r="O9" s="255">
        <f>ROUND(E9*N9,2)</f>
        <v>0</v>
      </c>
      <c r="P9" s="255">
        <v>0</v>
      </c>
      <c r="Q9" s="255">
        <f>ROUND(E9*P9,2)</f>
        <v>0</v>
      </c>
      <c r="R9" s="257"/>
      <c r="S9" s="257" t="s">
        <v>323</v>
      </c>
      <c r="T9" s="258" t="s">
        <v>193</v>
      </c>
      <c r="U9" s="223">
        <v>0</v>
      </c>
      <c r="V9" s="223">
        <f>ROUND(E9*U9,2)</f>
        <v>0</v>
      </c>
      <c r="W9" s="223"/>
      <c r="X9" s="223" t="s">
        <v>219</v>
      </c>
      <c r="Y9" s="223" t="s">
        <v>352</v>
      </c>
      <c r="Z9" s="213"/>
      <c r="AA9" s="213"/>
      <c r="AB9" s="213"/>
      <c r="AC9" s="213"/>
      <c r="AD9" s="213"/>
      <c r="AE9" s="213"/>
      <c r="AF9" s="213"/>
      <c r="AG9" s="213" t="s">
        <v>220</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5">
      <c r="A10" s="232">
        <v>2</v>
      </c>
      <c r="B10" s="233" t="s">
        <v>353</v>
      </c>
      <c r="C10" s="242" t="s">
        <v>354</v>
      </c>
      <c r="D10" s="234" t="s">
        <v>351</v>
      </c>
      <c r="E10" s="235">
        <v>1</v>
      </c>
      <c r="F10" s="236"/>
      <c r="G10" s="237">
        <f>ROUND(E10*F10,2)</f>
        <v>0</v>
      </c>
      <c r="H10" s="236"/>
      <c r="I10" s="237">
        <f>ROUND(E10*H10,2)</f>
        <v>0</v>
      </c>
      <c r="J10" s="236"/>
      <c r="K10" s="237">
        <f>ROUND(E10*J10,2)</f>
        <v>0</v>
      </c>
      <c r="L10" s="237">
        <v>21</v>
      </c>
      <c r="M10" s="237">
        <f>G10*(1+L10/100)</f>
        <v>0</v>
      </c>
      <c r="N10" s="235">
        <v>0</v>
      </c>
      <c r="O10" s="235">
        <f>ROUND(E10*N10,2)</f>
        <v>0</v>
      </c>
      <c r="P10" s="235">
        <v>0</v>
      </c>
      <c r="Q10" s="235">
        <f>ROUND(E10*P10,2)</f>
        <v>0</v>
      </c>
      <c r="R10" s="237"/>
      <c r="S10" s="237" t="s">
        <v>323</v>
      </c>
      <c r="T10" s="238" t="s">
        <v>193</v>
      </c>
      <c r="U10" s="223">
        <v>0</v>
      </c>
      <c r="V10" s="223">
        <f>ROUND(E10*U10,2)</f>
        <v>0</v>
      </c>
      <c r="W10" s="223"/>
      <c r="X10" s="223" t="s">
        <v>219</v>
      </c>
      <c r="Y10" s="223" t="s">
        <v>195</v>
      </c>
      <c r="Z10" s="213"/>
      <c r="AA10" s="213"/>
      <c r="AB10" s="213"/>
      <c r="AC10" s="213"/>
      <c r="AD10" s="213"/>
      <c r="AE10" s="213"/>
      <c r="AF10" s="213"/>
      <c r="AG10" s="213" t="s">
        <v>220</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43" t="s">
        <v>355</v>
      </c>
      <c r="D11" s="240"/>
      <c r="E11" s="240"/>
      <c r="F11" s="240"/>
      <c r="G11" s="240"/>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198</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5">
      <c r="A12" s="220"/>
      <c r="B12" s="221"/>
      <c r="C12" s="261" t="s">
        <v>356</v>
      </c>
      <c r="D12" s="259"/>
      <c r="E12" s="259"/>
      <c r="F12" s="259"/>
      <c r="G12" s="259"/>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198</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31.2" outlineLevel="3" x14ac:dyDescent="0.25">
      <c r="A13" s="220"/>
      <c r="B13" s="221"/>
      <c r="C13" s="261" t="s">
        <v>367</v>
      </c>
      <c r="D13" s="259"/>
      <c r="E13" s="259"/>
      <c r="F13" s="259"/>
      <c r="G13" s="259"/>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198</v>
      </c>
      <c r="AH13" s="213"/>
      <c r="AI13" s="213"/>
      <c r="AJ13" s="213"/>
      <c r="AK13" s="213"/>
      <c r="AL13" s="213"/>
      <c r="AM13" s="213"/>
      <c r="AN13" s="213"/>
      <c r="AO13" s="213"/>
      <c r="AP13" s="213"/>
      <c r="AQ13" s="213"/>
      <c r="AR13" s="213"/>
      <c r="AS13" s="213"/>
      <c r="AT13" s="213"/>
      <c r="AU13" s="213"/>
      <c r="AV13" s="213"/>
      <c r="AW13" s="213"/>
      <c r="AX13" s="213"/>
      <c r="AY13" s="213"/>
      <c r="AZ13" s="213"/>
      <c r="BA13" s="239" t="str">
        <f>C13</f>
        <v>Roura bude osazena do písku a při výstupech bude opatřena dřevěnou palisádou: frézovaná kulatina, kulatý profil 120mm, fazeta na vrchním konci. Vnitřní a povrchová úprava nezávadnými přípravky, část přicházející do styku se zeminou (v místech zasypání a pod úrovní terénu), bude penetrována přípravky na bázi asfaltů.</v>
      </c>
      <c r="BB13" s="213"/>
      <c r="BC13" s="213"/>
      <c r="BD13" s="213"/>
      <c r="BE13" s="213"/>
      <c r="BF13" s="213"/>
      <c r="BG13" s="213"/>
      <c r="BH13" s="213"/>
    </row>
    <row r="14" spans="1:60" outlineLevel="3" x14ac:dyDescent="0.25">
      <c r="A14" s="220"/>
      <c r="B14" s="221"/>
      <c r="C14" s="261" t="s">
        <v>357</v>
      </c>
      <c r="D14" s="259"/>
      <c r="E14" s="259"/>
      <c r="F14" s="259"/>
      <c r="G14" s="259"/>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198</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2">
        <v>3</v>
      </c>
      <c r="B15" s="233" t="s">
        <v>358</v>
      </c>
      <c r="C15" s="242" t="s">
        <v>359</v>
      </c>
      <c r="D15" s="234" t="s">
        <v>351</v>
      </c>
      <c r="E15" s="235">
        <v>1</v>
      </c>
      <c r="F15" s="236"/>
      <c r="G15" s="237">
        <f>ROUND(E15*F15,2)</f>
        <v>0</v>
      </c>
      <c r="H15" s="236"/>
      <c r="I15" s="237">
        <f>ROUND(E15*H15,2)</f>
        <v>0</v>
      </c>
      <c r="J15" s="236"/>
      <c r="K15" s="237">
        <f>ROUND(E15*J15,2)</f>
        <v>0</v>
      </c>
      <c r="L15" s="237">
        <v>21</v>
      </c>
      <c r="M15" s="237">
        <f>G15*(1+L15/100)</f>
        <v>0</v>
      </c>
      <c r="N15" s="235">
        <v>0</v>
      </c>
      <c r="O15" s="235">
        <f>ROUND(E15*N15,2)</f>
        <v>0</v>
      </c>
      <c r="P15" s="235">
        <v>0</v>
      </c>
      <c r="Q15" s="235">
        <f>ROUND(E15*P15,2)</f>
        <v>0</v>
      </c>
      <c r="R15" s="237"/>
      <c r="S15" s="237" t="s">
        <v>323</v>
      </c>
      <c r="T15" s="238" t="s">
        <v>193</v>
      </c>
      <c r="U15" s="223">
        <v>0</v>
      </c>
      <c r="V15" s="223">
        <f>ROUND(E15*U15,2)</f>
        <v>0</v>
      </c>
      <c r="W15" s="223"/>
      <c r="X15" s="223" t="s">
        <v>219</v>
      </c>
      <c r="Y15" s="223" t="s">
        <v>195</v>
      </c>
      <c r="Z15" s="213"/>
      <c r="AA15" s="213"/>
      <c r="AB15" s="213"/>
      <c r="AC15" s="213"/>
      <c r="AD15" s="213"/>
      <c r="AE15" s="213"/>
      <c r="AF15" s="213"/>
      <c r="AG15" s="213" t="s">
        <v>220</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5">
      <c r="A16" s="220"/>
      <c r="B16" s="221"/>
      <c r="C16" s="243" t="s">
        <v>360</v>
      </c>
      <c r="D16" s="240"/>
      <c r="E16" s="240"/>
      <c r="F16" s="240"/>
      <c r="G16" s="240"/>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198</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5">
      <c r="A17" s="220"/>
      <c r="B17" s="221"/>
      <c r="C17" s="261" t="s">
        <v>361</v>
      </c>
      <c r="D17" s="259"/>
      <c r="E17" s="259"/>
      <c r="F17" s="259"/>
      <c r="G17" s="259"/>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198</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1" outlineLevel="3" x14ac:dyDescent="0.25">
      <c r="A18" s="220"/>
      <c r="B18" s="221"/>
      <c r="C18" s="261" t="s">
        <v>362</v>
      </c>
      <c r="D18" s="259"/>
      <c r="E18" s="259"/>
      <c r="F18" s="259"/>
      <c r="G18" s="259"/>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198</v>
      </c>
      <c r="AH18" s="213"/>
      <c r="AI18" s="213"/>
      <c r="AJ18" s="213"/>
      <c r="AK18" s="213"/>
      <c r="AL18" s="213"/>
      <c r="AM18" s="213"/>
      <c r="AN18" s="213"/>
      <c r="AO18" s="213"/>
      <c r="AP18" s="213"/>
      <c r="AQ18" s="213"/>
      <c r="AR18" s="213"/>
      <c r="AS18" s="213"/>
      <c r="AT18" s="213"/>
      <c r="AU18" s="213"/>
      <c r="AV18" s="213"/>
      <c r="AW18" s="213"/>
      <c r="AX18" s="213"/>
      <c r="AY18" s="213"/>
      <c r="AZ18" s="213"/>
      <c r="BA18" s="239" t="str">
        <f>C18</f>
        <v>sít ochranná (po bocích) polypropylenová, nenasákavá, voděˇ odolná, barevně stálá, síla materiálu 2mm, velikost ok 5x5cm, barva: “konopí”, orientační pevnost ok v tahu: 2mm - 80kg</v>
      </c>
      <c r="BB18" s="213"/>
      <c r="BC18" s="213"/>
      <c r="BD18" s="213"/>
      <c r="BE18" s="213"/>
      <c r="BF18" s="213"/>
      <c r="BG18" s="213"/>
      <c r="BH18" s="213"/>
    </row>
    <row r="19" spans="1:60" outlineLevel="3" x14ac:dyDescent="0.25">
      <c r="A19" s="220"/>
      <c r="B19" s="221"/>
      <c r="C19" s="261" t="s">
        <v>363</v>
      </c>
      <c r="D19" s="259"/>
      <c r="E19" s="259"/>
      <c r="F19" s="259"/>
      <c r="G19" s="259"/>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198</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0.399999999999999" outlineLevel="1" x14ac:dyDescent="0.25">
      <c r="A20" s="232">
        <v>4</v>
      </c>
      <c r="B20" s="233" t="s">
        <v>364</v>
      </c>
      <c r="C20" s="242" t="s">
        <v>365</v>
      </c>
      <c r="D20" s="234" t="s">
        <v>351</v>
      </c>
      <c r="E20" s="235">
        <v>20</v>
      </c>
      <c r="F20" s="236"/>
      <c r="G20" s="237">
        <f>ROUND(E20*F20,2)</f>
        <v>0</v>
      </c>
      <c r="H20" s="236"/>
      <c r="I20" s="237">
        <f>ROUND(E20*H20,2)</f>
        <v>0</v>
      </c>
      <c r="J20" s="236"/>
      <c r="K20" s="237">
        <f>ROUND(E20*J20,2)</f>
        <v>0</v>
      </c>
      <c r="L20" s="237">
        <v>21</v>
      </c>
      <c r="M20" s="237">
        <f>G20*(1+L20/100)</f>
        <v>0</v>
      </c>
      <c r="N20" s="235">
        <v>0</v>
      </c>
      <c r="O20" s="235">
        <f>ROUND(E20*N20,2)</f>
        <v>0</v>
      </c>
      <c r="P20" s="235">
        <v>0</v>
      </c>
      <c r="Q20" s="235">
        <f>ROUND(E20*P20,2)</f>
        <v>0</v>
      </c>
      <c r="R20" s="237"/>
      <c r="S20" s="237" t="s">
        <v>323</v>
      </c>
      <c r="T20" s="238" t="s">
        <v>193</v>
      </c>
      <c r="U20" s="223">
        <v>0</v>
      </c>
      <c r="V20" s="223">
        <f>ROUND(E20*U20,2)</f>
        <v>0</v>
      </c>
      <c r="W20" s="223"/>
      <c r="X20" s="223" t="s">
        <v>219</v>
      </c>
      <c r="Y20" s="223" t="s">
        <v>195</v>
      </c>
      <c r="Z20" s="213"/>
      <c r="AA20" s="213"/>
      <c r="AB20" s="213"/>
      <c r="AC20" s="213"/>
      <c r="AD20" s="213"/>
      <c r="AE20" s="213"/>
      <c r="AF20" s="213"/>
      <c r="AG20" s="213" t="s">
        <v>220</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5">
      <c r="A21" s="220"/>
      <c r="B21" s="221"/>
      <c r="C21" s="251" t="s">
        <v>366</v>
      </c>
      <c r="D21" s="247"/>
      <c r="E21" s="248">
        <v>20</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224</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x14ac:dyDescent="0.25">
      <c r="A22" s="3"/>
      <c r="B22" s="4"/>
      <c r="C22" s="244"/>
      <c r="D22" s="6"/>
      <c r="E22" s="3"/>
      <c r="F22" s="3"/>
      <c r="G22" s="3"/>
      <c r="H22" s="3"/>
      <c r="I22" s="3"/>
      <c r="J22" s="3"/>
      <c r="K22" s="3"/>
      <c r="L22" s="3"/>
      <c r="M22" s="3"/>
      <c r="N22" s="3"/>
      <c r="O22" s="3"/>
      <c r="P22" s="3"/>
      <c r="Q22" s="3"/>
      <c r="R22" s="3"/>
      <c r="S22" s="3"/>
      <c r="T22" s="3"/>
      <c r="U22" s="3"/>
      <c r="V22" s="3"/>
      <c r="W22" s="3"/>
      <c r="X22" s="3"/>
      <c r="Y22" s="3"/>
      <c r="AE22">
        <v>15</v>
      </c>
      <c r="AF22">
        <v>21</v>
      </c>
      <c r="AG22" t="s">
        <v>173</v>
      </c>
    </row>
    <row r="23" spans="1:60" x14ac:dyDescent="0.25">
      <c r="A23" s="216"/>
      <c r="B23" s="217" t="s">
        <v>29</v>
      </c>
      <c r="C23" s="245"/>
      <c r="D23" s="218"/>
      <c r="E23" s="219"/>
      <c r="F23" s="219"/>
      <c r="G23" s="231">
        <f>G8</f>
        <v>0</v>
      </c>
      <c r="H23" s="3"/>
      <c r="I23" s="3"/>
      <c r="J23" s="3"/>
      <c r="K23" s="3"/>
      <c r="L23" s="3"/>
      <c r="M23" s="3"/>
      <c r="N23" s="3"/>
      <c r="O23" s="3"/>
      <c r="P23" s="3"/>
      <c r="Q23" s="3"/>
      <c r="R23" s="3"/>
      <c r="S23" s="3"/>
      <c r="T23" s="3"/>
      <c r="U23" s="3"/>
      <c r="V23" s="3"/>
      <c r="W23" s="3"/>
      <c r="X23" s="3"/>
      <c r="Y23" s="3"/>
      <c r="AE23">
        <f>SUMIF(L7:L21,AE22,G7:G21)</f>
        <v>0</v>
      </c>
      <c r="AF23">
        <f>SUMIF(L7:L21,AF22,G7:G21)</f>
        <v>0</v>
      </c>
      <c r="AG23" t="s">
        <v>211</v>
      </c>
    </row>
    <row r="24" spans="1:60" x14ac:dyDescent="0.25">
      <c r="C24" s="246"/>
      <c r="D24" s="10"/>
      <c r="AG24" t="s">
        <v>212</v>
      </c>
    </row>
    <row r="25" spans="1:60" x14ac:dyDescent="0.25">
      <c r="D25" s="10"/>
    </row>
    <row r="26" spans="1:60" x14ac:dyDescent="0.25">
      <c r="D26" s="10"/>
    </row>
    <row r="27" spans="1:60" x14ac:dyDescent="0.25">
      <c r="D27" s="10"/>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S1ipluK3BjHNfzZHVKGY0DSRxXIz1E4Tqb0UPZKMaGgDLy3cbcEdZOjDjWlK5Nh7sNpK8j7OO6XhulwkatbIQ==" saltValue="rLpqX/sEDsnUDt2fGtJYCg==" spinCount="100000" sheet="1" formatRows="0"/>
  <mergeCells count="12">
    <mergeCell ref="C13:G13"/>
    <mergeCell ref="C14:G14"/>
    <mergeCell ref="C16:G16"/>
    <mergeCell ref="C17:G17"/>
    <mergeCell ref="C18:G18"/>
    <mergeCell ref="C19:G19"/>
    <mergeCell ref="A1:G1"/>
    <mergeCell ref="C2:G2"/>
    <mergeCell ref="C3:G3"/>
    <mergeCell ref="C4:G4"/>
    <mergeCell ref="C11:G11"/>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56</vt:i4>
      </vt:variant>
    </vt:vector>
  </HeadingPairs>
  <TitlesOfParts>
    <vt:vector size="64" baseType="lpstr">
      <vt:lpstr>Pokyny pro vyplnění</vt:lpstr>
      <vt:lpstr>Stavba</vt:lpstr>
      <vt:lpstr>VzorPolozky</vt:lpstr>
      <vt:lpstr>00 00 Naklady</vt:lpstr>
      <vt:lpstr>06 06 Pol</vt:lpstr>
      <vt:lpstr>07 07 Pol</vt:lpstr>
      <vt:lpstr>08 08 Pol</vt:lpstr>
      <vt:lpstr>09 09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'06 06 Pol'!Názvy_tisku</vt:lpstr>
      <vt:lpstr>'07 07 Pol'!Názvy_tisku</vt:lpstr>
      <vt:lpstr>'08 08 Pol'!Názvy_tisku</vt:lpstr>
      <vt:lpstr>'09 09 Pol'!Názvy_tisku</vt:lpstr>
      <vt:lpstr>oadresa</vt:lpstr>
      <vt:lpstr>Stavba!Objednatel</vt:lpstr>
      <vt:lpstr>Stavba!Objekt</vt:lpstr>
      <vt:lpstr>'00 00 Naklady'!Oblast_tisku</vt:lpstr>
      <vt:lpstr>'06 06 Pol'!Oblast_tisku</vt:lpstr>
      <vt:lpstr>'07 07 Pol'!Oblast_tisku</vt:lpstr>
      <vt:lpstr>'08 08 Pol'!Oblast_tisku</vt:lpstr>
      <vt:lpstr>'09 09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Petr</cp:lastModifiedBy>
  <cp:lastPrinted>2019-03-19T12:27:02Z</cp:lastPrinted>
  <dcterms:created xsi:type="dcterms:W3CDTF">2009-04-08T07:15:50Z</dcterms:created>
  <dcterms:modified xsi:type="dcterms:W3CDTF">2023-05-30T10:04:47Z</dcterms:modified>
</cp:coreProperties>
</file>