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KUMENTY\Investice\Oprava kanalizace Hůrky\Veřejná zakázka\"/>
    </mc:Choice>
  </mc:AlternateContent>
  <bookViews>
    <workbookView xWindow="0" yWindow="0" windowWidth="19170" windowHeight="6945"/>
  </bookViews>
  <sheets>
    <sheet name="Rekapitulace stavby" sheetId="1" r:id="rId1"/>
    <sheet name="1 - Oprava kanalizace" sheetId="2" r:id="rId2"/>
    <sheet name="2 - Přípojky" sheetId="3" r:id="rId3"/>
    <sheet name="3 - Oprava komunikace po ..." sheetId="4" r:id="rId4"/>
    <sheet name="VON - Vedlejší a ostatní ..." sheetId="5" r:id="rId5"/>
    <sheet name="Seznam figur" sheetId="6" r:id="rId6"/>
    <sheet name="Pokyny pro vyplnění" sheetId="7" r:id="rId7"/>
  </sheets>
  <definedNames>
    <definedName name="_xlnm._FilterDatabase" localSheetId="1" hidden="1">'1 - Oprava kanalizace'!$C$87:$K$271</definedName>
    <definedName name="_xlnm._FilterDatabase" localSheetId="2" hidden="1">'2 - Přípojky'!$C$87:$K$238</definedName>
    <definedName name="_xlnm._FilterDatabase" localSheetId="3" hidden="1">'3 - Oprava komunikace po ...'!$C$84:$K$118</definedName>
    <definedName name="_xlnm._FilterDatabase" localSheetId="4" hidden="1">'VON - Vedlejší a ostatní ...'!$C$87:$K$132</definedName>
    <definedName name="_xlnm.Print_Titles" localSheetId="1">'1 - Oprava kanalizace'!$87:$87</definedName>
    <definedName name="_xlnm.Print_Titles" localSheetId="2">'2 - Přípojky'!$87:$87</definedName>
    <definedName name="_xlnm.Print_Titles" localSheetId="3">'3 - Oprava komunikace po ...'!$84:$84</definedName>
    <definedName name="_xlnm.Print_Titles" localSheetId="0">'Rekapitulace stavby'!$52:$52</definedName>
    <definedName name="_xlnm.Print_Titles" localSheetId="5">'Seznam figur'!$9:$9</definedName>
    <definedName name="_xlnm.Print_Titles" localSheetId="4">'VON - Vedlejší a ostatní ...'!$87:$87</definedName>
    <definedName name="_xlnm.Print_Area" localSheetId="1">'1 - Oprava kanalizace'!$C$4:$J$39,'1 - Oprava kanalizace'!$C$45:$J$69,'1 - Oprava kanalizace'!$C$75:$K$271</definedName>
    <definedName name="_xlnm.Print_Area" localSheetId="2">'2 - Přípojky'!$C$4:$J$39,'2 - Přípojky'!$C$45:$J$69,'2 - Přípojky'!$C$75:$K$238</definedName>
    <definedName name="_xlnm.Print_Area" localSheetId="3">'3 - Oprava komunikace po ...'!$C$4:$J$39,'3 - Oprava komunikace po ...'!$C$45:$J$66,'3 - Oprava komunikace po ...'!$C$72:$K$118</definedName>
    <definedName name="_xlnm.Print_Area" localSheetId="6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stavby'!$C$42:$AQ$59</definedName>
    <definedName name="_xlnm.Print_Area" localSheetId="5">'Seznam figur'!$C$4:$G$67</definedName>
    <definedName name="_xlnm.Print_Area" localSheetId="4">'VON - Vedlejší a ostatní ...'!$C$4:$J$39,'VON - Vedlejší a ostatní ...'!$C$45:$J$69,'VON - Vedlejší a ostatní ...'!$C$75:$K$132</definedName>
  </definedNames>
  <calcPr calcId="152511"/>
</workbook>
</file>

<file path=xl/calcChain.xml><?xml version="1.0" encoding="utf-8"?>
<calcChain xmlns="http://schemas.openxmlformats.org/spreadsheetml/2006/main">
  <c r="D7" i="6" l="1"/>
  <c r="J37" i="5"/>
  <c r="J36" i="5"/>
  <c r="AY58" i="1"/>
  <c r="J35" i="5"/>
  <c r="AX58" i="1" s="1"/>
  <c r="BI131" i="5"/>
  <c r="BH131" i="5"/>
  <c r="BG131" i="5"/>
  <c r="BF131" i="5"/>
  <c r="T131" i="5"/>
  <c r="R131" i="5"/>
  <c r="P131" i="5"/>
  <c r="BI129" i="5"/>
  <c r="BH129" i="5"/>
  <c r="BG129" i="5"/>
  <c r="BF129" i="5"/>
  <c r="T129" i="5"/>
  <c r="R129" i="5"/>
  <c r="P129" i="5"/>
  <c r="BI126" i="5"/>
  <c r="BH126" i="5"/>
  <c r="BG126" i="5"/>
  <c r="BF126" i="5"/>
  <c r="T126" i="5"/>
  <c r="T125" i="5" s="1"/>
  <c r="R126" i="5"/>
  <c r="R125" i="5"/>
  <c r="P126" i="5"/>
  <c r="P125" i="5" s="1"/>
  <c r="BI122" i="5"/>
  <c r="BH122" i="5"/>
  <c r="BG122" i="5"/>
  <c r="BF122" i="5"/>
  <c r="T122" i="5"/>
  <c r="T121" i="5"/>
  <c r="R122" i="5"/>
  <c r="R121" i="5" s="1"/>
  <c r="P122" i="5"/>
  <c r="P121" i="5"/>
  <c r="BI119" i="5"/>
  <c r="BH119" i="5"/>
  <c r="BG119" i="5"/>
  <c r="BF119" i="5"/>
  <c r="T119" i="5"/>
  <c r="T118" i="5" s="1"/>
  <c r="R119" i="5"/>
  <c r="R118" i="5"/>
  <c r="P119" i="5"/>
  <c r="P118" i="5" s="1"/>
  <c r="BI116" i="5"/>
  <c r="BH116" i="5"/>
  <c r="BG116" i="5"/>
  <c r="BF116" i="5"/>
  <c r="T116" i="5"/>
  <c r="R116" i="5"/>
  <c r="P116" i="5"/>
  <c r="BI114" i="5"/>
  <c r="BH114" i="5"/>
  <c r="BG114" i="5"/>
  <c r="BF114" i="5"/>
  <c r="T114" i="5"/>
  <c r="R114" i="5"/>
  <c r="P114" i="5"/>
  <c r="BI112" i="5"/>
  <c r="BH112" i="5"/>
  <c r="BG112" i="5"/>
  <c r="BF112" i="5"/>
  <c r="T112" i="5"/>
  <c r="R112" i="5"/>
  <c r="P112" i="5"/>
  <c r="BI110" i="5"/>
  <c r="BH110" i="5"/>
  <c r="BG110" i="5"/>
  <c r="BF110" i="5"/>
  <c r="T110" i="5"/>
  <c r="R110" i="5"/>
  <c r="P110" i="5"/>
  <c r="BI106" i="5"/>
  <c r="BH106" i="5"/>
  <c r="BG106" i="5"/>
  <c r="BF106" i="5"/>
  <c r="T106" i="5"/>
  <c r="R106" i="5"/>
  <c r="P106" i="5"/>
  <c r="BI104" i="5"/>
  <c r="BH104" i="5"/>
  <c r="BG104" i="5"/>
  <c r="BF104" i="5"/>
  <c r="T104" i="5"/>
  <c r="R104" i="5"/>
  <c r="P104" i="5"/>
  <c r="BI102" i="5"/>
  <c r="BH102" i="5"/>
  <c r="BG102" i="5"/>
  <c r="BF102" i="5"/>
  <c r="T102" i="5"/>
  <c r="R102" i="5"/>
  <c r="P102" i="5"/>
  <c r="BI100" i="5"/>
  <c r="BH100" i="5"/>
  <c r="BG100" i="5"/>
  <c r="BF100" i="5"/>
  <c r="T100" i="5"/>
  <c r="R100" i="5"/>
  <c r="P100" i="5"/>
  <c r="BI98" i="5"/>
  <c r="BH98" i="5"/>
  <c r="BG98" i="5"/>
  <c r="BF98" i="5"/>
  <c r="T98" i="5"/>
  <c r="R98" i="5"/>
  <c r="P98" i="5"/>
  <c r="BI96" i="5"/>
  <c r="BH96" i="5"/>
  <c r="BG96" i="5"/>
  <c r="BF96" i="5"/>
  <c r="T96" i="5"/>
  <c r="R96" i="5"/>
  <c r="P96" i="5"/>
  <c r="BI93" i="5"/>
  <c r="BH93" i="5"/>
  <c r="BG93" i="5"/>
  <c r="BF93" i="5"/>
  <c r="T93" i="5"/>
  <c r="R93" i="5"/>
  <c r="P93" i="5"/>
  <c r="BI91" i="5"/>
  <c r="BH91" i="5"/>
  <c r="BG91" i="5"/>
  <c r="BF91" i="5"/>
  <c r="T91" i="5"/>
  <c r="R91" i="5"/>
  <c r="P91" i="5"/>
  <c r="J85" i="5"/>
  <c r="J84" i="5"/>
  <c r="F84" i="5"/>
  <c r="F82" i="5"/>
  <c r="E80" i="5"/>
  <c r="J55" i="5"/>
  <c r="J54" i="5"/>
  <c r="F54" i="5"/>
  <c r="F52" i="5"/>
  <c r="E50" i="5"/>
  <c r="J18" i="5"/>
  <c r="E18" i="5"/>
  <c r="F55" i="5" s="1"/>
  <c r="J17" i="5"/>
  <c r="J12" i="5"/>
  <c r="J82" i="5" s="1"/>
  <c r="E7" i="5"/>
  <c r="E48" i="5"/>
  <c r="J37" i="4"/>
  <c r="J36" i="4"/>
  <c r="AY57" i="1"/>
  <c r="J35" i="4"/>
  <c r="AX57" i="1" s="1"/>
  <c r="BI117" i="4"/>
  <c r="BH117" i="4"/>
  <c r="BG117" i="4"/>
  <c r="BF117" i="4"/>
  <c r="T117" i="4"/>
  <c r="T116" i="4"/>
  <c r="R117" i="4"/>
  <c r="R116" i="4" s="1"/>
  <c r="P117" i="4"/>
  <c r="P116" i="4"/>
  <c r="BI113" i="4"/>
  <c r="BH113" i="4"/>
  <c r="BG113" i="4"/>
  <c r="BF113" i="4"/>
  <c r="T113" i="4"/>
  <c r="R113" i="4"/>
  <c r="P113" i="4"/>
  <c r="BI110" i="4"/>
  <c r="BH110" i="4"/>
  <c r="BG110" i="4"/>
  <c r="BF110" i="4"/>
  <c r="T110" i="4"/>
  <c r="R110" i="4"/>
  <c r="P110" i="4"/>
  <c r="BI107" i="4"/>
  <c r="BH107" i="4"/>
  <c r="BG107" i="4"/>
  <c r="BF107" i="4"/>
  <c r="T107" i="4"/>
  <c r="R107" i="4"/>
  <c r="P107" i="4"/>
  <c r="BI103" i="4"/>
  <c r="BH103" i="4"/>
  <c r="BG103" i="4"/>
  <c r="BF103" i="4"/>
  <c r="T103" i="4"/>
  <c r="R103" i="4"/>
  <c r="P103" i="4"/>
  <c r="BI100" i="4"/>
  <c r="BH100" i="4"/>
  <c r="BG100" i="4"/>
  <c r="BF100" i="4"/>
  <c r="T100" i="4"/>
  <c r="R100" i="4"/>
  <c r="P100" i="4"/>
  <c r="BI97" i="4"/>
  <c r="BH97" i="4"/>
  <c r="BG97" i="4"/>
  <c r="BF97" i="4"/>
  <c r="T97" i="4"/>
  <c r="R97" i="4"/>
  <c r="P97" i="4"/>
  <c r="BI93" i="4"/>
  <c r="BH93" i="4"/>
  <c r="BG93" i="4"/>
  <c r="BF93" i="4"/>
  <c r="T93" i="4"/>
  <c r="R93" i="4"/>
  <c r="P93" i="4"/>
  <c r="BI91" i="4"/>
  <c r="BH91" i="4"/>
  <c r="BG91" i="4"/>
  <c r="BF91" i="4"/>
  <c r="T91" i="4"/>
  <c r="R91" i="4"/>
  <c r="P91" i="4"/>
  <c r="BI88" i="4"/>
  <c r="BH88" i="4"/>
  <c r="BG88" i="4"/>
  <c r="BF88" i="4"/>
  <c r="T88" i="4"/>
  <c r="T87" i="4" s="1"/>
  <c r="R88" i="4"/>
  <c r="R87" i="4" s="1"/>
  <c r="P88" i="4"/>
  <c r="P87" i="4" s="1"/>
  <c r="J82" i="4"/>
  <c r="J81" i="4"/>
  <c r="F81" i="4"/>
  <c r="F79" i="4"/>
  <c r="E77" i="4"/>
  <c r="J55" i="4"/>
  <c r="J54" i="4"/>
  <c r="F54" i="4"/>
  <c r="F52" i="4"/>
  <c r="E50" i="4"/>
  <c r="J18" i="4"/>
  <c r="E18" i="4"/>
  <c r="F82" i="4" s="1"/>
  <c r="J17" i="4"/>
  <c r="J12" i="4"/>
  <c r="J79" i="4" s="1"/>
  <c r="E7" i="4"/>
  <c r="E48" i="4"/>
  <c r="J37" i="3"/>
  <c r="J36" i="3"/>
  <c r="AY56" i="1" s="1"/>
  <c r="J35" i="3"/>
  <c r="AX56" i="1"/>
  <c r="BI236" i="3"/>
  <c r="BH236" i="3"/>
  <c r="BG236" i="3"/>
  <c r="BF236" i="3"/>
  <c r="T236" i="3"/>
  <c r="R236" i="3"/>
  <c r="P236" i="3"/>
  <c r="BI233" i="3"/>
  <c r="BH233" i="3"/>
  <c r="BG233" i="3"/>
  <c r="BF233" i="3"/>
  <c r="T233" i="3"/>
  <c r="R233" i="3"/>
  <c r="P233" i="3"/>
  <c r="BI229" i="3"/>
  <c r="BH229" i="3"/>
  <c r="BG229" i="3"/>
  <c r="BF229" i="3"/>
  <c r="T229" i="3"/>
  <c r="R229" i="3"/>
  <c r="P229" i="3"/>
  <c r="BI226" i="3"/>
  <c r="BH226" i="3"/>
  <c r="BG226" i="3"/>
  <c r="BF226" i="3"/>
  <c r="T226" i="3"/>
  <c r="R226" i="3"/>
  <c r="P226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7" i="3"/>
  <c r="BH217" i="3"/>
  <c r="BG217" i="3"/>
  <c r="BF217" i="3"/>
  <c r="T217" i="3"/>
  <c r="R217" i="3"/>
  <c r="P217" i="3"/>
  <c r="BI213" i="3"/>
  <c r="BH213" i="3"/>
  <c r="BG213" i="3"/>
  <c r="BF213" i="3"/>
  <c r="T213" i="3"/>
  <c r="R213" i="3"/>
  <c r="P213" i="3"/>
  <c r="BI210" i="3"/>
  <c r="BH210" i="3"/>
  <c r="BG210" i="3"/>
  <c r="BF210" i="3"/>
  <c r="T210" i="3"/>
  <c r="R210" i="3"/>
  <c r="P210" i="3"/>
  <c r="BI206" i="3"/>
  <c r="BH206" i="3"/>
  <c r="BG206" i="3"/>
  <c r="BF206" i="3"/>
  <c r="T206" i="3"/>
  <c r="R206" i="3"/>
  <c r="P206" i="3"/>
  <c r="BI204" i="3"/>
  <c r="BH204" i="3"/>
  <c r="BG204" i="3"/>
  <c r="BF204" i="3"/>
  <c r="T204" i="3"/>
  <c r="R204" i="3"/>
  <c r="P204" i="3"/>
  <c r="BI202" i="3"/>
  <c r="BH202" i="3"/>
  <c r="BG202" i="3"/>
  <c r="BF202" i="3"/>
  <c r="T202" i="3"/>
  <c r="R202" i="3"/>
  <c r="P202" i="3"/>
  <c r="BI200" i="3"/>
  <c r="BH200" i="3"/>
  <c r="BG200" i="3"/>
  <c r="BF200" i="3"/>
  <c r="T200" i="3"/>
  <c r="R200" i="3"/>
  <c r="P200" i="3"/>
  <c r="BI198" i="3"/>
  <c r="BH198" i="3"/>
  <c r="BG198" i="3"/>
  <c r="BF198" i="3"/>
  <c r="T198" i="3"/>
  <c r="R198" i="3"/>
  <c r="P198" i="3"/>
  <c r="BI196" i="3"/>
  <c r="BH196" i="3"/>
  <c r="BG196" i="3"/>
  <c r="BF196" i="3"/>
  <c r="T196" i="3"/>
  <c r="R196" i="3"/>
  <c r="P196" i="3"/>
  <c r="BI194" i="3"/>
  <c r="BH194" i="3"/>
  <c r="BG194" i="3"/>
  <c r="BF194" i="3"/>
  <c r="T194" i="3"/>
  <c r="R194" i="3"/>
  <c r="P194" i="3"/>
  <c r="BI192" i="3"/>
  <c r="BH192" i="3"/>
  <c r="BG192" i="3"/>
  <c r="BF192" i="3"/>
  <c r="T192" i="3"/>
  <c r="R192" i="3"/>
  <c r="P192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1" i="3"/>
  <c r="BH171" i="3"/>
  <c r="BG171" i="3"/>
  <c r="BF171" i="3"/>
  <c r="T171" i="3"/>
  <c r="R171" i="3"/>
  <c r="P171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59" i="3"/>
  <c r="BH159" i="3"/>
  <c r="BG159" i="3"/>
  <c r="BF159" i="3"/>
  <c r="T159" i="3"/>
  <c r="R159" i="3"/>
  <c r="P159" i="3"/>
  <c r="BI155" i="3"/>
  <c r="BH155" i="3"/>
  <c r="BG155" i="3"/>
  <c r="BF155" i="3"/>
  <c r="T155" i="3"/>
  <c r="R155" i="3"/>
  <c r="P155" i="3"/>
  <c r="BI152" i="3"/>
  <c r="BH152" i="3"/>
  <c r="BG152" i="3"/>
  <c r="BF152" i="3"/>
  <c r="T152" i="3"/>
  <c r="R152" i="3"/>
  <c r="P152" i="3"/>
  <c r="BI149" i="3"/>
  <c r="BH149" i="3"/>
  <c r="BG149" i="3"/>
  <c r="BF149" i="3"/>
  <c r="T149" i="3"/>
  <c r="R149" i="3"/>
  <c r="P149" i="3"/>
  <c r="BI146" i="3"/>
  <c r="BH146" i="3"/>
  <c r="BG146" i="3"/>
  <c r="BF146" i="3"/>
  <c r="T146" i="3"/>
  <c r="R146" i="3"/>
  <c r="P146" i="3"/>
  <c r="BI143" i="3"/>
  <c r="BH143" i="3"/>
  <c r="BG143" i="3"/>
  <c r="BF143" i="3"/>
  <c r="T143" i="3"/>
  <c r="R143" i="3"/>
  <c r="P143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5" i="3"/>
  <c r="BH135" i="3"/>
  <c r="BG135" i="3"/>
  <c r="BF135" i="3"/>
  <c r="T135" i="3"/>
  <c r="R135" i="3"/>
  <c r="P135" i="3"/>
  <c r="BI131" i="3"/>
  <c r="BH131" i="3"/>
  <c r="BG131" i="3"/>
  <c r="BF131" i="3"/>
  <c r="T131" i="3"/>
  <c r="T130" i="3"/>
  <c r="R131" i="3"/>
  <c r="R130" i="3" s="1"/>
  <c r="P131" i="3"/>
  <c r="P130" i="3"/>
  <c r="BI127" i="3"/>
  <c r="BH127" i="3"/>
  <c r="BG127" i="3"/>
  <c r="BF127" i="3"/>
  <c r="T127" i="3"/>
  <c r="T126" i="3" s="1"/>
  <c r="R127" i="3"/>
  <c r="R126" i="3" s="1"/>
  <c r="P127" i="3"/>
  <c r="P126" i="3" s="1"/>
  <c r="BI124" i="3"/>
  <c r="BH124" i="3"/>
  <c r="BG124" i="3"/>
  <c r="BF124" i="3"/>
  <c r="T124" i="3"/>
  <c r="R124" i="3"/>
  <c r="P124" i="3"/>
  <c r="BI121" i="3"/>
  <c r="BH121" i="3"/>
  <c r="BG121" i="3"/>
  <c r="BF121" i="3"/>
  <c r="T121" i="3"/>
  <c r="R121" i="3"/>
  <c r="P121" i="3"/>
  <c r="BI118" i="3"/>
  <c r="BH118" i="3"/>
  <c r="BG118" i="3"/>
  <c r="BF118" i="3"/>
  <c r="T118" i="3"/>
  <c r="R118" i="3"/>
  <c r="P118" i="3"/>
  <c r="BI115" i="3"/>
  <c r="BH115" i="3"/>
  <c r="BG115" i="3"/>
  <c r="BF115" i="3"/>
  <c r="T115" i="3"/>
  <c r="R115" i="3"/>
  <c r="P115" i="3"/>
  <c r="BI112" i="3"/>
  <c r="BH112" i="3"/>
  <c r="BG112" i="3"/>
  <c r="BF112" i="3"/>
  <c r="T112" i="3"/>
  <c r="R112" i="3"/>
  <c r="P112" i="3"/>
  <c r="BI109" i="3"/>
  <c r="BH109" i="3"/>
  <c r="BG109" i="3"/>
  <c r="BF109" i="3"/>
  <c r="T109" i="3"/>
  <c r="R109" i="3"/>
  <c r="P109" i="3"/>
  <c r="BI106" i="3"/>
  <c r="BH106" i="3"/>
  <c r="BG106" i="3"/>
  <c r="BF106" i="3"/>
  <c r="T106" i="3"/>
  <c r="R106" i="3"/>
  <c r="P106" i="3"/>
  <c r="BI103" i="3"/>
  <c r="BH103" i="3"/>
  <c r="BG103" i="3"/>
  <c r="BF103" i="3"/>
  <c r="T103" i="3"/>
  <c r="R103" i="3"/>
  <c r="P103" i="3"/>
  <c r="BI100" i="3"/>
  <c r="BH100" i="3"/>
  <c r="BG100" i="3"/>
  <c r="BF100" i="3"/>
  <c r="T100" i="3"/>
  <c r="R100" i="3"/>
  <c r="P100" i="3"/>
  <c r="BI97" i="3"/>
  <c r="BH97" i="3"/>
  <c r="BG97" i="3"/>
  <c r="BF97" i="3"/>
  <c r="T97" i="3"/>
  <c r="R97" i="3"/>
  <c r="P97" i="3"/>
  <c r="BI94" i="3"/>
  <c r="BH94" i="3"/>
  <c r="BG94" i="3"/>
  <c r="BF94" i="3"/>
  <c r="T94" i="3"/>
  <c r="R94" i="3"/>
  <c r="P94" i="3"/>
  <c r="BI91" i="3"/>
  <c r="BH91" i="3"/>
  <c r="BG91" i="3"/>
  <c r="BF91" i="3"/>
  <c r="T91" i="3"/>
  <c r="R91" i="3"/>
  <c r="P91" i="3"/>
  <c r="J85" i="3"/>
  <c r="J84" i="3"/>
  <c r="F84" i="3"/>
  <c r="F82" i="3"/>
  <c r="E80" i="3"/>
  <c r="J55" i="3"/>
  <c r="J54" i="3"/>
  <c r="F54" i="3"/>
  <c r="F52" i="3"/>
  <c r="E50" i="3"/>
  <c r="J18" i="3"/>
  <c r="E18" i="3"/>
  <c r="F55" i="3" s="1"/>
  <c r="J17" i="3"/>
  <c r="J12" i="3"/>
  <c r="J82" i="3" s="1"/>
  <c r="E7" i="3"/>
  <c r="E78" i="3" s="1"/>
  <c r="J37" i="2"/>
  <c r="J36" i="2"/>
  <c r="AY55" i="1" s="1"/>
  <c r="J35" i="2"/>
  <c r="AX55" i="1"/>
  <c r="BI269" i="2"/>
  <c r="BH269" i="2"/>
  <c r="BG269" i="2"/>
  <c r="BF269" i="2"/>
  <c r="T269" i="2"/>
  <c r="R269" i="2"/>
  <c r="P269" i="2"/>
  <c r="BI266" i="2"/>
  <c r="BH266" i="2"/>
  <c r="BG266" i="2"/>
  <c r="BF266" i="2"/>
  <c r="T266" i="2"/>
  <c r="R266" i="2"/>
  <c r="P266" i="2"/>
  <c r="BI262" i="2"/>
  <c r="BH262" i="2"/>
  <c r="BG262" i="2"/>
  <c r="BF262" i="2"/>
  <c r="T262" i="2"/>
  <c r="R262" i="2"/>
  <c r="P262" i="2"/>
  <c r="BI259" i="2"/>
  <c r="BH259" i="2"/>
  <c r="BG259" i="2"/>
  <c r="BF259" i="2"/>
  <c r="T259" i="2"/>
  <c r="R259" i="2"/>
  <c r="P259" i="2"/>
  <c r="BI256" i="2"/>
  <c r="BH256" i="2"/>
  <c r="BG256" i="2"/>
  <c r="BF256" i="2"/>
  <c r="T256" i="2"/>
  <c r="R256" i="2"/>
  <c r="P256" i="2"/>
  <c r="BI253" i="2"/>
  <c r="BH253" i="2"/>
  <c r="BG253" i="2"/>
  <c r="BF253" i="2"/>
  <c r="T253" i="2"/>
  <c r="R253" i="2"/>
  <c r="P253" i="2"/>
  <c r="BI250" i="2"/>
  <c r="BH250" i="2"/>
  <c r="BG250" i="2"/>
  <c r="BF250" i="2"/>
  <c r="T250" i="2"/>
  <c r="R250" i="2"/>
  <c r="P250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2" i="2"/>
  <c r="BH232" i="2"/>
  <c r="BG232" i="2"/>
  <c r="BF232" i="2"/>
  <c r="T232" i="2"/>
  <c r="R232" i="2"/>
  <c r="P232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3" i="2"/>
  <c r="BH223" i="2"/>
  <c r="BG223" i="2"/>
  <c r="BF223" i="2"/>
  <c r="T223" i="2"/>
  <c r="R223" i="2"/>
  <c r="P223" i="2"/>
  <c r="BI221" i="2"/>
  <c r="BH221" i="2"/>
  <c r="BG221" i="2"/>
  <c r="BF221" i="2"/>
  <c r="T221" i="2"/>
  <c r="R221" i="2"/>
  <c r="P221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4" i="2"/>
  <c r="BH204" i="2"/>
  <c r="BG204" i="2"/>
  <c r="BF204" i="2"/>
  <c r="T204" i="2"/>
  <c r="R204" i="2"/>
  <c r="P204" i="2"/>
  <c r="BI202" i="2"/>
  <c r="BH202" i="2"/>
  <c r="BG202" i="2"/>
  <c r="BF202" i="2"/>
  <c r="T202" i="2"/>
  <c r="R202" i="2"/>
  <c r="P202" i="2"/>
  <c r="BI199" i="2"/>
  <c r="BH199" i="2"/>
  <c r="BG199" i="2"/>
  <c r="BF199" i="2"/>
  <c r="T199" i="2"/>
  <c r="R199" i="2"/>
  <c r="P199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6" i="2"/>
  <c r="BH186" i="2"/>
  <c r="BG186" i="2"/>
  <c r="BF186" i="2"/>
  <c r="T186" i="2"/>
  <c r="R186" i="2"/>
  <c r="P186" i="2"/>
  <c r="BI185" i="2"/>
  <c r="BH185" i="2"/>
  <c r="BG185" i="2"/>
  <c r="BF185" i="2"/>
  <c r="T185" i="2"/>
  <c r="R185" i="2"/>
  <c r="P185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7" i="2"/>
  <c r="BH177" i="2"/>
  <c r="BG177" i="2"/>
  <c r="BF177" i="2"/>
  <c r="T177" i="2"/>
  <c r="R177" i="2"/>
  <c r="P177" i="2"/>
  <c r="BI173" i="2"/>
  <c r="BH173" i="2"/>
  <c r="BG173" i="2"/>
  <c r="BF173" i="2"/>
  <c r="T173" i="2"/>
  <c r="R173" i="2"/>
  <c r="P173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4" i="2"/>
  <c r="BH164" i="2"/>
  <c r="BG164" i="2"/>
  <c r="BF164" i="2"/>
  <c r="T164" i="2"/>
  <c r="R164" i="2"/>
  <c r="P164" i="2"/>
  <c r="BI161" i="2"/>
  <c r="BH161" i="2"/>
  <c r="BG161" i="2"/>
  <c r="BF161" i="2"/>
  <c r="T161" i="2"/>
  <c r="R161" i="2"/>
  <c r="P161" i="2"/>
  <c r="BI158" i="2"/>
  <c r="BH158" i="2"/>
  <c r="BG158" i="2"/>
  <c r="BF158" i="2"/>
  <c r="T158" i="2"/>
  <c r="R158" i="2"/>
  <c r="P158" i="2"/>
  <c r="BI156" i="2"/>
  <c r="BH156" i="2"/>
  <c r="BG156" i="2"/>
  <c r="BF156" i="2"/>
  <c r="T156" i="2"/>
  <c r="R156" i="2"/>
  <c r="P156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3" i="2"/>
  <c r="BH143" i="2"/>
  <c r="BG143" i="2"/>
  <c r="BF143" i="2"/>
  <c r="T143" i="2"/>
  <c r="R143" i="2"/>
  <c r="P143" i="2"/>
  <c r="BI136" i="2"/>
  <c r="BH136" i="2"/>
  <c r="BG136" i="2"/>
  <c r="BF136" i="2"/>
  <c r="T136" i="2"/>
  <c r="T135" i="2" s="1"/>
  <c r="R136" i="2"/>
  <c r="R135" i="2" s="1"/>
  <c r="P136" i="2"/>
  <c r="BI133" i="2"/>
  <c r="BH133" i="2"/>
  <c r="BG133" i="2"/>
  <c r="BF133" i="2"/>
  <c r="T133" i="2"/>
  <c r="R133" i="2"/>
  <c r="P133" i="2"/>
  <c r="BI130" i="2"/>
  <c r="BH130" i="2"/>
  <c r="BG130" i="2"/>
  <c r="BF130" i="2"/>
  <c r="T130" i="2"/>
  <c r="R130" i="2"/>
  <c r="P130" i="2"/>
  <c r="BI127" i="2"/>
  <c r="BH127" i="2"/>
  <c r="BG127" i="2"/>
  <c r="BF127" i="2"/>
  <c r="T127" i="2"/>
  <c r="R127" i="2"/>
  <c r="P127" i="2"/>
  <c r="BI124" i="2"/>
  <c r="BH124" i="2"/>
  <c r="BG124" i="2"/>
  <c r="BF124" i="2"/>
  <c r="T124" i="2"/>
  <c r="R124" i="2"/>
  <c r="P124" i="2"/>
  <c r="BI121" i="2"/>
  <c r="BH121" i="2"/>
  <c r="BG121" i="2"/>
  <c r="BF121" i="2"/>
  <c r="T121" i="2"/>
  <c r="R121" i="2"/>
  <c r="P121" i="2"/>
  <c r="BI118" i="2"/>
  <c r="BH118" i="2"/>
  <c r="BG118" i="2"/>
  <c r="BF118" i="2"/>
  <c r="T118" i="2"/>
  <c r="R118" i="2"/>
  <c r="P118" i="2"/>
  <c r="BI115" i="2"/>
  <c r="BH115" i="2"/>
  <c r="BG115" i="2"/>
  <c r="BF115" i="2"/>
  <c r="T115" i="2"/>
  <c r="R115" i="2"/>
  <c r="P115" i="2"/>
  <c r="BI112" i="2"/>
  <c r="BH112" i="2"/>
  <c r="BG112" i="2"/>
  <c r="BF112" i="2"/>
  <c r="T112" i="2"/>
  <c r="R112" i="2"/>
  <c r="P112" i="2"/>
  <c r="BI109" i="2"/>
  <c r="BH109" i="2"/>
  <c r="BG109" i="2"/>
  <c r="BF109" i="2"/>
  <c r="T109" i="2"/>
  <c r="R109" i="2"/>
  <c r="P109" i="2"/>
  <c r="BI106" i="2"/>
  <c r="BH106" i="2"/>
  <c r="BG106" i="2"/>
  <c r="BF106" i="2"/>
  <c r="T106" i="2"/>
  <c r="R106" i="2"/>
  <c r="P106" i="2"/>
  <c r="BI103" i="2"/>
  <c r="BH103" i="2"/>
  <c r="BG103" i="2"/>
  <c r="BF103" i="2"/>
  <c r="T103" i="2"/>
  <c r="R103" i="2"/>
  <c r="P103" i="2"/>
  <c r="BI100" i="2"/>
  <c r="BH100" i="2"/>
  <c r="BG100" i="2"/>
  <c r="BF100" i="2"/>
  <c r="T100" i="2"/>
  <c r="R100" i="2"/>
  <c r="P100" i="2"/>
  <c r="BI97" i="2"/>
  <c r="BH97" i="2"/>
  <c r="BG97" i="2"/>
  <c r="BF97" i="2"/>
  <c r="T97" i="2"/>
  <c r="R97" i="2"/>
  <c r="P97" i="2"/>
  <c r="BI94" i="2"/>
  <c r="BH94" i="2"/>
  <c r="BG94" i="2"/>
  <c r="BF94" i="2"/>
  <c r="T94" i="2"/>
  <c r="R94" i="2"/>
  <c r="P94" i="2"/>
  <c r="BI91" i="2"/>
  <c r="BH91" i="2"/>
  <c r="BG91" i="2"/>
  <c r="BF91" i="2"/>
  <c r="T91" i="2"/>
  <c r="R91" i="2"/>
  <c r="P91" i="2"/>
  <c r="J85" i="2"/>
  <c r="J84" i="2"/>
  <c r="F84" i="2"/>
  <c r="F82" i="2"/>
  <c r="E80" i="2"/>
  <c r="J55" i="2"/>
  <c r="J54" i="2"/>
  <c r="F54" i="2"/>
  <c r="F52" i="2"/>
  <c r="E50" i="2"/>
  <c r="J18" i="2"/>
  <c r="E18" i="2"/>
  <c r="F85" i="2"/>
  <c r="J17" i="2"/>
  <c r="J12" i="2"/>
  <c r="J52" i="2" s="1"/>
  <c r="E7" i="2"/>
  <c r="E48" i="2" s="1"/>
  <c r="L50" i="1"/>
  <c r="AM50" i="1"/>
  <c r="AM49" i="1"/>
  <c r="L49" i="1"/>
  <c r="AM47" i="1"/>
  <c r="L47" i="1"/>
  <c r="L45" i="1"/>
  <c r="L44" i="1"/>
  <c r="J204" i="2"/>
  <c r="BK143" i="2"/>
  <c r="J189" i="2"/>
  <c r="BK124" i="2"/>
  <c r="BK106" i="2"/>
  <c r="J204" i="3"/>
  <c r="BK138" i="3"/>
  <c r="BK118" i="2"/>
  <c r="J164" i="3"/>
  <c r="BK103" i="2"/>
  <c r="BK214" i="2"/>
  <c r="BK206" i="3"/>
  <c r="BK126" i="5"/>
  <c r="BK96" i="5"/>
  <c r="BK176" i="3"/>
  <c r="BK186" i="2"/>
  <c r="BK133" i="2"/>
  <c r="BK122" i="5"/>
  <c r="J150" i="2"/>
  <c r="BK233" i="3"/>
  <c r="J223" i="2"/>
  <c r="BK159" i="3"/>
  <c r="BK88" i="4"/>
  <c r="J91" i="2"/>
  <c r="J229" i="2"/>
  <c r="J161" i="2"/>
  <c r="J198" i="3"/>
  <c r="J180" i="2"/>
  <c r="BK121" i="3"/>
  <c r="J126" i="5"/>
  <c r="BK97" i="4"/>
  <c r="BK196" i="2"/>
  <c r="J269" i="2"/>
  <c r="J233" i="3"/>
  <c r="J127" i="2"/>
  <c r="J112" i="5"/>
  <c r="BK202" i="2"/>
  <c r="BK100" i="2"/>
  <c r="J113" i="4"/>
  <c r="J107" i="4"/>
  <c r="BK112" i="3"/>
  <c r="J180" i="3"/>
  <c r="BK136" i="2"/>
  <c r="J106" i="5"/>
  <c r="J162" i="3"/>
  <c r="J171" i="3"/>
  <c r="J130" i="2"/>
  <c r="J220" i="3"/>
  <c r="BK192" i="3"/>
  <c r="BK194" i="3"/>
  <c r="BK167" i="2"/>
  <c r="BK149" i="3"/>
  <c r="J256" i="2"/>
  <c r="BK213" i="3"/>
  <c r="BK119" i="5"/>
  <c r="BK173" i="2"/>
  <c r="BK208" i="2"/>
  <c r="J143" i="3"/>
  <c r="J122" i="5"/>
  <c r="J253" i="2"/>
  <c r="BK110" i="4"/>
  <c r="BK204" i="2"/>
  <c r="BK162" i="3"/>
  <c r="J199" i="2"/>
  <c r="BK217" i="3"/>
  <c r="J174" i="3"/>
  <c r="J158" i="2"/>
  <c r="BK113" i="4"/>
  <c r="J96" i="5"/>
  <c r="BK229" i="3"/>
  <c r="J91" i="3"/>
  <c r="BK121" i="2"/>
  <c r="BK198" i="3"/>
  <c r="J97" i="4"/>
  <c r="J106" i="3"/>
  <c r="BK185" i="3"/>
  <c r="J109" i="2"/>
  <c r="BK147" i="2"/>
  <c r="BK226" i="2"/>
  <c r="J119" i="5"/>
  <c r="BK104" i="5"/>
  <c r="BK240" i="2"/>
  <c r="BK171" i="3"/>
  <c r="J94" i="3"/>
  <c r="BK253" i="2"/>
  <c r="BK103" i="4"/>
  <c r="BK91" i="3"/>
  <c r="J223" i="3"/>
  <c r="J266" i="2"/>
  <c r="BK102" i="5"/>
  <c r="BK223" i="2"/>
  <c r="J229" i="3"/>
  <c r="J191" i="2"/>
  <c r="BK112" i="5"/>
  <c r="J250" i="2"/>
  <c r="J152" i="3"/>
  <c r="BK169" i="3"/>
  <c r="J135" i="3"/>
  <c r="BK189" i="2"/>
  <c r="J189" i="3"/>
  <c r="J185" i="3"/>
  <c r="J183" i="3"/>
  <c r="BK170" i="2"/>
  <c r="J100" i="5"/>
  <c r="BK193" i="2"/>
  <c r="J110" i="4"/>
  <c r="J235" i="2"/>
  <c r="J116" i="5"/>
  <c r="BK259" i="2"/>
  <c r="J186" i="2"/>
  <c r="J194" i="3"/>
  <c r="BK143" i="3"/>
  <c r="J221" i="2"/>
  <c r="BK150" i="2"/>
  <c r="J100" i="4"/>
  <c r="BK153" i="2"/>
  <c r="J138" i="3"/>
  <c r="BK91" i="2"/>
  <c r="BK106" i="3"/>
  <c r="J155" i="3"/>
  <c r="BK243" i="2"/>
  <c r="AS54" i="1"/>
  <c r="J121" i="3"/>
  <c r="BK112" i="2"/>
  <c r="BK212" i="2"/>
  <c r="BK180" i="2"/>
  <c r="BK174" i="3"/>
  <c r="BK161" i="2"/>
  <c r="J226" i="3"/>
  <c r="J164" i="2"/>
  <c r="BK114" i="5"/>
  <c r="J243" i="2"/>
  <c r="BK266" i="2"/>
  <c r="J153" i="2"/>
  <c r="BK269" i="2"/>
  <c r="J176" i="3"/>
  <c r="BK216" i="2"/>
  <c r="J93" i="4"/>
  <c r="BK103" i="3"/>
  <c r="J216" i="2"/>
  <c r="J156" i="2"/>
  <c r="J88" i="4"/>
  <c r="J91" i="5"/>
  <c r="J214" i="2"/>
  <c r="BK199" i="2"/>
  <c r="BK164" i="2"/>
  <c r="J93" i="5"/>
  <c r="J127" i="3"/>
  <c r="BK237" i="2"/>
  <c r="BK109" i="2"/>
  <c r="J110" i="5"/>
  <c r="J208" i="2"/>
  <c r="BK115" i="3"/>
  <c r="J124" i="2"/>
  <c r="J97" i="2"/>
  <c r="J118" i="2"/>
  <c r="J185" i="2"/>
  <c r="BK93" i="5"/>
  <c r="J213" i="3"/>
  <c r="BK140" i="3"/>
  <c r="BK177" i="2"/>
  <c r="J94" i="2"/>
  <c r="BK235" i="2"/>
  <c r="BK91" i="5"/>
  <c r="J259" i="2"/>
  <c r="BK202" i="3"/>
  <c r="J103" i="2"/>
  <c r="BK155" i="3"/>
  <c r="J91" i="4"/>
  <c r="BK229" i="2"/>
  <c r="J115" i="3"/>
  <c r="J196" i="2"/>
  <c r="J143" i="2"/>
  <c r="BK221" i="2"/>
  <c r="BK116" i="5"/>
  <c r="J140" i="3"/>
  <c r="J210" i="2"/>
  <c r="J217" i="3"/>
  <c r="BK127" i="3"/>
  <c r="BK183" i="3"/>
  <c r="J136" i="2"/>
  <c r="BK110" i="5"/>
  <c r="J192" i="3"/>
  <c r="J236" i="3"/>
  <c r="J166" i="3"/>
  <c r="J206" i="2"/>
  <c r="BK94" i="3"/>
  <c r="BK146" i="3"/>
  <c r="J202" i="2"/>
  <c r="BK210" i="3"/>
  <c r="BK178" i="3"/>
  <c r="J103" i="4"/>
  <c r="J178" i="3"/>
  <c r="BK218" i="2"/>
  <c r="BK158" i="2"/>
  <c r="BK98" i="5"/>
  <c r="BK189" i="3"/>
  <c r="J133" i="2"/>
  <c r="J112" i="3"/>
  <c r="J193" i="2"/>
  <c r="J106" i="2"/>
  <c r="BK100" i="5"/>
  <c r="BK130" i="2"/>
  <c r="J210" i="3"/>
  <c r="J246" i="2"/>
  <c r="J109" i="3"/>
  <c r="J200" i="3"/>
  <c r="BK100" i="3"/>
  <c r="J206" i="3"/>
  <c r="BK196" i="3"/>
  <c r="J117" i="4"/>
  <c r="J121" i="2"/>
  <c r="J104" i="5"/>
  <c r="BK152" i="3"/>
  <c r="BK127" i="2"/>
  <c r="BK226" i="3"/>
  <c r="BK250" i="2"/>
  <c r="J173" i="2"/>
  <c r="J118" i="3"/>
  <c r="J159" i="3"/>
  <c r="BK118" i="3"/>
  <c r="J115" i="2"/>
  <c r="J187" i="3"/>
  <c r="BK109" i="3"/>
  <c r="J202" i="3"/>
  <c r="J147" i="2"/>
  <c r="J226" i="2"/>
  <c r="BK100" i="4"/>
  <c r="BK256" i="2"/>
  <c r="J131" i="3"/>
  <c r="J177" i="2"/>
  <c r="J100" i="3"/>
  <c r="J129" i="5"/>
  <c r="J124" i="3"/>
  <c r="BK124" i="3"/>
  <c r="BK129" i="5"/>
  <c r="BK97" i="3"/>
  <c r="BK97" i="2"/>
  <c r="BK200" i="3"/>
  <c r="J240" i="2"/>
  <c r="J146" i="3"/>
  <c r="BK204" i="3"/>
  <c r="BK246" i="2"/>
  <c r="J114" i="5"/>
  <c r="J237" i="2"/>
  <c r="BK262" i="2"/>
  <c r="BK182" i="2"/>
  <c r="J212" i="2"/>
  <c r="BK131" i="5"/>
  <c r="BK164" i="3"/>
  <c r="BK236" i="3"/>
  <c r="BK232" i="2"/>
  <c r="BK93" i="4"/>
  <c r="BK206" i="2"/>
  <c r="BK91" i="4"/>
  <c r="BK94" i="2"/>
  <c r="J218" i="2"/>
  <c r="J98" i="5"/>
  <c r="J169" i="3"/>
  <c r="J167" i="2"/>
  <c r="J100" i="2"/>
  <c r="BK187" i="3"/>
  <c r="J131" i="5"/>
  <c r="BK117" i="4"/>
  <c r="J102" i="5"/>
  <c r="J182" i="2"/>
  <c r="J149" i="3"/>
  <c r="BK131" i="3"/>
  <c r="BK191" i="2"/>
  <c r="J112" i="2"/>
  <c r="BK106" i="5"/>
  <c r="BK210" i="2"/>
  <c r="BK107" i="4"/>
  <c r="BK185" i="2"/>
  <c r="J97" i="3"/>
  <c r="BK115" i="2"/>
  <c r="J232" i="2"/>
  <c r="J262" i="2"/>
  <c r="BK180" i="3"/>
  <c r="BK156" i="2"/>
  <c r="J196" i="3"/>
  <c r="BK135" i="3"/>
  <c r="BK223" i="3"/>
  <c r="J170" i="2"/>
  <c r="J103" i="3"/>
  <c r="BK220" i="3"/>
  <c r="BK166" i="3"/>
  <c r="P135" i="2" l="1"/>
  <c r="T176" i="2"/>
  <c r="BK249" i="2"/>
  <c r="J249" i="2"/>
  <c r="J67" i="2" s="1"/>
  <c r="P265" i="2"/>
  <c r="T128" i="5"/>
  <c r="R158" i="3"/>
  <c r="R96" i="4"/>
  <c r="T106" i="4"/>
  <c r="R128" i="5"/>
  <c r="R90" i="2"/>
  <c r="P231" i="2"/>
  <c r="BK265" i="2"/>
  <c r="J265" i="2"/>
  <c r="J68" i="2"/>
  <c r="BK152" i="2"/>
  <c r="J152" i="2"/>
  <c r="J64" i="2" s="1"/>
  <c r="BK90" i="5"/>
  <c r="J90" i="5" s="1"/>
  <c r="J61" i="5" s="1"/>
  <c r="P90" i="5"/>
  <c r="R95" i="5"/>
  <c r="P152" i="2"/>
  <c r="R109" i="5"/>
  <c r="R108" i="5" s="1"/>
  <c r="R90" i="3"/>
  <c r="T134" i="3"/>
  <c r="P209" i="3"/>
  <c r="R216" i="3"/>
  <c r="P90" i="2"/>
  <c r="T152" i="2"/>
  <c r="R231" i="2"/>
  <c r="T265" i="2"/>
  <c r="BK95" i="5"/>
  <c r="J95" i="5" s="1"/>
  <c r="J62" i="5" s="1"/>
  <c r="BK90" i="2"/>
  <c r="J90" i="2"/>
  <c r="J61" i="2" s="1"/>
  <c r="P146" i="2"/>
  <c r="BK231" i="2"/>
  <c r="J231" i="2"/>
  <c r="J66" i="2" s="1"/>
  <c r="R249" i="2"/>
  <c r="BK90" i="3"/>
  <c r="J90" i="3"/>
  <c r="J61" i="3" s="1"/>
  <c r="BK96" i="4"/>
  <c r="J96" i="4"/>
  <c r="J63" i="4"/>
  <c r="P106" i="4"/>
  <c r="R176" i="2"/>
  <c r="T249" i="2"/>
  <c r="T96" i="4"/>
  <c r="T86" i="4" s="1"/>
  <c r="T85" i="4" s="1"/>
  <c r="BK146" i="2"/>
  <c r="J146" i="2"/>
  <c r="J63" i="2"/>
  <c r="BK90" i="4"/>
  <c r="J90" i="4" s="1"/>
  <c r="J62" i="4" s="1"/>
  <c r="P96" i="4"/>
  <c r="R106" i="4"/>
  <c r="R86" i="4" s="1"/>
  <c r="R85" i="4" s="1"/>
  <c r="R152" i="2"/>
  <c r="P109" i="5"/>
  <c r="P90" i="3"/>
  <c r="P134" i="3"/>
  <c r="R232" i="3"/>
  <c r="BK128" i="5"/>
  <c r="J128" i="5"/>
  <c r="J68" i="5"/>
  <c r="R146" i="2"/>
  <c r="R90" i="5"/>
  <c r="T90" i="5"/>
  <c r="T90" i="2"/>
  <c r="P158" i="3"/>
  <c r="T209" i="3"/>
  <c r="BK232" i="3"/>
  <c r="J232" i="3"/>
  <c r="J68" i="3" s="1"/>
  <c r="P95" i="5"/>
  <c r="BK176" i="2"/>
  <c r="J176" i="2"/>
  <c r="J65" i="2" s="1"/>
  <c r="P249" i="2"/>
  <c r="R134" i="3"/>
  <c r="BK209" i="3"/>
  <c r="J209" i="3" s="1"/>
  <c r="J66" i="3" s="1"/>
  <c r="P216" i="3"/>
  <c r="T232" i="3"/>
  <c r="P90" i="4"/>
  <c r="P86" i="4"/>
  <c r="P85" i="4"/>
  <c r="AU57" i="1"/>
  <c r="T90" i="4"/>
  <c r="BK106" i="4"/>
  <c r="J106" i="4" s="1"/>
  <c r="J64" i="4" s="1"/>
  <c r="T146" i="2"/>
  <c r="P176" i="2"/>
  <c r="T231" i="2"/>
  <c r="R265" i="2"/>
  <c r="T158" i="3"/>
  <c r="T89" i="3" s="1"/>
  <c r="T88" i="3" s="1"/>
  <c r="T216" i="3"/>
  <c r="T109" i="5"/>
  <c r="T108" i="5"/>
  <c r="BK158" i="3"/>
  <c r="J158" i="3"/>
  <c r="J65" i="3" s="1"/>
  <c r="R209" i="3"/>
  <c r="P232" i="3"/>
  <c r="T95" i="5"/>
  <c r="R90" i="4"/>
  <c r="P128" i="5"/>
  <c r="T90" i="3"/>
  <c r="BK134" i="3"/>
  <c r="J134" i="3" s="1"/>
  <c r="J64" i="3" s="1"/>
  <c r="BK216" i="3"/>
  <c r="J216" i="3"/>
  <c r="J67" i="3" s="1"/>
  <c r="BK109" i="5"/>
  <c r="J109" i="5"/>
  <c r="J64" i="5"/>
  <c r="BE91" i="2"/>
  <c r="BE189" i="2"/>
  <c r="BE202" i="2"/>
  <c r="BE212" i="2"/>
  <c r="E48" i="3"/>
  <c r="BE97" i="3"/>
  <c r="BE121" i="3"/>
  <c r="BE146" i="3"/>
  <c r="BE200" i="3"/>
  <c r="BE118" i="2"/>
  <c r="BE130" i="2"/>
  <c r="BE206" i="2"/>
  <c r="BE107" i="4"/>
  <c r="BE91" i="5"/>
  <c r="BE112" i="5"/>
  <c r="BE114" i="5"/>
  <c r="BE116" i="5"/>
  <c r="BE119" i="5"/>
  <c r="BK125" i="5"/>
  <c r="J125" i="5"/>
  <c r="J67" i="5" s="1"/>
  <c r="BE112" i="2"/>
  <c r="BE223" i="2"/>
  <c r="BE240" i="2"/>
  <c r="F85" i="3"/>
  <c r="BE103" i="3"/>
  <c r="BE94" i="2"/>
  <c r="BE158" i="2"/>
  <c r="BE171" i="3"/>
  <c r="BK118" i="5"/>
  <c r="J118" i="5" s="1"/>
  <c r="J65" i="5" s="1"/>
  <c r="BE191" i="2"/>
  <c r="BE162" i="3"/>
  <c r="BE192" i="3"/>
  <c r="BE198" i="3"/>
  <c r="BE149" i="3"/>
  <c r="BE176" i="3"/>
  <c r="BE178" i="3"/>
  <c r="BE210" i="3"/>
  <c r="BE186" i="2"/>
  <c r="BE216" i="2"/>
  <c r="BE218" i="2"/>
  <c r="BE94" i="3"/>
  <c r="BE140" i="3"/>
  <c r="BE189" i="3"/>
  <c r="BE217" i="3"/>
  <c r="BE223" i="3"/>
  <c r="J52" i="3"/>
  <c r="BE118" i="3"/>
  <c r="BE159" i="3"/>
  <c r="BE185" i="3"/>
  <c r="BE187" i="3"/>
  <c r="BE131" i="5"/>
  <c r="BE115" i="2"/>
  <c r="BE156" i="2"/>
  <c r="BE208" i="2"/>
  <c r="BE269" i="2"/>
  <c r="BE91" i="3"/>
  <c r="BE100" i="3"/>
  <c r="BE169" i="3"/>
  <c r="BE93" i="4"/>
  <c r="E78" i="5"/>
  <c r="F85" i="5"/>
  <c r="BE93" i="5"/>
  <c r="BE103" i="2"/>
  <c r="BE237" i="2"/>
  <c r="BE243" i="2"/>
  <c r="BE127" i="3"/>
  <c r="BE135" i="3"/>
  <c r="BE143" i="3"/>
  <c r="BE204" i="3"/>
  <c r="BE103" i="4"/>
  <c r="BE117" i="4"/>
  <c r="J52" i="5"/>
  <c r="BE104" i="5"/>
  <c r="BE106" i="5"/>
  <c r="BE110" i="5"/>
  <c r="BE229" i="2"/>
  <c r="BE106" i="3"/>
  <c r="BE174" i="3"/>
  <c r="BK126" i="3"/>
  <c r="J126" i="3" s="1"/>
  <c r="J62" i="3" s="1"/>
  <c r="BE97" i="4"/>
  <c r="BK116" i="4"/>
  <c r="J116" i="4" s="1"/>
  <c r="J65" i="4" s="1"/>
  <c r="BE122" i="5"/>
  <c r="E78" i="2"/>
  <c r="BE106" i="2"/>
  <c r="BE232" i="2"/>
  <c r="BE166" i="3"/>
  <c r="BE129" i="5"/>
  <c r="BE210" i="2"/>
  <c r="BE226" i="3"/>
  <c r="BE229" i="3"/>
  <c r="BE236" i="3"/>
  <c r="BE155" i="3"/>
  <c r="J52" i="4"/>
  <c r="BE100" i="5"/>
  <c r="BE102" i="5"/>
  <c r="BE109" i="2"/>
  <c r="BE177" i="2"/>
  <c r="BE180" i="2"/>
  <c r="BE182" i="2"/>
  <c r="BE221" i="2"/>
  <c r="BE115" i="3"/>
  <c r="BE164" i="2"/>
  <c r="BE193" i="2"/>
  <c r="BE250" i="2"/>
  <c r="BE253" i="2"/>
  <c r="BE194" i="3"/>
  <c r="BE202" i="3"/>
  <c r="F55" i="4"/>
  <c r="F55" i="2"/>
  <c r="J82" i="2"/>
  <c r="BE147" i="2"/>
  <c r="BE256" i="2"/>
  <c r="BE259" i="2"/>
  <c r="BE262" i="2"/>
  <c r="BE196" i="3"/>
  <c r="BE88" i="4"/>
  <c r="BE91" i="4"/>
  <c r="BE100" i="4"/>
  <c r="BE113" i="4"/>
  <c r="BE98" i="5"/>
  <c r="BE112" i="3"/>
  <c r="BE131" i="3"/>
  <c r="BE152" i="3"/>
  <c r="BE206" i="3"/>
  <c r="BE126" i="5"/>
  <c r="BK121" i="5"/>
  <c r="J121" i="5"/>
  <c r="J66" i="5" s="1"/>
  <c r="BE121" i="2"/>
  <c r="BE127" i="2"/>
  <c r="BE170" i="2"/>
  <c r="BE196" i="2"/>
  <c r="BE199" i="2"/>
  <c r="BE204" i="2"/>
  <c r="BE226" i="2"/>
  <c r="BE235" i="2"/>
  <c r="BE246" i="2"/>
  <c r="BE124" i="3"/>
  <c r="BE164" i="3"/>
  <c r="BE183" i="3"/>
  <c r="BE220" i="3"/>
  <c r="BE233" i="3"/>
  <c r="BE97" i="2"/>
  <c r="BE185" i="2"/>
  <c r="BE266" i="2"/>
  <c r="BE138" i="3"/>
  <c r="BE213" i="3"/>
  <c r="E75" i="4"/>
  <c r="BE96" i="5"/>
  <c r="BE167" i="2"/>
  <c r="BE173" i="2"/>
  <c r="BE180" i="3"/>
  <c r="BE124" i="2"/>
  <c r="BE133" i="2"/>
  <c r="BE143" i="2"/>
  <c r="BE150" i="2"/>
  <c r="BK135" i="2"/>
  <c r="J135" i="2" s="1"/>
  <c r="J62" i="2" s="1"/>
  <c r="BE110" i="4"/>
  <c r="BK87" i="4"/>
  <c r="J87" i="4" s="1"/>
  <c r="J61" i="4" s="1"/>
  <c r="BE100" i="2"/>
  <c r="BE136" i="2"/>
  <c r="BE153" i="2"/>
  <c r="BE161" i="2"/>
  <c r="BE214" i="2"/>
  <c r="BE109" i="3"/>
  <c r="BK130" i="3"/>
  <c r="J130" i="3"/>
  <c r="J63" i="3" s="1"/>
  <c r="J34" i="4"/>
  <c r="AW57" i="1" s="1"/>
  <c r="F34" i="5"/>
  <c r="BA58" i="1" s="1"/>
  <c r="F35" i="5"/>
  <c r="BB58" i="1" s="1"/>
  <c r="J34" i="5"/>
  <c r="AW58" i="1" s="1"/>
  <c r="F35" i="3"/>
  <c r="BB56" i="1" s="1"/>
  <c r="F34" i="2"/>
  <c r="BA55" i="1" s="1"/>
  <c r="F35" i="2"/>
  <c r="BB55" i="1" s="1"/>
  <c r="F34" i="3"/>
  <c r="BA56" i="1" s="1"/>
  <c r="F36" i="4"/>
  <c r="BC57" i="1" s="1"/>
  <c r="J34" i="3"/>
  <c r="AW56" i="1" s="1"/>
  <c r="F34" i="4"/>
  <c r="BA57" i="1" s="1"/>
  <c r="F37" i="4"/>
  <c r="BD57" i="1" s="1"/>
  <c r="F35" i="4"/>
  <c r="BB57" i="1" s="1"/>
  <c r="F36" i="5"/>
  <c r="BC58" i="1" s="1"/>
  <c r="F36" i="2"/>
  <c r="BC55" i="1" s="1"/>
  <c r="F36" i="3"/>
  <c r="BC56" i="1" s="1"/>
  <c r="F37" i="2"/>
  <c r="BD55" i="1" s="1"/>
  <c r="F37" i="5"/>
  <c r="BD58" i="1" s="1"/>
  <c r="J34" i="2"/>
  <c r="AW55" i="1" s="1"/>
  <c r="F37" i="3"/>
  <c r="BD56" i="1" s="1"/>
  <c r="P89" i="2" l="1"/>
  <c r="P88" i="2"/>
  <c r="AU55" i="1"/>
  <c r="R89" i="5"/>
  <c r="R88" i="5" s="1"/>
  <c r="P89" i="5"/>
  <c r="T89" i="5"/>
  <c r="T88" i="5"/>
  <c r="P89" i="3"/>
  <c r="P88" i="3"/>
  <c r="AU56" i="1"/>
  <c r="R89" i="2"/>
  <c r="R88" i="2" s="1"/>
  <c r="R89" i="3"/>
  <c r="R88" i="3"/>
  <c r="T89" i="2"/>
  <c r="T88" i="2" s="1"/>
  <c r="P108" i="5"/>
  <c r="BK89" i="5"/>
  <c r="J89" i="5"/>
  <c r="J60" i="5" s="1"/>
  <c r="BK108" i="5"/>
  <c r="J108" i="5"/>
  <c r="J63" i="5"/>
  <c r="BK86" i="4"/>
  <c r="BK85" i="4"/>
  <c r="J85" i="4"/>
  <c r="J59" i="4"/>
  <c r="BK89" i="2"/>
  <c r="BK88" i="2"/>
  <c r="J88" i="2"/>
  <c r="BK89" i="3"/>
  <c r="J89" i="3" s="1"/>
  <c r="J60" i="3" s="1"/>
  <c r="J30" i="2"/>
  <c r="AG55" i="1"/>
  <c r="J33" i="3"/>
  <c r="AV56" i="1" s="1"/>
  <c r="AT56" i="1" s="1"/>
  <c r="BA54" i="1"/>
  <c r="AW54" i="1" s="1"/>
  <c r="AK30" i="1" s="1"/>
  <c r="BB54" i="1"/>
  <c r="W31" i="1"/>
  <c r="F33" i="5"/>
  <c r="AZ58" i="1" s="1"/>
  <c r="J33" i="4"/>
  <c r="AV57" i="1"/>
  <c r="AT57" i="1" s="1"/>
  <c r="BD54" i="1"/>
  <c r="W33" i="1"/>
  <c r="J33" i="5"/>
  <c r="AV58" i="1" s="1"/>
  <c r="AT58" i="1" s="1"/>
  <c r="F33" i="3"/>
  <c r="AZ56" i="1"/>
  <c r="F33" i="4"/>
  <c r="AZ57" i="1" s="1"/>
  <c r="BC54" i="1"/>
  <c r="AY54" i="1"/>
  <c r="F33" i="2"/>
  <c r="AZ55" i="1" s="1"/>
  <c r="J33" i="2"/>
  <c r="AV55" i="1"/>
  <c r="AT55" i="1" s="1"/>
  <c r="P88" i="5" l="1"/>
  <c r="AU58" i="1"/>
  <c r="J39" i="2"/>
  <c r="J59" i="2"/>
  <c r="J89" i="2"/>
  <c r="J60" i="2"/>
  <c r="BK88" i="5"/>
  <c r="J88" i="5"/>
  <c r="J59" i="5" s="1"/>
  <c r="BK88" i="3"/>
  <c r="J88" i="3"/>
  <c r="J59" i="3"/>
  <c r="J86" i="4"/>
  <c r="J60" i="4"/>
  <c r="AN55" i="1"/>
  <c r="AX54" i="1"/>
  <c r="AZ54" i="1"/>
  <c r="W29" i="1"/>
  <c r="AU54" i="1"/>
  <c r="W30" i="1"/>
  <c r="J30" i="4"/>
  <c r="AG57" i="1"/>
  <c r="AN57" i="1"/>
  <c r="W32" i="1"/>
  <c r="J39" i="4" l="1"/>
  <c r="J30" i="5"/>
  <c r="AG58" i="1"/>
  <c r="AN58" i="1"/>
  <c r="J30" i="3"/>
  <c r="AG56" i="1"/>
  <c r="AN56" i="1"/>
  <c r="AV54" i="1"/>
  <c r="AK29" i="1" s="1"/>
  <c r="J39" i="5" l="1"/>
  <c r="J39" i="3"/>
  <c r="AT54" i="1"/>
  <c r="AG54" i="1"/>
  <c r="AN54" i="1" l="1"/>
  <c r="AK26" i="1"/>
  <c r="AK35" i="1" s="1"/>
</calcChain>
</file>

<file path=xl/sharedStrings.xml><?xml version="1.0" encoding="utf-8"?>
<sst xmlns="http://schemas.openxmlformats.org/spreadsheetml/2006/main" count="5210" uniqueCount="972">
  <si>
    <t>Export Komplet</t>
  </si>
  <si>
    <t>VZ</t>
  </si>
  <si>
    <t>2.0</t>
  </si>
  <si>
    <t>ZAMOK</t>
  </si>
  <si>
    <t>False</t>
  </si>
  <si>
    <t>{13cc0181-7f2c-4efe-aa41-c2b1295eaf77}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</si>
  <si>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</si>
  <si>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</si>
  <si>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</si>
  <si>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</si>
  <si>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</si>
  <si>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</si>
  <si>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</si>
  <si>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</si>
  <si>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M-44-24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</si>
  <si>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</si>
  <si>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</si>
  <si>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Oprava kanalizace Hůrky</t>
  </si>
  <si>
    <t>KSO:</t>
  </si>
  <si>
    <t/>
  </si>
  <si>
    <t>CC-CZ:</t>
  </si>
  <si>
    <t>Místo:</t>
  </si>
  <si>
    <t>Hůrky, m.č. Nová Bystřice</t>
  </si>
  <si>
    <t>Datum:</t>
  </si>
  <si>
    <t>24. 6. 2024</t>
  </si>
  <si>
    <t>Zadavatel:</t>
  </si>
  <si>
    <t>IČ:</t>
  </si>
  <si>
    <t>Město Nová Bystřice</t>
  </si>
  <si>
    <t>DIČ:</t>
  </si>
  <si>
    <t>Účastník:</t>
  </si>
  <si>
    <t>Vyplň údaj</t>
  </si>
  <si>
    <t>Projektant:</t>
  </si>
  <si>
    <t>Ing. Martin Růžička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</si>
  <si>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</si>
  <si>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</si>
  <si>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</si>
  <si>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</si>
  <si>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</si>
  <si>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</si>
  <si>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</si>
  <si>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</si>
  <si>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</si>
  <si>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</si>
  <si>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</si>
  <si>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</si>
  <si>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</si>
  <si>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</si>
  <si>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</si>
  <si>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</si>
  <si>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</si>
  <si>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</si>
  <si>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</si>
  <si>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</si>
  <si>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</si>
  <si>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</si>
  <si>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</si>
  <si>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</si>
  <si>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</si>
  <si>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</si>
  <si>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</si>
  <si>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</si>
  <si>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</si>
  <si>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</si>
  <si>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</si>
  <si>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</si>
  <si>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</si>
  <si>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</si>
  <si>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</si>
  <si>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</si>
  <si>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</si>
  <si>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</si>
  <si>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</si>
  <si>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</si>
  <si>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</si>
  <si>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</si>
  <si>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</si>
  <si>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1</t>
  </si>
  <si>
    <t>Oprava kanalizace</t>
  </si>
  <si>
    <t>STA</t>
  </si>
  <si>
    <t>{baf38a34-a076-4280-af06-3afad7992b96}</t>
  </si>
  <si>
    <t>2</t>
  </si>
  <si>
    <t>Přípojky</t>
  </si>
  <si>
    <t>{cb26facc-2cf2-4e5d-9114-342791998be3}</t>
  </si>
  <si>
    <t>3</t>
  </si>
  <si>
    <t>Oprava komunikace po roce</t>
  </si>
  <si>
    <t>{ad2fe162-4490-40f6-b44c-839859784478}</t>
  </si>
  <si>
    <t>VON</t>
  </si>
  <si>
    <t>Vedlejší a ostatní náklady</t>
  </si>
  <si>
    <t>{2ec5b4c0-c271-49c0-846c-77fd7a17b739}</t>
  </si>
  <si>
    <t>povrch_s</t>
  </si>
  <si>
    <t>povrch komunikací nad stokou</t>
  </si>
  <si>
    <t>319,95</t>
  </si>
  <si>
    <t>KRYCÍ LIST SOUPISU PRACÍ</t>
  </si>
  <si>
    <t>Objekt:</t>
  </si>
  <si>
    <t>1 - Oprava kanalizace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</si>
  <si>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</si>
  <si>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</si>
  <si>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</si>
  <si>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</si>
  <si>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</si>
  <si>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</si>
  <si>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</si>
  <si>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</si>
  <si>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</si>
  <si>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</si>
  <si>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</si>
  <si>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</si>
  <si>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</si>
  <si>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</si>
  <si>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</si>
  <si>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</si>
  <si>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</si>
  <si>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</si>
  <si>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</si>
  <si>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</si>
  <si>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</si>
  <si>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</si>
  <si>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</si>
  <si>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</si>
  <si>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</si>
  <si>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</si>
  <si>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</si>
  <si>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</si>
  <si>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</si>
  <si>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</si>
  <si>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</si>
  <si>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</si>
  <si>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</si>
  <si>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m2</t>
  </si>
  <si>
    <t>CS ÚRS 2026 01</t>
  </si>
  <si>
    <t>4</t>
  </si>
  <si>
    <t>-1229229837</t>
  </si>
  <si>
    <t>Online PSC</t>
  </si>
  <si>
    <t>https://podminky.urs.cz/item/CS_URS_2026_01/113107222</t>
  </si>
  <si>
    <t>VV</t>
  </si>
  <si>
    <t>113107243</t>
  </si>
  <si>
    <t>Odstranění podkladů nebo krytů strojně plochy jednotlivě přes 200 m2 s přemístěním hmot na skládku na vzdálenost do 20 m nebo s naložením na dopravní prostředek živičných, o tl. vrstvy přes 100 do 150 mm</t>
  </si>
  <si>
    <t>-718108060</t>
  </si>
  <si>
    <t>https://podminky.urs.cz/item/CS_URS_2026_01/113107243</t>
  </si>
  <si>
    <t>113201112</t>
  </si>
  <si>
    <t>Vytrhání obrub s vybouráním lože, s přemístěním hmot na skládku na vzdálenost do 3 m nebo s naložením na dopravní prostředek silničních ležatých</t>
  </si>
  <si>
    <t>m</t>
  </si>
  <si>
    <t>-334182658</t>
  </si>
  <si>
    <t>https://podminky.urs.cz/item/CS_URS_2026_01/113201112</t>
  </si>
  <si>
    <t>60</t>
  </si>
  <si>
    <t>119001422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</si>
  <si>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přes 3 do 6 kabelů</t>
  </si>
  <si>
    <t>-1787997828</t>
  </si>
  <si>
    <t>https://podminky.urs.cz/item/CS_URS_2026_01/119001422</t>
  </si>
  <si>
    <t>80</t>
  </si>
  <si>
    <t>5</t>
  </si>
  <si>
    <t>129001101</t>
  </si>
  <si>
    <t>Příplatek k cenám vykopávek za ztížení vykopávky v blízkosti podzemního vedení nebo výbušnin v horninách jakékoliv třídy</t>
  </si>
  <si>
    <t>m3</t>
  </si>
  <si>
    <t>1357767093</t>
  </si>
  <si>
    <t>https://podminky.urs.cz/item/CS_URS_2026_01/129001101</t>
  </si>
  <si>
    <t>80*1,3*1,6</t>
  </si>
  <si>
    <t>6</t>
  </si>
  <si>
    <t>132254205</t>
  </si>
  <si>
    <t>Hloubení zapažených rýh šířky přes 800 do 2 000 mm strojně s urovnáním dna do předepsaného profilu a spádu v hornině třídy těžitelnosti I skupiny 3 přes 500 do 1 000 m3</t>
  </si>
  <si>
    <t>463682677</t>
  </si>
  <si>
    <t>https://podminky.urs.cz/item/CS_URS_2026_01/132254205</t>
  </si>
  <si>
    <t>592,03</t>
  </si>
  <si>
    <t>7</t>
  </si>
  <si>
    <t>133254103</t>
  </si>
  <si>
    <t>Hloubení zapažených šachet strojně v hornině třídy těžitelnosti I skupiny 3 přes 50 do 100 m3</t>
  </si>
  <si>
    <t>1790837411</t>
  </si>
  <si>
    <t>https://podminky.urs.cz/item/CS_URS_2026_01/133254103</t>
  </si>
  <si>
    <t>55,12</t>
  </si>
  <si>
    <t>8</t>
  </si>
  <si>
    <t>151811131</t>
  </si>
  <si>
    <t>Zřízení pažicích boxů pro pažení a rozepření stěn rýh podzemního vedení hloubka výkopu do 4 m, šířka do 1,2 m</t>
  </si>
  <si>
    <t>2116459417</t>
  </si>
  <si>
    <t>https://podminky.urs.cz/item/CS_URS_2026_01/151811131</t>
  </si>
  <si>
    <t>2*239*2,0</t>
  </si>
  <si>
    <t>9</t>
  </si>
  <si>
    <t>151811231</t>
  </si>
  <si>
    <t>Odstranění pažicích boxů pro pažení a rozepření stěn rýh podzemního vedení hloubka výkopu do 4 m, šířka do 1,2 m</t>
  </si>
  <si>
    <t>1575722616</t>
  </si>
  <si>
    <t>https://podminky.urs.cz/item/CS_URS_2026_01/151811231</t>
  </si>
  <si>
    <t>10</t>
  </si>
  <si>
    <t>162451106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</si>
  <si>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</si>
  <si>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-502756955</t>
  </si>
  <si>
    <t>https://podminky.urs.cz/item/CS_URS_2026_01/162451106</t>
  </si>
  <si>
    <t>592,03*2</t>
  </si>
  <si>
    <t>11</t>
  </si>
  <si>
    <t>167151111</t>
  </si>
  <si>
    <t>Nakládání, skládání a překládání neulehlého výkopku nebo sypaniny strojně nakládání, množství přes 100 m3, z hornin třídy těžitelnosti I, skupiny 1 až 3</t>
  </si>
  <si>
    <t>-13279578</t>
  </si>
  <si>
    <t>https://podminky.urs.cz/item/CS_URS_2026_01/167151111</t>
  </si>
  <si>
    <t>171201231</t>
  </si>
  <si>
    <t>Poplatek za předání zeminy a kamení recyklačnímu zařízení zatříděné do Katalogu odpadů pod kódem 17 05 04</t>
  </si>
  <si>
    <t>t</t>
  </si>
  <si>
    <t>833614725</t>
  </si>
  <si>
    <t>https://podminky.urs.cz/item/CS_URS_2026_01/171201231</t>
  </si>
  <si>
    <t>(592,03-405,61)*1,4</t>
  </si>
  <si>
    <t>13</t>
  </si>
  <si>
    <t>174111101</t>
  </si>
  <si>
    <t>Zásyp sypaninou z jakékoliv horniny ručně s uložením výkopku ve vrstvách se zhutněním jam, šachet, rýh nebo kolem objektů v těchto vykopávkách</t>
  </si>
  <si>
    <t>643752398</t>
  </si>
  <si>
    <t>https://podminky.urs.cz/item/CS_URS_2026_01/174111101</t>
  </si>
  <si>
    <t>592,03-239*1,3*0,6</t>
  </si>
  <si>
    <t>14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</si>
  <si>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</si>
  <si>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</si>
  <si>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-1438597591</t>
  </si>
  <si>
    <t>https://podminky.urs.cz/item/CS_URS_2026_01/175151101</t>
  </si>
  <si>
    <t>239*1,2*0,7-2*pi*0,2*0,2*239</t>
  </si>
  <si>
    <t>15</t>
  </si>
  <si>
    <t>M</t>
  </si>
  <si>
    <t>58337331</t>
  </si>
  <si>
    <t>štěrkopísek frakce 0/22</t>
  </si>
  <si>
    <t>CS ÚRS 2024 01</t>
  </si>
  <si>
    <t>1321202345</t>
  </si>
  <si>
    <t>140,693*1,4</t>
  </si>
  <si>
    <t>Svislé a kompletní konstrukce</t>
  </si>
  <si>
    <t>16</t>
  </si>
  <si>
    <t>358315114</t>
  </si>
  <si>
    <t>Bourání stoky kompletní nebo vybourání otvorů průřezové plochy do 4 m2 ve stokách ze zdiva z prostého betonu</t>
  </si>
  <si>
    <t>-348774098</t>
  </si>
  <si>
    <t>https://podminky.urs.cz/item/CS_URS_2026_01/358315114</t>
  </si>
  <si>
    <t>15"potrubí</t>
  </si>
  <si>
    <t>6"šachty</t>
  </si>
  <si>
    <t>9*0,2"UV</t>
  </si>
  <si>
    <t>5"přípojky</t>
  </si>
  <si>
    <t>Součet</t>
  </si>
  <si>
    <t>17</t>
  </si>
  <si>
    <t>359901211</t>
  </si>
  <si>
    <t>Monitoring stok (kamerový systém) jakékoli výšky nová kanalizace</t>
  </si>
  <si>
    <t>1963464887</t>
  </si>
  <si>
    <t>https://podminky.urs.cz/item/CS_URS_2026_01/359901211</t>
  </si>
  <si>
    <t>239</t>
  </si>
  <si>
    <t>Vodorovné konstrukce</t>
  </si>
  <si>
    <t>18</t>
  </si>
  <si>
    <t>451572111</t>
  </si>
  <si>
    <t>Lože pod potrubí, stoky a drobné objekty v otevřeném výkopu z kameniva drobného těženého 0 až 4 mm</t>
  </si>
  <si>
    <t>106918742</t>
  </si>
  <si>
    <t>https://podminky.urs.cz/item/CS_URS_2026_01/451572111</t>
  </si>
  <si>
    <t>239*1,3*0,1</t>
  </si>
  <si>
    <t>19</t>
  </si>
  <si>
    <t>58337310</t>
  </si>
  <si>
    <t>štěrkopísek frakce 0/4</t>
  </si>
  <si>
    <t>-924289602</t>
  </si>
  <si>
    <t>31,07*1,4</t>
  </si>
  <si>
    <t>Komunikace pozemní</t>
  </si>
  <si>
    <t>20</t>
  </si>
  <si>
    <t>564851111</t>
  </si>
  <si>
    <t>Podklad ze štěrkodrti ŠD 0/63 mm s rozprostřením a zhutněním plochy přes 100 m2, po zhutnění tl. 150 mm</t>
  </si>
  <si>
    <t>-1408825143</t>
  </si>
  <si>
    <t>https://podminky.urs.cz/item/CS_URS_2026_01/564851111</t>
  </si>
  <si>
    <t>R564851112</t>
  </si>
  <si>
    <t>Podklad ze štěrkodrti ŠD s rozprostřením a zhutněním plochy přes 100 m2, po zhutnění tl. 160 mm</t>
  </si>
  <si>
    <t>204694276</t>
  </si>
  <si>
    <t>povrch_S</t>
  </si>
  <si>
    <t>22</t>
  </si>
  <si>
    <t>565155001</t>
  </si>
  <si>
    <t>Asfaltový beton vrstva podkladní ACP 16 z nemodifikovaného asfaltu s rozprostřením a zhutněním ACP 16 + v pruhu šířky do 1,5 m, po zhutnění tl. 70 mm</t>
  </si>
  <si>
    <t>-1909907541</t>
  </si>
  <si>
    <t>https://podminky.urs.cz/item/CS_URS_2026_01/565155001</t>
  </si>
  <si>
    <t>23</t>
  </si>
  <si>
    <t>573191111</t>
  </si>
  <si>
    <t>Postřik infiltrační kationaktivní emulzí v množství 1,00 kg/m2</t>
  </si>
  <si>
    <t>-386230841</t>
  </si>
  <si>
    <t>https://podminky.urs.cz/item/CS_URS_2026_01/573191111</t>
  </si>
  <si>
    <t>24</t>
  </si>
  <si>
    <t>573211109</t>
  </si>
  <si>
    <t>Postřik spojovací PS bez posypu kamenivem z asfaltu silničního, v množství 0,50 kg/m2</t>
  </si>
  <si>
    <t>-1353376095</t>
  </si>
  <si>
    <t>https://podminky.urs.cz/item/CS_URS_2026_01/573211109</t>
  </si>
  <si>
    <t>2*povrch_s*1,33</t>
  </si>
  <si>
    <t>25</t>
  </si>
  <si>
    <t>577134211</t>
  </si>
  <si>
    <t>Asfaltový beton vrstva obrusná ACO 11 z nemodifikovaného asfaltu s rozprostřením a se zhutněním ACO 11 v pruhu šířky přes 1,5 do 3 m, po zhutnění tl. 40 mm</t>
  </si>
  <si>
    <t>1211850494</t>
  </si>
  <si>
    <t>https://podminky.urs.cz/item/CS_URS_2026_01/577134211</t>
  </si>
  <si>
    <t>povrch_S*1,33</t>
  </si>
  <si>
    <t>26</t>
  </si>
  <si>
    <t>577155112</t>
  </si>
  <si>
    <t>Asfaltový beton vrstva ložní ACL 16 z nemodifikovaného asfaltu s rozprostřením a zhutněním ACL 16 + v pruhu šířky do 3 m, po zhutnění tl. 60 mm</t>
  </si>
  <si>
    <t>118526306</t>
  </si>
  <si>
    <t>https://podminky.urs.cz/item/CS_URS_2026_01/577155112</t>
  </si>
  <si>
    <t>povrch_s*1,33</t>
  </si>
  <si>
    <t>27</t>
  </si>
  <si>
    <t>573211107</t>
  </si>
  <si>
    <t>Postřik spojovací PS bez posypu kamenivem z asfaltu silničního, v množství 0,30 kg/m2</t>
  </si>
  <si>
    <t>1147554663</t>
  </si>
  <si>
    <t>https://podminky.urs.cz/item/CS_URS_2026_01/573211107</t>
  </si>
  <si>
    <t>Vedení trubní dálková a přípojná</t>
  </si>
  <si>
    <t>28</t>
  </si>
  <si>
    <t>871393123</t>
  </si>
  <si>
    <t>Montáž kanalizačního potrubí z tvrdého PVC-U hladkého plnostěnného tuhost SN 12 DN 400</t>
  </si>
  <si>
    <t>-2120281202</t>
  </si>
  <si>
    <t>https://podminky.urs.cz/item/CS_URS_2026_01/871393123</t>
  </si>
  <si>
    <t>29</t>
  </si>
  <si>
    <t>28611110</t>
  </si>
  <si>
    <t>trubka kanalizační PVC-U plnostěnná jednovrstvá s rázovou odolností DN 400x6000mm SN12</t>
  </si>
  <si>
    <t>1664904042</t>
  </si>
  <si>
    <t>239*1,1 'Přepočtené koeficientem množství</t>
  </si>
  <si>
    <t>30</t>
  </si>
  <si>
    <t>877390310</t>
  </si>
  <si>
    <t>Montáž tvarovek na kanalizačním plastovém potrubí z PP nebo PVC-U hladkého plnostěnného kolen, víček nebo hrdlových uzávěrů DN 400</t>
  </si>
  <si>
    <t>kus</t>
  </si>
  <si>
    <t>1040658783</t>
  </si>
  <si>
    <t>https://podminky.urs.cz/item/CS_URS_2026_01/877390310</t>
  </si>
  <si>
    <t>31</t>
  </si>
  <si>
    <t>28651077</t>
  </si>
  <si>
    <t>přesuvka kanalizační PVC-U plnostěnná s rázovou odolností DN 400</t>
  </si>
  <si>
    <t>1968733265</t>
  </si>
  <si>
    <t>32</t>
  </si>
  <si>
    <t>877390320</t>
  </si>
  <si>
    <t>Montáž tvarovek na kanalizačním plastovém potrubí z PP nebo PVC-U hladkého plnostěnného odboček DN 400</t>
  </si>
  <si>
    <t>-1646339688</t>
  </si>
  <si>
    <t>https://podminky.urs.cz/item/CS_URS_2026_01/877390320</t>
  </si>
  <si>
    <t>13+9</t>
  </si>
  <si>
    <t>33</t>
  </si>
  <si>
    <t>28651041</t>
  </si>
  <si>
    <t>odbočka kanalizační PVC-U plnostěnná s rázovou odolností DN 400/160/45°</t>
  </si>
  <si>
    <t>946117486</t>
  </si>
  <si>
    <t>34</t>
  </si>
  <si>
    <t>28651042</t>
  </si>
  <si>
    <t>odbočka kanalizační PVC-U plnostěnná s rázovou odolností DN 400/200/45°</t>
  </si>
  <si>
    <t>767715685</t>
  </si>
  <si>
    <t>35</t>
  </si>
  <si>
    <t>892442111</t>
  </si>
  <si>
    <t>Tlakové zkoušky vodou zabezpečení konců potrubí při tlakových zkouškách DN přes 300 do 600</t>
  </si>
  <si>
    <t>-1769120703</t>
  </si>
  <si>
    <t>https://podminky.urs.cz/item/CS_URS_2026_01/892442111</t>
  </si>
  <si>
    <t>36</t>
  </si>
  <si>
    <t>892421111</t>
  </si>
  <si>
    <t>Tlakové zkoušky vodou na potrubí DN 400 nebo 500</t>
  </si>
  <si>
    <t>-985532497</t>
  </si>
  <si>
    <t>https://podminky.urs.cz/item/CS_URS_2026_01/892421111</t>
  </si>
  <si>
    <t>37</t>
  </si>
  <si>
    <t>894411131</t>
  </si>
  <si>
    <t>Zřízení šachet kanalizačních z betonových dílců výšky vstupu do 1,50 m s obložením dna betonem tř. C 25/30, na potrubí DN přes 300 do 400</t>
  </si>
  <si>
    <t>830545657</t>
  </si>
  <si>
    <t>https://podminky.urs.cz/item/CS_URS_2026_01/894411131</t>
  </si>
  <si>
    <t>38</t>
  </si>
  <si>
    <t>59224337</t>
  </si>
  <si>
    <t>dno betonové šachty DN 1000 kanalizační výšky 60cm</t>
  </si>
  <si>
    <t>1549977888</t>
  </si>
  <si>
    <t>39</t>
  </si>
  <si>
    <t>59224312</t>
  </si>
  <si>
    <t>konus betonové šachty DN 1000 kanalizační 100x62,5x58cm tl stěny 12 stupadla poplastovaná</t>
  </si>
  <si>
    <t>-382893411</t>
  </si>
  <si>
    <t>40</t>
  </si>
  <si>
    <t>59224160</t>
  </si>
  <si>
    <t>skruž betonová kanalizační se stupadly 100x25x12cm</t>
  </si>
  <si>
    <t>626973088</t>
  </si>
  <si>
    <t>41</t>
  </si>
  <si>
    <t>59224161</t>
  </si>
  <si>
    <t>skruž betonová kanalizační se stupadly 100x50x12cm</t>
  </si>
  <si>
    <t>923798481</t>
  </si>
  <si>
    <t>42</t>
  </si>
  <si>
    <t>59224162</t>
  </si>
  <si>
    <t>skruž betonová kanalizační se stupadly 100x100x12cm</t>
  </si>
  <si>
    <t>267513752</t>
  </si>
  <si>
    <t>43</t>
  </si>
  <si>
    <t>59224185</t>
  </si>
  <si>
    <t>prstenec šachtový vyrovnávací betonový 625x120x60mm</t>
  </si>
  <si>
    <t>804094512</t>
  </si>
  <si>
    <t>44</t>
  </si>
  <si>
    <t>59224187</t>
  </si>
  <si>
    <t>prstenec šachtový vyrovnávací betonový 625x120x100mm</t>
  </si>
  <si>
    <t>973516516</t>
  </si>
  <si>
    <t>45</t>
  </si>
  <si>
    <t>59224348</t>
  </si>
  <si>
    <t>těsnění elastomerové pro spojení šachetních dílů DN 1000</t>
  </si>
  <si>
    <t>1858835374</t>
  </si>
  <si>
    <t>46</t>
  </si>
  <si>
    <t>899104112</t>
  </si>
  <si>
    <t>Osazení poklopů šachtových litinových, ocelových nebo železobetonových včetně rámů pro třídu zatížení D400, E600</t>
  </si>
  <si>
    <t>766815787</t>
  </si>
  <si>
    <t>https://podminky.urs.cz/item/CS_URS_2026_01/899104112</t>
  </si>
  <si>
    <t>47</t>
  </si>
  <si>
    <t>55241017</t>
  </si>
  <si>
    <t>poklop šachtový litinový kruhový DN 600 bez ventilace tř D400 pro běžný provoz</t>
  </si>
  <si>
    <t>887147194</t>
  </si>
  <si>
    <t>48</t>
  </si>
  <si>
    <t>899103211</t>
  </si>
  <si>
    <t>Demontáž poklopů litinových a ocelových včetně rámů, hmotnosti jednotlivě přes 100 do 150 Kg</t>
  </si>
  <si>
    <t>1534382157</t>
  </si>
  <si>
    <t>https://podminky.urs.cz/item/CS_URS_2026_01/899103211</t>
  </si>
  <si>
    <t>49</t>
  </si>
  <si>
    <t>899722114</t>
  </si>
  <si>
    <t>Krytí potrubí z plastů výstražnou fólií z PVC šířky přes 34 do 40 cm</t>
  </si>
  <si>
    <t>-829223940</t>
  </si>
  <si>
    <t>https://podminky.urs.cz/item/CS_URS_2026_01/899722114</t>
  </si>
  <si>
    <t>50</t>
  </si>
  <si>
    <t>R899801501</t>
  </si>
  <si>
    <t>Napojení na stávající kanalizaci</t>
  </si>
  <si>
    <t>458066217</t>
  </si>
  <si>
    <t>Ostatní konstrukce a práce, bourání</t>
  </si>
  <si>
    <t>51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</si>
  <si>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</si>
  <si>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</si>
  <si>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2036765556</t>
  </si>
  <si>
    <t>https://podminky.urs.cz/item/CS_URS_2026_01/916131213</t>
  </si>
  <si>
    <t>52</t>
  </si>
  <si>
    <t>59217031</t>
  </si>
  <si>
    <t>obrubník silniční betonový 1000x150x250mm</t>
  </si>
  <si>
    <t>-1832648697</t>
  </si>
  <si>
    <t>53</t>
  </si>
  <si>
    <t>916991121</t>
  </si>
  <si>
    <t>Lože pod obrubníky, krajníky nebo obruby z dlažebních kostek z betonu prostého</t>
  </si>
  <si>
    <t>16498434</t>
  </si>
  <si>
    <t>https://podminky.urs.cz/item/CS_URS_2026_01/916991121</t>
  </si>
  <si>
    <t>60*0,15*0,2</t>
  </si>
  <si>
    <t>54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</si>
  <si>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</si>
  <si>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</si>
  <si>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-294146296</t>
  </si>
  <si>
    <t>https://podminky.urs.cz/item/CS_URS_2026_01/919732211</t>
  </si>
  <si>
    <t>513,6</t>
  </si>
  <si>
    <t>55</t>
  </si>
  <si>
    <t>919735114</t>
  </si>
  <si>
    <t>Řezání stávajícího živičného krytu nebo podkladu hloubky přes 150 do 200 mm</t>
  </si>
  <si>
    <t>219268251</t>
  </si>
  <si>
    <t>https://podminky.urs.cz/item/CS_URS_2026_01/919735114</t>
  </si>
  <si>
    <t>56</t>
  </si>
  <si>
    <t>979021113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</si>
  <si>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</si>
  <si>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978571115</t>
  </si>
  <si>
    <t>https://podminky.urs.cz/item/CS_URS_2026_01/979021113</t>
  </si>
  <si>
    <t>997</t>
  </si>
  <si>
    <t>Doprava suti a vybouraných hmot</t>
  </si>
  <si>
    <t>57</t>
  </si>
  <si>
    <t>997221551</t>
  </si>
  <si>
    <t>Vodorovná doprava suti bez naložení, ale se složením a s hrubým urovnáním ze sypkých materiálů, na vzdálenost do 1 km</t>
  </si>
  <si>
    <t>775550267</t>
  </si>
  <si>
    <t>https://podminky.urs.cz/item/CS_URS_2026_01/997221551</t>
  </si>
  <si>
    <t>50,04+86,387</t>
  </si>
  <si>
    <t>58</t>
  </si>
  <si>
    <t>997221559</t>
  </si>
  <si>
    <t>Vodorovná doprava suti bez naložení, ale se složením a s hrubým urovnáním ze sypkých materiálů, na vzdálenost Příplatek k ceně za každý další započatý 1 km přes 1 km</t>
  </si>
  <si>
    <t>-821427194</t>
  </si>
  <si>
    <t>https://podminky.urs.cz/item/CS_URS_2026_01/997221559</t>
  </si>
  <si>
    <t>59</t>
  </si>
  <si>
    <t>997221611</t>
  </si>
  <si>
    <t>Nakládání na dopravní prostředky pro vodorovnou dopravu suti</t>
  </si>
  <si>
    <t>-1248023962</t>
  </si>
  <si>
    <t>https://podminky.urs.cz/item/CS_URS_2026_01/997221611</t>
  </si>
  <si>
    <t>997221861</t>
  </si>
  <si>
    <t>Poplatek za předání stavebního odpadu recyklačnímu zařízení z prostého betonu zatříděného do Katalogu odpadů pod kódem 17 01 01</t>
  </si>
  <si>
    <t>-117867672</t>
  </si>
  <si>
    <t>https://podminky.urs.cz/item/CS_URS_2026_01/997221861</t>
  </si>
  <si>
    <t>27,8*1,8</t>
  </si>
  <si>
    <t>61</t>
  </si>
  <si>
    <t>997221645</t>
  </si>
  <si>
    <t>Poplatek za uložení stavebního odpadu na skládce (skládkovné) asfaltového bez obsahu dehtu zatříděného do Katalogu odpadů pod kódem 17 03 02</t>
  </si>
  <si>
    <t>1547438995</t>
  </si>
  <si>
    <t>https://podminky.urs.cz/item/CS_URS_2026_01/997221645</t>
  </si>
  <si>
    <t>povrch_s*0,15*1,8</t>
  </si>
  <si>
    <t>998</t>
  </si>
  <si>
    <t>Přesun hmot</t>
  </si>
  <si>
    <t>62</t>
  </si>
  <si>
    <t>998225111</t>
  </si>
  <si>
    <t>Přesun hmot pro komunikace s krytem z kameniva, monolitickým betonovým nebo živičným dopravní vzdálenost do 200 m jakékoliv délky objektu</t>
  </si>
  <si>
    <t>-1068755030</t>
  </si>
  <si>
    <t>https://podminky.urs.cz/item/CS_URS_2026_01/998225111</t>
  </si>
  <si>
    <t>288,182-42</t>
  </si>
  <si>
    <t>63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</si>
  <si>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</si>
  <si>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</si>
  <si>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-1140942575</t>
  </si>
  <si>
    <t>https://podminky.urs.cz/item/CS_URS_2026_01/998276101</t>
  </si>
  <si>
    <t>délka_p</t>
  </si>
  <si>
    <t>délka přípojek</t>
  </si>
  <si>
    <t>129,8</t>
  </si>
  <si>
    <t>plocha_p</t>
  </si>
  <si>
    <t>plocha komunikace nad přípojkami</t>
  </si>
  <si>
    <t>103,84</t>
  </si>
  <si>
    <t>suť_bet</t>
  </si>
  <si>
    <t>objem betonové suti</t>
  </si>
  <si>
    <t>8,156</t>
  </si>
  <si>
    <t>2 - Přípojky</t>
  </si>
  <si>
    <t xml:space="preserve">    8 - Trubní vedení</t>
  </si>
  <si>
    <t xml:space="preserve">    997 - Přesun sutě</t>
  </si>
  <si>
    <t>113107523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</si>
  <si>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200 do 300 mm</t>
  </si>
  <si>
    <t>-1484582444</t>
  </si>
  <si>
    <t>https://podminky.urs.cz/item/CS_URS_2026_01/113107523</t>
  </si>
  <si>
    <t>(98,1+31,7)*0,8</t>
  </si>
  <si>
    <t>113107525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</si>
  <si>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400 do 500 mm</t>
  </si>
  <si>
    <t>908241670</t>
  </si>
  <si>
    <t>https://podminky.urs.cz/item/CS_URS_2026_01/113107525</t>
  </si>
  <si>
    <t>113107542</t>
  </si>
  <si>
    <t>Odstranění podkladů nebo krytů při překopech inženýrských sítí s přemístěním hmot na skládku ve vzdálenosti do 3 m nebo s naložením na dopravní prostředek strojně plochy jednotlivě přes 15 m2 živičných, o tl. vrstvy přes 50 do 100 mm</t>
  </si>
  <si>
    <t>-784493846</t>
  </si>
  <si>
    <t>https://podminky.urs.cz/item/CS_URS_2026_01/113107542</t>
  </si>
  <si>
    <t>113107544</t>
  </si>
  <si>
    <t>Odstranění podkladů nebo krytů při překopech inženýrských sítí s přemístěním hmot na skládku ve vzdálenosti do 3 m nebo s naložením na dopravní prostředek strojně plochy jednotlivě přes 15 m2 živičných, o tl. vrstvy přes 150 do 200 mm</t>
  </si>
  <si>
    <t>-2130257683</t>
  </si>
  <si>
    <t>https://podminky.urs.cz/item/CS_URS_2026_01/113107544</t>
  </si>
  <si>
    <t>132254101</t>
  </si>
  <si>
    <t>Hloubení zapažených rýh šířky do 800 mm strojně s urovnáním dna do předepsaného profilu a spádu v hornině třídy těžitelnosti I skupiny 3 do 20 m3</t>
  </si>
  <si>
    <t>-1774180614</t>
  </si>
  <si>
    <t>https://podminky.urs.cz/item/CS_URS_2026_01/132254101</t>
  </si>
  <si>
    <t>plocha_p*1,5</t>
  </si>
  <si>
    <t>52162593</t>
  </si>
  <si>
    <t>2*(98,1+31,7)*1,5</t>
  </si>
  <si>
    <t>-570253681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</si>
  <si>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</si>
  <si>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</si>
  <si>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-81486223</t>
  </si>
  <si>
    <t>https://podminky.urs.cz/item/CS_URS_2026_01/162351104</t>
  </si>
  <si>
    <t>171151103</t>
  </si>
  <si>
    <t>Uložení sypanin do násypů strojně s rozprostřením sypaniny ve vrstvách a s hrubým urovnáním zhutněných z hornin soudržných jakékoliv třídy těžitelnosti</t>
  </si>
  <si>
    <t>1902099429</t>
  </si>
  <si>
    <t>https://podminky.urs.cz/item/CS_URS_2026_01/171151103</t>
  </si>
  <si>
    <t>174151101</t>
  </si>
  <si>
    <t>Zásyp sypaninou z jakékoliv horniny strojně s uložením výkopku ve vrstvách se zhutněním jam, šachet, rýh nebo kolem objektů v těchto vykopávkách</t>
  </si>
  <si>
    <t>1558849103</t>
  </si>
  <si>
    <t>https://podminky.urs.cz/item/CS_URS_2026_01/174151101</t>
  </si>
  <si>
    <t>749011134</t>
  </si>
  <si>
    <t>obsyp_p</t>
  </si>
  <si>
    <t>plocha_p*0,5-(98,1+31,7)*2*0,1*0,1*pi</t>
  </si>
  <si>
    <t>-75424693</t>
  </si>
  <si>
    <t>43,764*1,4 'Přepočtené koeficientem množství</t>
  </si>
  <si>
    <t>-1482330507</t>
  </si>
  <si>
    <t>2*pi*0,1*0,1*délka_p</t>
  </si>
  <si>
    <t>1317076582</t>
  </si>
  <si>
    <t>plocha_p*0,1</t>
  </si>
  <si>
    <t>-1301920727</t>
  </si>
  <si>
    <t>Podklad ze štěrkodrti ŠD 0/32 mm s rozprostřením a zhutněním plochy přes 100 m2, po zhutnění tl. 160 mm</t>
  </si>
  <si>
    <t>644950175</t>
  </si>
  <si>
    <t>2114419789</t>
  </si>
  <si>
    <t>Postřik infiltrační kationaktivní emulzí v množství 1,20 kg/m2</t>
  </si>
  <si>
    <t>1764197090</t>
  </si>
  <si>
    <t>1620718193</t>
  </si>
  <si>
    <t>plocha_p*2*1,5</t>
  </si>
  <si>
    <t>577134021</t>
  </si>
  <si>
    <t>Asfaltový beton vrstva obrusná ACO 11 z nemodifikovaného asfaltu s rozprostřením a se zhutněním ACO 11 v pruhu šířky do 1,5 m, po zhutnění tl. 40 mm</t>
  </si>
  <si>
    <t>-1393737236</t>
  </si>
  <si>
    <t>https://podminky.urs.cz/item/CS_URS_2026_01/577134021</t>
  </si>
  <si>
    <t>577155012</t>
  </si>
  <si>
    <t>Asfaltový beton vrstva ložní ACL 16 z nemodifikovaného asfaltu s rozprostřením a zhutněním ACL 16 + v pruhu šířky do 1,5 m, po zhutnění tl. 60 mm</t>
  </si>
  <si>
    <t>-864468543</t>
  </si>
  <si>
    <t>https://podminky.urs.cz/item/CS_URS_2026_01/577155012</t>
  </si>
  <si>
    <t>1353454703</t>
  </si>
  <si>
    <t>Trubní vedení</t>
  </si>
  <si>
    <t>871313123</t>
  </si>
  <si>
    <t>Montáž kanalizačního potrubí z tvrdého PVC-U hladkého plnostěnného tuhost SN 12 DN 160</t>
  </si>
  <si>
    <t>-101937787</t>
  </si>
  <si>
    <t>https://podminky.urs.cz/item/CS_URS_2026_01/871313123</t>
  </si>
  <si>
    <t>98,1</t>
  </si>
  <si>
    <t>28611230</t>
  </si>
  <si>
    <t>trubka kanalizační PVC-U DN 160x3000mm SN12</t>
  </si>
  <si>
    <t>CS ÚRS 2023 01</t>
  </si>
  <si>
    <t>-1172211091</t>
  </si>
  <si>
    <t>98,1*0,55 'Přepočtené koeficientem množství</t>
  </si>
  <si>
    <t>28611239</t>
  </si>
  <si>
    <t>trubka kanalizační PVC-U DN 160x5000mm SN12</t>
  </si>
  <si>
    <t>772529680</t>
  </si>
  <si>
    <t>871353123</t>
  </si>
  <si>
    <t>Montáž kanalizačního potrubí z tvrdého PVC-U hladkého plnostěnného tuhost SN 12 DN 200</t>
  </si>
  <si>
    <t>-1926430245</t>
  </si>
  <si>
    <t>https://podminky.urs.cz/item/CS_URS_2026_01/871353123</t>
  </si>
  <si>
    <t>31,7</t>
  </si>
  <si>
    <t>28611107</t>
  </si>
  <si>
    <t>trubka kanalizační PVC-U plnostěnná jednovrstvá s rázovou odolností DN 200x6000mm SN12</t>
  </si>
  <si>
    <t>-1165232412</t>
  </si>
  <si>
    <t>31,7*1,03 'Přepočtené koeficientem množství</t>
  </si>
  <si>
    <t>877310310</t>
  </si>
  <si>
    <t>Montáž tvarovek na kanalizačním plastovém potrubí z PP nebo PVC-U hladkého plnostěnného kolen, víček nebo hrdlových uzávěrů DN 150</t>
  </si>
  <si>
    <t>-1629159419</t>
  </si>
  <si>
    <t>https://podminky.urs.cz/item/CS_URS_2026_01/877310310</t>
  </si>
  <si>
    <t>28651010</t>
  </si>
  <si>
    <t>koleno kanalizační PVC-U plnostěnné s rázovou odolností 160x15°</t>
  </si>
  <si>
    <t>1205502004</t>
  </si>
  <si>
    <t>28651011</t>
  </si>
  <si>
    <t>koleno kanalizační PVC-U plnostěnné s rázovou odolností 160x30°</t>
  </si>
  <si>
    <t>-835731386</t>
  </si>
  <si>
    <t>28651012</t>
  </si>
  <si>
    <t>koleno kanalizační PVC-U plnostěnné s rázovou odolností 160x45°</t>
  </si>
  <si>
    <t>-1484526622</t>
  </si>
  <si>
    <t>877350310</t>
  </si>
  <si>
    <t>Montáž tvarovek na kanalizačním plastovém potrubí z PP nebo PVC-U hladkého plnostěnného kolen, víček nebo hrdlových uzávěrů DN 200</t>
  </si>
  <si>
    <t>-925392174</t>
  </si>
  <si>
    <t>https://podminky.urs.cz/item/CS_URS_2026_01/877350310</t>
  </si>
  <si>
    <t>28651015</t>
  </si>
  <si>
    <t>koleno kanalizační PVC-U plnostěnné s rázovou odolností 200x45°</t>
  </si>
  <si>
    <t>-164083908</t>
  </si>
  <si>
    <t>18*0,33333 'Přepočtené koeficientem množství</t>
  </si>
  <si>
    <t>28651014</t>
  </si>
  <si>
    <t>koleno kanalizační PVC-U plnostěnné s rázovou odolností 200x30°</t>
  </si>
  <si>
    <t>681807414</t>
  </si>
  <si>
    <t>28651013</t>
  </si>
  <si>
    <t>koleno kanalizační PVC-U plnostěnné s rázovou odolností 200x15°</t>
  </si>
  <si>
    <t>-548495910</t>
  </si>
  <si>
    <t>895941343</t>
  </si>
  <si>
    <t>Osazení vpusti uliční z betonových dílců DN 500 dno vysoké s kalištěm</t>
  </si>
  <si>
    <t>-1614714090</t>
  </si>
  <si>
    <t>https://podminky.urs.cz/item/CS_URS_2026_01/895941343</t>
  </si>
  <si>
    <t>59223874</t>
  </si>
  <si>
    <t>koš vysoký pro uliční vpusti žárově Pz plech pro rám 500/300mm</t>
  </si>
  <si>
    <t>1811880206</t>
  </si>
  <si>
    <t>59223260</t>
  </si>
  <si>
    <t>mříž vtoková litinová k uliční vpusti C250/D400 500x500mm</t>
  </si>
  <si>
    <t>226666636</t>
  </si>
  <si>
    <t>R592238760</t>
  </si>
  <si>
    <t>rám zabetonovaný DIN 19583-9 500/500 mm</t>
  </si>
  <si>
    <t>-422585742</t>
  </si>
  <si>
    <t>59224492</t>
  </si>
  <si>
    <t>skruž betonová s odtokem 200mm PVC pro uliční vpusť 450x450x50mm</t>
  </si>
  <si>
    <t>1873318376</t>
  </si>
  <si>
    <t>59223852</t>
  </si>
  <si>
    <t>dno pro uliční vpusť s kalovou prohlubní betonové 450x300x50mm</t>
  </si>
  <si>
    <t>-448121167</t>
  </si>
  <si>
    <t>59223858</t>
  </si>
  <si>
    <t>skruž betonová horní pro uliční vpusť 450x570x50mm</t>
  </si>
  <si>
    <t>85774162</t>
  </si>
  <si>
    <t>59223864</t>
  </si>
  <si>
    <t>prstenec pro uliční vpusť vyrovnávací betonový 390x60x130mm</t>
  </si>
  <si>
    <t>495867932</t>
  </si>
  <si>
    <t>899722113</t>
  </si>
  <si>
    <t>Krytí potrubí z plastů výstražnou fólií z PVC šířky přes 25 do 34 cm</t>
  </si>
  <si>
    <t>-919025964</t>
  </si>
  <si>
    <t>https://podminky.urs.cz/item/CS_URS_2026_01/899722113</t>
  </si>
  <si>
    <t>98,1+31,7</t>
  </si>
  <si>
    <t>646161116</t>
  </si>
  <si>
    <t>2*délka_p</t>
  </si>
  <si>
    <t>952317887</t>
  </si>
  <si>
    <t>Přesun sutě</t>
  </si>
  <si>
    <t>-467363110</t>
  </si>
  <si>
    <t>suť_bet+plocha_p*0,15</t>
  </si>
  <si>
    <t>-763752599</t>
  </si>
  <si>
    <t>(suť_bet+plocha_p*0,15)*5</t>
  </si>
  <si>
    <t>1241174145</t>
  </si>
  <si>
    <t>1906135914</t>
  </si>
  <si>
    <t>plocha_p*0,15</t>
  </si>
  <si>
    <t>997221655</t>
  </si>
  <si>
    <t>Poplatek za uložení stavebního odpadu na skládce (skládkovné) zeminy a kamení zatříděného do Katalogu odpadů pod kódem 17 05 04</t>
  </si>
  <si>
    <t>-1167240269</t>
  </si>
  <si>
    <t>https://podminky.urs.cz/item/CS_URS_2026_01/997221655</t>
  </si>
  <si>
    <t>561436777</t>
  </si>
  <si>
    <t>2127218459</t>
  </si>
  <si>
    <t>2,4</t>
  </si>
  <si>
    <t>3 - Oprava komunikace po roce</t>
  </si>
  <si>
    <t>113154532</t>
  </si>
  <si>
    <t>Frézování živičného podkladu nebo krytu s naložením hmot na dopravní prostředek plochy přes 500 do 2 000 m2 pruhu šířky do 1 m, tloušťky vrstvy 40 mm</t>
  </si>
  <si>
    <t>-1978630947</t>
  </si>
  <si>
    <t>https://podminky.urs.cz/item/CS_URS_2026_01/113154532</t>
  </si>
  <si>
    <t>1612319417</t>
  </si>
  <si>
    <t>-1998346775</t>
  </si>
  <si>
    <t>836</t>
  </si>
  <si>
    <t>-333388217</t>
  </si>
  <si>
    <t>250</t>
  </si>
  <si>
    <t>919735111</t>
  </si>
  <si>
    <t>Řezání stávajícího živičného krytu nebo podkladu hloubky do 50 mm</t>
  </si>
  <si>
    <t>-2075564178</t>
  </si>
  <si>
    <t>https://podminky.urs.cz/item/CS_URS_2026_01/919735111</t>
  </si>
  <si>
    <t>919794441</t>
  </si>
  <si>
    <t>Úprava ploch kolem hydrantů, šoupat, kanalizačních poklopů a mříží, sloupů apod. v živičných krytech jakékoliv tloušťky, jednotlivě v půdorysné ploše do 2 m2</t>
  </si>
  <si>
    <t>522568526</t>
  </si>
  <si>
    <t>https://podminky.urs.cz/item/CS_URS_2026_01/919794441</t>
  </si>
  <si>
    <t>-2001021886</t>
  </si>
  <si>
    <t>76,912</t>
  </si>
  <si>
    <t>1886459265</t>
  </si>
  <si>
    <t>76,912*24 "Přepočtené koeficientem množství</t>
  </si>
  <si>
    <t>-752058899</t>
  </si>
  <si>
    <t>-424957621</t>
  </si>
  <si>
    <t>VON - Vedlejší a ostatní náklady</t>
  </si>
  <si>
    <t xml:space="preserve">    9 - Ostatní konstrukce a práce-bourání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</si>
  <si>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</si>
  <si>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</si>
  <si>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</si>
  <si>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</si>
  <si>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</si>
  <si>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</si>
  <si>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119002121</t>
  </si>
  <si>
    <t>Pomocné konstrukce při zabezpečení výkopu vodorovné pochozí přechodová lávka délky do 2 m včetně zábradlí zřízení</t>
  </si>
  <si>
    <t>1633900085</t>
  </si>
  <si>
    <t>https://podminky.urs.cz/item/CS_URS_2026_01/119002121</t>
  </si>
  <si>
    <t>119002122</t>
  </si>
  <si>
    <t>Pomocné konstrukce při zabezpečení výkopu vodorovné pochozí přechodová lávka délky do 2 m včetně zábradlí odstranění</t>
  </si>
  <si>
    <t>-393747635</t>
  </si>
  <si>
    <t>https://podminky.urs.cz/item/CS_URS_2026_01/119002122</t>
  </si>
  <si>
    <t>Ostatní konstrukce a práce-bourání</t>
  </si>
  <si>
    <t>913121111</t>
  </si>
  <si>
    <t>Montáž a demontáž dočasných dopravních značek kompletních značek vč. podstavce a sloupku základních</t>
  </si>
  <si>
    <t>1228984708</t>
  </si>
  <si>
    <t>https://podminky.urs.cz/item/CS_URS_2026_01/913121111</t>
  </si>
  <si>
    <t>913121211</t>
  </si>
  <si>
    <t>Montáž a demontáž dočasných dopravních značek Příplatek za první a každý další den použití dočasných dopravních značek k ceně 12-1111</t>
  </si>
  <si>
    <t>518306766</t>
  </si>
  <si>
    <t>https://podminky.urs.cz/item/CS_URS_2026_01/913121211</t>
  </si>
  <si>
    <t>913211111</t>
  </si>
  <si>
    <t>Montáž a demontáž dočasných dopravních zábran reflexních, šířky 1,5 m</t>
  </si>
  <si>
    <t>-1695039195</t>
  </si>
  <si>
    <t>https://podminky.urs.cz/item/CS_URS_2026_01/913211111</t>
  </si>
  <si>
    <t>913211211</t>
  </si>
  <si>
    <t>Montáž a demontáž dočasných dopravních zábran Příplatek za první a každý další den použití dočasných dopravních zábran k ceně 21-1111</t>
  </si>
  <si>
    <t>821777496</t>
  </si>
  <si>
    <t>https://podminky.urs.cz/item/CS_URS_2026_01/913211211</t>
  </si>
  <si>
    <t>913221111</t>
  </si>
  <si>
    <t>Montáž a demontáž dočasných dopravních zábran světelných včetně zásobníku na akumulátor, šířky 1,5 m, 3 světla</t>
  </si>
  <si>
    <t>-1034412076</t>
  </si>
  <si>
    <t>https://podminky.urs.cz/item/CS_URS_2026_01/913221111</t>
  </si>
  <si>
    <t>913221211</t>
  </si>
  <si>
    <t>Montáž a demontáž dočasných dopravních zábran Příplatek za první a každý další den použití dočasných dopravních zábran k ceně 22-1111</t>
  </si>
  <si>
    <t>-768142171</t>
  </si>
  <si>
    <t>https://podminky.urs.cz/item/CS_URS_2026_01/913221211</t>
  </si>
  <si>
    <t>VRN</t>
  </si>
  <si>
    <t>Vedlejší rozpočtové náklady</t>
  </si>
  <si>
    <t>VRN1</t>
  </si>
  <si>
    <t>Průzkumné, geodetické a projektové práce</t>
  </si>
  <si>
    <t>012203000</t>
  </si>
  <si>
    <t>Zeměměřičské práce před výstavbou</t>
  </si>
  <si>
    <t>…</t>
  </si>
  <si>
    <t>1975684717</t>
  </si>
  <si>
    <t>https://podminky.urs.cz/item/CS_URS_2026_01/012203000</t>
  </si>
  <si>
    <t>012303000</t>
  </si>
  <si>
    <t>Zeměměřičské práce při provádění stavby</t>
  </si>
  <si>
    <t>-1693797854</t>
  </si>
  <si>
    <t>https://podminky.urs.cz/item/CS_URS_2026_01/012303000</t>
  </si>
  <si>
    <t>013254000</t>
  </si>
  <si>
    <t>Dokumentace skutečného provedení stavby</t>
  </si>
  <si>
    <t>634902700</t>
  </si>
  <si>
    <t>https://podminky.urs.cz/item/CS_URS_2026_01/013254000</t>
  </si>
  <si>
    <t>R013254002</t>
  </si>
  <si>
    <t>Vytýčení stávajících podzemních sítí a vedení příslušnými správci</t>
  </si>
  <si>
    <t>1024</t>
  </si>
  <si>
    <t>-1168594029</t>
  </si>
  <si>
    <t>VRN3</t>
  </si>
  <si>
    <t>Zařízení staveniště</t>
  </si>
  <si>
    <t>030001000</t>
  </si>
  <si>
    <t>1640776267</t>
  </si>
  <si>
    <t>https://podminky.urs.cz/item/CS_URS_2026_01/030001000</t>
  </si>
  <si>
    <t>VRN4</t>
  </si>
  <si>
    <t>Inženýrská činnost</t>
  </si>
  <si>
    <t>043154000</t>
  </si>
  <si>
    <t>Zkoušky hutnicí</t>
  </si>
  <si>
    <t>-1175008046</t>
  </si>
  <si>
    <t>https://podminky.urs.cz/item/CS_URS_2026_01/043154000</t>
  </si>
  <si>
    <t>VRN7</t>
  </si>
  <si>
    <t>Provozní vlivy</t>
  </si>
  <si>
    <t>R072002001.1</t>
  </si>
  <si>
    <t>Silniční provoz - dopravně-inženýrské opatření, dočasné dopravní značení, čištění mechanizace před vjezdem na komunkaci, čištění komunikací, zajištění přístupu a obslužnosti (návrh, vyřízení, realizace)</t>
  </si>
  <si>
    <t>1292044639</t>
  </si>
  <si>
    <t>VRN9</t>
  </si>
  <si>
    <t>Ostatní náklady</t>
  </si>
  <si>
    <t>R090001004</t>
  </si>
  <si>
    <t>Fotodokumentace a videodokumentace stavby</t>
  </si>
  <si>
    <t>954217616</t>
  </si>
  <si>
    <t>R090001008</t>
  </si>
  <si>
    <t>Provedení pasportizace všech staveb přilehlých ke staveništi</t>
  </si>
  <si>
    <t>-798565236</t>
  </si>
  <si>
    <t>SEZNAM FIGUR</t>
  </si>
  <si>
    <t>Výměra</t>
  </si>
  <si>
    <t>Použití figury:</t>
  </si>
  <si>
    <t>Odstranění podkladu z kameniva drceného tl přes 100 do 200 mm strojně pl přes 200 m2</t>
  </si>
  <si>
    <t>Odstranění podkladu živičného tl přes 100 do 150 mm strojně pl přes 200 m2</t>
  </si>
  <si>
    <t>Podklad ze štěrkodrtě ŠD 0/63 mm plochy přes 100 m2 tl 150 mm</t>
  </si>
  <si>
    <t>Asfaltový beton vrstva podkladní ACP 16 + tl 70 mm š do 1,5 m z nemodifikovaného asfaltu</t>
  </si>
  <si>
    <t>Postřik infiltrační kationaktivní emulzí v množství 1 kg/m2</t>
  </si>
  <si>
    <t>Postřik živičný spojovací z asfaltu v množství 0,30 kg/m2</t>
  </si>
  <si>
    <t>Postřik živičný spojovací z asfaltu v množství 0,50 kg/m2</t>
  </si>
  <si>
    <t>Asfaltový beton vrstva obrusná ACO 11 tř. II tl 40 mm š do 3 m z nemodifikovaného asfaltu</t>
  </si>
  <si>
    <t>Asfaltový beton vrstva ložní ACL 16 + tl 60 mm š do 3 m z nemodifikovaného asfaltu</t>
  </si>
  <si>
    <t>Poplatek za uložení na skládce (skládkovné) odpadu asfaltového bez dehtu kód odpadu 17 03 02</t>
  </si>
  <si>
    <t>Podklad ze štěrkodrtě ŠD 0/32 mm  plochy přes 100 m2 tl 150 mm</t>
  </si>
  <si>
    <t>Krytí potrubí z plastů výstražnou fólií z PVC přes 25 do 34cm</t>
  </si>
  <si>
    <t>Bourání stoky kompletní nebo vybourání otvorů z prostého betonu plochy do 4 m2</t>
  </si>
  <si>
    <t>Styčná spára napojení nového živičného povrchu na stávající za tepla š 15 mm hl 25 mm s prořezáním</t>
  </si>
  <si>
    <t>Řezání stávajícího živičného krytu hl přes 150 do 200 mm</t>
  </si>
  <si>
    <t>objem obsypu přípojek</t>
  </si>
  <si>
    <t>Odstranění podkladu z kameniva drceného tl přes 200 do 300 mm při překopech strojně pl přes 15 m2</t>
  </si>
  <si>
    <t>Odstranění podkladu z kameniva drceného tl přes 400 do 500 mm při překopech strojně pl přes 15 m2</t>
  </si>
  <si>
    <t>Odstranění podkladu živičných tl přes 50 do 100 mm při překopech strojně pl přes 15 m2</t>
  </si>
  <si>
    <t>Odstranění podkladu živičných tl přes 150 do 200 mm při překopech strojně pl přes 15 m2</t>
  </si>
  <si>
    <t>Hloubení rýh zapažených š do 800 mm v hornině třídy těžitelnosti I skupiny 3 objem do 20 m3 strojně</t>
  </si>
  <si>
    <t>Vodorovné přemístění přes 500 do 1000 m výkopku/sypaniny z horniny třídy těžitelnosti I skupiny 1 až 3</t>
  </si>
  <si>
    <t>Uložení sypaniny z hornin soudržných do násypů zhutněných strojně</t>
  </si>
  <si>
    <t>Zásyp jam, šachet rýh nebo kolem objektů sypaninou se zhutněním</t>
  </si>
  <si>
    <t>Obsypání potrubí strojně sypaninou bez prohození, uloženou do 3 m</t>
  </si>
  <si>
    <t>Lože pod potrubí otevřený výkop z kameniva drobného těženého</t>
  </si>
  <si>
    <t>Postřik infiltrační kationaktivní emulzí v množství 1,2 kg/m2</t>
  </si>
  <si>
    <t>Asfaltový beton vrstva obrusná ACO 11 tř. II tl 40 mm š do 1,5 m z nemodifikovaného asfaltu</t>
  </si>
  <si>
    <t>Asfaltový beton vrstva ložní ACL 16 + tl 60 mm š do 1,5 m z nemodifikovaného asfaltu</t>
  </si>
  <si>
    <t>Vodorovná doprava suti ze sypkých materiálů do 1 km</t>
  </si>
  <si>
    <t>Příplatek ZKD 1 km u vodorovné dopravy suti ze sypkých materiálů</t>
  </si>
  <si>
    <t>Nakládání suti na dopravní prostředky pro vodorovnou dopravu</t>
  </si>
  <si>
    <t>Podklad ze štěrkodrtě ŠD 0/32 mm plochy přes 100 m2 tl 160 mm</t>
  </si>
  <si>
    <t>Poplatek za uložení na skládce (skládkovné) zeminy a kamení kód odpadu 17 05 04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</si>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</sst>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9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0" fillId="4" borderId="9" xfId="0" applyFont="1" applyFill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8" fillId="0" borderId="15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7" fillId="0" borderId="15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166" fontId="27" fillId="0" borderId="21" xfId="0" applyNumberFormat="1" applyFont="1" applyBorder="1" applyAlignment="1" applyProtection="1">
      <alignment vertical="center"/>
    </xf>
    <xf numFmtId="4" fontId="27" fillId="0" borderId="22" xfId="0" applyNumberFormat="1" applyFont="1" applyBorder="1" applyAlignment="1" applyProtection="1">
      <alignment vertical="center"/>
    </xf>
    <xf numFmtId="0" fontId="28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6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6" fillId="0" borderId="23" xfId="0" applyFont="1" applyBorder="1" applyAlignment="1" applyProtection="1">
      <alignment horizontal="center" vertical="center"/>
    </xf>
    <xf numFmtId="49" fontId="36" fillId="0" borderId="23" xfId="0" applyNumberFormat="1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center" vertical="center" wrapText="1"/>
    </xf>
    <xf numFmtId="167" fontId="36" fillId="0" borderId="23" xfId="0" applyNumberFormat="1" applyFont="1" applyBorder="1" applyAlignment="1" applyProtection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4" xfId="0" applyFont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/>
    </xf>
    <xf numFmtId="167" fontId="38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5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8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center" vertical="center"/>
    </xf>
    <xf numFmtId="0" fontId="25" fillId="0" borderId="0" xfId="0" applyFont="1" applyAlignment="1" applyProtection="1">
      <alignment horizontal="left" vertical="center" wrapText="1"/>
    </xf>
    <xf numFmtId="4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6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>
      <alignment horizontal="left" vertical="top" wrapText="1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  <xf numFmtId="0" fontId="40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left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51811131" TargetMode="External"/><Relationship Id="rId13" Type="http://schemas.openxmlformats.org/officeDocument/2006/relationships/hyperlink" Target="https://podminky.urs.cz/item/CS_URS_2026_01/174111101" TargetMode="External"/><Relationship Id="rId18" Type="http://schemas.openxmlformats.org/officeDocument/2006/relationships/hyperlink" Target="https://podminky.urs.cz/item/CS_URS_2026_01/564851111" TargetMode="External"/><Relationship Id="rId26" Type="http://schemas.openxmlformats.org/officeDocument/2006/relationships/hyperlink" Target="https://podminky.urs.cz/item/CS_URS_2026_01/877390310" TargetMode="External"/><Relationship Id="rId39" Type="http://schemas.openxmlformats.org/officeDocument/2006/relationships/hyperlink" Target="https://podminky.urs.cz/item/CS_URS_2026_01/997221551" TargetMode="External"/><Relationship Id="rId3" Type="http://schemas.openxmlformats.org/officeDocument/2006/relationships/hyperlink" Target="https://podminky.urs.cz/item/CS_URS_2026_01/113201112" TargetMode="External"/><Relationship Id="rId21" Type="http://schemas.openxmlformats.org/officeDocument/2006/relationships/hyperlink" Target="https://podminky.urs.cz/item/CS_URS_2026_01/573211109" TargetMode="External"/><Relationship Id="rId34" Type="http://schemas.openxmlformats.org/officeDocument/2006/relationships/hyperlink" Target="https://podminky.urs.cz/item/CS_URS_2026_01/916131213" TargetMode="External"/><Relationship Id="rId42" Type="http://schemas.openxmlformats.org/officeDocument/2006/relationships/hyperlink" Target="https://podminky.urs.cz/item/CS_URS_2026_01/997221861" TargetMode="External"/><Relationship Id="rId7" Type="http://schemas.openxmlformats.org/officeDocument/2006/relationships/hyperlink" Target="https://podminky.urs.cz/item/CS_URS_2026_01/133254103" TargetMode="External"/><Relationship Id="rId12" Type="http://schemas.openxmlformats.org/officeDocument/2006/relationships/hyperlink" Target="https://podminky.urs.cz/item/CS_URS_2026_01/171201231" TargetMode="External"/><Relationship Id="rId17" Type="http://schemas.openxmlformats.org/officeDocument/2006/relationships/hyperlink" Target="https://podminky.urs.cz/item/CS_URS_2026_01/451572111" TargetMode="External"/><Relationship Id="rId25" Type="http://schemas.openxmlformats.org/officeDocument/2006/relationships/hyperlink" Target="https://podminky.urs.cz/item/CS_URS_2026_01/871393123" TargetMode="External"/><Relationship Id="rId33" Type="http://schemas.openxmlformats.org/officeDocument/2006/relationships/hyperlink" Target="https://podminky.urs.cz/item/CS_URS_2026_01/899722114" TargetMode="External"/><Relationship Id="rId38" Type="http://schemas.openxmlformats.org/officeDocument/2006/relationships/hyperlink" Target="https://podminky.urs.cz/item/CS_URS_2026_01/979021113" TargetMode="External"/><Relationship Id="rId46" Type="http://schemas.openxmlformats.org/officeDocument/2006/relationships/drawing" Target="../drawings/drawing2.xml"/><Relationship Id="rId2" Type="http://schemas.openxmlformats.org/officeDocument/2006/relationships/hyperlink" Target="https://podminky.urs.cz/item/CS_URS_2026_01/113107243" TargetMode="External"/><Relationship Id="rId16" Type="http://schemas.openxmlformats.org/officeDocument/2006/relationships/hyperlink" Target="https://podminky.urs.cz/item/CS_URS_2026_01/359901211" TargetMode="External"/><Relationship Id="rId20" Type="http://schemas.openxmlformats.org/officeDocument/2006/relationships/hyperlink" Target="https://podminky.urs.cz/item/CS_URS_2026_01/573191111" TargetMode="External"/><Relationship Id="rId29" Type="http://schemas.openxmlformats.org/officeDocument/2006/relationships/hyperlink" Target="https://podminky.urs.cz/item/CS_URS_2026_01/892421111" TargetMode="External"/><Relationship Id="rId41" Type="http://schemas.openxmlformats.org/officeDocument/2006/relationships/hyperlink" Target="https://podminky.urs.cz/item/CS_URS_2026_01/997221611" TargetMode="External"/><Relationship Id="rId1" Type="http://schemas.openxmlformats.org/officeDocument/2006/relationships/hyperlink" Target="https://podminky.urs.cz/item/CS_URS_2026_01/113107222" TargetMode="External"/><Relationship Id="rId6" Type="http://schemas.openxmlformats.org/officeDocument/2006/relationships/hyperlink" Target="https://podminky.urs.cz/item/CS_URS_2026_01/132254205" TargetMode="External"/><Relationship Id="rId11" Type="http://schemas.openxmlformats.org/officeDocument/2006/relationships/hyperlink" Target="https://podminky.urs.cz/item/CS_URS_2026_01/167151111" TargetMode="External"/><Relationship Id="rId24" Type="http://schemas.openxmlformats.org/officeDocument/2006/relationships/hyperlink" Target="https://podminky.urs.cz/item/CS_URS_2026_01/573211107" TargetMode="External"/><Relationship Id="rId32" Type="http://schemas.openxmlformats.org/officeDocument/2006/relationships/hyperlink" Target="https://podminky.urs.cz/item/CS_URS_2026_01/899103211" TargetMode="External"/><Relationship Id="rId37" Type="http://schemas.openxmlformats.org/officeDocument/2006/relationships/hyperlink" Target="https://podminky.urs.cz/item/CS_URS_2026_01/919735114" TargetMode="External"/><Relationship Id="rId40" Type="http://schemas.openxmlformats.org/officeDocument/2006/relationships/hyperlink" Target="https://podminky.urs.cz/item/CS_URS_2026_01/997221559" TargetMode="External"/><Relationship Id="rId45" Type="http://schemas.openxmlformats.org/officeDocument/2006/relationships/hyperlink" Target="https://podminky.urs.cz/item/CS_URS_2026_01/998276101" TargetMode="External"/><Relationship Id="rId5" Type="http://schemas.openxmlformats.org/officeDocument/2006/relationships/hyperlink" Target="https://podminky.urs.cz/item/CS_URS_2026_01/129001101" TargetMode="External"/><Relationship Id="rId15" Type="http://schemas.openxmlformats.org/officeDocument/2006/relationships/hyperlink" Target="https://podminky.urs.cz/item/CS_URS_2026_01/358315114" TargetMode="External"/><Relationship Id="rId23" Type="http://schemas.openxmlformats.org/officeDocument/2006/relationships/hyperlink" Target="https://podminky.urs.cz/item/CS_URS_2026_01/577155112" TargetMode="External"/><Relationship Id="rId28" Type="http://schemas.openxmlformats.org/officeDocument/2006/relationships/hyperlink" Target="https://podminky.urs.cz/item/CS_URS_2026_01/892442111" TargetMode="External"/><Relationship Id="rId36" Type="http://schemas.openxmlformats.org/officeDocument/2006/relationships/hyperlink" Target="https://podminky.urs.cz/item/CS_URS_2026_01/919732211" TargetMode="External"/><Relationship Id="rId10" Type="http://schemas.openxmlformats.org/officeDocument/2006/relationships/hyperlink" Target="https://podminky.urs.cz/item/CS_URS_2026_01/162451106" TargetMode="External"/><Relationship Id="rId19" Type="http://schemas.openxmlformats.org/officeDocument/2006/relationships/hyperlink" Target="https://podminky.urs.cz/item/CS_URS_2026_01/565155001" TargetMode="External"/><Relationship Id="rId31" Type="http://schemas.openxmlformats.org/officeDocument/2006/relationships/hyperlink" Target="https://podminky.urs.cz/item/CS_URS_2026_01/899104112" TargetMode="External"/><Relationship Id="rId44" Type="http://schemas.openxmlformats.org/officeDocument/2006/relationships/hyperlink" Target="https://podminky.urs.cz/item/CS_URS_2026_01/998225111" TargetMode="External"/><Relationship Id="rId4" Type="http://schemas.openxmlformats.org/officeDocument/2006/relationships/hyperlink" Target="https://podminky.urs.cz/item/CS_URS_2026_01/119001422" TargetMode="External"/><Relationship Id="rId9" Type="http://schemas.openxmlformats.org/officeDocument/2006/relationships/hyperlink" Target="https://podminky.urs.cz/item/CS_URS_2026_01/151811231" TargetMode="External"/><Relationship Id="rId14" Type="http://schemas.openxmlformats.org/officeDocument/2006/relationships/hyperlink" Target="https://podminky.urs.cz/item/CS_URS_2026_01/175151101" TargetMode="External"/><Relationship Id="rId22" Type="http://schemas.openxmlformats.org/officeDocument/2006/relationships/hyperlink" Target="https://podminky.urs.cz/item/CS_URS_2026_01/577134211" TargetMode="External"/><Relationship Id="rId27" Type="http://schemas.openxmlformats.org/officeDocument/2006/relationships/hyperlink" Target="https://podminky.urs.cz/item/CS_URS_2026_01/877390320" TargetMode="External"/><Relationship Id="rId30" Type="http://schemas.openxmlformats.org/officeDocument/2006/relationships/hyperlink" Target="https://podminky.urs.cz/item/CS_URS_2026_01/894411131" TargetMode="External"/><Relationship Id="rId35" Type="http://schemas.openxmlformats.org/officeDocument/2006/relationships/hyperlink" Target="https://podminky.urs.cz/item/CS_URS_2026_01/916991121" TargetMode="External"/><Relationship Id="rId43" Type="http://schemas.openxmlformats.org/officeDocument/2006/relationships/hyperlink" Target="https://podminky.urs.cz/item/CS_URS_2026_01/99722164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62351104" TargetMode="External"/><Relationship Id="rId13" Type="http://schemas.openxmlformats.org/officeDocument/2006/relationships/hyperlink" Target="https://podminky.urs.cz/item/CS_URS_2026_01/451572111" TargetMode="External"/><Relationship Id="rId18" Type="http://schemas.openxmlformats.org/officeDocument/2006/relationships/hyperlink" Target="https://podminky.urs.cz/item/CS_URS_2026_01/577134021" TargetMode="External"/><Relationship Id="rId26" Type="http://schemas.openxmlformats.org/officeDocument/2006/relationships/hyperlink" Target="https://podminky.urs.cz/item/CS_URS_2026_01/899722113" TargetMode="External"/><Relationship Id="rId3" Type="http://schemas.openxmlformats.org/officeDocument/2006/relationships/hyperlink" Target="https://podminky.urs.cz/item/CS_URS_2026_01/113107542" TargetMode="External"/><Relationship Id="rId21" Type="http://schemas.openxmlformats.org/officeDocument/2006/relationships/hyperlink" Target="https://podminky.urs.cz/item/CS_URS_2026_01/871313123" TargetMode="External"/><Relationship Id="rId34" Type="http://schemas.openxmlformats.org/officeDocument/2006/relationships/hyperlink" Target="https://podminky.urs.cz/item/CS_URS_2026_01/998225111" TargetMode="External"/><Relationship Id="rId7" Type="http://schemas.openxmlformats.org/officeDocument/2006/relationships/hyperlink" Target="https://podminky.urs.cz/item/CS_URS_2026_01/151811231" TargetMode="External"/><Relationship Id="rId12" Type="http://schemas.openxmlformats.org/officeDocument/2006/relationships/hyperlink" Target="https://podminky.urs.cz/item/CS_URS_2026_01/358315114" TargetMode="External"/><Relationship Id="rId17" Type="http://schemas.openxmlformats.org/officeDocument/2006/relationships/hyperlink" Target="https://podminky.urs.cz/item/CS_URS_2026_01/573211109" TargetMode="External"/><Relationship Id="rId25" Type="http://schemas.openxmlformats.org/officeDocument/2006/relationships/hyperlink" Target="https://podminky.urs.cz/item/CS_URS_2026_01/895941343" TargetMode="External"/><Relationship Id="rId33" Type="http://schemas.openxmlformats.org/officeDocument/2006/relationships/hyperlink" Target="https://podminky.urs.cz/item/CS_URS_2026_01/997221655" TargetMode="External"/><Relationship Id="rId2" Type="http://schemas.openxmlformats.org/officeDocument/2006/relationships/hyperlink" Target="https://podminky.urs.cz/item/CS_URS_2026_01/113107525" TargetMode="External"/><Relationship Id="rId16" Type="http://schemas.openxmlformats.org/officeDocument/2006/relationships/hyperlink" Target="https://podminky.urs.cz/item/CS_URS_2026_01/573191111" TargetMode="External"/><Relationship Id="rId20" Type="http://schemas.openxmlformats.org/officeDocument/2006/relationships/hyperlink" Target="https://podminky.urs.cz/item/CS_URS_2026_01/573211107" TargetMode="External"/><Relationship Id="rId29" Type="http://schemas.openxmlformats.org/officeDocument/2006/relationships/hyperlink" Target="https://podminky.urs.cz/item/CS_URS_2026_01/997221551" TargetMode="External"/><Relationship Id="rId1" Type="http://schemas.openxmlformats.org/officeDocument/2006/relationships/hyperlink" Target="https://podminky.urs.cz/item/CS_URS_2026_01/113107523" TargetMode="External"/><Relationship Id="rId6" Type="http://schemas.openxmlformats.org/officeDocument/2006/relationships/hyperlink" Target="https://podminky.urs.cz/item/CS_URS_2026_01/151811131" TargetMode="External"/><Relationship Id="rId11" Type="http://schemas.openxmlformats.org/officeDocument/2006/relationships/hyperlink" Target="https://podminky.urs.cz/item/CS_URS_2026_01/175151101" TargetMode="External"/><Relationship Id="rId24" Type="http://schemas.openxmlformats.org/officeDocument/2006/relationships/hyperlink" Target="https://podminky.urs.cz/item/CS_URS_2026_01/877350310" TargetMode="External"/><Relationship Id="rId32" Type="http://schemas.openxmlformats.org/officeDocument/2006/relationships/hyperlink" Target="https://podminky.urs.cz/item/CS_URS_2026_01/997221645" TargetMode="External"/><Relationship Id="rId5" Type="http://schemas.openxmlformats.org/officeDocument/2006/relationships/hyperlink" Target="https://podminky.urs.cz/item/CS_URS_2026_01/132254101" TargetMode="External"/><Relationship Id="rId15" Type="http://schemas.openxmlformats.org/officeDocument/2006/relationships/hyperlink" Target="https://podminky.urs.cz/item/CS_URS_2026_01/565155001" TargetMode="External"/><Relationship Id="rId23" Type="http://schemas.openxmlformats.org/officeDocument/2006/relationships/hyperlink" Target="https://podminky.urs.cz/item/CS_URS_2026_01/877310310" TargetMode="External"/><Relationship Id="rId28" Type="http://schemas.openxmlformats.org/officeDocument/2006/relationships/hyperlink" Target="https://podminky.urs.cz/item/CS_URS_2026_01/919735114" TargetMode="External"/><Relationship Id="rId36" Type="http://schemas.openxmlformats.org/officeDocument/2006/relationships/drawing" Target="../drawings/drawing3.xml"/><Relationship Id="rId10" Type="http://schemas.openxmlformats.org/officeDocument/2006/relationships/hyperlink" Target="https://podminky.urs.cz/item/CS_URS_2026_01/174151101" TargetMode="External"/><Relationship Id="rId19" Type="http://schemas.openxmlformats.org/officeDocument/2006/relationships/hyperlink" Target="https://podminky.urs.cz/item/CS_URS_2026_01/577155012" TargetMode="External"/><Relationship Id="rId31" Type="http://schemas.openxmlformats.org/officeDocument/2006/relationships/hyperlink" Target="https://podminky.urs.cz/item/CS_URS_2026_01/997221611" TargetMode="External"/><Relationship Id="rId4" Type="http://schemas.openxmlformats.org/officeDocument/2006/relationships/hyperlink" Target="https://podminky.urs.cz/item/CS_URS_2026_01/113107544" TargetMode="External"/><Relationship Id="rId9" Type="http://schemas.openxmlformats.org/officeDocument/2006/relationships/hyperlink" Target="https://podminky.urs.cz/item/CS_URS_2026_01/171151103" TargetMode="External"/><Relationship Id="rId14" Type="http://schemas.openxmlformats.org/officeDocument/2006/relationships/hyperlink" Target="https://podminky.urs.cz/item/CS_URS_2026_01/564851111" TargetMode="External"/><Relationship Id="rId22" Type="http://schemas.openxmlformats.org/officeDocument/2006/relationships/hyperlink" Target="https://podminky.urs.cz/item/CS_URS_2026_01/871353123" TargetMode="External"/><Relationship Id="rId27" Type="http://schemas.openxmlformats.org/officeDocument/2006/relationships/hyperlink" Target="https://podminky.urs.cz/item/CS_URS_2026_01/919732211" TargetMode="External"/><Relationship Id="rId30" Type="http://schemas.openxmlformats.org/officeDocument/2006/relationships/hyperlink" Target="https://podminky.urs.cz/item/CS_URS_2026_01/997221559" TargetMode="External"/><Relationship Id="rId35" Type="http://schemas.openxmlformats.org/officeDocument/2006/relationships/hyperlink" Target="https://podminky.urs.cz/item/CS_URS_2026_01/9982761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997221559" TargetMode="External"/><Relationship Id="rId3" Type="http://schemas.openxmlformats.org/officeDocument/2006/relationships/hyperlink" Target="https://podminky.urs.cz/item/CS_URS_2026_01/577134211" TargetMode="External"/><Relationship Id="rId7" Type="http://schemas.openxmlformats.org/officeDocument/2006/relationships/hyperlink" Target="https://podminky.urs.cz/item/CS_URS_2026_01/997221551" TargetMode="External"/><Relationship Id="rId2" Type="http://schemas.openxmlformats.org/officeDocument/2006/relationships/hyperlink" Target="https://podminky.urs.cz/item/CS_URS_2026_01/573211107" TargetMode="External"/><Relationship Id="rId1" Type="http://schemas.openxmlformats.org/officeDocument/2006/relationships/hyperlink" Target="https://podminky.urs.cz/item/CS_URS_2026_01/113154532" TargetMode="External"/><Relationship Id="rId6" Type="http://schemas.openxmlformats.org/officeDocument/2006/relationships/hyperlink" Target="https://podminky.urs.cz/item/CS_URS_2026_01/919794441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podminky.urs.cz/item/CS_URS_2026_01/919735111" TargetMode="External"/><Relationship Id="rId10" Type="http://schemas.openxmlformats.org/officeDocument/2006/relationships/hyperlink" Target="https://podminky.urs.cz/item/CS_URS_2026_01/998225111" TargetMode="External"/><Relationship Id="rId4" Type="http://schemas.openxmlformats.org/officeDocument/2006/relationships/hyperlink" Target="https://podminky.urs.cz/item/CS_URS_2026_01/919732211" TargetMode="External"/><Relationship Id="rId9" Type="http://schemas.openxmlformats.org/officeDocument/2006/relationships/hyperlink" Target="https://podminky.urs.cz/item/CS_URS_2026_01/997221645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913221211" TargetMode="External"/><Relationship Id="rId13" Type="http://schemas.openxmlformats.org/officeDocument/2006/relationships/hyperlink" Target="https://podminky.urs.cz/item/CS_URS_2026_01/043154000" TargetMode="External"/><Relationship Id="rId3" Type="http://schemas.openxmlformats.org/officeDocument/2006/relationships/hyperlink" Target="https://podminky.urs.cz/item/CS_URS_2026_01/913121111" TargetMode="External"/><Relationship Id="rId7" Type="http://schemas.openxmlformats.org/officeDocument/2006/relationships/hyperlink" Target="https://podminky.urs.cz/item/CS_URS_2026_01/913221111" TargetMode="External"/><Relationship Id="rId12" Type="http://schemas.openxmlformats.org/officeDocument/2006/relationships/hyperlink" Target="https://podminky.urs.cz/item/CS_URS_2026_01/030001000" TargetMode="External"/><Relationship Id="rId2" Type="http://schemas.openxmlformats.org/officeDocument/2006/relationships/hyperlink" Target="https://podminky.urs.cz/item/CS_URS_2026_01/119002122" TargetMode="External"/><Relationship Id="rId1" Type="http://schemas.openxmlformats.org/officeDocument/2006/relationships/hyperlink" Target="https://podminky.urs.cz/item/CS_URS_2026_01/119002121" TargetMode="External"/><Relationship Id="rId6" Type="http://schemas.openxmlformats.org/officeDocument/2006/relationships/hyperlink" Target="https://podminky.urs.cz/item/CS_URS_2026_01/913211211" TargetMode="External"/><Relationship Id="rId11" Type="http://schemas.openxmlformats.org/officeDocument/2006/relationships/hyperlink" Target="https://podminky.urs.cz/item/CS_URS_2026_01/013254000" TargetMode="External"/><Relationship Id="rId5" Type="http://schemas.openxmlformats.org/officeDocument/2006/relationships/hyperlink" Target="https://podminky.urs.cz/item/CS_URS_2026_01/913211111" TargetMode="External"/><Relationship Id="rId10" Type="http://schemas.openxmlformats.org/officeDocument/2006/relationships/hyperlink" Target="https://podminky.urs.cz/item/CS_URS_2026_01/012303000" TargetMode="External"/><Relationship Id="rId4" Type="http://schemas.openxmlformats.org/officeDocument/2006/relationships/hyperlink" Target="https://podminky.urs.cz/item/CS_URS_2026_01/913121211" TargetMode="External"/><Relationship Id="rId9" Type="http://schemas.openxmlformats.org/officeDocument/2006/relationships/hyperlink" Target="https://podminky.urs.cz/item/CS_URS_2026_01/012203000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60"/>
  <sheetViews>
    <sheetView showGridLines="0" tabSelected="1" topLeftCell="A52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50000000000003" customHeight="1">
      <c r="AR2" s="373"/>
      <c r="AS2" s="373"/>
      <c r="AT2" s="373"/>
      <c r="AU2" s="373"/>
      <c r="AV2" s="373"/>
      <c r="AW2" s="373"/>
      <c r="AX2" s="373"/>
      <c r="AY2" s="373"/>
      <c r="AZ2" s="373"/>
      <c r="BA2" s="373"/>
      <c r="BB2" s="373"/>
      <c r="BC2" s="373"/>
      <c r="BD2" s="373"/>
      <c r="BE2" s="373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pans="1:74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357" t="s">
        <v>14</v>
      </c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23"/>
      <c r="AQ5" s="23"/>
      <c r="AR5" s="21"/>
      <c r="BE5" s="354" t="s">
        <v>15</v>
      </c>
      <c r="BS5" s="18" t="s">
        <v>6</v>
      </c>
    </row>
    <row r="6" spans="1:74" s="1" customFormat="1" ht="36.950000000000003" customHeight="1">
      <c r="B6" s="22"/>
      <c r="C6" s="23"/>
      <c r="D6" s="29" t="s">
        <v>16</v>
      </c>
      <c r="E6" s="23"/>
      <c r="F6" s="23"/>
      <c r="G6" s="23"/>
      <c r="H6" s="23"/>
      <c r="I6" s="23"/>
      <c r="J6" s="23"/>
      <c r="K6" s="359" t="s">
        <v>17</v>
      </c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8"/>
      <c r="AO6" s="358"/>
      <c r="AP6" s="23"/>
      <c r="AQ6" s="23"/>
      <c r="AR6" s="21"/>
      <c r="BE6" s="355"/>
      <c r="BS6" s="18" t="s">
        <v>6</v>
      </c>
    </row>
    <row r="7" spans="1:74" s="1" customFormat="1" ht="12" customHeight="1">
      <c r="B7" s="22"/>
      <c r="C7" s="23"/>
      <c r="D7" s="30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20</v>
      </c>
      <c r="AL7" s="23"/>
      <c r="AM7" s="23"/>
      <c r="AN7" s="28" t="s">
        <v>19</v>
      </c>
      <c r="AO7" s="23"/>
      <c r="AP7" s="23"/>
      <c r="AQ7" s="23"/>
      <c r="AR7" s="21"/>
      <c r="BE7" s="355"/>
      <c r="BS7" s="18" t="s">
        <v>6</v>
      </c>
    </row>
    <row r="8" spans="1:74" s="1" customFormat="1" ht="12" customHeight="1">
      <c r="B8" s="22"/>
      <c r="C8" s="23"/>
      <c r="D8" s="30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23</v>
      </c>
      <c r="AL8" s="23"/>
      <c r="AM8" s="23"/>
      <c r="AN8" s="31" t="s">
        <v>24</v>
      </c>
      <c r="AO8" s="23"/>
      <c r="AP8" s="23"/>
      <c r="AQ8" s="23"/>
      <c r="AR8" s="21"/>
      <c r="BE8" s="355"/>
      <c r="BS8" s="18" t="s">
        <v>6</v>
      </c>
    </row>
    <row r="9" spans="1:74" s="1" customFormat="1" ht="14.45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55"/>
      <c r="BS9" s="18" t="s">
        <v>6</v>
      </c>
    </row>
    <row r="10" spans="1:74" s="1" customFormat="1" ht="12" customHeight="1">
      <c r="B10" s="22"/>
      <c r="C10" s="23"/>
      <c r="D10" s="30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26</v>
      </c>
      <c r="AL10" s="23"/>
      <c r="AM10" s="23"/>
      <c r="AN10" s="28" t="s">
        <v>19</v>
      </c>
      <c r="AO10" s="23"/>
      <c r="AP10" s="23"/>
      <c r="AQ10" s="23"/>
      <c r="AR10" s="21"/>
      <c r="BE10" s="355"/>
      <c r="BS10" s="18" t="s">
        <v>6</v>
      </c>
    </row>
    <row r="11" spans="1:74" s="1" customFormat="1" ht="18.399999999999999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28</v>
      </c>
      <c r="AL11" s="23"/>
      <c r="AM11" s="23"/>
      <c r="AN11" s="28" t="s">
        <v>19</v>
      </c>
      <c r="AO11" s="23"/>
      <c r="AP11" s="23"/>
      <c r="AQ11" s="23"/>
      <c r="AR11" s="21"/>
      <c r="BE11" s="355"/>
      <c r="BS11" s="18" t="s">
        <v>6</v>
      </c>
    </row>
    <row r="12" spans="1:74" s="1" customFormat="1" ht="6.95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55"/>
      <c r="BS12" s="18" t="s">
        <v>6</v>
      </c>
    </row>
    <row r="13" spans="1:74" s="1" customFormat="1" ht="12" customHeight="1">
      <c r="B13" s="22"/>
      <c r="C13" s="23"/>
      <c r="D13" s="30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26</v>
      </c>
      <c r="AL13" s="23"/>
      <c r="AM13" s="23"/>
      <c r="AN13" s="32" t="s">
        <v>30</v>
      </c>
      <c r="AO13" s="23"/>
      <c r="AP13" s="23"/>
      <c r="AQ13" s="23"/>
      <c r="AR13" s="21"/>
      <c r="BE13" s="355"/>
      <c r="BS13" s="18" t="s">
        <v>6</v>
      </c>
    </row>
    <row r="14" spans="1:74" ht="12.75">
      <c r="B14" s="22"/>
      <c r="C14" s="23"/>
      <c r="D14" s="23"/>
      <c r="E14" s="360" t="s">
        <v>30</v>
      </c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0" t="s">
        <v>28</v>
      </c>
      <c r="AL14" s="23"/>
      <c r="AM14" s="23"/>
      <c r="AN14" s="32" t="s">
        <v>30</v>
      </c>
      <c r="AO14" s="23"/>
      <c r="AP14" s="23"/>
      <c r="AQ14" s="23"/>
      <c r="AR14" s="21"/>
      <c r="BE14" s="355"/>
      <c r="BS14" s="18" t="s">
        <v>6</v>
      </c>
    </row>
    <row r="15" spans="1:74" s="1" customFormat="1" ht="6.95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55"/>
      <c r="BS15" s="18" t="s">
        <v>4</v>
      </c>
    </row>
    <row r="16" spans="1:74" s="1" customFormat="1" ht="12" customHeight="1">
      <c r="B16" s="22"/>
      <c r="C16" s="23"/>
      <c r="D16" s="30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26</v>
      </c>
      <c r="AL16" s="23"/>
      <c r="AM16" s="23"/>
      <c r="AN16" s="28" t="s">
        <v>19</v>
      </c>
      <c r="AO16" s="23"/>
      <c r="AP16" s="23"/>
      <c r="AQ16" s="23"/>
      <c r="AR16" s="21"/>
      <c r="BE16" s="355"/>
      <c r="BS16" s="18" t="s">
        <v>4</v>
      </c>
    </row>
    <row r="17" spans="1:71" s="1" customFormat="1" ht="18.399999999999999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28</v>
      </c>
      <c r="AL17" s="23"/>
      <c r="AM17" s="23"/>
      <c r="AN17" s="28" t="s">
        <v>19</v>
      </c>
      <c r="AO17" s="23"/>
      <c r="AP17" s="23"/>
      <c r="AQ17" s="23"/>
      <c r="AR17" s="21"/>
      <c r="BE17" s="355"/>
      <c r="BS17" s="18" t="s">
        <v>33</v>
      </c>
    </row>
    <row r="18" spans="1:71" s="1" customFormat="1" ht="6.95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55"/>
      <c r="BS18" s="18" t="s">
        <v>6</v>
      </c>
    </row>
    <row r="19" spans="1:71" s="1" customFormat="1" ht="12" customHeight="1">
      <c r="B19" s="22"/>
      <c r="C19" s="23"/>
      <c r="D19" s="30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355"/>
      <c r="BS19" s="18" t="s">
        <v>6</v>
      </c>
    </row>
    <row r="20" spans="1:71" s="1" customFormat="1" ht="18.399999999999999" customHeight="1">
      <c r="B20" s="22"/>
      <c r="C20" s="23"/>
      <c r="D20" s="23"/>
      <c r="E20" s="28" t="s">
        <v>32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28</v>
      </c>
      <c r="AL20" s="23"/>
      <c r="AM20" s="23"/>
      <c r="AN20" s="28" t="s">
        <v>19</v>
      </c>
      <c r="AO20" s="23"/>
      <c r="AP20" s="23"/>
      <c r="AQ20" s="23"/>
      <c r="AR20" s="21"/>
      <c r="BE20" s="355"/>
      <c r="BS20" s="18" t="s">
        <v>4</v>
      </c>
    </row>
    <row r="21" spans="1:71" s="1" customFormat="1" ht="6.95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55"/>
    </row>
    <row r="22" spans="1:71" s="1" customFormat="1" ht="12" customHeight="1">
      <c r="B22" s="22"/>
      <c r="C22" s="23"/>
      <c r="D22" s="30" t="s">
        <v>35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55"/>
    </row>
    <row r="23" spans="1:71" s="1" customFormat="1" ht="47.25" customHeight="1">
      <c r="B23" s="22"/>
      <c r="C23" s="23"/>
      <c r="D23" s="23"/>
      <c r="E23" s="362" t="s">
        <v>36</v>
      </c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62"/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362"/>
      <c r="AK23" s="362"/>
      <c r="AL23" s="362"/>
      <c r="AM23" s="362"/>
      <c r="AN23" s="362"/>
      <c r="AO23" s="23"/>
      <c r="AP23" s="23"/>
      <c r="AQ23" s="23"/>
      <c r="AR23" s="21"/>
      <c r="BE23" s="355"/>
    </row>
    <row r="24" spans="1:71" s="1" customFormat="1" ht="6.95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55"/>
    </row>
    <row r="25" spans="1:71" s="1" customFormat="1" ht="6.95" customHeight="1">
      <c r="B25" s="22"/>
      <c r="C25" s="2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3"/>
      <c r="AQ25" s="23"/>
      <c r="AR25" s="21"/>
      <c r="BE25" s="355"/>
    </row>
    <row r="26" spans="1:71" s="2" customFormat="1" ht="25.9" customHeight="1">
      <c r="A26" s="35"/>
      <c r="B26" s="36"/>
      <c r="C26" s="37"/>
      <c r="D26" s="38" t="s">
        <v>37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3">
        <f>ROUND(AG54,2)</f>
        <v>0</v>
      </c>
      <c r="AL26" s="364"/>
      <c r="AM26" s="364"/>
      <c r="AN26" s="364"/>
      <c r="AO26" s="364"/>
      <c r="AP26" s="37"/>
      <c r="AQ26" s="37"/>
      <c r="AR26" s="40"/>
      <c r="BE26" s="355"/>
    </row>
    <row r="27" spans="1:71" s="2" customFormat="1" ht="6.95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0"/>
      <c r="BE27" s="355"/>
    </row>
    <row r="28" spans="1:71" s="2" customFormat="1" ht="12.75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65" t="s">
        <v>38</v>
      </c>
      <c r="M28" s="365"/>
      <c r="N28" s="365"/>
      <c r="O28" s="365"/>
      <c r="P28" s="365"/>
      <c r="Q28" s="37"/>
      <c r="R28" s="37"/>
      <c r="S28" s="37"/>
      <c r="T28" s="37"/>
      <c r="U28" s="37"/>
      <c r="V28" s="37"/>
      <c r="W28" s="365" t="s">
        <v>39</v>
      </c>
      <c r="X28" s="365"/>
      <c r="Y28" s="365"/>
      <c r="Z28" s="365"/>
      <c r="AA28" s="365"/>
      <c r="AB28" s="365"/>
      <c r="AC28" s="365"/>
      <c r="AD28" s="365"/>
      <c r="AE28" s="365"/>
      <c r="AF28" s="37"/>
      <c r="AG28" s="37"/>
      <c r="AH28" s="37"/>
      <c r="AI28" s="37"/>
      <c r="AJ28" s="37"/>
      <c r="AK28" s="365" t="s">
        <v>40</v>
      </c>
      <c r="AL28" s="365"/>
      <c r="AM28" s="365"/>
      <c r="AN28" s="365"/>
      <c r="AO28" s="365"/>
      <c r="AP28" s="37"/>
      <c r="AQ28" s="37"/>
      <c r="AR28" s="40"/>
      <c r="BE28" s="355"/>
    </row>
    <row r="29" spans="1:71" s="3" customFormat="1" ht="14.45" customHeight="1">
      <c r="B29" s="41"/>
      <c r="C29" s="42"/>
      <c r="D29" s="30" t="s">
        <v>41</v>
      </c>
      <c r="E29" s="42"/>
      <c r="F29" s="30" t="s">
        <v>42</v>
      </c>
      <c r="G29" s="42"/>
      <c r="H29" s="42"/>
      <c r="I29" s="42"/>
      <c r="J29" s="42"/>
      <c r="K29" s="42"/>
      <c r="L29" s="368">
        <v>0.21</v>
      </c>
      <c r="M29" s="367"/>
      <c r="N29" s="367"/>
      <c r="O29" s="367"/>
      <c r="P29" s="367"/>
      <c r="Q29" s="42"/>
      <c r="R29" s="42"/>
      <c r="S29" s="42"/>
      <c r="T29" s="42"/>
      <c r="U29" s="42"/>
      <c r="V29" s="42"/>
      <c r="W29" s="366">
        <f>ROUND(AZ54, 2)</f>
        <v>0</v>
      </c>
      <c r="X29" s="367"/>
      <c r="Y29" s="367"/>
      <c r="Z29" s="367"/>
      <c r="AA29" s="367"/>
      <c r="AB29" s="367"/>
      <c r="AC29" s="367"/>
      <c r="AD29" s="367"/>
      <c r="AE29" s="367"/>
      <c r="AF29" s="42"/>
      <c r="AG29" s="42"/>
      <c r="AH29" s="42"/>
      <c r="AI29" s="42"/>
      <c r="AJ29" s="42"/>
      <c r="AK29" s="366">
        <f>ROUND(AV54, 2)</f>
        <v>0</v>
      </c>
      <c r="AL29" s="367"/>
      <c r="AM29" s="367"/>
      <c r="AN29" s="367"/>
      <c r="AO29" s="367"/>
      <c r="AP29" s="42"/>
      <c r="AQ29" s="42"/>
      <c r="AR29" s="43"/>
      <c r="BE29" s="356"/>
    </row>
    <row r="30" spans="1:71" s="3" customFormat="1" ht="14.45" customHeight="1">
      <c r="B30" s="41"/>
      <c r="C30" s="42"/>
      <c r="D30" s="42"/>
      <c r="E30" s="42"/>
      <c r="F30" s="30" t="s">
        <v>43</v>
      </c>
      <c r="G30" s="42"/>
      <c r="H30" s="42"/>
      <c r="I30" s="42"/>
      <c r="J30" s="42"/>
      <c r="K30" s="42"/>
      <c r="L30" s="368">
        <v>0.12</v>
      </c>
      <c r="M30" s="367"/>
      <c r="N30" s="367"/>
      <c r="O30" s="367"/>
      <c r="P30" s="367"/>
      <c r="Q30" s="42"/>
      <c r="R30" s="42"/>
      <c r="S30" s="42"/>
      <c r="T30" s="42"/>
      <c r="U30" s="42"/>
      <c r="V30" s="42"/>
      <c r="W30" s="366">
        <f>ROUND(BA54, 2)</f>
        <v>0</v>
      </c>
      <c r="X30" s="367"/>
      <c r="Y30" s="367"/>
      <c r="Z30" s="367"/>
      <c r="AA30" s="367"/>
      <c r="AB30" s="367"/>
      <c r="AC30" s="367"/>
      <c r="AD30" s="367"/>
      <c r="AE30" s="367"/>
      <c r="AF30" s="42"/>
      <c r="AG30" s="42"/>
      <c r="AH30" s="42"/>
      <c r="AI30" s="42"/>
      <c r="AJ30" s="42"/>
      <c r="AK30" s="366">
        <f>ROUND(AW54, 2)</f>
        <v>0</v>
      </c>
      <c r="AL30" s="367"/>
      <c r="AM30" s="367"/>
      <c r="AN30" s="367"/>
      <c r="AO30" s="367"/>
      <c r="AP30" s="42"/>
      <c r="AQ30" s="42"/>
      <c r="AR30" s="43"/>
      <c r="BE30" s="356"/>
    </row>
    <row r="31" spans="1:71" s="3" customFormat="1" ht="14.45" hidden="1" customHeight="1">
      <c r="B31" s="41"/>
      <c r="C31" s="42"/>
      <c r="D31" s="42"/>
      <c r="E31" s="42"/>
      <c r="F31" s="30" t="s">
        <v>44</v>
      </c>
      <c r="G31" s="42"/>
      <c r="H31" s="42"/>
      <c r="I31" s="42"/>
      <c r="J31" s="42"/>
      <c r="K31" s="42"/>
      <c r="L31" s="368">
        <v>0.21</v>
      </c>
      <c r="M31" s="367"/>
      <c r="N31" s="367"/>
      <c r="O31" s="367"/>
      <c r="P31" s="367"/>
      <c r="Q31" s="42"/>
      <c r="R31" s="42"/>
      <c r="S31" s="42"/>
      <c r="T31" s="42"/>
      <c r="U31" s="42"/>
      <c r="V31" s="42"/>
      <c r="W31" s="366">
        <f>ROUND(BB54, 2)</f>
        <v>0</v>
      </c>
      <c r="X31" s="367"/>
      <c r="Y31" s="367"/>
      <c r="Z31" s="367"/>
      <c r="AA31" s="367"/>
      <c r="AB31" s="367"/>
      <c r="AC31" s="367"/>
      <c r="AD31" s="367"/>
      <c r="AE31" s="367"/>
      <c r="AF31" s="42"/>
      <c r="AG31" s="42"/>
      <c r="AH31" s="42"/>
      <c r="AI31" s="42"/>
      <c r="AJ31" s="42"/>
      <c r="AK31" s="366">
        <v>0</v>
      </c>
      <c r="AL31" s="367"/>
      <c r="AM31" s="367"/>
      <c r="AN31" s="367"/>
      <c r="AO31" s="367"/>
      <c r="AP31" s="42"/>
      <c r="AQ31" s="42"/>
      <c r="AR31" s="43"/>
      <c r="BE31" s="356"/>
    </row>
    <row r="32" spans="1:71" s="3" customFormat="1" ht="14.45" hidden="1" customHeight="1">
      <c r="B32" s="41"/>
      <c r="C32" s="42"/>
      <c r="D32" s="42"/>
      <c r="E32" s="42"/>
      <c r="F32" s="30" t="s">
        <v>45</v>
      </c>
      <c r="G32" s="42"/>
      <c r="H32" s="42"/>
      <c r="I32" s="42"/>
      <c r="J32" s="42"/>
      <c r="K32" s="42"/>
      <c r="L32" s="368">
        <v>0.12</v>
      </c>
      <c r="M32" s="367"/>
      <c r="N32" s="367"/>
      <c r="O32" s="367"/>
      <c r="P32" s="367"/>
      <c r="Q32" s="42"/>
      <c r="R32" s="42"/>
      <c r="S32" s="42"/>
      <c r="T32" s="42"/>
      <c r="U32" s="42"/>
      <c r="V32" s="42"/>
      <c r="W32" s="366">
        <f>ROUND(BC54, 2)</f>
        <v>0</v>
      </c>
      <c r="X32" s="367"/>
      <c r="Y32" s="367"/>
      <c r="Z32" s="367"/>
      <c r="AA32" s="367"/>
      <c r="AB32" s="367"/>
      <c r="AC32" s="367"/>
      <c r="AD32" s="367"/>
      <c r="AE32" s="367"/>
      <c r="AF32" s="42"/>
      <c r="AG32" s="42"/>
      <c r="AH32" s="42"/>
      <c r="AI32" s="42"/>
      <c r="AJ32" s="42"/>
      <c r="AK32" s="366">
        <v>0</v>
      </c>
      <c r="AL32" s="367"/>
      <c r="AM32" s="367"/>
      <c r="AN32" s="367"/>
      <c r="AO32" s="367"/>
      <c r="AP32" s="42"/>
      <c r="AQ32" s="42"/>
      <c r="AR32" s="43"/>
      <c r="BE32" s="356"/>
    </row>
    <row r="33" spans="1:57" s="3" customFormat="1" ht="14.45" hidden="1" customHeight="1">
      <c r="B33" s="41"/>
      <c r="C33" s="42"/>
      <c r="D33" s="42"/>
      <c r="E33" s="42"/>
      <c r="F33" s="30" t="s">
        <v>46</v>
      </c>
      <c r="G33" s="42"/>
      <c r="H33" s="42"/>
      <c r="I33" s="42"/>
      <c r="J33" s="42"/>
      <c r="K33" s="42"/>
      <c r="L33" s="368">
        <v>0</v>
      </c>
      <c r="M33" s="367"/>
      <c r="N33" s="367"/>
      <c r="O33" s="367"/>
      <c r="P33" s="367"/>
      <c r="Q33" s="42"/>
      <c r="R33" s="42"/>
      <c r="S33" s="42"/>
      <c r="T33" s="42"/>
      <c r="U33" s="42"/>
      <c r="V33" s="42"/>
      <c r="W33" s="366">
        <f>ROUND(BD54, 2)</f>
        <v>0</v>
      </c>
      <c r="X33" s="367"/>
      <c r="Y33" s="367"/>
      <c r="Z33" s="367"/>
      <c r="AA33" s="367"/>
      <c r="AB33" s="367"/>
      <c r="AC33" s="367"/>
      <c r="AD33" s="367"/>
      <c r="AE33" s="367"/>
      <c r="AF33" s="42"/>
      <c r="AG33" s="42"/>
      <c r="AH33" s="42"/>
      <c r="AI33" s="42"/>
      <c r="AJ33" s="42"/>
      <c r="AK33" s="366">
        <v>0</v>
      </c>
      <c r="AL33" s="367"/>
      <c r="AM33" s="367"/>
      <c r="AN33" s="367"/>
      <c r="AO33" s="367"/>
      <c r="AP33" s="42"/>
      <c r="AQ33" s="42"/>
      <c r="AR33" s="43"/>
    </row>
    <row r="34" spans="1:57" s="2" customFormat="1" ht="6.95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0"/>
      <c r="BE34" s="35"/>
    </row>
    <row r="35" spans="1:57" s="2" customFormat="1" ht="25.9" customHeight="1">
      <c r="A35" s="35"/>
      <c r="B35" s="36"/>
      <c r="C35" s="44"/>
      <c r="D35" s="45" t="s">
        <v>47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48</v>
      </c>
      <c r="U35" s="46"/>
      <c r="V35" s="46"/>
      <c r="W35" s="46"/>
      <c r="X35" s="372" t="s">
        <v>49</v>
      </c>
      <c r="Y35" s="370"/>
      <c r="Z35" s="370"/>
      <c r="AA35" s="370"/>
      <c r="AB35" s="370"/>
      <c r="AC35" s="46"/>
      <c r="AD35" s="46"/>
      <c r="AE35" s="46"/>
      <c r="AF35" s="46"/>
      <c r="AG35" s="46"/>
      <c r="AH35" s="46"/>
      <c r="AI35" s="46"/>
      <c r="AJ35" s="46"/>
      <c r="AK35" s="369">
        <f>SUM(AK26:AK33)</f>
        <v>0</v>
      </c>
      <c r="AL35" s="370"/>
      <c r="AM35" s="370"/>
      <c r="AN35" s="370"/>
      <c r="AO35" s="371"/>
      <c r="AP35" s="44"/>
      <c r="AQ35" s="44"/>
      <c r="AR35" s="40"/>
      <c r="BE35" s="35"/>
    </row>
    <row r="36" spans="1:57" s="2" customFormat="1" ht="6.95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0"/>
      <c r="BE36" s="35"/>
    </row>
    <row r="37" spans="1:57" s="2" customFormat="1" ht="6.95" customHeight="1">
      <c r="A37" s="35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0"/>
      <c r="BE37" s="35"/>
    </row>
    <row r="41" spans="1:57" s="2" customFormat="1" ht="6.95" customHeight="1">
      <c r="A41" s="35"/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40"/>
      <c r="BE41" s="35"/>
    </row>
    <row r="42" spans="1:57" s="2" customFormat="1" ht="24.95" customHeight="1">
      <c r="A42" s="35"/>
      <c r="B42" s="36"/>
      <c r="C42" s="24" t="s">
        <v>50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0"/>
      <c r="BE42" s="35"/>
    </row>
    <row r="43" spans="1:57" s="2" customFormat="1" ht="6.95" customHeight="1">
      <c r="A43" s="35"/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0"/>
      <c r="BE43" s="35"/>
    </row>
    <row r="44" spans="1:57" s="4" customFormat="1" ht="12" customHeight="1">
      <c r="B44" s="52"/>
      <c r="C44" s="30" t="s">
        <v>13</v>
      </c>
      <c r="D44" s="53"/>
      <c r="E44" s="53"/>
      <c r="F44" s="53"/>
      <c r="G44" s="53"/>
      <c r="H44" s="53"/>
      <c r="I44" s="53"/>
      <c r="J44" s="53"/>
      <c r="K44" s="53"/>
      <c r="L44" s="53" t="str">
        <f>K5</f>
        <v>M-44-24</v>
      </c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4"/>
    </row>
    <row r="45" spans="1:57" s="5" customFormat="1" ht="36.950000000000003" customHeight="1">
      <c r="B45" s="55"/>
      <c r="C45" s="56" t="s">
        <v>16</v>
      </c>
      <c r="D45" s="57"/>
      <c r="E45" s="57"/>
      <c r="F45" s="57"/>
      <c r="G45" s="57"/>
      <c r="H45" s="57"/>
      <c r="I45" s="57"/>
      <c r="J45" s="57"/>
      <c r="K45" s="57"/>
      <c r="L45" s="334" t="str">
        <f>K6</f>
        <v>Oprava kanalizace Hůrky</v>
      </c>
      <c r="M45" s="335"/>
      <c r="N45" s="335"/>
      <c r="O45" s="335"/>
      <c r="P45" s="335"/>
      <c r="Q45" s="335"/>
      <c r="R45" s="335"/>
      <c r="S45" s="335"/>
      <c r="T45" s="335"/>
      <c r="U45" s="335"/>
      <c r="V45" s="335"/>
      <c r="W45" s="335"/>
      <c r="X45" s="335"/>
      <c r="Y45" s="335"/>
      <c r="Z45" s="335"/>
      <c r="AA45" s="335"/>
      <c r="AB45" s="335"/>
      <c r="AC45" s="335"/>
      <c r="AD45" s="335"/>
      <c r="AE45" s="335"/>
      <c r="AF45" s="335"/>
      <c r="AG45" s="335"/>
      <c r="AH45" s="335"/>
      <c r="AI45" s="335"/>
      <c r="AJ45" s="335"/>
      <c r="AK45" s="335"/>
      <c r="AL45" s="335"/>
      <c r="AM45" s="335"/>
      <c r="AN45" s="335"/>
      <c r="AO45" s="335"/>
      <c r="AP45" s="57"/>
      <c r="AQ45" s="57"/>
      <c r="AR45" s="58"/>
    </row>
    <row r="46" spans="1:57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40"/>
      <c r="BE46" s="35"/>
    </row>
    <row r="47" spans="1:57" s="2" customFormat="1" ht="12" customHeight="1">
      <c r="A47" s="35"/>
      <c r="B47" s="36"/>
      <c r="C47" s="30" t="s">
        <v>21</v>
      </c>
      <c r="D47" s="37"/>
      <c r="E47" s="37"/>
      <c r="F47" s="37"/>
      <c r="G47" s="37"/>
      <c r="H47" s="37"/>
      <c r="I47" s="37"/>
      <c r="J47" s="37"/>
      <c r="K47" s="37"/>
      <c r="L47" s="59" t="str">
        <f>IF(K8="","",K8)</f>
        <v>Hůrky, m.č. Nová Bystřice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0" t="s">
        <v>23</v>
      </c>
      <c r="AJ47" s="37"/>
      <c r="AK47" s="37"/>
      <c r="AL47" s="37"/>
      <c r="AM47" s="336" t="str">
        <f>IF(AN8= "","",AN8)</f>
        <v>24. 6. 2024</v>
      </c>
      <c r="AN47" s="336"/>
      <c r="AO47" s="37"/>
      <c r="AP47" s="37"/>
      <c r="AQ47" s="37"/>
      <c r="AR47" s="40"/>
      <c r="BE47" s="35"/>
    </row>
    <row r="48" spans="1:57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40"/>
      <c r="BE48" s="35"/>
    </row>
    <row r="49" spans="1:91" s="2" customFormat="1" ht="15.2" customHeight="1">
      <c r="A49" s="35"/>
      <c r="B49" s="36"/>
      <c r="C49" s="30" t="s">
        <v>25</v>
      </c>
      <c r="D49" s="37"/>
      <c r="E49" s="37"/>
      <c r="F49" s="37"/>
      <c r="G49" s="37"/>
      <c r="H49" s="37"/>
      <c r="I49" s="37"/>
      <c r="J49" s="37"/>
      <c r="K49" s="37"/>
      <c r="L49" s="53" t="str">
        <f>IF(E11= "","",E11)</f>
        <v>Město Nová Bystřice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0" t="s">
        <v>31</v>
      </c>
      <c r="AJ49" s="37"/>
      <c r="AK49" s="37"/>
      <c r="AL49" s="37"/>
      <c r="AM49" s="337" t="str">
        <f>IF(E17="","",E17)</f>
        <v>Ing. Martin Růžička</v>
      </c>
      <c r="AN49" s="338"/>
      <c r="AO49" s="338"/>
      <c r="AP49" s="338"/>
      <c r="AQ49" s="37"/>
      <c r="AR49" s="40"/>
      <c r="AS49" s="339" t="s">
        <v>51</v>
      </c>
      <c r="AT49" s="340"/>
      <c r="AU49" s="61"/>
      <c r="AV49" s="61"/>
      <c r="AW49" s="61"/>
      <c r="AX49" s="61"/>
      <c r="AY49" s="61"/>
      <c r="AZ49" s="61"/>
      <c r="BA49" s="61"/>
      <c r="BB49" s="61"/>
      <c r="BC49" s="61"/>
      <c r="BD49" s="62"/>
      <c r="BE49" s="35"/>
    </row>
    <row r="50" spans="1:91" s="2" customFormat="1" ht="15.2" customHeight="1">
      <c r="A50" s="35"/>
      <c r="B50" s="36"/>
      <c r="C50" s="30" t="s">
        <v>29</v>
      </c>
      <c r="D50" s="37"/>
      <c r="E50" s="37"/>
      <c r="F50" s="37"/>
      <c r="G50" s="37"/>
      <c r="H50" s="37"/>
      <c r="I50" s="37"/>
      <c r="J50" s="37"/>
      <c r="K50" s="37"/>
      <c r="L50" s="53" t="str">
        <f>IF(E14= "Vyplň údaj","",E14)</f>
        <v/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0" t="s">
        <v>34</v>
      </c>
      <c r="AJ50" s="37"/>
      <c r="AK50" s="37"/>
      <c r="AL50" s="37"/>
      <c r="AM50" s="337" t="str">
        <f>IF(E20="","",E20)</f>
        <v>Ing. Martin Růžička</v>
      </c>
      <c r="AN50" s="338"/>
      <c r="AO50" s="338"/>
      <c r="AP50" s="338"/>
      <c r="AQ50" s="37"/>
      <c r="AR50" s="40"/>
      <c r="AS50" s="341"/>
      <c r="AT50" s="342"/>
      <c r="AU50" s="63"/>
      <c r="AV50" s="63"/>
      <c r="AW50" s="63"/>
      <c r="AX50" s="63"/>
      <c r="AY50" s="63"/>
      <c r="AZ50" s="63"/>
      <c r="BA50" s="63"/>
      <c r="BB50" s="63"/>
      <c r="BC50" s="63"/>
      <c r="BD50" s="64"/>
      <c r="BE50" s="35"/>
    </row>
    <row r="51" spans="1:91" s="2" customFormat="1" ht="10.9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40"/>
      <c r="AS51" s="343"/>
      <c r="AT51" s="344"/>
      <c r="AU51" s="65"/>
      <c r="AV51" s="65"/>
      <c r="AW51" s="65"/>
      <c r="AX51" s="65"/>
      <c r="AY51" s="65"/>
      <c r="AZ51" s="65"/>
      <c r="BA51" s="65"/>
      <c r="BB51" s="65"/>
      <c r="BC51" s="65"/>
      <c r="BD51" s="66"/>
      <c r="BE51" s="35"/>
    </row>
    <row r="52" spans="1:91" s="2" customFormat="1" ht="29.25" customHeight="1">
      <c r="A52" s="35"/>
      <c r="B52" s="36"/>
      <c r="C52" s="345" t="s">
        <v>52</v>
      </c>
      <c r="D52" s="346"/>
      <c r="E52" s="346"/>
      <c r="F52" s="346"/>
      <c r="G52" s="346"/>
      <c r="H52" s="67"/>
      <c r="I52" s="348" t="s">
        <v>53</v>
      </c>
      <c r="J52" s="346"/>
      <c r="K52" s="346"/>
      <c r="L52" s="346"/>
      <c r="M52" s="346"/>
      <c r="N52" s="346"/>
      <c r="O52" s="346"/>
      <c r="P52" s="346"/>
      <c r="Q52" s="346"/>
      <c r="R52" s="346"/>
      <c r="S52" s="346"/>
      <c r="T52" s="346"/>
      <c r="U52" s="346"/>
      <c r="V52" s="346"/>
      <c r="W52" s="346"/>
      <c r="X52" s="346"/>
      <c r="Y52" s="346"/>
      <c r="Z52" s="346"/>
      <c r="AA52" s="346"/>
      <c r="AB52" s="346"/>
      <c r="AC52" s="346"/>
      <c r="AD52" s="346"/>
      <c r="AE52" s="346"/>
      <c r="AF52" s="346"/>
      <c r="AG52" s="347" t="s">
        <v>54</v>
      </c>
      <c r="AH52" s="346"/>
      <c r="AI52" s="346"/>
      <c r="AJ52" s="346"/>
      <c r="AK52" s="346"/>
      <c r="AL52" s="346"/>
      <c r="AM52" s="346"/>
      <c r="AN52" s="348" t="s">
        <v>55</v>
      </c>
      <c r="AO52" s="346"/>
      <c r="AP52" s="346"/>
      <c r="AQ52" s="68" t="s">
        <v>56</v>
      </c>
      <c r="AR52" s="40"/>
      <c r="AS52" s="69" t="s">
        <v>57</v>
      </c>
      <c r="AT52" s="70" t="s">
        <v>58</v>
      </c>
      <c r="AU52" s="70" t="s">
        <v>59</v>
      </c>
      <c r="AV52" s="70" t="s">
        <v>60</v>
      </c>
      <c r="AW52" s="70" t="s">
        <v>61</v>
      </c>
      <c r="AX52" s="70" t="s">
        <v>62</v>
      </c>
      <c r="AY52" s="70" t="s">
        <v>63</v>
      </c>
      <c r="AZ52" s="70" t="s">
        <v>64</v>
      </c>
      <c r="BA52" s="70" t="s">
        <v>65</v>
      </c>
      <c r="BB52" s="70" t="s">
        <v>66</v>
      </c>
      <c r="BC52" s="70" t="s">
        <v>67</v>
      </c>
      <c r="BD52" s="71" t="s">
        <v>68</v>
      </c>
      <c r="BE52" s="35"/>
    </row>
    <row r="53" spans="1:91" s="2" customFormat="1" ht="10.9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40"/>
      <c r="AS53" s="72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4"/>
      <c r="BE53" s="35"/>
    </row>
    <row r="54" spans="1:91" s="6" customFormat="1" ht="32.450000000000003" customHeight="1">
      <c r="B54" s="75"/>
      <c r="C54" s="76" t="s">
        <v>69</v>
      </c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352">
        <f>ROUND(SUM(AG55:AG58),2)</f>
        <v>0</v>
      </c>
      <c r="AH54" s="352"/>
      <c r="AI54" s="352"/>
      <c r="AJ54" s="352"/>
      <c r="AK54" s="352"/>
      <c r="AL54" s="352"/>
      <c r="AM54" s="352"/>
      <c r="AN54" s="353">
        <f>SUM(AG54,AT54)</f>
        <v>0</v>
      </c>
      <c r="AO54" s="353"/>
      <c r="AP54" s="353"/>
      <c r="AQ54" s="79" t="s">
        <v>19</v>
      </c>
      <c r="AR54" s="80"/>
      <c r="AS54" s="81">
        <f>ROUND(SUM(AS55:AS58),2)</f>
        <v>0</v>
      </c>
      <c r="AT54" s="82">
        <f>ROUND(SUM(AV54:AW54),2)</f>
        <v>0</v>
      </c>
      <c r="AU54" s="83">
        <f>ROUND(SUM(AU55:AU58),5)</f>
        <v>0</v>
      </c>
      <c r="AV54" s="82">
        <f>ROUND(AZ54*L29,2)</f>
        <v>0</v>
      </c>
      <c r="AW54" s="82">
        <f>ROUND(BA54*L30,2)</f>
        <v>0</v>
      </c>
      <c r="AX54" s="82">
        <f>ROUND(BB54*L29,2)</f>
        <v>0</v>
      </c>
      <c r="AY54" s="82">
        <f>ROUND(BC54*L30,2)</f>
        <v>0</v>
      </c>
      <c r="AZ54" s="82">
        <f>ROUND(SUM(AZ55:AZ58),2)</f>
        <v>0</v>
      </c>
      <c r="BA54" s="82">
        <f>ROUND(SUM(BA55:BA58),2)</f>
        <v>0</v>
      </c>
      <c r="BB54" s="82">
        <f>ROUND(SUM(BB55:BB58),2)</f>
        <v>0</v>
      </c>
      <c r="BC54" s="82">
        <f>ROUND(SUM(BC55:BC58),2)</f>
        <v>0</v>
      </c>
      <c r="BD54" s="84">
        <f>ROUND(SUM(BD55:BD58),2)</f>
        <v>0</v>
      </c>
      <c r="BS54" s="85" t="s">
        <v>70</v>
      </c>
      <c r="BT54" s="85" t="s">
        <v>71</v>
      </c>
      <c r="BU54" s="86" t="s">
        <v>72</v>
      </c>
      <c r="BV54" s="85" t="s">
        <v>73</v>
      </c>
      <c r="BW54" s="85" t="s">
        <v>5</v>
      </c>
      <c r="BX54" s="85" t="s">
        <v>74</v>
      </c>
      <c r="CL54" s="85" t="s">
        <v>19</v>
      </c>
    </row>
    <row r="55" spans="1:91" s="7" customFormat="1" ht="16.5" customHeight="1">
      <c r="A55" s="87" t="s">
        <v>75</v>
      </c>
      <c r="B55" s="88"/>
      <c r="C55" s="89"/>
      <c r="D55" s="349" t="s">
        <v>76</v>
      </c>
      <c r="E55" s="349"/>
      <c r="F55" s="349"/>
      <c r="G55" s="349"/>
      <c r="H55" s="349"/>
      <c r="I55" s="90"/>
      <c r="J55" s="349" t="s">
        <v>77</v>
      </c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49"/>
      <c r="V55" s="349"/>
      <c r="W55" s="349"/>
      <c r="X55" s="349"/>
      <c r="Y55" s="349"/>
      <c r="Z55" s="349"/>
      <c r="AA55" s="349"/>
      <c r="AB55" s="349"/>
      <c r="AC55" s="349"/>
      <c r="AD55" s="349"/>
      <c r="AE55" s="349"/>
      <c r="AF55" s="349"/>
      <c r="AG55" s="350">
        <f>'1 - Oprava kanalizace'!J30</f>
        <v>0</v>
      </c>
      <c r="AH55" s="351"/>
      <c r="AI55" s="351"/>
      <c r="AJ55" s="351"/>
      <c r="AK55" s="351"/>
      <c r="AL55" s="351"/>
      <c r="AM55" s="351"/>
      <c r="AN55" s="350">
        <f>SUM(AG55,AT55)</f>
        <v>0</v>
      </c>
      <c r="AO55" s="351"/>
      <c r="AP55" s="351"/>
      <c r="AQ55" s="91" t="s">
        <v>78</v>
      </c>
      <c r="AR55" s="92"/>
      <c r="AS55" s="93">
        <v>0</v>
      </c>
      <c r="AT55" s="94">
        <f>ROUND(SUM(AV55:AW55),2)</f>
        <v>0</v>
      </c>
      <c r="AU55" s="95">
        <f>'1 - Oprava kanalizace'!P88</f>
        <v>0</v>
      </c>
      <c r="AV55" s="94">
        <f>'1 - Oprava kanalizace'!J33</f>
        <v>0</v>
      </c>
      <c r="AW55" s="94">
        <f>'1 - Oprava kanalizace'!J34</f>
        <v>0</v>
      </c>
      <c r="AX55" s="94">
        <f>'1 - Oprava kanalizace'!J35</f>
        <v>0</v>
      </c>
      <c r="AY55" s="94">
        <f>'1 - Oprava kanalizace'!J36</f>
        <v>0</v>
      </c>
      <c r="AZ55" s="94">
        <f>'1 - Oprava kanalizace'!F33</f>
        <v>0</v>
      </c>
      <c r="BA55" s="94">
        <f>'1 - Oprava kanalizace'!F34</f>
        <v>0</v>
      </c>
      <c r="BB55" s="94">
        <f>'1 - Oprava kanalizace'!F35</f>
        <v>0</v>
      </c>
      <c r="BC55" s="94">
        <f>'1 - Oprava kanalizace'!F36</f>
        <v>0</v>
      </c>
      <c r="BD55" s="96">
        <f>'1 - Oprava kanalizace'!F37</f>
        <v>0</v>
      </c>
      <c r="BT55" s="97" t="s">
        <v>76</v>
      </c>
      <c r="BV55" s="97" t="s">
        <v>73</v>
      </c>
      <c r="BW55" s="97" t="s">
        <v>79</v>
      </c>
      <c r="BX55" s="97" t="s">
        <v>5</v>
      </c>
      <c r="CL55" s="97" t="s">
        <v>19</v>
      </c>
      <c r="CM55" s="97" t="s">
        <v>80</v>
      </c>
    </row>
    <row r="56" spans="1:91" s="7" customFormat="1" ht="16.5" customHeight="1">
      <c r="A56" s="87" t="s">
        <v>75</v>
      </c>
      <c r="B56" s="88"/>
      <c r="C56" s="89"/>
      <c r="D56" s="349" t="s">
        <v>80</v>
      </c>
      <c r="E56" s="349"/>
      <c r="F56" s="349"/>
      <c r="G56" s="349"/>
      <c r="H56" s="349"/>
      <c r="I56" s="90"/>
      <c r="J56" s="349" t="s">
        <v>81</v>
      </c>
      <c r="K56" s="349"/>
      <c r="L56" s="349"/>
      <c r="M56" s="349"/>
      <c r="N56" s="349"/>
      <c r="O56" s="349"/>
      <c r="P56" s="349"/>
      <c r="Q56" s="349"/>
      <c r="R56" s="349"/>
      <c r="S56" s="349"/>
      <c r="T56" s="349"/>
      <c r="U56" s="349"/>
      <c r="V56" s="349"/>
      <c r="W56" s="349"/>
      <c r="X56" s="349"/>
      <c r="Y56" s="349"/>
      <c r="Z56" s="349"/>
      <c r="AA56" s="349"/>
      <c r="AB56" s="349"/>
      <c r="AC56" s="349"/>
      <c r="AD56" s="349"/>
      <c r="AE56" s="349"/>
      <c r="AF56" s="349"/>
      <c r="AG56" s="350">
        <f>'2 - Přípojky'!J30</f>
        <v>0</v>
      </c>
      <c r="AH56" s="351"/>
      <c r="AI56" s="351"/>
      <c r="AJ56" s="351"/>
      <c r="AK56" s="351"/>
      <c r="AL56" s="351"/>
      <c r="AM56" s="351"/>
      <c r="AN56" s="350">
        <f>SUM(AG56,AT56)</f>
        <v>0</v>
      </c>
      <c r="AO56" s="351"/>
      <c r="AP56" s="351"/>
      <c r="AQ56" s="91" t="s">
        <v>78</v>
      </c>
      <c r="AR56" s="92"/>
      <c r="AS56" s="93">
        <v>0</v>
      </c>
      <c r="AT56" s="94">
        <f>ROUND(SUM(AV56:AW56),2)</f>
        <v>0</v>
      </c>
      <c r="AU56" s="95">
        <f>'2 - Přípojky'!P88</f>
        <v>0</v>
      </c>
      <c r="AV56" s="94">
        <f>'2 - Přípojky'!J33</f>
        <v>0</v>
      </c>
      <c r="AW56" s="94">
        <f>'2 - Přípojky'!J34</f>
        <v>0</v>
      </c>
      <c r="AX56" s="94">
        <f>'2 - Přípojky'!J35</f>
        <v>0</v>
      </c>
      <c r="AY56" s="94">
        <f>'2 - Přípojky'!J36</f>
        <v>0</v>
      </c>
      <c r="AZ56" s="94">
        <f>'2 - Přípojky'!F33</f>
        <v>0</v>
      </c>
      <c r="BA56" s="94">
        <f>'2 - Přípojky'!F34</f>
        <v>0</v>
      </c>
      <c r="BB56" s="94">
        <f>'2 - Přípojky'!F35</f>
        <v>0</v>
      </c>
      <c r="BC56" s="94">
        <f>'2 - Přípojky'!F36</f>
        <v>0</v>
      </c>
      <c r="BD56" s="96">
        <f>'2 - Přípojky'!F37</f>
        <v>0</v>
      </c>
      <c r="BT56" s="97" t="s">
        <v>76</v>
      </c>
      <c r="BV56" s="97" t="s">
        <v>73</v>
      </c>
      <c r="BW56" s="97" t="s">
        <v>82</v>
      </c>
      <c r="BX56" s="97" t="s">
        <v>5</v>
      </c>
      <c r="CL56" s="97" t="s">
        <v>19</v>
      </c>
      <c r="CM56" s="97" t="s">
        <v>80</v>
      </c>
    </row>
    <row r="57" spans="1:91" s="7" customFormat="1" ht="16.5" customHeight="1">
      <c r="A57" s="87" t="s">
        <v>75</v>
      </c>
      <c r="B57" s="88"/>
      <c r="C57" s="89"/>
      <c r="D57" s="349" t="s">
        <v>83</v>
      </c>
      <c r="E57" s="349"/>
      <c r="F57" s="349"/>
      <c r="G57" s="349"/>
      <c r="H57" s="349"/>
      <c r="I57" s="90"/>
      <c r="J57" s="349" t="s">
        <v>84</v>
      </c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349"/>
      <c r="V57" s="349"/>
      <c r="W57" s="349"/>
      <c r="X57" s="349"/>
      <c r="Y57" s="349"/>
      <c r="Z57" s="349"/>
      <c r="AA57" s="349"/>
      <c r="AB57" s="349"/>
      <c r="AC57" s="349"/>
      <c r="AD57" s="349"/>
      <c r="AE57" s="349"/>
      <c r="AF57" s="349"/>
      <c r="AG57" s="350">
        <f>'3 - Oprava komunikace po ...'!J30</f>
        <v>0</v>
      </c>
      <c r="AH57" s="351"/>
      <c r="AI57" s="351"/>
      <c r="AJ57" s="351"/>
      <c r="AK57" s="351"/>
      <c r="AL57" s="351"/>
      <c r="AM57" s="351"/>
      <c r="AN57" s="350">
        <f>SUM(AG57,AT57)</f>
        <v>0</v>
      </c>
      <c r="AO57" s="351"/>
      <c r="AP57" s="351"/>
      <c r="AQ57" s="91" t="s">
        <v>78</v>
      </c>
      <c r="AR57" s="92"/>
      <c r="AS57" s="93">
        <v>0</v>
      </c>
      <c r="AT57" s="94">
        <f>ROUND(SUM(AV57:AW57),2)</f>
        <v>0</v>
      </c>
      <c r="AU57" s="95">
        <f>'3 - Oprava komunikace po ...'!P85</f>
        <v>0</v>
      </c>
      <c r="AV57" s="94">
        <f>'3 - Oprava komunikace po ...'!J33</f>
        <v>0</v>
      </c>
      <c r="AW57" s="94">
        <f>'3 - Oprava komunikace po ...'!J34</f>
        <v>0</v>
      </c>
      <c r="AX57" s="94">
        <f>'3 - Oprava komunikace po ...'!J35</f>
        <v>0</v>
      </c>
      <c r="AY57" s="94">
        <f>'3 - Oprava komunikace po ...'!J36</f>
        <v>0</v>
      </c>
      <c r="AZ57" s="94">
        <f>'3 - Oprava komunikace po ...'!F33</f>
        <v>0</v>
      </c>
      <c r="BA57" s="94">
        <f>'3 - Oprava komunikace po ...'!F34</f>
        <v>0</v>
      </c>
      <c r="BB57" s="94">
        <f>'3 - Oprava komunikace po ...'!F35</f>
        <v>0</v>
      </c>
      <c r="BC57" s="94">
        <f>'3 - Oprava komunikace po ...'!F36</f>
        <v>0</v>
      </c>
      <c r="BD57" s="96">
        <f>'3 - Oprava komunikace po ...'!F37</f>
        <v>0</v>
      </c>
      <c r="BT57" s="97" t="s">
        <v>76</v>
      </c>
      <c r="BV57" s="97" t="s">
        <v>73</v>
      </c>
      <c r="BW57" s="97" t="s">
        <v>85</v>
      </c>
      <c r="BX57" s="97" t="s">
        <v>5</v>
      </c>
      <c r="CL57" s="97" t="s">
        <v>19</v>
      </c>
      <c r="CM57" s="97" t="s">
        <v>80</v>
      </c>
    </row>
    <row r="58" spans="1:91" s="7" customFormat="1" ht="16.5" customHeight="1">
      <c r="A58" s="87" t="s">
        <v>75</v>
      </c>
      <c r="B58" s="88"/>
      <c r="C58" s="89"/>
      <c r="D58" s="349" t="s">
        <v>86</v>
      </c>
      <c r="E58" s="349"/>
      <c r="F58" s="349"/>
      <c r="G58" s="349"/>
      <c r="H58" s="349"/>
      <c r="I58" s="90"/>
      <c r="J58" s="349" t="s">
        <v>87</v>
      </c>
      <c r="K58" s="349"/>
      <c r="L58" s="349"/>
      <c r="M58" s="349"/>
      <c r="N58" s="349"/>
      <c r="O58" s="349"/>
      <c r="P58" s="349"/>
      <c r="Q58" s="349"/>
      <c r="R58" s="349"/>
      <c r="S58" s="349"/>
      <c r="T58" s="349"/>
      <c r="U58" s="349"/>
      <c r="V58" s="349"/>
      <c r="W58" s="349"/>
      <c r="X58" s="349"/>
      <c r="Y58" s="349"/>
      <c r="Z58" s="349"/>
      <c r="AA58" s="349"/>
      <c r="AB58" s="349"/>
      <c r="AC58" s="349"/>
      <c r="AD58" s="349"/>
      <c r="AE58" s="349"/>
      <c r="AF58" s="349"/>
      <c r="AG58" s="350">
        <f>'VON - Vedlejší a ostatní ...'!J30</f>
        <v>0</v>
      </c>
      <c r="AH58" s="351"/>
      <c r="AI58" s="351"/>
      <c r="AJ58" s="351"/>
      <c r="AK58" s="351"/>
      <c r="AL58" s="351"/>
      <c r="AM58" s="351"/>
      <c r="AN58" s="350">
        <f>SUM(AG58,AT58)</f>
        <v>0</v>
      </c>
      <c r="AO58" s="351"/>
      <c r="AP58" s="351"/>
      <c r="AQ58" s="91" t="s">
        <v>78</v>
      </c>
      <c r="AR58" s="92"/>
      <c r="AS58" s="98">
        <v>0</v>
      </c>
      <c r="AT58" s="99">
        <f>ROUND(SUM(AV58:AW58),2)</f>
        <v>0</v>
      </c>
      <c r="AU58" s="100">
        <f>'VON - Vedlejší a ostatní ...'!P88</f>
        <v>0</v>
      </c>
      <c r="AV58" s="99">
        <f>'VON - Vedlejší a ostatní ...'!J33</f>
        <v>0</v>
      </c>
      <c r="AW58" s="99">
        <f>'VON - Vedlejší a ostatní ...'!J34</f>
        <v>0</v>
      </c>
      <c r="AX58" s="99">
        <f>'VON - Vedlejší a ostatní ...'!J35</f>
        <v>0</v>
      </c>
      <c r="AY58" s="99">
        <f>'VON - Vedlejší a ostatní ...'!J36</f>
        <v>0</v>
      </c>
      <c r="AZ58" s="99">
        <f>'VON - Vedlejší a ostatní ...'!F33</f>
        <v>0</v>
      </c>
      <c r="BA58" s="99">
        <f>'VON - Vedlejší a ostatní ...'!F34</f>
        <v>0</v>
      </c>
      <c r="BB58" s="99">
        <f>'VON - Vedlejší a ostatní ...'!F35</f>
        <v>0</v>
      </c>
      <c r="BC58" s="99">
        <f>'VON - Vedlejší a ostatní ...'!F36</f>
        <v>0</v>
      </c>
      <c r="BD58" s="101">
        <f>'VON - Vedlejší a ostatní ...'!F37</f>
        <v>0</v>
      </c>
      <c r="BT58" s="97" t="s">
        <v>76</v>
      </c>
      <c r="BV58" s="97" t="s">
        <v>73</v>
      </c>
      <c r="BW58" s="97" t="s">
        <v>88</v>
      </c>
      <c r="BX58" s="97" t="s">
        <v>5</v>
      </c>
      <c r="CL58" s="97" t="s">
        <v>19</v>
      </c>
      <c r="CM58" s="97" t="s">
        <v>80</v>
      </c>
    </row>
    <row r="59" spans="1:91" s="2" customFormat="1" ht="30" customHeight="1">
      <c r="A59" s="35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40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91" s="2" customFormat="1" ht="6.95" customHeight="1">
      <c r="A60" s="35"/>
      <c r="B60" s="48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0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</sheetData>
  <sheetProtection algorithmName="SHA-512" hashValue="9ZONDDVbTb9BFUZ1yPgBQZyB743JJUCfUNpYjfUivUpFGoesiS45o5QgOrBdkJGuo+YMIbLecPCn2zHoC3gaVA==" saltValue="k9IBR8Fy73izwIoEkd0Chjfjx6KJHSvNeY+eIJ1cQkbac3LBn5d7WanxR9cgTHT1+Hp1I1AxTmuM3FMBtZ2EkA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D58:H58"/>
    <mergeCell ref="J58:AF58"/>
    <mergeCell ref="AG54:AM54"/>
    <mergeCell ref="AN54:AP54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L45:AO45"/>
    <mergeCell ref="AM47:AN47"/>
    <mergeCell ref="AM49:AP49"/>
    <mergeCell ref="AS49:AT51"/>
    <mergeCell ref="AM50:AP50"/>
  </mergeCells>
  <hyperlinks>
    <hyperlink ref="A55" location="'1 - Oprava kanalizace'!C2" display="/"/>
    <hyperlink ref="A56" location="'2 - Přípojky'!C2" display="/"/>
    <hyperlink ref="A57" location="'3 - Oprava komunikace po ...'!C2" display="/"/>
    <hyperlink ref="A58" location="'VON - Vedlejší a ostatní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7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AT2" s="18" t="s">
        <v>79</v>
      </c>
      <c r="AZ2" s="102" t="s">
        <v>89</v>
      </c>
      <c r="BA2" s="102" t="s">
        <v>90</v>
      </c>
      <c r="BB2" s="102" t="s">
        <v>19</v>
      </c>
      <c r="BC2" s="102" t="s">
        <v>91</v>
      </c>
      <c r="BD2" s="102" t="s">
        <v>80</v>
      </c>
    </row>
    <row r="3" spans="1:5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1"/>
      <c r="AT3" s="18" t="s">
        <v>80</v>
      </c>
    </row>
    <row r="4" spans="1:56" s="1" customFormat="1" ht="24.95" customHeight="1">
      <c r="B4" s="21"/>
      <c r="D4" s="105" t="s">
        <v>92</v>
      </c>
      <c r="L4" s="21"/>
      <c r="M4" s="106" t="s">
        <v>10</v>
      </c>
      <c r="AT4" s="18" t="s">
        <v>4</v>
      </c>
    </row>
    <row r="5" spans="1:56" s="1" customFormat="1" ht="6.95" customHeight="1">
      <c r="B5" s="21"/>
      <c r="L5" s="21"/>
    </row>
    <row r="6" spans="1:56" s="1" customFormat="1" ht="12" customHeight="1">
      <c r="B6" s="21"/>
      <c r="D6" s="107" t="s">
        <v>16</v>
      </c>
      <c r="L6" s="21"/>
    </row>
    <row r="7" spans="1:56" s="1" customFormat="1" ht="16.5" customHeight="1">
      <c r="B7" s="21"/>
      <c r="E7" s="374" t="str">
        <f>'Rekapitulace stavby'!K6</f>
        <v>Oprava kanalizace Hůrky</v>
      </c>
      <c r="F7" s="375"/>
      <c r="G7" s="375"/>
      <c r="H7" s="375"/>
      <c r="L7" s="21"/>
    </row>
    <row r="8" spans="1:56" s="2" customFormat="1" ht="12" customHeight="1">
      <c r="A8" s="35"/>
      <c r="B8" s="40"/>
      <c r="C8" s="35"/>
      <c r="D8" s="107" t="s">
        <v>93</v>
      </c>
      <c r="E8" s="35"/>
      <c r="F8" s="35"/>
      <c r="G8" s="35"/>
      <c r="H8" s="35"/>
      <c r="I8" s="35"/>
      <c r="J8" s="35"/>
      <c r="K8" s="35"/>
      <c r="L8" s="108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56" s="2" customFormat="1" ht="16.5" customHeight="1">
      <c r="A9" s="35"/>
      <c r="B9" s="40"/>
      <c r="C9" s="35"/>
      <c r="D9" s="35"/>
      <c r="E9" s="376" t="s">
        <v>94</v>
      </c>
      <c r="F9" s="377"/>
      <c r="G9" s="377"/>
      <c r="H9" s="377"/>
      <c r="I9" s="35"/>
      <c r="J9" s="35"/>
      <c r="K9" s="35"/>
      <c r="L9" s="108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5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0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56" s="2" customFormat="1" ht="12" customHeight="1">
      <c r="A11" s="35"/>
      <c r="B11" s="40"/>
      <c r="C11" s="35"/>
      <c r="D11" s="107" t="s">
        <v>18</v>
      </c>
      <c r="E11" s="35"/>
      <c r="F11" s="109" t="s">
        <v>19</v>
      </c>
      <c r="G11" s="35"/>
      <c r="H11" s="35"/>
      <c r="I11" s="107" t="s">
        <v>20</v>
      </c>
      <c r="J11" s="109" t="s">
        <v>19</v>
      </c>
      <c r="K11" s="35"/>
      <c r="L11" s="108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56" s="2" customFormat="1" ht="12" customHeight="1">
      <c r="A12" s="35"/>
      <c r="B12" s="40"/>
      <c r="C12" s="35"/>
      <c r="D12" s="107" t="s">
        <v>21</v>
      </c>
      <c r="E12" s="35"/>
      <c r="F12" s="109" t="s">
        <v>22</v>
      </c>
      <c r="G12" s="35"/>
      <c r="H12" s="35"/>
      <c r="I12" s="107" t="s">
        <v>23</v>
      </c>
      <c r="J12" s="110" t="str">
        <f>'Rekapitulace stavby'!AN8</f>
        <v>24. 6. 2024</v>
      </c>
      <c r="K12" s="35"/>
      <c r="L12" s="10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5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0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56" s="2" customFormat="1" ht="12" customHeight="1">
      <c r="A14" s="35"/>
      <c r="B14" s="40"/>
      <c r="C14" s="35"/>
      <c r="D14" s="107" t="s">
        <v>25</v>
      </c>
      <c r="E14" s="35"/>
      <c r="F14" s="35"/>
      <c r="G14" s="35"/>
      <c r="H14" s="35"/>
      <c r="I14" s="107" t="s">
        <v>26</v>
      </c>
      <c r="J14" s="109" t="s">
        <v>19</v>
      </c>
      <c r="K14" s="35"/>
      <c r="L14" s="10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56" s="2" customFormat="1" ht="18" customHeight="1">
      <c r="A15" s="35"/>
      <c r="B15" s="40"/>
      <c r="C15" s="35"/>
      <c r="D15" s="35"/>
      <c r="E15" s="109" t="s">
        <v>27</v>
      </c>
      <c r="F15" s="35"/>
      <c r="G15" s="35"/>
      <c r="H15" s="35"/>
      <c r="I15" s="107" t="s">
        <v>28</v>
      </c>
      <c r="J15" s="109" t="s">
        <v>19</v>
      </c>
      <c r="K15" s="35"/>
      <c r="L15" s="10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5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08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07" t="s">
        <v>29</v>
      </c>
      <c r="E17" s="35"/>
      <c r="F17" s="35"/>
      <c r="G17" s="35"/>
      <c r="H17" s="35"/>
      <c r="I17" s="107" t="s">
        <v>26</v>
      </c>
      <c r="J17" s="31" t="str">
        <f>'Rekapitulace stavby'!AN13</f>
        <v>Vyplň údaj</v>
      </c>
      <c r="K17" s="35"/>
      <c r="L17" s="108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78" t="str">
        <f>'Rekapitulace stavby'!E14</f>
        <v>Vyplň údaj</v>
      </c>
      <c r="F18" s="379"/>
      <c r="G18" s="379"/>
      <c r="H18" s="379"/>
      <c r="I18" s="107" t="s">
        <v>28</v>
      </c>
      <c r="J18" s="31" t="str">
        <f>'Rekapitulace stavby'!AN14</f>
        <v>Vyplň údaj</v>
      </c>
      <c r="K18" s="35"/>
      <c r="L18" s="108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08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07" t="s">
        <v>31</v>
      </c>
      <c r="E20" s="35"/>
      <c r="F20" s="35"/>
      <c r="G20" s="35"/>
      <c r="H20" s="35"/>
      <c r="I20" s="107" t="s">
        <v>26</v>
      </c>
      <c r="J20" s="109" t="s">
        <v>19</v>
      </c>
      <c r="K20" s="35"/>
      <c r="L20" s="108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9" t="s">
        <v>32</v>
      </c>
      <c r="F21" s="35"/>
      <c r="G21" s="35"/>
      <c r="H21" s="35"/>
      <c r="I21" s="107" t="s">
        <v>28</v>
      </c>
      <c r="J21" s="109" t="s">
        <v>19</v>
      </c>
      <c r="K21" s="35"/>
      <c r="L21" s="108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08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07" t="s">
        <v>34</v>
      </c>
      <c r="E23" s="35"/>
      <c r="F23" s="35"/>
      <c r="G23" s="35"/>
      <c r="H23" s="35"/>
      <c r="I23" s="107" t="s">
        <v>26</v>
      </c>
      <c r="J23" s="109" t="s">
        <v>19</v>
      </c>
      <c r="K23" s="35"/>
      <c r="L23" s="108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9" t="s">
        <v>32</v>
      </c>
      <c r="F24" s="35"/>
      <c r="G24" s="35"/>
      <c r="H24" s="35"/>
      <c r="I24" s="107" t="s">
        <v>28</v>
      </c>
      <c r="J24" s="109" t="s">
        <v>19</v>
      </c>
      <c r="K24" s="35"/>
      <c r="L24" s="108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08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07" t="s">
        <v>35</v>
      </c>
      <c r="E26" s="35"/>
      <c r="F26" s="35"/>
      <c r="G26" s="35"/>
      <c r="H26" s="35"/>
      <c r="I26" s="35"/>
      <c r="J26" s="35"/>
      <c r="K26" s="35"/>
      <c r="L26" s="108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1"/>
      <c r="B27" s="112"/>
      <c r="C27" s="111"/>
      <c r="D27" s="111"/>
      <c r="E27" s="380" t="s">
        <v>19</v>
      </c>
      <c r="F27" s="380"/>
      <c r="G27" s="380"/>
      <c r="H27" s="380"/>
      <c r="I27" s="111"/>
      <c r="J27" s="111"/>
      <c r="K27" s="111"/>
      <c r="L27" s="113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08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4"/>
      <c r="E29" s="114"/>
      <c r="F29" s="114"/>
      <c r="G29" s="114"/>
      <c r="H29" s="114"/>
      <c r="I29" s="114"/>
      <c r="J29" s="114"/>
      <c r="K29" s="114"/>
      <c r="L29" s="108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15" t="s">
        <v>37</v>
      </c>
      <c r="E30" s="35"/>
      <c r="F30" s="35"/>
      <c r="G30" s="35"/>
      <c r="H30" s="35"/>
      <c r="I30" s="35"/>
      <c r="J30" s="116">
        <f>ROUND(J88, 2)</f>
        <v>0</v>
      </c>
      <c r="K30" s="35"/>
      <c r="L30" s="108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4"/>
      <c r="E31" s="114"/>
      <c r="F31" s="114"/>
      <c r="G31" s="114"/>
      <c r="H31" s="114"/>
      <c r="I31" s="114"/>
      <c r="J31" s="114"/>
      <c r="K31" s="114"/>
      <c r="L31" s="108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17" t="s">
        <v>39</v>
      </c>
      <c r="G32" s="35"/>
      <c r="H32" s="35"/>
      <c r="I32" s="117" t="s">
        <v>38</v>
      </c>
      <c r="J32" s="117" t="s">
        <v>40</v>
      </c>
      <c r="K32" s="35"/>
      <c r="L32" s="108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18" t="s">
        <v>41</v>
      </c>
      <c r="E33" s="107" t="s">
        <v>42</v>
      </c>
      <c r="F33" s="119">
        <f>ROUND((SUM(BE88:BE271)),  2)</f>
        <v>0</v>
      </c>
      <c r="G33" s="35"/>
      <c r="H33" s="35"/>
      <c r="I33" s="120">
        <v>0.21</v>
      </c>
      <c r="J33" s="119">
        <f>ROUND(((SUM(BE88:BE271))*I33),  2)</f>
        <v>0</v>
      </c>
      <c r="K33" s="35"/>
      <c r="L33" s="108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07" t="s">
        <v>43</v>
      </c>
      <c r="F34" s="119">
        <f>ROUND((SUM(BF88:BF271)),  2)</f>
        <v>0</v>
      </c>
      <c r="G34" s="35"/>
      <c r="H34" s="35"/>
      <c r="I34" s="120">
        <v>0.12</v>
      </c>
      <c r="J34" s="119">
        <f>ROUND(((SUM(BF88:BF271))*I34),  2)</f>
        <v>0</v>
      </c>
      <c r="K34" s="35"/>
      <c r="L34" s="108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07" t="s">
        <v>44</v>
      </c>
      <c r="F35" s="119">
        <f>ROUND((SUM(BG88:BG271)),  2)</f>
        <v>0</v>
      </c>
      <c r="G35" s="35"/>
      <c r="H35" s="35"/>
      <c r="I35" s="120">
        <v>0.21</v>
      </c>
      <c r="J35" s="119">
        <f>0</f>
        <v>0</v>
      </c>
      <c r="K35" s="35"/>
      <c r="L35" s="108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07" t="s">
        <v>45</v>
      </c>
      <c r="F36" s="119">
        <f>ROUND((SUM(BH88:BH271)),  2)</f>
        <v>0</v>
      </c>
      <c r="G36" s="35"/>
      <c r="H36" s="35"/>
      <c r="I36" s="120">
        <v>0.12</v>
      </c>
      <c r="J36" s="119">
        <f>0</f>
        <v>0</v>
      </c>
      <c r="K36" s="35"/>
      <c r="L36" s="108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07" t="s">
        <v>46</v>
      </c>
      <c r="F37" s="119">
        <f>ROUND((SUM(BI88:BI271)),  2)</f>
        <v>0</v>
      </c>
      <c r="G37" s="35"/>
      <c r="H37" s="35"/>
      <c r="I37" s="120">
        <v>0</v>
      </c>
      <c r="J37" s="119">
        <f>0</f>
        <v>0</v>
      </c>
      <c r="K37" s="35"/>
      <c r="L37" s="108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08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1"/>
      <c r="D39" s="122" t="s">
        <v>47</v>
      </c>
      <c r="E39" s="123"/>
      <c r="F39" s="123"/>
      <c r="G39" s="124" t="s">
        <v>48</v>
      </c>
      <c r="H39" s="125" t="s">
        <v>49</v>
      </c>
      <c r="I39" s="123"/>
      <c r="J39" s="126">
        <f>SUM(J30:J37)</f>
        <v>0</v>
      </c>
      <c r="K39" s="127"/>
      <c r="L39" s="108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28"/>
      <c r="C40" s="129"/>
      <c r="D40" s="129"/>
      <c r="E40" s="129"/>
      <c r="F40" s="129"/>
      <c r="G40" s="129"/>
      <c r="H40" s="129"/>
      <c r="I40" s="129"/>
      <c r="J40" s="129"/>
      <c r="K40" s="129"/>
      <c r="L40" s="108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08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95</v>
      </c>
      <c r="D45" s="37"/>
      <c r="E45" s="37"/>
      <c r="F45" s="37"/>
      <c r="G45" s="37"/>
      <c r="H45" s="37"/>
      <c r="I45" s="37"/>
      <c r="J45" s="37"/>
      <c r="K45" s="37"/>
      <c r="L45" s="108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08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08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381" t="str">
        <f>E7</f>
        <v>Oprava kanalizace Hůrky</v>
      </c>
      <c r="F48" s="382"/>
      <c r="G48" s="382"/>
      <c r="H48" s="382"/>
      <c r="I48" s="37"/>
      <c r="J48" s="37"/>
      <c r="K48" s="37"/>
      <c r="L48" s="108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93</v>
      </c>
      <c r="D49" s="37"/>
      <c r="E49" s="37"/>
      <c r="F49" s="37"/>
      <c r="G49" s="37"/>
      <c r="H49" s="37"/>
      <c r="I49" s="37"/>
      <c r="J49" s="37"/>
      <c r="K49" s="37"/>
      <c r="L49" s="108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334" t="str">
        <f>E9</f>
        <v>1 - Oprava kanalizace</v>
      </c>
      <c r="F50" s="383"/>
      <c r="G50" s="383"/>
      <c r="H50" s="383"/>
      <c r="I50" s="37"/>
      <c r="J50" s="37"/>
      <c r="K50" s="37"/>
      <c r="L50" s="108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08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Hůrky, m.č. Nová Bystřice</v>
      </c>
      <c r="G52" s="37"/>
      <c r="H52" s="37"/>
      <c r="I52" s="30" t="s">
        <v>23</v>
      </c>
      <c r="J52" s="60" t="str">
        <f>IF(J12="","",J12)</f>
        <v>24. 6. 2024</v>
      </c>
      <c r="K52" s="37"/>
      <c r="L52" s="108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08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5.2" customHeight="1">
      <c r="A54" s="35"/>
      <c r="B54" s="36"/>
      <c r="C54" s="30" t="s">
        <v>25</v>
      </c>
      <c r="D54" s="37"/>
      <c r="E54" s="37"/>
      <c r="F54" s="28" t="str">
        <f>E15</f>
        <v>Město Nová Bystřice</v>
      </c>
      <c r="G54" s="37"/>
      <c r="H54" s="37"/>
      <c r="I54" s="30" t="s">
        <v>31</v>
      </c>
      <c r="J54" s="33" t="str">
        <f>E21</f>
        <v>Ing. Martin Růžička</v>
      </c>
      <c r="K54" s="37"/>
      <c r="L54" s="108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29</v>
      </c>
      <c r="D55" s="37"/>
      <c r="E55" s="37"/>
      <c r="F55" s="28" t="str">
        <f>IF(E18="","",E18)</f>
        <v>Vyplň údaj</v>
      </c>
      <c r="G55" s="37"/>
      <c r="H55" s="37"/>
      <c r="I55" s="30" t="s">
        <v>34</v>
      </c>
      <c r="J55" s="33" t="str">
        <f>E24</f>
        <v>Ing. Martin Růžička</v>
      </c>
      <c r="K55" s="37"/>
      <c r="L55" s="108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08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2" t="s">
        <v>96</v>
      </c>
      <c r="D57" s="133"/>
      <c r="E57" s="133"/>
      <c r="F57" s="133"/>
      <c r="G57" s="133"/>
      <c r="H57" s="133"/>
      <c r="I57" s="133"/>
      <c r="J57" s="134" t="s">
        <v>97</v>
      </c>
      <c r="K57" s="133"/>
      <c r="L57" s="108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08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35" t="s">
        <v>69</v>
      </c>
      <c r="D59" s="37"/>
      <c r="E59" s="37"/>
      <c r="F59" s="37"/>
      <c r="G59" s="37"/>
      <c r="H59" s="37"/>
      <c r="I59" s="37"/>
      <c r="J59" s="78">
        <f>J88</f>
        <v>0</v>
      </c>
      <c r="K59" s="37"/>
      <c r="L59" s="108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98</v>
      </c>
    </row>
    <row r="60" spans="1:47" s="9" customFormat="1" ht="24.95" customHeight="1">
      <c r="B60" s="136"/>
      <c r="C60" s="137"/>
      <c r="D60" s="138" t="s">
        <v>99</v>
      </c>
      <c r="E60" s="139"/>
      <c r="F60" s="139"/>
      <c r="G60" s="139"/>
      <c r="H60" s="139"/>
      <c r="I60" s="139"/>
      <c r="J60" s="140">
        <f>J89</f>
        <v>0</v>
      </c>
      <c r="K60" s="137"/>
      <c r="L60" s="141"/>
    </row>
    <row r="61" spans="1:47" s="10" customFormat="1" ht="19.899999999999999" customHeight="1">
      <c r="B61" s="142"/>
      <c r="C61" s="143"/>
      <c r="D61" s="144" t="s">
        <v>100</v>
      </c>
      <c r="E61" s="145"/>
      <c r="F61" s="145"/>
      <c r="G61" s="145"/>
      <c r="H61" s="145"/>
      <c r="I61" s="145"/>
      <c r="J61" s="146">
        <f>J90</f>
        <v>0</v>
      </c>
      <c r="K61" s="143"/>
      <c r="L61" s="147"/>
    </row>
    <row r="62" spans="1:47" s="10" customFormat="1" ht="19.899999999999999" customHeight="1">
      <c r="B62" s="142"/>
      <c r="C62" s="143"/>
      <c r="D62" s="144" t="s">
        <v>101</v>
      </c>
      <c r="E62" s="145"/>
      <c r="F62" s="145"/>
      <c r="G62" s="145"/>
      <c r="H62" s="145"/>
      <c r="I62" s="145"/>
      <c r="J62" s="146">
        <f>J135</f>
        <v>0</v>
      </c>
      <c r="K62" s="143"/>
      <c r="L62" s="147"/>
    </row>
    <row r="63" spans="1:47" s="10" customFormat="1" ht="19.899999999999999" customHeight="1">
      <c r="B63" s="142"/>
      <c r="C63" s="143"/>
      <c r="D63" s="144" t="s">
        <v>102</v>
      </c>
      <c r="E63" s="145"/>
      <c r="F63" s="145"/>
      <c r="G63" s="145"/>
      <c r="H63" s="145"/>
      <c r="I63" s="145"/>
      <c r="J63" s="146">
        <f>J146</f>
        <v>0</v>
      </c>
      <c r="K63" s="143"/>
      <c r="L63" s="147"/>
    </row>
    <row r="64" spans="1:47" s="10" customFormat="1" ht="19.899999999999999" customHeight="1">
      <c r="B64" s="142"/>
      <c r="C64" s="143"/>
      <c r="D64" s="144" t="s">
        <v>103</v>
      </c>
      <c r="E64" s="145"/>
      <c r="F64" s="145"/>
      <c r="G64" s="145"/>
      <c r="H64" s="145"/>
      <c r="I64" s="145"/>
      <c r="J64" s="146">
        <f>J152</f>
        <v>0</v>
      </c>
      <c r="K64" s="143"/>
      <c r="L64" s="147"/>
    </row>
    <row r="65" spans="1:31" s="10" customFormat="1" ht="19.899999999999999" customHeight="1">
      <c r="B65" s="142"/>
      <c r="C65" s="143"/>
      <c r="D65" s="144" t="s">
        <v>104</v>
      </c>
      <c r="E65" s="145"/>
      <c r="F65" s="145"/>
      <c r="G65" s="145"/>
      <c r="H65" s="145"/>
      <c r="I65" s="145"/>
      <c r="J65" s="146">
        <f>J176</f>
        <v>0</v>
      </c>
      <c r="K65" s="143"/>
      <c r="L65" s="147"/>
    </row>
    <row r="66" spans="1:31" s="10" customFormat="1" ht="19.899999999999999" customHeight="1">
      <c r="B66" s="142"/>
      <c r="C66" s="143"/>
      <c r="D66" s="144" t="s">
        <v>105</v>
      </c>
      <c r="E66" s="145"/>
      <c r="F66" s="145"/>
      <c r="G66" s="145"/>
      <c r="H66" s="145"/>
      <c r="I66" s="145"/>
      <c r="J66" s="146">
        <f>J231</f>
        <v>0</v>
      </c>
      <c r="K66" s="143"/>
      <c r="L66" s="147"/>
    </row>
    <row r="67" spans="1:31" s="10" customFormat="1" ht="19.899999999999999" customHeight="1">
      <c r="B67" s="142"/>
      <c r="C67" s="143"/>
      <c r="D67" s="144" t="s">
        <v>106</v>
      </c>
      <c r="E67" s="145"/>
      <c r="F67" s="145"/>
      <c r="G67" s="145"/>
      <c r="H67" s="145"/>
      <c r="I67" s="145"/>
      <c r="J67" s="146">
        <f>J249</f>
        <v>0</v>
      </c>
      <c r="K67" s="143"/>
      <c r="L67" s="147"/>
    </row>
    <row r="68" spans="1:31" s="10" customFormat="1" ht="19.899999999999999" customHeight="1">
      <c r="B68" s="142"/>
      <c r="C68" s="143"/>
      <c r="D68" s="144" t="s">
        <v>107</v>
      </c>
      <c r="E68" s="145"/>
      <c r="F68" s="145"/>
      <c r="G68" s="145"/>
      <c r="H68" s="145"/>
      <c r="I68" s="145"/>
      <c r="J68" s="146">
        <f>J265</f>
        <v>0</v>
      </c>
      <c r="K68" s="143"/>
      <c r="L68" s="147"/>
    </row>
    <row r="69" spans="1:31" s="2" customFormat="1" ht="21.75" customHeight="1">
      <c r="A69" s="35"/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108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31" s="2" customFormat="1" ht="6.95" customHeight="1">
      <c r="A70" s="35"/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108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4" spans="1:31" s="2" customFormat="1" ht="6.95" customHeight="1">
      <c r="A74" s="35"/>
      <c r="B74" s="50"/>
      <c r="C74" s="51"/>
      <c r="D74" s="51"/>
      <c r="E74" s="51"/>
      <c r="F74" s="51"/>
      <c r="G74" s="51"/>
      <c r="H74" s="51"/>
      <c r="I74" s="51"/>
      <c r="J74" s="51"/>
      <c r="K74" s="51"/>
      <c r="L74" s="108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24.95" customHeight="1">
      <c r="A75" s="35"/>
      <c r="B75" s="36"/>
      <c r="C75" s="24" t="s">
        <v>108</v>
      </c>
      <c r="D75" s="37"/>
      <c r="E75" s="37"/>
      <c r="F75" s="37"/>
      <c r="G75" s="37"/>
      <c r="H75" s="37"/>
      <c r="I75" s="37"/>
      <c r="J75" s="37"/>
      <c r="K75" s="37"/>
      <c r="L75" s="108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6.95" customHeigh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108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2" customHeight="1">
      <c r="A77" s="35"/>
      <c r="B77" s="36"/>
      <c r="C77" s="30" t="s">
        <v>16</v>
      </c>
      <c r="D77" s="37"/>
      <c r="E77" s="37"/>
      <c r="F77" s="37"/>
      <c r="G77" s="37"/>
      <c r="H77" s="37"/>
      <c r="I77" s="37"/>
      <c r="J77" s="37"/>
      <c r="K77" s="37"/>
      <c r="L77" s="108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6.5" customHeight="1">
      <c r="A78" s="35"/>
      <c r="B78" s="36"/>
      <c r="C78" s="37"/>
      <c r="D78" s="37"/>
      <c r="E78" s="381" t="str">
        <f>E7</f>
        <v>Oprava kanalizace Hůrky</v>
      </c>
      <c r="F78" s="382"/>
      <c r="G78" s="382"/>
      <c r="H78" s="382"/>
      <c r="I78" s="37"/>
      <c r="J78" s="37"/>
      <c r="K78" s="37"/>
      <c r="L78" s="108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2" customHeight="1">
      <c r="A79" s="35"/>
      <c r="B79" s="36"/>
      <c r="C79" s="30" t="s">
        <v>93</v>
      </c>
      <c r="D79" s="37"/>
      <c r="E79" s="37"/>
      <c r="F79" s="37"/>
      <c r="G79" s="37"/>
      <c r="H79" s="37"/>
      <c r="I79" s="37"/>
      <c r="J79" s="37"/>
      <c r="K79" s="37"/>
      <c r="L79" s="108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16.5" customHeight="1">
      <c r="A80" s="35"/>
      <c r="B80" s="36"/>
      <c r="C80" s="37"/>
      <c r="D80" s="37"/>
      <c r="E80" s="334" t="str">
        <f>E9</f>
        <v>1 - Oprava kanalizace</v>
      </c>
      <c r="F80" s="383"/>
      <c r="G80" s="383"/>
      <c r="H80" s="383"/>
      <c r="I80" s="37"/>
      <c r="J80" s="37"/>
      <c r="K80" s="37"/>
      <c r="L80" s="108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5" s="2" customFormat="1" ht="6.95" customHeight="1">
      <c r="A81" s="35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108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21</v>
      </c>
      <c r="D82" s="37"/>
      <c r="E82" s="37"/>
      <c r="F82" s="28" t="str">
        <f>F12</f>
        <v>Hůrky, m.č. Nová Bystřice</v>
      </c>
      <c r="G82" s="37"/>
      <c r="H82" s="37"/>
      <c r="I82" s="30" t="s">
        <v>23</v>
      </c>
      <c r="J82" s="60" t="str">
        <f>IF(J12="","",J12)</f>
        <v>24. 6. 2024</v>
      </c>
      <c r="K82" s="37"/>
      <c r="L82" s="108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108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15.2" customHeight="1">
      <c r="A84" s="35"/>
      <c r="B84" s="36"/>
      <c r="C84" s="30" t="s">
        <v>25</v>
      </c>
      <c r="D84" s="37"/>
      <c r="E84" s="37"/>
      <c r="F84" s="28" t="str">
        <f>E15</f>
        <v>Město Nová Bystřice</v>
      </c>
      <c r="G84" s="37"/>
      <c r="H84" s="37"/>
      <c r="I84" s="30" t="s">
        <v>31</v>
      </c>
      <c r="J84" s="33" t="str">
        <f>E21</f>
        <v>Ing. Martin Růžička</v>
      </c>
      <c r="K84" s="37"/>
      <c r="L84" s="108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5.2" customHeight="1">
      <c r="A85" s="35"/>
      <c r="B85" s="36"/>
      <c r="C85" s="30" t="s">
        <v>29</v>
      </c>
      <c r="D85" s="37"/>
      <c r="E85" s="37"/>
      <c r="F85" s="28" t="str">
        <f>IF(E18="","",E18)</f>
        <v>Vyplň údaj</v>
      </c>
      <c r="G85" s="37"/>
      <c r="H85" s="37"/>
      <c r="I85" s="30" t="s">
        <v>34</v>
      </c>
      <c r="J85" s="33" t="str">
        <f>E24</f>
        <v>Ing. Martin Růžička</v>
      </c>
      <c r="K85" s="37"/>
      <c r="L85" s="108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10.3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08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11" customFormat="1" ht="29.25" customHeight="1">
      <c r="A87" s="148"/>
      <c r="B87" s="149"/>
      <c r="C87" s="150" t="s">
        <v>109</v>
      </c>
      <c r="D87" s="151" t="s">
        <v>56</v>
      </c>
      <c r="E87" s="151" t="s">
        <v>52</v>
      </c>
      <c r="F87" s="151" t="s">
        <v>53</v>
      </c>
      <c r="G87" s="151" t="s">
        <v>110</v>
      </c>
      <c r="H87" s="151" t="s">
        <v>111</v>
      </c>
      <c r="I87" s="151" t="s">
        <v>112</v>
      </c>
      <c r="J87" s="151" t="s">
        <v>97</v>
      </c>
      <c r="K87" s="152" t="s">
        <v>113</v>
      </c>
      <c r="L87" s="153"/>
      <c r="M87" s="69" t="s">
        <v>19</v>
      </c>
      <c r="N87" s="70" t="s">
        <v>41</v>
      </c>
      <c r="O87" s="70" t="s">
        <v>114</v>
      </c>
      <c r="P87" s="70" t="s">
        <v>115</v>
      </c>
      <c r="Q87" s="70" t="s">
        <v>116</v>
      </c>
      <c r="R87" s="70" t="s">
        <v>117</v>
      </c>
      <c r="S87" s="70" t="s">
        <v>118</v>
      </c>
      <c r="T87" s="71" t="s">
        <v>119</v>
      </c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</row>
    <row r="88" spans="1:65" s="2" customFormat="1" ht="22.9" customHeight="1">
      <c r="A88" s="35"/>
      <c r="B88" s="36"/>
      <c r="C88" s="76" t="s">
        <v>120</v>
      </c>
      <c r="D88" s="37"/>
      <c r="E88" s="37"/>
      <c r="F88" s="37"/>
      <c r="G88" s="37"/>
      <c r="H88" s="37"/>
      <c r="I88" s="37"/>
      <c r="J88" s="154">
        <f>BK88</f>
        <v>0</v>
      </c>
      <c r="K88" s="37"/>
      <c r="L88" s="40"/>
      <c r="M88" s="72"/>
      <c r="N88" s="155"/>
      <c r="O88" s="73"/>
      <c r="P88" s="156">
        <f>P89</f>
        <v>0</v>
      </c>
      <c r="Q88" s="73"/>
      <c r="R88" s="156">
        <f>R89</f>
        <v>306.14230344839996</v>
      </c>
      <c r="S88" s="73"/>
      <c r="T88" s="157">
        <f>T89</f>
        <v>273.34969999999998</v>
      </c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T88" s="18" t="s">
        <v>70</v>
      </c>
      <c r="AU88" s="18" t="s">
        <v>98</v>
      </c>
      <c r="BK88" s="158">
        <f>BK89</f>
        <v>0</v>
      </c>
    </row>
    <row r="89" spans="1:65" s="12" customFormat="1" ht="25.9" customHeight="1">
      <c r="B89" s="159"/>
      <c r="C89" s="160"/>
      <c r="D89" s="161" t="s">
        <v>70</v>
      </c>
      <c r="E89" s="162" t="s">
        <v>121</v>
      </c>
      <c r="F89" s="162" t="s">
        <v>122</v>
      </c>
      <c r="G89" s="160"/>
      <c r="H89" s="160"/>
      <c r="I89" s="163"/>
      <c r="J89" s="164">
        <f>BK89</f>
        <v>0</v>
      </c>
      <c r="K89" s="160"/>
      <c r="L89" s="165"/>
      <c r="M89" s="166"/>
      <c r="N89" s="167"/>
      <c r="O89" s="167"/>
      <c r="P89" s="168">
        <f>P90+P135+P146+P152+P176+P231+P249+P265</f>
        <v>0</v>
      </c>
      <c r="Q89" s="167"/>
      <c r="R89" s="168">
        <f>R90+R135+R146+R152+R176+R231+R249+R265</f>
        <v>306.14230344839996</v>
      </c>
      <c r="S89" s="167"/>
      <c r="T89" s="169">
        <f>T90+T135+T146+T152+T176+T231+T249+T265</f>
        <v>273.34969999999998</v>
      </c>
      <c r="AR89" s="170" t="s">
        <v>76</v>
      </c>
      <c r="AT89" s="171" t="s">
        <v>70</v>
      </c>
      <c r="AU89" s="171" t="s">
        <v>71</v>
      </c>
      <c r="AY89" s="170" t="s">
        <v>123</v>
      </c>
      <c r="BK89" s="172">
        <f>BK90+BK135+BK146+BK152+BK176+BK231+BK249+BK265</f>
        <v>0</v>
      </c>
    </row>
    <row r="90" spans="1:65" s="12" customFormat="1" ht="22.9" customHeight="1">
      <c r="B90" s="159"/>
      <c r="C90" s="160"/>
      <c r="D90" s="161" t="s">
        <v>70</v>
      </c>
      <c r="E90" s="173" t="s">
        <v>76</v>
      </c>
      <c r="F90" s="173" t="s">
        <v>124</v>
      </c>
      <c r="G90" s="160"/>
      <c r="H90" s="160"/>
      <c r="I90" s="163"/>
      <c r="J90" s="174">
        <f>BK90</f>
        <v>0</v>
      </c>
      <c r="K90" s="160"/>
      <c r="L90" s="165"/>
      <c r="M90" s="166"/>
      <c r="N90" s="167"/>
      <c r="O90" s="167"/>
      <c r="P90" s="168">
        <f>SUM(P91:P134)</f>
        <v>0</v>
      </c>
      <c r="Q90" s="167"/>
      <c r="R90" s="168">
        <f>SUM(R91:R134)</f>
        <v>202.36791615999999</v>
      </c>
      <c r="S90" s="167"/>
      <c r="T90" s="169">
        <f>SUM(T91:T134)</f>
        <v>211.28969999999998</v>
      </c>
      <c r="AR90" s="170" t="s">
        <v>76</v>
      </c>
      <c r="AT90" s="171" t="s">
        <v>70</v>
      </c>
      <c r="AU90" s="171" t="s">
        <v>76</v>
      </c>
      <c r="AY90" s="170" t="s">
        <v>123</v>
      </c>
      <c r="BK90" s="172">
        <f>SUM(BK91:BK134)</f>
        <v>0</v>
      </c>
    </row>
    <row r="91" spans="1:65" s="2" customFormat="1" ht="66.75" customHeight="1">
      <c r="A91" s="35"/>
      <c r="B91" s="36"/>
      <c r="C91" s="175" t="s">
        <v>76</v>
      </c>
      <c r="D91" s="175" t="s">
        <v>125</v>
      </c>
      <c r="E91" s="176" t="s">
        <v>126</v>
      </c>
      <c r="F91" s="177" t="s">
        <v>127</v>
      </c>
      <c r="G91" s="178" t="s">
        <v>128</v>
      </c>
      <c r="H91" s="179">
        <v>319.95</v>
      </c>
      <c r="I91" s="180"/>
      <c r="J91" s="181">
        <f>ROUND(I91*H91,2)</f>
        <v>0</v>
      </c>
      <c r="K91" s="177" t="s">
        <v>129</v>
      </c>
      <c r="L91" s="40"/>
      <c r="M91" s="182" t="s">
        <v>19</v>
      </c>
      <c r="N91" s="183" t="s">
        <v>42</v>
      </c>
      <c r="O91" s="65"/>
      <c r="P91" s="184">
        <f>O91*H91</f>
        <v>0</v>
      </c>
      <c r="Q91" s="184">
        <v>0</v>
      </c>
      <c r="R91" s="184">
        <f>Q91*H91</f>
        <v>0</v>
      </c>
      <c r="S91" s="184">
        <v>0.28999999999999998</v>
      </c>
      <c r="T91" s="185">
        <f>S91*H91</f>
        <v>92.785499999999985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R91" s="186" t="s">
        <v>130</v>
      </c>
      <c r="AT91" s="186" t="s">
        <v>125</v>
      </c>
      <c r="AU91" s="186" t="s">
        <v>80</v>
      </c>
      <c r="AY91" s="18" t="s">
        <v>123</v>
      </c>
      <c r="BE91" s="187">
        <f>IF(N91="základní",J91,0)</f>
        <v>0</v>
      </c>
      <c r="BF91" s="187">
        <f>IF(N91="snížená",J91,0)</f>
        <v>0</v>
      </c>
      <c r="BG91" s="187">
        <f>IF(N91="zákl. přenesená",J91,0)</f>
        <v>0</v>
      </c>
      <c r="BH91" s="187">
        <f>IF(N91="sníž. přenesená",J91,0)</f>
        <v>0</v>
      </c>
      <c r="BI91" s="187">
        <f>IF(N91="nulová",J91,0)</f>
        <v>0</v>
      </c>
      <c r="BJ91" s="18" t="s">
        <v>76</v>
      </c>
      <c r="BK91" s="187">
        <f>ROUND(I91*H91,2)</f>
        <v>0</v>
      </c>
      <c r="BL91" s="18" t="s">
        <v>130</v>
      </c>
      <c r="BM91" s="186" t="s">
        <v>131</v>
      </c>
    </row>
    <row r="92" spans="1:65" s="2" customFormat="1" ht="11.25">
      <c r="A92" s="35"/>
      <c r="B92" s="36"/>
      <c r="C92" s="37"/>
      <c r="D92" s="188" t="s">
        <v>132</v>
      </c>
      <c r="E92" s="37"/>
      <c r="F92" s="189" t="s">
        <v>133</v>
      </c>
      <c r="G92" s="37"/>
      <c r="H92" s="37"/>
      <c r="I92" s="190"/>
      <c r="J92" s="37"/>
      <c r="K92" s="37"/>
      <c r="L92" s="40"/>
      <c r="M92" s="191"/>
      <c r="N92" s="192"/>
      <c r="O92" s="65"/>
      <c r="P92" s="65"/>
      <c r="Q92" s="65"/>
      <c r="R92" s="65"/>
      <c r="S92" s="65"/>
      <c r="T92" s="66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T92" s="18" t="s">
        <v>132</v>
      </c>
      <c r="AU92" s="18" t="s">
        <v>80</v>
      </c>
    </row>
    <row r="93" spans="1:65" s="13" customFormat="1" ht="11.25">
      <c r="B93" s="193"/>
      <c r="C93" s="194"/>
      <c r="D93" s="195" t="s">
        <v>134</v>
      </c>
      <c r="E93" s="196" t="s">
        <v>89</v>
      </c>
      <c r="F93" s="197" t="s">
        <v>91</v>
      </c>
      <c r="G93" s="194"/>
      <c r="H93" s="198">
        <v>319.95</v>
      </c>
      <c r="I93" s="199"/>
      <c r="J93" s="194"/>
      <c r="K93" s="194"/>
      <c r="L93" s="200"/>
      <c r="M93" s="201"/>
      <c r="N93" s="202"/>
      <c r="O93" s="202"/>
      <c r="P93" s="202"/>
      <c r="Q93" s="202"/>
      <c r="R93" s="202"/>
      <c r="S93" s="202"/>
      <c r="T93" s="203"/>
      <c r="AT93" s="204" t="s">
        <v>134</v>
      </c>
      <c r="AU93" s="204" t="s">
        <v>80</v>
      </c>
      <c r="AV93" s="13" t="s">
        <v>80</v>
      </c>
      <c r="AW93" s="13" t="s">
        <v>33</v>
      </c>
      <c r="AX93" s="13" t="s">
        <v>76</v>
      </c>
      <c r="AY93" s="204" t="s">
        <v>123</v>
      </c>
    </row>
    <row r="94" spans="1:65" s="2" customFormat="1" ht="55.5" customHeight="1">
      <c r="A94" s="35"/>
      <c r="B94" s="36"/>
      <c r="C94" s="175" t="s">
        <v>80</v>
      </c>
      <c r="D94" s="175" t="s">
        <v>125</v>
      </c>
      <c r="E94" s="176" t="s">
        <v>135</v>
      </c>
      <c r="F94" s="177" t="s">
        <v>136</v>
      </c>
      <c r="G94" s="178" t="s">
        <v>128</v>
      </c>
      <c r="H94" s="179">
        <v>319.95</v>
      </c>
      <c r="I94" s="180"/>
      <c r="J94" s="181">
        <f>ROUND(I94*H94,2)</f>
        <v>0</v>
      </c>
      <c r="K94" s="177" t="s">
        <v>129</v>
      </c>
      <c r="L94" s="40"/>
      <c r="M94" s="182" t="s">
        <v>19</v>
      </c>
      <c r="N94" s="183" t="s">
        <v>42</v>
      </c>
      <c r="O94" s="65"/>
      <c r="P94" s="184">
        <f>O94*H94</f>
        <v>0</v>
      </c>
      <c r="Q94" s="184">
        <v>0</v>
      </c>
      <c r="R94" s="184">
        <f>Q94*H94</f>
        <v>0</v>
      </c>
      <c r="S94" s="184">
        <v>0.316</v>
      </c>
      <c r="T94" s="185">
        <f>S94*H94</f>
        <v>101.10419999999999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86" t="s">
        <v>130</v>
      </c>
      <c r="AT94" s="186" t="s">
        <v>125</v>
      </c>
      <c r="AU94" s="186" t="s">
        <v>80</v>
      </c>
      <c r="AY94" s="18" t="s">
        <v>123</v>
      </c>
      <c r="BE94" s="187">
        <f>IF(N94="základní",J94,0)</f>
        <v>0</v>
      </c>
      <c r="BF94" s="187">
        <f>IF(N94="snížená",J94,0)</f>
        <v>0</v>
      </c>
      <c r="BG94" s="187">
        <f>IF(N94="zákl. přenesená",J94,0)</f>
        <v>0</v>
      </c>
      <c r="BH94" s="187">
        <f>IF(N94="sníž. přenesená",J94,0)</f>
        <v>0</v>
      </c>
      <c r="BI94" s="187">
        <f>IF(N94="nulová",J94,0)</f>
        <v>0</v>
      </c>
      <c r="BJ94" s="18" t="s">
        <v>76</v>
      </c>
      <c r="BK94" s="187">
        <f>ROUND(I94*H94,2)</f>
        <v>0</v>
      </c>
      <c r="BL94" s="18" t="s">
        <v>130</v>
      </c>
      <c r="BM94" s="186" t="s">
        <v>137</v>
      </c>
    </row>
    <row r="95" spans="1:65" s="2" customFormat="1" ht="11.25">
      <c r="A95" s="35"/>
      <c r="B95" s="36"/>
      <c r="C95" s="37"/>
      <c r="D95" s="188" t="s">
        <v>132</v>
      </c>
      <c r="E95" s="37"/>
      <c r="F95" s="189" t="s">
        <v>138</v>
      </c>
      <c r="G95" s="37"/>
      <c r="H95" s="37"/>
      <c r="I95" s="190"/>
      <c r="J95" s="37"/>
      <c r="K95" s="37"/>
      <c r="L95" s="40"/>
      <c r="M95" s="191"/>
      <c r="N95" s="192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132</v>
      </c>
      <c r="AU95" s="18" t="s">
        <v>80</v>
      </c>
    </row>
    <row r="96" spans="1:65" s="13" customFormat="1" ht="11.25">
      <c r="B96" s="193"/>
      <c r="C96" s="194"/>
      <c r="D96" s="195" t="s">
        <v>134</v>
      </c>
      <c r="E96" s="196" t="s">
        <v>19</v>
      </c>
      <c r="F96" s="197" t="s">
        <v>89</v>
      </c>
      <c r="G96" s="194"/>
      <c r="H96" s="198">
        <v>319.95</v>
      </c>
      <c r="I96" s="199"/>
      <c r="J96" s="194"/>
      <c r="K96" s="194"/>
      <c r="L96" s="200"/>
      <c r="M96" s="201"/>
      <c r="N96" s="202"/>
      <c r="O96" s="202"/>
      <c r="P96" s="202"/>
      <c r="Q96" s="202"/>
      <c r="R96" s="202"/>
      <c r="S96" s="202"/>
      <c r="T96" s="203"/>
      <c r="AT96" s="204" t="s">
        <v>134</v>
      </c>
      <c r="AU96" s="204" t="s">
        <v>80</v>
      </c>
      <c r="AV96" s="13" t="s">
        <v>80</v>
      </c>
      <c r="AW96" s="13" t="s">
        <v>33</v>
      </c>
      <c r="AX96" s="13" t="s">
        <v>76</v>
      </c>
      <c r="AY96" s="204" t="s">
        <v>123</v>
      </c>
    </row>
    <row r="97" spans="1:65" s="2" customFormat="1" ht="44.25" customHeight="1">
      <c r="A97" s="35"/>
      <c r="B97" s="36"/>
      <c r="C97" s="175" t="s">
        <v>83</v>
      </c>
      <c r="D97" s="175" t="s">
        <v>125</v>
      </c>
      <c r="E97" s="176" t="s">
        <v>139</v>
      </c>
      <c r="F97" s="177" t="s">
        <v>140</v>
      </c>
      <c r="G97" s="178" t="s">
        <v>141</v>
      </c>
      <c r="H97" s="179">
        <v>60</v>
      </c>
      <c r="I97" s="180"/>
      <c r="J97" s="181">
        <f>ROUND(I97*H97,2)</f>
        <v>0</v>
      </c>
      <c r="K97" s="177" t="s">
        <v>129</v>
      </c>
      <c r="L97" s="40"/>
      <c r="M97" s="182" t="s">
        <v>19</v>
      </c>
      <c r="N97" s="183" t="s">
        <v>42</v>
      </c>
      <c r="O97" s="65"/>
      <c r="P97" s="184">
        <f>O97*H97</f>
        <v>0</v>
      </c>
      <c r="Q97" s="184">
        <v>0</v>
      </c>
      <c r="R97" s="184">
        <f>Q97*H97</f>
        <v>0</v>
      </c>
      <c r="S97" s="184">
        <v>0.28999999999999998</v>
      </c>
      <c r="T97" s="185">
        <f>S97*H97</f>
        <v>17.399999999999999</v>
      </c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R97" s="186" t="s">
        <v>130</v>
      </c>
      <c r="AT97" s="186" t="s">
        <v>125</v>
      </c>
      <c r="AU97" s="186" t="s">
        <v>80</v>
      </c>
      <c r="AY97" s="18" t="s">
        <v>123</v>
      </c>
      <c r="BE97" s="187">
        <f>IF(N97="základní",J97,0)</f>
        <v>0</v>
      </c>
      <c r="BF97" s="187">
        <f>IF(N97="snížená",J97,0)</f>
        <v>0</v>
      </c>
      <c r="BG97" s="187">
        <f>IF(N97="zákl. přenesená",J97,0)</f>
        <v>0</v>
      </c>
      <c r="BH97" s="187">
        <f>IF(N97="sníž. přenesená",J97,0)</f>
        <v>0</v>
      </c>
      <c r="BI97" s="187">
        <f>IF(N97="nulová",J97,0)</f>
        <v>0</v>
      </c>
      <c r="BJ97" s="18" t="s">
        <v>76</v>
      </c>
      <c r="BK97" s="187">
        <f>ROUND(I97*H97,2)</f>
        <v>0</v>
      </c>
      <c r="BL97" s="18" t="s">
        <v>130</v>
      </c>
      <c r="BM97" s="186" t="s">
        <v>142</v>
      </c>
    </row>
    <row r="98" spans="1:65" s="2" customFormat="1" ht="11.25">
      <c r="A98" s="35"/>
      <c r="B98" s="36"/>
      <c r="C98" s="37"/>
      <c r="D98" s="188" t="s">
        <v>132</v>
      </c>
      <c r="E98" s="37"/>
      <c r="F98" s="189" t="s">
        <v>143</v>
      </c>
      <c r="G98" s="37"/>
      <c r="H98" s="37"/>
      <c r="I98" s="190"/>
      <c r="J98" s="37"/>
      <c r="K98" s="37"/>
      <c r="L98" s="40"/>
      <c r="M98" s="191"/>
      <c r="N98" s="192"/>
      <c r="O98" s="65"/>
      <c r="P98" s="65"/>
      <c r="Q98" s="65"/>
      <c r="R98" s="65"/>
      <c r="S98" s="65"/>
      <c r="T98" s="66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T98" s="18" t="s">
        <v>132</v>
      </c>
      <c r="AU98" s="18" t="s">
        <v>80</v>
      </c>
    </row>
    <row r="99" spans="1:65" s="13" customFormat="1" ht="11.25">
      <c r="B99" s="193"/>
      <c r="C99" s="194"/>
      <c r="D99" s="195" t="s">
        <v>134</v>
      </c>
      <c r="E99" s="196" t="s">
        <v>19</v>
      </c>
      <c r="F99" s="197" t="s">
        <v>144</v>
      </c>
      <c r="G99" s="194"/>
      <c r="H99" s="198">
        <v>60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134</v>
      </c>
      <c r="AU99" s="204" t="s">
        <v>80</v>
      </c>
      <c r="AV99" s="13" t="s">
        <v>80</v>
      </c>
      <c r="AW99" s="13" t="s">
        <v>33</v>
      </c>
      <c r="AX99" s="13" t="s">
        <v>76</v>
      </c>
      <c r="AY99" s="204" t="s">
        <v>123</v>
      </c>
    </row>
    <row r="100" spans="1:65" s="2" customFormat="1" ht="100.5" customHeight="1">
      <c r="A100" s="35"/>
      <c r="B100" s="36"/>
      <c r="C100" s="175" t="s">
        <v>130</v>
      </c>
      <c r="D100" s="175" t="s">
        <v>125</v>
      </c>
      <c r="E100" s="176" t="s">
        <v>145</v>
      </c>
      <c r="F100" s="177" t="s">
        <v>146</v>
      </c>
      <c r="G100" s="178" t="s">
        <v>141</v>
      </c>
      <c r="H100" s="179">
        <v>80</v>
      </c>
      <c r="I100" s="180"/>
      <c r="J100" s="181">
        <f>ROUND(I100*H100,2)</f>
        <v>0</v>
      </c>
      <c r="K100" s="177" t="s">
        <v>129</v>
      </c>
      <c r="L100" s="40"/>
      <c r="M100" s="182" t="s">
        <v>19</v>
      </c>
      <c r="N100" s="183" t="s">
        <v>42</v>
      </c>
      <c r="O100" s="65"/>
      <c r="P100" s="184">
        <f>O100*H100</f>
        <v>0</v>
      </c>
      <c r="Q100" s="184">
        <v>6.0526700000000003E-2</v>
      </c>
      <c r="R100" s="184">
        <f>Q100*H100</f>
        <v>4.842136</v>
      </c>
      <c r="S100" s="184">
        <v>0</v>
      </c>
      <c r="T100" s="185">
        <f>S100*H100</f>
        <v>0</v>
      </c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R100" s="186" t="s">
        <v>130</v>
      </c>
      <c r="AT100" s="186" t="s">
        <v>125</v>
      </c>
      <c r="AU100" s="186" t="s">
        <v>80</v>
      </c>
      <c r="AY100" s="18" t="s">
        <v>123</v>
      </c>
      <c r="BE100" s="187">
        <f>IF(N100="základní",J100,0)</f>
        <v>0</v>
      </c>
      <c r="BF100" s="187">
        <f>IF(N100="snížená",J100,0)</f>
        <v>0</v>
      </c>
      <c r="BG100" s="187">
        <f>IF(N100="zákl. přenesená",J100,0)</f>
        <v>0</v>
      </c>
      <c r="BH100" s="187">
        <f>IF(N100="sníž. přenesená",J100,0)</f>
        <v>0</v>
      </c>
      <c r="BI100" s="187">
        <f>IF(N100="nulová",J100,0)</f>
        <v>0</v>
      </c>
      <c r="BJ100" s="18" t="s">
        <v>76</v>
      </c>
      <c r="BK100" s="187">
        <f>ROUND(I100*H100,2)</f>
        <v>0</v>
      </c>
      <c r="BL100" s="18" t="s">
        <v>130</v>
      </c>
      <c r="BM100" s="186" t="s">
        <v>147</v>
      </c>
    </row>
    <row r="101" spans="1:65" s="2" customFormat="1" ht="11.25">
      <c r="A101" s="35"/>
      <c r="B101" s="36"/>
      <c r="C101" s="37"/>
      <c r="D101" s="188" t="s">
        <v>132</v>
      </c>
      <c r="E101" s="37"/>
      <c r="F101" s="189" t="s">
        <v>148</v>
      </c>
      <c r="G101" s="37"/>
      <c r="H101" s="37"/>
      <c r="I101" s="190"/>
      <c r="J101" s="37"/>
      <c r="K101" s="37"/>
      <c r="L101" s="40"/>
      <c r="M101" s="191"/>
      <c r="N101" s="192"/>
      <c r="O101" s="65"/>
      <c r="P101" s="65"/>
      <c r="Q101" s="65"/>
      <c r="R101" s="65"/>
      <c r="S101" s="65"/>
      <c r="T101" s="66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132</v>
      </c>
      <c r="AU101" s="18" t="s">
        <v>80</v>
      </c>
    </row>
    <row r="102" spans="1:65" s="13" customFormat="1" ht="11.25">
      <c r="B102" s="193"/>
      <c r="C102" s="194"/>
      <c r="D102" s="195" t="s">
        <v>134</v>
      </c>
      <c r="E102" s="196" t="s">
        <v>19</v>
      </c>
      <c r="F102" s="197" t="s">
        <v>149</v>
      </c>
      <c r="G102" s="194"/>
      <c r="H102" s="198">
        <v>80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134</v>
      </c>
      <c r="AU102" s="204" t="s">
        <v>80</v>
      </c>
      <c r="AV102" s="13" t="s">
        <v>80</v>
      </c>
      <c r="AW102" s="13" t="s">
        <v>33</v>
      </c>
      <c r="AX102" s="13" t="s">
        <v>76</v>
      </c>
      <c r="AY102" s="204" t="s">
        <v>123</v>
      </c>
    </row>
    <row r="103" spans="1:65" s="2" customFormat="1" ht="37.9" customHeight="1">
      <c r="A103" s="35"/>
      <c r="B103" s="36"/>
      <c r="C103" s="175" t="s">
        <v>150</v>
      </c>
      <c r="D103" s="175" t="s">
        <v>125</v>
      </c>
      <c r="E103" s="176" t="s">
        <v>151</v>
      </c>
      <c r="F103" s="177" t="s">
        <v>152</v>
      </c>
      <c r="G103" s="178" t="s">
        <v>153</v>
      </c>
      <c r="H103" s="179">
        <v>166.4</v>
      </c>
      <c r="I103" s="180"/>
      <c r="J103" s="181">
        <f>ROUND(I103*H103,2)</f>
        <v>0</v>
      </c>
      <c r="K103" s="177" t="s">
        <v>129</v>
      </c>
      <c r="L103" s="40"/>
      <c r="M103" s="182" t="s">
        <v>19</v>
      </c>
      <c r="N103" s="183" t="s">
        <v>42</v>
      </c>
      <c r="O103" s="65"/>
      <c r="P103" s="184">
        <f>O103*H103</f>
        <v>0</v>
      </c>
      <c r="Q103" s="184">
        <v>0</v>
      </c>
      <c r="R103" s="184">
        <f>Q103*H103</f>
        <v>0</v>
      </c>
      <c r="S103" s="184">
        <v>0</v>
      </c>
      <c r="T103" s="185">
        <f>S103*H103</f>
        <v>0</v>
      </c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R103" s="186" t="s">
        <v>130</v>
      </c>
      <c r="AT103" s="186" t="s">
        <v>125</v>
      </c>
      <c r="AU103" s="186" t="s">
        <v>80</v>
      </c>
      <c r="AY103" s="18" t="s">
        <v>123</v>
      </c>
      <c r="BE103" s="187">
        <f>IF(N103="základní",J103,0)</f>
        <v>0</v>
      </c>
      <c r="BF103" s="187">
        <f>IF(N103="snížená",J103,0)</f>
        <v>0</v>
      </c>
      <c r="BG103" s="187">
        <f>IF(N103="zákl. přenesená",J103,0)</f>
        <v>0</v>
      </c>
      <c r="BH103" s="187">
        <f>IF(N103="sníž. přenesená",J103,0)</f>
        <v>0</v>
      </c>
      <c r="BI103" s="187">
        <f>IF(N103="nulová",J103,0)</f>
        <v>0</v>
      </c>
      <c r="BJ103" s="18" t="s">
        <v>76</v>
      </c>
      <c r="BK103" s="187">
        <f>ROUND(I103*H103,2)</f>
        <v>0</v>
      </c>
      <c r="BL103" s="18" t="s">
        <v>130</v>
      </c>
      <c r="BM103" s="186" t="s">
        <v>154</v>
      </c>
    </row>
    <row r="104" spans="1:65" s="2" customFormat="1" ht="11.25">
      <c r="A104" s="35"/>
      <c r="B104" s="36"/>
      <c r="C104" s="37"/>
      <c r="D104" s="188" t="s">
        <v>132</v>
      </c>
      <c r="E104" s="37"/>
      <c r="F104" s="189" t="s">
        <v>155</v>
      </c>
      <c r="G104" s="37"/>
      <c r="H104" s="37"/>
      <c r="I104" s="190"/>
      <c r="J104" s="37"/>
      <c r="K104" s="37"/>
      <c r="L104" s="40"/>
      <c r="M104" s="191"/>
      <c r="N104" s="192"/>
      <c r="O104" s="65"/>
      <c r="P104" s="65"/>
      <c r="Q104" s="65"/>
      <c r="R104" s="65"/>
      <c r="S104" s="65"/>
      <c r="T104" s="66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T104" s="18" t="s">
        <v>132</v>
      </c>
      <c r="AU104" s="18" t="s">
        <v>80</v>
      </c>
    </row>
    <row r="105" spans="1:65" s="13" customFormat="1" ht="11.25">
      <c r="B105" s="193"/>
      <c r="C105" s="194"/>
      <c r="D105" s="195" t="s">
        <v>134</v>
      </c>
      <c r="E105" s="196" t="s">
        <v>19</v>
      </c>
      <c r="F105" s="197" t="s">
        <v>156</v>
      </c>
      <c r="G105" s="194"/>
      <c r="H105" s="198">
        <v>166.4</v>
      </c>
      <c r="I105" s="199"/>
      <c r="J105" s="194"/>
      <c r="K105" s="194"/>
      <c r="L105" s="200"/>
      <c r="M105" s="201"/>
      <c r="N105" s="202"/>
      <c r="O105" s="202"/>
      <c r="P105" s="202"/>
      <c r="Q105" s="202"/>
      <c r="R105" s="202"/>
      <c r="S105" s="202"/>
      <c r="T105" s="203"/>
      <c r="AT105" s="204" t="s">
        <v>134</v>
      </c>
      <c r="AU105" s="204" t="s">
        <v>80</v>
      </c>
      <c r="AV105" s="13" t="s">
        <v>80</v>
      </c>
      <c r="AW105" s="13" t="s">
        <v>33</v>
      </c>
      <c r="AX105" s="13" t="s">
        <v>76</v>
      </c>
      <c r="AY105" s="204" t="s">
        <v>123</v>
      </c>
    </row>
    <row r="106" spans="1:65" s="2" customFormat="1" ht="49.15" customHeight="1">
      <c r="A106" s="35"/>
      <c r="B106" s="36"/>
      <c r="C106" s="175" t="s">
        <v>157</v>
      </c>
      <c r="D106" s="175" t="s">
        <v>125</v>
      </c>
      <c r="E106" s="176" t="s">
        <v>158</v>
      </c>
      <c r="F106" s="177" t="s">
        <v>159</v>
      </c>
      <c r="G106" s="178" t="s">
        <v>153</v>
      </c>
      <c r="H106" s="179">
        <v>592.03</v>
      </c>
      <c r="I106" s="180"/>
      <c r="J106" s="181">
        <f>ROUND(I106*H106,2)</f>
        <v>0</v>
      </c>
      <c r="K106" s="177" t="s">
        <v>129</v>
      </c>
      <c r="L106" s="40"/>
      <c r="M106" s="182" t="s">
        <v>19</v>
      </c>
      <c r="N106" s="183" t="s">
        <v>42</v>
      </c>
      <c r="O106" s="65"/>
      <c r="P106" s="184">
        <f>O106*H106</f>
        <v>0</v>
      </c>
      <c r="Q106" s="184">
        <v>0</v>
      </c>
      <c r="R106" s="184">
        <f>Q106*H106</f>
        <v>0</v>
      </c>
      <c r="S106" s="184">
        <v>0</v>
      </c>
      <c r="T106" s="185">
        <f>S106*H106</f>
        <v>0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86" t="s">
        <v>130</v>
      </c>
      <c r="AT106" s="186" t="s">
        <v>125</v>
      </c>
      <c r="AU106" s="186" t="s">
        <v>80</v>
      </c>
      <c r="AY106" s="18" t="s">
        <v>123</v>
      </c>
      <c r="BE106" s="187">
        <f>IF(N106="základní",J106,0)</f>
        <v>0</v>
      </c>
      <c r="BF106" s="187">
        <f>IF(N106="snížená",J106,0)</f>
        <v>0</v>
      </c>
      <c r="BG106" s="187">
        <f>IF(N106="zákl. přenesená",J106,0)</f>
        <v>0</v>
      </c>
      <c r="BH106" s="187">
        <f>IF(N106="sníž. přenesená",J106,0)</f>
        <v>0</v>
      </c>
      <c r="BI106" s="187">
        <f>IF(N106="nulová",J106,0)</f>
        <v>0</v>
      </c>
      <c r="BJ106" s="18" t="s">
        <v>76</v>
      </c>
      <c r="BK106" s="187">
        <f>ROUND(I106*H106,2)</f>
        <v>0</v>
      </c>
      <c r="BL106" s="18" t="s">
        <v>130</v>
      </c>
      <c r="BM106" s="186" t="s">
        <v>160</v>
      </c>
    </row>
    <row r="107" spans="1:65" s="2" customFormat="1" ht="11.25">
      <c r="A107" s="35"/>
      <c r="B107" s="36"/>
      <c r="C107" s="37"/>
      <c r="D107" s="188" t="s">
        <v>132</v>
      </c>
      <c r="E107" s="37"/>
      <c r="F107" s="189" t="s">
        <v>161</v>
      </c>
      <c r="G107" s="37"/>
      <c r="H107" s="37"/>
      <c r="I107" s="190"/>
      <c r="J107" s="37"/>
      <c r="K107" s="37"/>
      <c r="L107" s="40"/>
      <c r="M107" s="191"/>
      <c r="N107" s="192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132</v>
      </c>
      <c r="AU107" s="18" t="s">
        <v>80</v>
      </c>
    </row>
    <row r="108" spans="1:65" s="13" customFormat="1" ht="11.25">
      <c r="B108" s="193"/>
      <c r="C108" s="194"/>
      <c r="D108" s="195" t="s">
        <v>134</v>
      </c>
      <c r="E108" s="196" t="s">
        <v>19</v>
      </c>
      <c r="F108" s="197" t="s">
        <v>162</v>
      </c>
      <c r="G108" s="194"/>
      <c r="H108" s="198">
        <v>592.03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134</v>
      </c>
      <c r="AU108" s="204" t="s">
        <v>80</v>
      </c>
      <c r="AV108" s="13" t="s">
        <v>80</v>
      </c>
      <c r="AW108" s="13" t="s">
        <v>33</v>
      </c>
      <c r="AX108" s="13" t="s">
        <v>76</v>
      </c>
      <c r="AY108" s="204" t="s">
        <v>123</v>
      </c>
    </row>
    <row r="109" spans="1:65" s="2" customFormat="1" ht="33" customHeight="1">
      <c r="A109" s="35"/>
      <c r="B109" s="36"/>
      <c r="C109" s="175" t="s">
        <v>163</v>
      </c>
      <c r="D109" s="175" t="s">
        <v>125</v>
      </c>
      <c r="E109" s="176" t="s">
        <v>164</v>
      </c>
      <c r="F109" s="177" t="s">
        <v>165</v>
      </c>
      <c r="G109" s="178" t="s">
        <v>153</v>
      </c>
      <c r="H109" s="179">
        <v>55.12</v>
      </c>
      <c r="I109" s="180"/>
      <c r="J109" s="181">
        <f>ROUND(I109*H109,2)</f>
        <v>0</v>
      </c>
      <c r="K109" s="177" t="s">
        <v>129</v>
      </c>
      <c r="L109" s="40"/>
      <c r="M109" s="182" t="s">
        <v>19</v>
      </c>
      <c r="N109" s="183" t="s">
        <v>42</v>
      </c>
      <c r="O109" s="65"/>
      <c r="P109" s="184">
        <f>O109*H109</f>
        <v>0</v>
      </c>
      <c r="Q109" s="184">
        <v>0</v>
      </c>
      <c r="R109" s="184">
        <f>Q109*H109</f>
        <v>0</v>
      </c>
      <c r="S109" s="184">
        <v>0</v>
      </c>
      <c r="T109" s="185">
        <f>S109*H109</f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86" t="s">
        <v>130</v>
      </c>
      <c r="AT109" s="186" t="s">
        <v>125</v>
      </c>
      <c r="AU109" s="186" t="s">
        <v>80</v>
      </c>
      <c r="AY109" s="18" t="s">
        <v>123</v>
      </c>
      <c r="BE109" s="187">
        <f>IF(N109="základní",J109,0)</f>
        <v>0</v>
      </c>
      <c r="BF109" s="187">
        <f>IF(N109="snížená",J109,0)</f>
        <v>0</v>
      </c>
      <c r="BG109" s="187">
        <f>IF(N109="zákl. přenesená",J109,0)</f>
        <v>0</v>
      </c>
      <c r="BH109" s="187">
        <f>IF(N109="sníž. přenesená",J109,0)</f>
        <v>0</v>
      </c>
      <c r="BI109" s="187">
        <f>IF(N109="nulová",J109,0)</f>
        <v>0</v>
      </c>
      <c r="BJ109" s="18" t="s">
        <v>76</v>
      </c>
      <c r="BK109" s="187">
        <f>ROUND(I109*H109,2)</f>
        <v>0</v>
      </c>
      <c r="BL109" s="18" t="s">
        <v>130</v>
      </c>
      <c r="BM109" s="186" t="s">
        <v>166</v>
      </c>
    </row>
    <row r="110" spans="1:65" s="2" customFormat="1" ht="11.25">
      <c r="A110" s="35"/>
      <c r="B110" s="36"/>
      <c r="C110" s="37"/>
      <c r="D110" s="188" t="s">
        <v>132</v>
      </c>
      <c r="E110" s="37"/>
      <c r="F110" s="189" t="s">
        <v>167</v>
      </c>
      <c r="G110" s="37"/>
      <c r="H110" s="37"/>
      <c r="I110" s="190"/>
      <c r="J110" s="37"/>
      <c r="K110" s="37"/>
      <c r="L110" s="40"/>
      <c r="M110" s="191"/>
      <c r="N110" s="192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132</v>
      </c>
      <c r="AU110" s="18" t="s">
        <v>80</v>
      </c>
    </row>
    <row r="111" spans="1:65" s="13" customFormat="1" ht="11.25">
      <c r="B111" s="193"/>
      <c r="C111" s="194"/>
      <c r="D111" s="195" t="s">
        <v>134</v>
      </c>
      <c r="E111" s="196" t="s">
        <v>19</v>
      </c>
      <c r="F111" s="197" t="s">
        <v>168</v>
      </c>
      <c r="G111" s="194"/>
      <c r="H111" s="198">
        <v>55.12</v>
      </c>
      <c r="I111" s="199"/>
      <c r="J111" s="194"/>
      <c r="K111" s="194"/>
      <c r="L111" s="200"/>
      <c r="M111" s="201"/>
      <c r="N111" s="202"/>
      <c r="O111" s="202"/>
      <c r="P111" s="202"/>
      <c r="Q111" s="202"/>
      <c r="R111" s="202"/>
      <c r="S111" s="202"/>
      <c r="T111" s="203"/>
      <c r="AT111" s="204" t="s">
        <v>134</v>
      </c>
      <c r="AU111" s="204" t="s">
        <v>80</v>
      </c>
      <c r="AV111" s="13" t="s">
        <v>80</v>
      </c>
      <c r="AW111" s="13" t="s">
        <v>33</v>
      </c>
      <c r="AX111" s="13" t="s">
        <v>76</v>
      </c>
      <c r="AY111" s="204" t="s">
        <v>123</v>
      </c>
    </row>
    <row r="112" spans="1:65" s="2" customFormat="1" ht="37.9" customHeight="1">
      <c r="A112" s="35"/>
      <c r="B112" s="36"/>
      <c r="C112" s="175" t="s">
        <v>169</v>
      </c>
      <c r="D112" s="175" t="s">
        <v>125</v>
      </c>
      <c r="E112" s="176" t="s">
        <v>170</v>
      </c>
      <c r="F112" s="177" t="s">
        <v>171</v>
      </c>
      <c r="G112" s="178" t="s">
        <v>128</v>
      </c>
      <c r="H112" s="179">
        <v>956</v>
      </c>
      <c r="I112" s="180"/>
      <c r="J112" s="181">
        <f>ROUND(I112*H112,2)</f>
        <v>0</v>
      </c>
      <c r="K112" s="177" t="s">
        <v>129</v>
      </c>
      <c r="L112" s="40"/>
      <c r="M112" s="182" t="s">
        <v>19</v>
      </c>
      <c r="N112" s="183" t="s">
        <v>42</v>
      </c>
      <c r="O112" s="65"/>
      <c r="P112" s="184">
        <f>O112*H112</f>
        <v>0</v>
      </c>
      <c r="Q112" s="184">
        <v>5.8135999999999995E-4</v>
      </c>
      <c r="R112" s="184">
        <f>Q112*H112</f>
        <v>0.55578015999999997</v>
      </c>
      <c r="S112" s="184">
        <v>0</v>
      </c>
      <c r="T112" s="185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86" t="s">
        <v>130</v>
      </c>
      <c r="AT112" s="186" t="s">
        <v>125</v>
      </c>
      <c r="AU112" s="186" t="s">
        <v>80</v>
      </c>
      <c r="AY112" s="18" t="s">
        <v>123</v>
      </c>
      <c r="BE112" s="187">
        <f>IF(N112="základní",J112,0)</f>
        <v>0</v>
      </c>
      <c r="BF112" s="187">
        <f>IF(N112="snížená",J112,0)</f>
        <v>0</v>
      </c>
      <c r="BG112" s="187">
        <f>IF(N112="zákl. přenesená",J112,0)</f>
        <v>0</v>
      </c>
      <c r="BH112" s="187">
        <f>IF(N112="sníž. přenesená",J112,0)</f>
        <v>0</v>
      </c>
      <c r="BI112" s="187">
        <f>IF(N112="nulová",J112,0)</f>
        <v>0</v>
      </c>
      <c r="BJ112" s="18" t="s">
        <v>76</v>
      </c>
      <c r="BK112" s="187">
        <f>ROUND(I112*H112,2)</f>
        <v>0</v>
      </c>
      <c r="BL112" s="18" t="s">
        <v>130</v>
      </c>
      <c r="BM112" s="186" t="s">
        <v>172</v>
      </c>
    </row>
    <row r="113" spans="1:65" s="2" customFormat="1" ht="11.25">
      <c r="A113" s="35"/>
      <c r="B113" s="36"/>
      <c r="C113" s="37"/>
      <c r="D113" s="188" t="s">
        <v>132</v>
      </c>
      <c r="E113" s="37"/>
      <c r="F113" s="189" t="s">
        <v>173</v>
      </c>
      <c r="G113" s="37"/>
      <c r="H113" s="37"/>
      <c r="I113" s="190"/>
      <c r="J113" s="37"/>
      <c r="K113" s="37"/>
      <c r="L113" s="40"/>
      <c r="M113" s="191"/>
      <c r="N113" s="192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132</v>
      </c>
      <c r="AU113" s="18" t="s">
        <v>80</v>
      </c>
    </row>
    <row r="114" spans="1:65" s="13" customFormat="1" ht="11.25">
      <c r="B114" s="193"/>
      <c r="C114" s="194"/>
      <c r="D114" s="195" t="s">
        <v>134</v>
      </c>
      <c r="E114" s="196" t="s">
        <v>19</v>
      </c>
      <c r="F114" s="197" t="s">
        <v>174</v>
      </c>
      <c r="G114" s="194"/>
      <c r="H114" s="198">
        <v>956</v>
      </c>
      <c r="I114" s="199"/>
      <c r="J114" s="194"/>
      <c r="K114" s="194"/>
      <c r="L114" s="200"/>
      <c r="M114" s="201"/>
      <c r="N114" s="202"/>
      <c r="O114" s="202"/>
      <c r="P114" s="202"/>
      <c r="Q114" s="202"/>
      <c r="R114" s="202"/>
      <c r="S114" s="202"/>
      <c r="T114" s="203"/>
      <c r="AT114" s="204" t="s">
        <v>134</v>
      </c>
      <c r="AU114" s="204" t="s">
        <v>80</v>
      </c>
      <c r="AV114" s="13" t="s">
        <v>80</v>
      </c>
      <c r="AW114" s="13" t="s">
        <v>33</v>
      </c>
      <c r="AX114" s="13" t="s">
        <v>76</v>
      </c>
      <c r="AY114" s="204" t="s">
        <v>123</v>
      </c>
    </row>
    <row r="115" spans="1:65" s="2" customFormat="1" ht="37.9" customHeight="1">
      <c r="A115" s="35"/>
      <c r="B115" s="36"/>
      <c r="C115" s="175" t="s">
        <v>175</v>
      </c>
      <c r="D115" s="175" t="s">
        <v>125</v>
      </c>
      <c r="E115" s="176" t="s">
        <v>176</v>
      </c>
      <c r="F115" s="177" t="s">
        <v>177</v>
      </c>
      <c r="G115" s="178" t="s">
        <v>128</v>
      </c>
      <c r="H115" s="179">
        <v>956</v>
      </c>
      <c r="I115" s="180"/>
      <c r="J115" s="181">
        <f>ROUND(I115*H115,2)</f>
        <v>0</v>
      </c>
      <c r="K115" s="177" t="s">
        <v>129</v>
      </c>
      <c r="L115" s="40"/>
      <c r="M115" s="182" t="s">
        <v>19</v>
      </c>
      <c r="N115" s="183" t="s">
        <v>42</v>
      </c>
      <c r="O115" s="65"/>
      <c r="P115" s="184">
        <f>O115*H115</f>
        <v>0</v>
      </c>
      <c r="Q115" s="184">
        <v>0</v>
      </c>
      <c r="R115" s="184">
        <f>Q115*H115</f>
        <v>0</v>
      </c>
      <c r="S115" s="184">
        <v>0</v>
      </c>
      <c r="T115" s="185">
        <f>S115*H115</f>
        <v>0</v>
      </c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R115" s="186" t="s">
        <v>130</v>
      </c>
      <c r="AT115" s="186" t="s">
        <v>125</v>
      </c>
      <c r="AU115" s="186" t="s">
        <v>80</v>
      </c>
      <c r="AY115" s="18" t="s">
        <v>123</v>
      </c>
      <c r="BE115" s="187">
        <f>IF(N115="základní",J115,0)</f>
        <v>0</v>
      </c>
      <c r="BF115" s="187">
        <f>IF(N115="snížená",J115,0)</f>
        <v>0</v>
      </c>
      <c r="BG115" s="187">
        <f>IF(N115="zákl. přenesená",J115,0)</f>
        <v>0</v>
      </c>
      <c r="BH115" s="187">
        <f>IF(N115="sníž. přenesená",J115,0)</f>
        <v>0</v>
      </c>
      <c r="BI115" s="187">
        <f>IF(N115="nulová",J115,0)</f>
        <v>0</v>
      </c>
      <c r="BJ115" s="18" t="s">
        <v>76</v>
      </c>
      <c r="BK115" s="187">
        <f>ROUND(I115*H115,2)</f>
        <v>0</v>
      </c>
      <c r="BL115" s="18" t="s">
        <v>130</v>
      </c>
      <c r="BM115" s="186" t="s">
        <v>178</v>
      </c>
    </row>
    <row r="116" spans="1:65" s="2" customFormat="1" ht="11.25">
      <c r="A116" s="35"/>
      <c r="B116" s="36"/>
      <c r="C116" s="37"/>
      <c r="D116" s="188" t="s">
        <v>132</v>
      </c>
      <c r="E116" s="37"/>
      <c r="F116" s="189" t="s">
        <v>179</v>
      </c>
      <c r="G116" s="37"/>
      <c r="H116" s="37"/>
      <c r="I116" s="190"/>
      <c r="J116" s="37"/>
      <c r="K116" s="37"/>
      <c r="L116" s="40"/>
      <c r="M116" s="191"/>
      <c r="N116" s="192"/>
      <c r="O116" s="65"/>
      <c r="P116" s="65"/>
      <c r="Q116" s="65"/>
      <c r="R116" s="65"/>
      <c r="S116" s="65"/>
      <c r="T116" s="66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T116" s="18" t="s">
        <v>132</v>
      </c>
      <c r="AU116" s="18" t="s">
        <v>80</v>
      </c>
    </row>
    <row r="117" spans="1:65" s="13" customFormat="1" ht="11.25">
      <c r="B117" s="193"/>
      <c r="C117" s="194"/>
      <c r="D117" s="195" t="s">
        <v>134</v>
      </c>
      <c r="E117" s="196" t="s">
        <v>19</v>
      </c>
      <c r="F117" s="197" t="s">
        <v>174</v>
      </c>
      <c r="G117" s="194"/>
      <c r="H117" s="198">
        <v>956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134</v>
      </c>
      <c r="AU117" s="204" t="s">
        <v>80</v>
      </c>
      <c r="AV117" s="13" t="s">
        <v>80</v>
      </c>
      <c r="AW117" s="13" t="s">
        <v>33</v>
      </c>
      <c r="AX117" s="13" t="s">
        <v>76</v>
      </c>
      <c r="AY117" s="204" t="s">
        <v>123</v>
      </c>
    </row>
    <row r="118" spans="1:65" s="2" customFormat="1" ht="62.65" customHeight="1">
      <c r="A118" s="35"/>
      <c r="B118" s="36"/>
      <c r="C118" s="175" t="s">
        <v>180</v>
      </c>
      <c r="D118" s="175" t="s">
        <v>125</v>
      </c>
      <c r="E118" s="176" t="s">
        <v>181</v>
      </c>
      <c r="F118" s="177" t="s">
        <v>182</v>
      </c>
      <c r="G118" s="178" t="s">
        <v>153</v>
      </c>
      <c r="H118" s="179">
        <v>1184.06</v>
      </c>
      <c r="I118" s="180"/>
      <c r="J118" s="181">
        <f>ROUND(I118*H118,2)</f>
        <v>0</v>
      </c>
      <c r="K118" s="177" t="s">
        <v>129</v>
      </c>
      <c r="L118" s="40"/>
      <c r="M118" s="182" t="s">
        <v>19</v>
      </c>
      <c r="N118" s="183" t="s">
        <v>42</v>
      </c>
      <c r="O118" s="65"/>
      <c r="P118" s="184">
        <f>O118*H118</f>
        <v>0</v>
      </c>
      <c r="Q118" s="184">
        <v>0</v>
      </c>
      <c r="R118" s="184">
        <f>Q118*H118</f>
        <v>0</v>
      </c>
      <c r="S118" s="184">
        <v>0</v>
      </c>
      <c r="T118" s="185">
        <f>S118*H118</f>
        <v>0</v>
      </c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R118" s="186" t="s">
        <v>130</v>
      </c>
      <c r="AT118" s="186" t="s">
        <v>125</v>
      </c>
      <c r="AU118" s="186" t="s">
        <v>80</v>
      </c>
      <c r="AY118" s="18" t="s">
        <v>123</v>
      </c>
      <c r="BE118" s="187">
        <f>IF(N118="základní",J118,0)</f>
        <v>0</v>
      </c>
      <c r="BF118" s="187">
        <f>IF(N118="snížená",J118,0)</f>
        <v>0</v>
      </c>
      <c r="BG118" s="187">
        <f>IF(N118="zákl. přenesená",J118,0)</f>
        <v>0</v>
      </c>
      <c r="BH118" s="187">
        <f>IF(N118="sníž. přenesená",J118,0)</f>
        <v>0</v>
      </c>
      <c r="BI118" s="187">
        <f>IF(N118="nulová",J118,0)</f>
        <v>0</v>
      </c>
      <c r="BJ118" s="18" t="s">
        <v>76</v>
      </c>
      <c r="BK118" s="187">
        <f>ROUND(I118*H118,2)</f>
        <v>0</v>
      </c>
      <c r="BL118" s="18" t="s">
        <v>130</v>
      </c>
      <c r="BM118" s="186" t="s">
        <v>183</v>
      </c>
    </row>
    <row r="119" spans="1:65" s="2" customFormat="1" ht="11.25">
      <c r="A119" s="35"/>
      <c r="B119" s="36"/>
      <c r="C119" s="37"/>
      <c r="D119" s="188" t="s">
        <v>132</v>
      </c>
      <c r="E119" s="37"/>
      <c r="F119" s="189" t="s">
        <v>184</v>
      </c>
      <c r="G119" s="37"/>
      <c r="H119" s="37"/>
      <c r="I119" s="190"/>
      <c r="J119" s="37"/>
      <c r="K119" s="37"/>
      <c r="L119" s="40"/>
      <c r="M119" s="191"/>
      <c r="N119" s="192"/>
      <c r="O119" s="65"/>
      <c r="P119" s="65"/>
      <c r="Q119" s="65"/>
      <c r="R119" s="65"/>
      <c r="S119" s="65"/>
      <c r="T119" s="66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T119" s="18" t="s">
        <v>132</v>
      </c>
      <c r="AU119" s="18" t="s">
        <v>80</v>
      </c>
    </row>
    <row r="120" spans="1:65" s="13" customFormat="1" ht="11.25">
      <c r="B120" s="193"/>
      <c r="C120" s="194"/>
      <c r="D120" s="195" t="s">
        <v>134</v>
      </c>
      <c r="E120" s="196" t="s">
        <v>19</v>
      </c>
      <c r="F120" s="197" t="s">
        <v>185</v>
      </c>
      <c r="G120" s="194"/>
      <c r="H120" s="198">
        <v>1184.06</v>
      </c>
      <c r="I120" s="199"/>
      <c r="J120" s="194"/>
      <c r="K120" s="194"/>
      <c r="L120" s="200"/>
      <c r="M120" s="201"/>
      <c r="N120" s="202"/>
      <c r="O120" s="202"/>
      <c r="P120" s="202"/>
      <c r="Q120" s="202"/>
      <c r="R120" s="202"/>
      <c r="S120" s="202"/>
      <c r="T120" s="203"/>
      <c r="AT120" s="204" t="s">
        <v>134</v>
      </c>
      <c r="AU120" s="204" t="s">
        <v>80</v>
      </c>
      <c r="AV120" s="13" t="s">
        <v>80</v>
      </c>
      <c r="AW120" s="13" t="s">
        <v>33</v>
      </c>
      <c r="AX120" s="13" t="s">
        <v>76</v>
      </c>
      <c r="AY120" s="204" t="s">
        <v>123</v>
      </c>
    </row>
    <row r="121" spans="1:65" s="2" customFormat="1" ht="44.25" customHeight="1">
      <c r="A121" s="35"/>
      <c r="B121" s="36"/>
      <c r="C121" s="175" t="s">
        <v>186</v>
      </c>
      <c r="D121" s="175" t="s">
        <v>125</v>
      </c>
      <c r="E121" s="176" t="s">
        <v>187</v>
      </c>
      <c r="F121" s="177" t="s">
        <v>188</v>
      </c>
      <c r="G121" s="178" t="s">
        <v>153</v>
      </c>
      <c r="H121" s="179">
        <v>592.03</v>
      </c>
      <c r="I121" s="180"/>
      <c r="J121" s="181">
        <f>ROUND(I121*H121,2)</f>
        <v>0</v>
      </c>
      <c r="K121" s="177" t="s">
        <v>129</v>
      </c>
      <c r="L121" s="40"/>
      <c r="M121" s="182" t="s">
        <v>19</v>
      </c>
      <c r="N121" s="183" t="s">
        <v>42</v>
      </c>
      <c r="O121" s="65"/>
      <c r="P121" s="184">
        <f>O121*H121</f>
        <v>0</v>
      </c>
      <c r="Q121" s="184">
        <v>0</v>
      </c>
      <c r="R121" s="184">
        <f>Q121*H121</f>
        <v>0</v>
      </c>
      <c r="S121" s="184">
        <v>0</v>
      </c>
      <c r="T121" s="185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86" t="s">
        <v>130</v>
      </c>
      <c r="AT121" s="186" t="s">
        <v>125</v>
      </c>
      <c r="AU121" s="186" t="s">
        <v>80</v>
      </c>
      <c r="AY121" s="18" t="s">
        <v>123</v>
      </c>
      <c r="BE121" s="187">
        <f>IF(N121="základní",J121,0)</f>
        <v>0</v>
      </c>
      <c r="BF121" s="187">
        <f>IF(N121="snížená",J121,0)</f>
        <v>0</v>
      </c>
      <c r="BG121" s="187">
        <f>IF(N121="zákl. přenesená",J121,0)</f>
        <v>0</v>
      </c>
      <c r="BH121" s="187">
        <f>IF(N121="sníž. přenesená",J121,0)</f>
        <v>0</v>
      </c>
      <c r="BI121" s="187">
        <f>IF(N121="nulová",J121,0)</f>
        <v>0</v>
      </c>
      <c r="BJ121" s="18" t="s">
        <v>76</v>
      </c>
      <c r="BK121" s="187">
        <f>ROUND(I121*H121,2)</f>
        <v>0</v>
      </c>
      <c r="BL121" s="18" t="s">
        <v>130</v>
      </c>
      <c r="BM121" s="186" t="s">
        <v>189</v>
      </c>
    </row>
    <row r="122" spans="1:65" s="2" customFormat="1" ht="11.25">
      <c r="A122" s="35"/>
      <c r="B122" s="36"/>
      <c r="C122" s="37"/>
      <c r="D122" s="188" t="s">
        <v>132</v>
      </c>
      <c r="E122" s="37"/>
      <c r="F122" s="189" t="s">
        <v>190</v>
      </c>
      <c r="G122" s="37"/>
      <c r="H122" s="37"/>
      <c r="I122" s="190"/>
      <c r="J122" s="37"/>
      <c r="K122" s="37"/>
      <c r="L122" s="40"/>
      <c r="M122" s="191"/>
      <c r="N122" s="192"/>
      <c r="O122" s="65"/>
      <c r="P122" s="65"/>
      <c r="Q122" s="65"/>
      <c r="R122" s="65"/>
      <c r="S122" s="65"/>
      <c r="T122" s="66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132</v>
      </c>
      <c r="AU122" s="18" t="s">
        <v>80</v>
      </c>
    </row>
    <row r="123" spans="1:65" s="13" customFormat="1" ht="11.25">
      <c r="B123" s="193"/>
      <c r="C123" s="194"/>
      <c r="D123" s="195" t="s">
        <v>134</v>
      </c>
      <c r="E123" s="196" t="s">
        <v>19</v>
      </c>
      <c r="F123" s="197" t="s">
        <v>162</v>
      </c>
      <c r="G123" s="194"/>
      <c r="H123" s="198">
        <v>592.03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134</v>
      </c>
      <c r="AU123" s="204" t="s">
        <v>80</v>
      </c>
      <c r="AV123" s="13" t="s">
        <v>80</v>
      </c>
      <c r="AW123" s="13" t="s">
        <v>33</v>
      </c>
      <c r="AX123" s="13" t="s">
        <v>76</v>
      </c>
      <c r="AY123" s="204" t="s">
        <v>123</v>
      </c>
    </row>
    <row r="124" spans="1:65" s="2" customFormat="1" ht="37.9" customHeight="1">
      <c r="A124" s="35"/>
      <c r="B124" s="36"/>
      <c r="C124" s="175" t="s">
        <v>8</v>
      </c>
      <c r="D124" s="175" t="s">
        <v>125</v>
      </c>
      <c r="E124" s="176" t="s">
        <v>191</v>
      </c>
      <c r="F124" s="177" t="s">
        <v>192</v>
      </c>
      <c r="G124" s="178" t="s">
        <v>193</v>
      </c>
      <c r="H124" s="179">
        <v>260.988</v>
      </c>
      <c r="I124" s="180"/>
      <c r="J124" s="181">
        <f>ROUND(I124*H124,2)</f>
        <v>0</v>
      </c>
      <c r="K124" s="177" t="s">
        <v>129</v>
      </c>
      <c r="L124" s="40"/>
      <c r="M124" s="182" t="s">
        <v>19</v>
      </c>
      <c r="N124" s="183" t="s">
        <v>42</v>
      </c>
      <c r="O124" s="65"/>
      <c r="P124" s="184">
        <f>O124*H124</f>
        <v>0</v>
      </c>
      <c r="Q124" s="184">
        <v>0</v>
      </c>
      <c r="R124" s="184">
        <f>Q124*H124</f>
        <v>0</v>
      </c>
      <c r="S124" s="184">
        <v>0</v>
      </c>
      <c r="T124" s="185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186" t="s">
        <v>130</v>
      </c>
      <c r="AT124" s="186" t="s">
        <v>125</v>
      </c>
      <c r="AU124" s="186" t="s">
        <v>80</v>
      </c>
      <c r="AY124" s="18" t="s">
        <v>123</v>
      </c>
      <c r="BE124" s="187">
        <f>IF(N124="základní",J124,0)</f>
        <v>0</v>
      </c>
      <c r="BF124" s="187">
        <f>IF(N124="snížená",J124,0)</f>
        <v>0</v>
      </c>
      <c r="BG124" s="187">
        <f>IF(N124="zákl. přenesená",J124,0)</f>
        <v>0</v>
      </c>
      <c r="BH124" s="187">
        <f>IF(N124="sníž. přenesená",J124,0)</f>
        <v>0</v>
      </c>
      <c r="BI124" s="187">
        <f>IF(N124="nulová",J124,0)</f>
        <v>0</v>
      </c>
      <c r="BJ124" s="18" t="s">
        <v>76</v>
      </c>
      <c r="BK124" s="187">
        <f>ROUND(I124*H124,2)</f>
        <v>0</v>
      </c>
      <c r="BL124" s="18" t="s">
        <v>130</v>
      </c>
      <c r="BM124" s="186" t="s">
        <v>194</v>
      </c>
    </row>
    <row r="125" spans="1:65" s="2" customFormat="1" ht="11.25">
      <c r="A125" s="35"/>
      <c r="B125" s="36"/>
      <c r="C125" s="37"/>
      <c r="D125" s="188" t="s">
        <v>132</v>
      </c>
      <c r="E125" s="37"/>
      <c r="F125" s="189" t="s">
        <v>195</v>
      </c>
      <c r="G125" s="37"/>
      <c r="H125" s="37"/>
      <c r="I125" s="190"/>
      <c r="J125" s="37"/>
      <c r="K125" s="37"/>
      <c r="L125" s="40"/>
      <c r="M125" s="191"/>
      <c r="N125" s="192"/>
      <c r="O125" s="65"/>
      <c r="P125" s="65"/>
      <c r="Q125" s="65"/>
      <c r="R125" s="65"/>
      <c r="S125" s="65"/>
      <c r="T125" s="66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T125" s="18" t="s">
        <v>132</v>
      </c>
      <c r="AU125" s="18" t="s">
        <v>80</v>
      </c>
    </row>
    <row r="126" spans="1:65" s="13" customFormat="1" ht="11.25">
      <c r="B126" s="193"/>
      <c r="C126" s="194"/>
      <c r="D126" s="195" t="s">
        <v>134</v>
      </c>
      <c r="E126" s="196" t="s">
        <v>19</v>
      </c>
      <c r="F126" s="197" t="s">
        <v>196</v>
      </c>
      <c r="G126" s="194"/>
      <c r="H126" s="198">
        <v>260.988</v>
      </c>
      <c r="I126" s="199"/>
      <c r="J126" s="194"/>
      <c r="K126" s="194"/>
      <c r="L126" s="200"/>
      <c r="M126" s="201"/>
      <c r="N126" s="202"/>
      <c r="O126" s="202"/>
      <c r="P126" s="202"/>
      <c r="Q126" s="202"/>
      <c r="R126" s="202"/>
      <c r="S126" s="202"/>
      <c r="T126" s="203"/>
      <c r="AT126" s="204" t="s">
        <v>134</v>
      </c>
      <c r="AU126" s="204" t="s">
        <v>80</v>
      </c>
      <c r="AV126" s="13" t="s">
        <v>80</v>
      </c>
      <c r="AW126" s="13" t="s">
        <v>33</v>
      </c>
      <c r="AX126" s="13" t="s">
        <v>76</v>
      </c>
      <c r="AY126" s="204" t="s">
        <v>123</v>
      </c>
    </row>
    <row r="127" spans="1:65" s="2" customFormat="1" ht="44.25" customHeight="1">
      <c r="A127" s="35"/>
      <c r="B127" s="36"/>
      <c r="C127" s="175" t="s">
        <v>197</v>
      </c>
      <c r="D127" s="175" t="s">
        <v>125</v>
      </c>
      <c r="E127" s="176" t="s">
        <v>198</v>
      </c>
      <c r="F127" s="177" t="s">
        <v>199</v>
      </c>
      <c r="G127" s="178" t="s">
        <v>153</v>
      </c>
      <c r="H127" s="179">
        <v>405.61</v>
      </c>
      <c r="I127" s="180"/>
      <c r="J127" s="181">
        <f>ROUND(I127*H127,2)</f>
        <v>0</v>
      </c>
      <c r="K127" s="177" t="s">
        <v>129</v>
      </c>
      <c r="L127" s="40"/>
      <c r="M127" s="182" t="s">
        <v>19</v>
      </c>
      <c r="N127" s="183" t="s">
        <v>42</v>
      </c>
      <c r="O127" s="65"/>
      <c r="P127" s="184">
        <f>O127*H127</f>
        <v>0</v>
      </c>
      <c r="Q127" s="184">
        <v>0</v>
      </c>
      <c r="R127" s="184">
        <f>Q127*H127</f>
        <v>0</v>
      </c>
      <c r="S127" s="184">
        <v>0</v>
      </c>
      <c r="T127" s="18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186" t="s">
        <v>130</v>
      </c>
      <c r="AT127" s="186" t="s">
        <v>125</v>
      </c>
      <c r="AU127" s="186" t="s">
        <v>80</v>
      </c>
      <c r="AY127" s="18" t="s">
        <v>123</v>
      </c>
      <c r="BE127" s="187">
        <f>IF(N127="základní",J127,0)</f>
        <v>0</v>
      </c>
      <c r="BF127" s="187">
        <f>IF(N127="snížená",J127,0)</f>
        <v>0</v>
      </c>
      <c r="BG127" s="187">
        <f>IF(N127="zákl. přenesená",J127,0)</f>
        <v>0</v>
      </c>
      <c r="BH127" s="187">
        <f>IF(N127="sníž. přenesená",J127,0)</f>
        <v>0</v>
      </c>
      <c r="BI127" s="187">
        <f>IF(N127="nulová",J127,0)</f>
        <v>0</v>
      </c>
      <c r="BJ127" s="18" t="s">
        <v>76</v>
      </c>
      <c r="BK127" s="187">
        <f>ROUND(I127*H127,2)</f>
        <v>0</v>
      </c>
      <c r="BL127" s="18" t="s">
        <v>130</v>
      </c>
      <c r="BM127" s="186" t="s">
        <v>200</v>
      </c>
    </row>
    <row r="128" spans="1:65" s="2" customFormat="1" ht="11.25">
      <c r="A128" s="35"/>
      <c r="B128" s="36"/>
      <c r="C128" s="37"/>
      <c r="D128" s="188" t="s">
        <v>132</v>
      </c>
      <c r="E128" s="37"/>
      <c r="F128" s="189" t="s">
        <v>201</v>
      </c>
      <c r="G128" s="37"/>
      <c r="H128" s="37"/>
      <c r="I128" s="190"/>
      <c r="J128" s="37"/>
      <c r="K128" s="37"/>
      <c r="L128" s="40"/>
      <c r="M128" s="191"/>
      <c r="N128" s="192"/>
      <c r="O128" s="65"/>
      <c r="P128" s="65"/>
      <c r="Q128" s="65"/>
      <c r="R128" s="65"/>
      <c r="S128" s="65"/>
      <c r="T128" s="66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8" t="s">
        <v>132</v>
      </c>
      <c r="AU128" s="18" t="s">
        <v>80</v>
      </c>
    </row>
    <row r="129" spans="1:65" s="13" customFormat="1" ht="11.25">
      <c r="B129" s="193"/>
      <c r="C129" s="194"/>
      <c r="D129" s="195" t="s">
        <v>134</v>
      </c>
      <c r="E129" s="196" t="s">
        <v>19</v>
      </c>
      <c r="F129" s="197" t="s">
        <v>202</v>
      </c>
      <c r="G129" s="194"/>
      <c r="H129" s="198">
        <v>405.61</v>
      </c>
      <c r="I129" s="199"/>
      <c r="J129" s="194"/>
      <c r="K129" s="194"/>
      <c r="L129" s="200"/>
      <c r="M129" s="201"/>
      <c r="N129" s="202"/>
      <c r="O129" s="202"/>
      <c r="P129" s="202"/>
      <c r="Q129" s="202"/>
      <c r="R129" s="202"/>
      <c r="S129" s="202"/>
      <c r="T129" s="203"/>
      <c r="AT129" s="204" t="s">
        <v>134</v>
      </c>
      <c r="AU129" s="204" t="s">
        <v>80</v>
      </c>
      <c r="AV129" s="13" t="s">
        <v>80</v>
      </c>
      <c r="AW129" s="13" t="s">
        <v>33</v>
      </c>
      <c r="AX129" s="13" t="s">
        <v>76</v>
      </c>
      <c r="AY129" s="204" t="s">
        <v>123</v>
      </c>
    </row>
    <row r="130" spans="1:65" s="2" customFormat="1" ht="66.75" customHeight="1">
      <c r="A130" s="35"/>
      <c r="B130" s="36"/>
      <c r="C130" s="175" t="s">
        <v>203</v>
      </c>
      <c r="D130" s="175" t="s">
        <v>125</v>
      </c>
      <c r="E130" s="176" t="s">
        <v>204</v>
      </c>
      <c r="F130" s="177" t="s">
        <v>205</v>
      </c>
      <c r="G130" s="178" t="s">
        <v>153</v>
      </c>
      <c r="H130" s="179">
        <v>140.69300000000001</v>
      </c>
      <c r="I130" s="180"/>
      <c r="J130" s="181">
        <f>ROUND(I130*H130,2)</f>
        <v>0</v>
      </c>
      <c r="K130" s="177" t="s">
        <v>129</v>
      </c>
      <c r="L130" s="40"/>
      <c r="M130" s="182" t="s">
        <v>19</v>
      </c>
      <c r="N130" s="183" t="s">
        <v>42</v>
      </c>
      <c r="O130" s="65"/>
      <c r="P130" s="184">
        <f>O130*H130</f>
        <v>0</v>
      </c>
      <c r="Q130" s="184">
        <v>0</v>
      </c>
      <c r="R130" s="184">
        <f>Q130*H130</f>
        <v>0</v>
      </c>
      <c r="S130" s="184">
        <v>0</v>
      </c>
      <c r="T130" s="18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186" t="s">
        <v>130</v>
      </c>
      <c r="AT130" s="186" t="s">
        <v>125</v>
      </c>
      <c r="AU130" s="186" t="s">
        <v>80</v>
      </c>
      <c r="AY130" s="18" t="s">
        <v>123</v>
      </c>
      <c r="BE130" s="187">
        <f>IF(N130="základní",J130,0)</f>
        <v>0</v>
      </c>
      <c r="BF130" s="187">
        <f>IF(N130="snížená",J130,0)</f>
        <v>0</v>
      </c>
      <c r="BG130" s="187">
        <f>IF(N130="zákl. přenesená",J130,0)</f>
        <v>0</v>
      </c>
      <c r="BH130" s="187">
        <f>IF(N130="sníž. přenesená",J130,0)</f>
        <v>0</v>
      </c>
      <c r="BI130" s="187">
        <f>IF(N130="nulová",J130,0)</f>
        <v>0</v>
      </c>
      <c r="BJ130" s="18" t="s">
        <v>76</v>
      </c>
      <c r="BK130" s="187">
        <f>ROUND(I130*H130,2)</f>
        <v>0</v>
      </c>
      <c r="BL130" s="18" t="s">
        <v>130</v>
      </c>
      <c r="BM130" s="186" t="s">
        <v>206</v>
      </c>
    </row>
    <row r="131" spans="1:65" s="2" customFormat="1" ht="11.25">
      <c r="A131" s="35"/>
      <c r="B131" s="36"/>
      <c r="C131" s="37"/>
      <c r="D131" s="188" t="s">
        <v>132</v>
      </c>
      <c r="E131" s="37"/>
      <c r="F131" s="189" t="s">
        <v>207</v>
      </c>
      <c r="G131" s="37"/>
      <c r="H131" s="37"/>
      <c r="I131" s="190"/>
      <c r="J131" s="37"/>
      <c r="K131" s="37"/>
      <c r="L131" s="40"/>
      <c r="M131" s="191"/>
      <c r="N131" s="192"/>
      <c r="O131" s="65"/>
      <c r="P131" s="65"/>
      <c r="Q131" s="65"/>
      <c r="R131" s="65"/>
      <c r="S131" s="65"/>
      <c r="T131" s="66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8" t="s">
        <v>132</v>
      </c>
      <c r="AU131" s="18" t="s">
        <v>80</v>
      </c>
    </row>
    <row r="132" spans="1:65" s="13" customFormat="1" ht="11.25">
      <c r="B132" s="193"/>
      <c r="C132" s="194"/>
      <c r="D132" s="195" t="s">
        <v>134</v>
      </c>
      <c r="E132" s="196" t="s">
        <v>19</v>
      </c>
      <c r="F132" s="197" t="s">
        <v>208</v>
      </c>
      <c r="G132" s="194"/>
      <c r="H132" s="198">
        <v>140.69300000000001</v>
      </c>
      <c r="I132" s="199"/>
      <c r="J132" s="194"/>
      <c r="K132" s="194"/>
      <c r="L132" s="200"/>
      <c r="M132" s="201"/>
      <c r="N132" s="202"/>
      <c r="O132" s="202"/>
      <c r="P132" s="202"/>
      <c r="Q132" s="202"/>
      <c r="R132" s="202"/>
      <c r="S132" s="202"/>
      <c r="T132" s="203"/>
      <c r="AT132" s="204" t="s">
        <v>134</v>
      </c>
      <c r="AU132" s="204" t="s">
        <v>80</v>
      </c>
      <c r="AV132" s="13" t="s">
        <v>80</v>
      </c>
      <c r="AW132" s="13" t="s">
        <v>33</v>
      </c>
      <c r="AX132" s="13" t="s">
        <v>76</v>
      </c>
      <c r="AY132" s="204" t="s">
        <v>123</v>
      </c>
    </row>
    <row r="133" spans="1:65" s="2" customFormat="1" ht="16.5" customHeight="1">
      <c r="A133" s="35"/>
      <c r="B133" s="36"/>
      <c r="C133" s="205" t="s">
        <v>209</v>
      </c>
      <c r="D133" s="205" t="s">
        <v>210</v>
      </c>
      <c r="E133" s="206" t="s">
        <v>211</v>
      </c>
      <c r="F133" s="207" t="s">
        <v>212</v>
      </c>
      <c r="G133" s="208" t="s">
        <v>193</v>
      </c>
      <c r="H133" s="209">
        <v>196.97</v>
      </c>
      <c r="I133" s="210"/>
      <c r="J133" s="211">
        <f>ROUND(I133*H133,2)</f>
        <v>0</v>
      </c>
      <c r="K133" s="207" t="s">
        <v>213</v>
      </c>
      <c r="L133" s="212"/>
      <c r="M133" s="213" t="s">
        <v>19</v>
      </c>
      <c r="N133" s="214" t="s">
        <v>42</v>
      </c>
      <c r="O133" s="65"/>
      <c r="P133" s="184">
        <f>O133*H133</f>
        <v>0</v>
      </c>
      <c r="Q133" s="184">
        <v>1</v>
      </c>
      <c r="R133" s="184">
        <f>Q133*H133</f>
        <v>196.97</v>
      </c>
      <c r="S133" s="184">
        <v>0</v>
      </c>
      <c r="T133" s="18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186" t="s">
        <v>169</v>
      </c>
      <c r="AT133" s="186" t="s">
        <v>210</v>
      </c>
      <c r="AU133" s="186" t="s">
        <v>80</v>
      </c>
      <c r="AY133" s="18" t="s">
        <v>123</v>
      </c>
      <c r="BE133" s="187">
        <f>IF(N133="základní",J133,0)</f>
        <v>0</v>
      </c>
      <c r="BF133" s="187">
        <f>IF(N133="snížená",J133,0)</f>
        <v>0</v>
      </c>
      <c r="BG133" s="187">
        <f>IF(N133="zákl. přenesená",J133,0)</f>
        <v>0</v>
      </c>
      <c r="BH133" s="187">
        <f>IF(N133="sníž. přenesená",J133,0)</f>
        <v>0</v>
      </c>
      <c r="BI133" s="187">
        <f>IF(N133="nulová",J133,0)</f>
        <v>0</v>
      </c>
      <c r="BJ133" s="18" t="s">
        <v>76</v>
      </c>
      <c r="BK133" s="187">
        <f>ROUND(I133*H133,2)</f>
        <v>0</v>
      </c>
      <c r="BL133" s="18" t="s">
        <v>130</v>
      </c>
      <c r="BM133" s="186" t="s">
        <v>214</v>
      </c>
    </row>
    <row r="134" spans="1:65" s="13" customFormat="1" ht="11.25">
      <c r="B134" s="193"/>
      <c r="C134" s="194"/>
      <c r="D134" s="195" t="s">
        <v>134</v>
      </c>
      <c r="E134" s="196" t="s">
        <v>19</v>
      </c>
      <c r="F134" s="197" t="s">
        <v>215</v>
      </c>
      <c r="G134" s="194"/>
      <c r="H134" s="198">
        <v>196.97</v>
      </c>
      <c r="I134" s="199"/>
      <c r="J134" s="194"/>
      <c r="K134" s="194"/>
      <c r="L134" s="200"/>
      <c r="M134" s="201"/>
      <c r="N134" s="202"/>
      <c r="O134" s="202"/>
      <c r="P134" s="202"/>
      <c r="Q134" s="202"/>
      <c r="R134" s="202"/>
      <c r="S134" s="202"/>
      <c r="T134" s="203"/>
      <c r="AT134" s="204" t="s">
        <v>134</v>
      </c>
      <c r="AU134" s="204" t="s">
        <v>80</v>
      </c>
      <c r="AV134" s="13" t="s">
        <v>80</v>
      </c>
      <c r="AW134" s="13" t="s">
        <v>33</v>
      </c>
      <c r="AX134" s="13" t="s">
        <v>76</v>
      </c>
      <c r="AY134" s="204" t="s">
        <v>123</v>
      </c>
    </row>
    <row r="135" spans="1:65" s="12" customFormat="1" ht="22.9" customHeight="1">
      <c r="B135" s="159"/>
      <c r="C135" s="160"/>
      <c r="D135" s="161" t="s">
        <v>70</v>
      </c>
      <c r="E135" s="173" t="s">
        <v>83</v>
      </c>
      <c r="F135" s="173" t="s">
        <v>216</v>
      </c>
      <c r="G135" s="160"/>
      <c r="H135" s="160"/>
      <c r="I135" s="163"/>
      <c r="J135" s="174">
        <f>BK135</f>
        <v>0</v>
      </c>
      <c r="K135" s="160"/>
      <c r="L135" s="165"/>
      <c r="M135" s="166"/>
      <c r="N135" s="167"/>
      <c r="O135" s="167"/>
      <c r="P135" s="168">
        <f>SUM(P136:P145)</f>
        <v>0</v>
      </c>
      <c r="Q135" s="167"/>
      <c r="R135" s="168">
        <f>SUM(R136:R145)</f>
        <v>0</v>
      </c>
      <c r="S135" s="167"/>
      <c r="T135" s="169">
        <f>SUM(T136:T145)</f>
        <v>61.160000000000004</v>
      </c>
      <c r="AR135" s="170" t="s">
        <v>76</v>
      </c>
      <c r="AT135" s="171" t="s">
        <v>70</v>
      </c>
      <c r="AU135" s="171" t="s">
        <v>76</v>
      </c>
      <c r="AY135" s="170" t="s">
        <v>123</v>
      </c>
      <c r="BK135" s="172">
        <f>SUM(BK136:BK145)</f>
        <v>0</v>
      </c>
    </row>
    <row r="136" spans="1:65" s="2" customFormat="1" ht="37.9" customHeight="1">
      <c r="A136" s="35"/>
      <c r="B136" s="36"/>
      <c r="C136" s="175" t="s">
        <v>217</v>
      </c>
      <c r="D136" s="175" t="s">
        <v>125</v>
      </c>
      <c r="E136" s="176" t="s">
        <v>218</v>
      </c>
      <c r="F136" s="177" t="s">
        <v>219</v>
      </c>
      <c r="G136" s="178" t="s">
        <v>153</v>
      </c>
      <c r="H136" s="179">
        <v>27.8</v>
      </c>
      <c r="I136" s="180"/>
      <c r="J136" s="181">
        <f>ROUND(I136*H136,2)</f>
        <v>0</v>
      </c>
      <c r="K136" s="177" t="s">
        <v>129</v>
      </c>
      <c r="L136" s="40"/>
      <c r="M136" s="182" t="s">
        <v>19</v>
      </c>
      <c r="N136" s="183" t="s">
        <v>42</v>
      </c>
      <c r="O136" s="65"/>
      <c r="P136" s="184">
        <f>O136*H136</f>
        <v>0</v>
      </c>
      <c r="Q136" s="184">
        <v>0</v>
      </c>
      <c r="R136" s="184">
        <f>Q136*H136</f>
        <v>0</v>
      </c>
      <c r="S136" s="184">
        <v>2.2000000000000002</v>
      </c>
      <c r="T136" s="185">
        <f>S136*H136</f>
        <v>61.160000000000004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186" t="s">
        <v>130</v>
      </c>
      <c r="AT136" s="186" t="s">
        <v>125</v>
      </c>
      <c r="AU136" s="186" t="s">
        <v>80</v>
      </c>
      <c r="AY136" s="18" t="s">
        <v>123</v>
      </c>
      <c r="BE136" s="187">
        <f>IF(N136="základní",J136,0)</f>
        <v>0</v>
      </c>
      <c r="BF136" s="187">
        <f>IF(N136="snížená",J136,0)</f>
        <v>0</v>
      </c>
      <c r="BG136" s="187">
        <f>IF(N136="zákl. přenesená",J136,0)</f>
        <v>0</v>
      </c>
      <c r="BH136" s="187">
        <f>IF(N136="sníž. přenesená",J136,0)</f>
        <v>0</v>
      </c>
      <c r="BI136" s="187">
        <f>IF(N136="nulová",J136,0)</f>
        <v>0</v>
      </c>
      <c r="BJ136" s="18" t="s">
        <v>76</v>
      </c>
      <c r="BK136" s="187">
        <f>ROUND(I136*H136,2)</f>
        <v>0</v>
      </c>
      <c r="BL136" s="18" t="s">
        <v>130</v>
      </c>
      <c r="BM136" s="186" t="s">
        <v>220</v>
      </c>
    </row>
    <row r="137" spans="1:65" s="2" customFormat="1" ht="11.25">
      <c r="A137" s="35"/>
      <c r="B137" s="36"/>
      <c r="C137" s="37"/>
      <c r="D137" s="188" t="s">
        <v>132</v>
      </c>
      <c r="E137" s="37"/>
      <c r="F137" s="189" t="s">
        <v>221</v>
      </c>
      <c r="G137" s="37"/>
      <c r="H137" s="37"/>
      <c r="I137" s="190"/>
      <c r="J137" s="37"/>
      <c r="K137" s="37"/>
      <c r="L137" s="40"/>
      <c r="M137" s="191"/>
      <c r="N137" s="192"/>
      <c r="O137" s="65"/>
      <c r="P137" s="65"/>
      <c r="Q137" s="65"/>
      <c r="R137" s="65"/>
      <c r="S137" s="65"/>
      <c r="T137" s="66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8" t="s">
        <v>132</v>
      </c>
      <c r="AU137" s="18" t="s">
        <v>80</v>
      </c>
    </row>
    <row r="138" spans="1:65" s="13" customFormat="1" ht="11.25">
      <c r="B138" s="193"/>
      <c r="C138" s="194"/>
      <c r="D138" s="195" t="s">
        <v>134</v>
      </c>
      <c r="E138" s="196" t="s">
        <v>19</v>
      </c>
      <c r="F138" s="197" t="s">
        <v>222</v>
      </c>
      <c r="G138" s="194"/>
      <c r="H138" s="198">
        <v>15</v>
      </c>
      <c r="I138" s="199"/>
      <c r="J138" s="194"/>
      <c r="K138" s="194"/>
      <c r="L138" s="200"/>
      <c r="M138" s="201"/>
      <c r="N138" s="202"/>
      <c r="O138" s="202"/>
      <c r="P138" s="202"/>
      <c r="Q138" s="202"/>
      <c r="R138" s="202"/>
      <c r="S138" s="202"/>
      <c r="T138" s="203"/>
      <c r="AT138" s="204" t="s">
        <v>134</v>
      </c>
      <c r="AU138" s="204" t="s">
        <v>80</v>
      </c>
      <c r="AV138" s="13" t="s">
        <v>80</v>
      </c>
      <c r="AW138" s="13" t="s">
        <v>33</v>
      </c>
      <c r="AX138" s="13" t="s">
        <v>71</v>
      </c>
      <c r="AY138" s="204" t="s">
        <v>123</v>
      </c>
    </row>
    <row r="139" spans="1:65" s="13" customFormat="1" ht="11.25">
      <c r="B139" s="193"/>
      <c r="C139" s="194"/>
      <c r="D139" s="195" t="s">
        <v>134</v>
      </c>
      <c r="E139" s="196" t="s">
        <v>19</v>
      </c>
      <c r="F139" s="197" t="s">
        <v>223</v>
      </c>
      <c r="G139" s="194"/>
      <c r="H139" s="198">
        <v>6</v>
      </c>
      <c r="I139" s="199"/>
      <c r="J139" s="194"/>
      <c r="K139" s="194"/>
      <c r="L139" s="200"/>
      <c r="M139" s="201"/>
      <c r="N139" s="202"/>
      <c r="O139" s="202"/>
      <c r="P139" s="202"/>
      <c r="Q139" s="202"/>
      <c r="R139" s="202"/>
      <c r="S139" s="202"/>
      <c r="T139" s="203"/>
      <c r="AT139" s="204" t="s">
        <v>134</v>
      </c>
      <c r="AU139" s="204" t="s">
        <v>80</v>
      </c>
      <c r="AV139" s="13" t="s">
        <v>80</v>
      </c>
      <c r="AW139" s="13" t="s">
        <v>33</v>
      </c>
      <c r="AX139" s="13" t="s">
        <v>71</v>
      </c>
      <c r="AY139" s="204" t="s">
        <v>123</v>
      </c>
    </row>
    <row r="140" spans="1:65" s="13" customFormat="1" ht="11.25">
      <c r="B140" s="193"/>
      <c r="C140" s="194"/>
      <c r="D140" s="195" t="s">
        <v>134</v>
      </c>
      <c r="E140" s="196" t="s">
        <v>19</v>
      </c>
      <c r="F140" s="197" t="s">
        <v>224</v>
      </c>
      <c r="G140" s="194"/>
      <c r="H140" s="198">
        <v>1.8</v>
      </c>
      <c r="I140" s="199"/>
      <c r="J140" s="194"/>
      <c r="K140" s="194"/>
      <c r="L140" s="200"/>
      <c r="M140" s="201"/>
      <c r="N140" s="202"/>
      <c r="O140" s="202"/>
      <c r="P140" s="202"/>
      <c r="Q140" s="202"/>
      <c r="R140" s="202"/>
      <c r="S140" s="202"/>
      <c r="T140" s="203"/>
      <c r="AT140" s="204" t="s">
        <v>134</v>
      </c>
      <c r="AU140" s="204" t="s">
        <v>80</v>
      </c>
      <c r="AV140" s="13" t="s">
        <v>80</v>
      </c>
      <c r="AW140" s="13" t="s">
        <v>33</v>
      </c>
      <c r="AX140" s="13" t="s">
        <v>71</v>
      </c>
      <c r="AY140" s="204" t="s">
        <v>123</v>
      </c>
    </row>
    <row r="141" spans="1:65" s="13" customFormat="1" ht="11.25">
      <c r="B141" s="193"/>
      <c r="C141" s="194"/>
      <c r="D141" s="195" t="s">
        <v>134</v>
      </c>
      <c r="E141" s="196" t="s">
        <v>19</v>
      </c>
      <c r="F141" s="197" t="s">
        <v>225</v>
      </c>
      <c r="G141" s="194"/>
      <c r="H141" s="198">
        <v>5</v>
      </c>
      <c r="I141" s="199"/>
      <c r="J141" s="194"/>
      <c r="K141" s="194"/>
      <c r="L141" s="200"/>
      <c r="M141" s="201"/>
      <c r="N141" s="202"/>
      <c r="O141" s="202"/>
      <c r="P141" s="202"/>
      <c r="Q141" s="202"/>
      <c r="R141" s="202"/>
      <c r="S141" s="202"/>
      <c r="T141" s="203"/>
      <c r="AT141" s="204" t="s">
        <v>134</v>
      </c>
      <c r="AU141" s="204" t="s">
        <v>80</v>
      </c>
      <c r="AV141" s="13" t="s">
        <v>80</v>
      </c>
      <c r="AW141" s="13" t="s">
        <v>33</v>
      </c>
      <c r="AX141" s="13" t="s">
        <v>71</v>
      </c>
      <c r="AY141" s="204" t="s">
        <v>123</v>
      </c>
    </row>
    <row r="142" spans="1:65" s="14" customFormat="1" ht="11.25">
      <c r="B142" s="215"/>
      <c r="C142" s="216"/>
      <c r="D142" s="195" t="s">
        <v>134</v>
      </c>
      <c r="E142" s="217" t="s">
        <v>19</v>
      </c>
      <c r="F142" s="218" t="s">
        <v>226</v>
      </c>
      <c r="G142" s="216"/>
      <c r="H142" s="219">
        <v>27.8</v>
      </c>
      <c r="I142" s="220"/>
      <c r="J142" s="216"/>
      <c r="K142" s="216"/>
      <c r="L142" s="221"/>
      <c r="M142" s="222"/>
      <c r="N142" s="223"/>
      <c r="O142" s="223"/>
      <c r="P142" s="223"/>
      <c r="Q142" s="223"/>
      <c r="R142" s="223"/>
      <c r="S142" s="223"/>
      <c r="T142" s="224"/>
      <c r="AT142" s="225" t="s">
        <v>134</v>
      </c>
      <c r="AU142" s="225" t="s">
        <v>80</v>
      </c>
      <c r="AV142" s="14" t="s">
        <v>130</v>
      </c>
      <c r="AW142" s="14" t="s">
        <v>33</v>
      </c>
      <c r="AX142" s="14" t="s">
        <v>76</v>
      </c>
      <c r="AY142" s="225" t="s">
        <v>123</v>
      </c>
    </row>
    <row r="143" spans="1:65" s="2" customFormat="1" ht="24.2" customHeight="1">
      <c r="A143" s="35"/>
      <c r="B143" s="36"/>
      <c r="C143" s="175" t="s">
        <v>227</v>
      </c>
      <c r="D143" s="175" t="s">
        <v>125</v>
      </c>
      <c r="E143" s="176" t="s">
        <v>228</v>
      </c>
      <c r="F143" s="177" t="s">
        <v>229</v>
      </c>
      <c r="G143" s="178" t="s">
        <v>141</v>
      </c>
      <c r="H143" s="179">
        <v>239</v>
      </c>
      <c r="I143" s="180"/>
      <c r="J143" s="181">
        <f>ROUND(I143*H143,2)</f>
        <v>0</v>
      </c>
      <c r="K143" s="177" t="s">
        <v>129</v>
      </c>
      <c r="L143" s="40"/>
      <c r="M143" s="182" t="s">
        <v>19</v>
      </c>
      <c r="N143" s="183" t="s">
        <v>42</v>
      </c>
      <c r="O143" s="65"/>
      <c r="P143" s="184">
        <f>O143*H143</f>
        <v>0</v>
      </c>
      <c r="Q143" s="184">
        <v>0</v>
      </c>
      <c r="R143" s="184">
        <f>Q143*H143</f>
        <v>0</v>
      </c>
      <c r="S143" s="184">
        <v>0</v>
      </c>
      <c r="T143" s="18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186" t="s">
        <v>130</v>
      </c>
      <c r="AT143" s="186" t="s">
        <v>125</v>
      </c>
      <c r="AU143" s="186" t="s">
        <v>80</v>
      </c>
      <c r="AY143" s="18" t="s">
        <v>123</v>
      </c>
      <c r="BE143" s="187">
        <f>IF(N143="základní",J143,0)</f>
        <v>0</v>
      </c>
      <c r="BF143" s="187">
        <f>IF(N143="snížená",J143,0)</f>
        <v>0</v>
      </c>
      <c r="BG143" s="187">
        <f>IF(N143="zákl. přenesená",J143,0)</f>
        <v>0</v>
      </c>
      <c r="BH143" s="187">
        <f>IF(N143="sníž. přenesená",J143,0)</f>
        <v>0</v>
      </c>
      <c r="BI143" s="187">
        <f>IF(N143="nulová",J143,0)</f>
        <v>0</v>
      </c>
      <c r="BJ143" s="18" t="s">
        <v>76</v>
      </c>
      <c r="BK143" s="187">
        <f>ROUND(I143*H143,2)</f>
        <v>0</v>
      </c>
      <c r="BL143" s="18" t="s">
        <v>130</v>
      </c>
      <c r="BM143" s="186" t="s">
        <v>230</v>
      </c>
    </row>
    <row r="144" spans="1:65" s="2" customFormat="1" ht="11.25">
      <c r="A144" s="35"/>
      <c r="B144" s="36"/>
      <c r="C144" s="37"/>
      <c r="D144" s="188" t="s">
        <v>132</v>
      </c>
      <c r="E144" s="37"/>
      <c r="F144" s="189" t="s">
        <v>231</v>
      </c>
      <c r="G144" s="37"/>
      <c r="H144" s="37"/>
      <c r="I144" s="190"/>
      <c r="J144" s="37"/>
      <c r="K144" s="37"/>
      <c r="L144" s="40"/>
      <c r="M144" s="191"/>
      <c r="N144" s="192"/>
      <c r="O144" s="65"/>
      <c r="P144" s="65"/>
      <c r="Q144" s="65"/>
      <c r="R144" s="65"/>
      <c r="S144" s="65"/>
      <c r="T144" s="66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8" t="s">
        <v>132</v>
      </c>
      <c r="AU144" s="18" t="s">
        <v>80</v>
      </c>
    </row>
    <row r="145" spans="1:65" s="13" customFormat="1" ht="11.25">
      <c r="B145" s="193"/>
      <c r="C145" s="194"/>
      <c r="D145" s="195" t="s">
        <v>134</v>
      </c>
      <c r="E145" s="196" t="s">
        <v>19</v>
      </c>
      <c r="F145" s="197" t="s">
        <v>232</v>
      </c>
      <c r="G145" s="194"/>
      <c r="H145" s="198">
        <v>239</v>
      </c>
      <c r="I145" s="199"/>
      <c r="J145" s="194"/>
      <c r="K145" s="194"/>
      <c r="L145" s="200"/>
      <c r="M145" s="201"/>
      <c r="N145" s="202"/>
      <c r="O145" s="202"/>
      <c r="P145" s="202"/>
      <c r="Q145" s="202"/>
      <c r="R145" s="202"/>
      <c r="S145" s="202"/>
      <c r="T145" s="203"/>
      <c r="AT145" s="204" t="s">
        <v>134</v>
      </c>
      <c r="AU145" s="204" t="s">
        <v>80</v>
      </c>
      <c r="AV145" s="13" t="s">
        <v>80</v>
      </c>
      <c r="AW145" s="13" t="s">
        <v>33</v>
      </c>
      <c r="AX145" s="13" t="s">
        <v>76</v>
      </c>
      <c r="AY145" s="204" t="s">
        <v>123</v>
      </c>
    </row>
    <row r="146" spans="1:65" s="12" customFormat="1" ht="22.9" customHeight="1">
      <c r="B146" s="159"/>
      <c r="C146" s="160"/>
      <c r="D146" s="161" t="s">
        <v>70</v>
      </c>
      <c r="E146" s="173" t="s">
        <v>130</v>
      </c>
      <c r="F146" s="173" t="s">
        <v>233</v>
      </c>
      <c r="G146" s="160"/>
      <c r="H146" s="160"/>
      <c r="I146" s="163"/>
      <c r="J146" s="174">
        <f>BK146</f>
        <v>0</v>
      </c>
      <c r="K146" s="160"/>
      <c r="L146" s="165"/>
      <c r="M146" s="166"/>
      <c r="N146" s="167"/>
      <c r="O146" s="167"/>
      <c r="P146" s="168">
        <f>SUM(P147:P151)</f>
        <v>0</v>
      </c>
      <c r="Q146" s="167"/>
      <c r="R146" s="168">
        <f>SUM(R147:R151)</f>
        <v>43.497999999999998</v>
      </c>
      <c r="S146" s="167"/>
      <c r="T146" s="169">
        <f>SUM(T147:T151)</f>
        <v>0</v>
      </c>
      <c r="AR146" s="170" t="s">
        <v>76</v>
      </c>
      <c r="AT146" s="171" t="s">
        <v>70</v>
      </c>
      <c r="AU146" s="171" t="s">
        <v>76</v>
      </c>
      <c r="AY146" s="170" t="s">
        <v>123</v>
      </c>
      <c r="BK146" s="172">
        <f>SUM(BK147:BK151)</f>
        <v>0</v>
      </c>
    </row>
    <row r="147" spans="1:65" s="2" customFormat="1" ht="33" customHeight="1">
      <c r="A147" s="35"/>
      <c r="B147" s="36"/>
      <c r="C147" s="175" t="s">
        <v>234</v>
      </c>
      <c r="D147" s="175" t="s">
        <v>125</v>
      </c>
      <c r="E147" s="176" t="s">
        <v>235</v>
      </c>
      <c r="F147" s="177" t="s">
        <v>236</v>
      </c>
      <c r="G147" s="178" t="s">
        <v>153</v>
      </c>
      <c r="H147" s="179">
        <v>31.07</v>
      </c>
      <c r="I147" s="180"/>
      <c r="J147" s="181">
        <f>ROUND(I147*H147,2)</f>
        <v>0</v>
      </c>
      <c r="K147" s="177" t="s">
        <v>129</v>
      </c>
      <c r="L147" s="40"/>
      <c r="M147" s="182" t="s">
        <v>19</v>
      </c>
      <c r="N147" s="183" t="s">
        <v>42</v>
      </c>
      <c r="O147" s="65"/>
      <c r="P147" s="184">
        <f>O147*H147</f>
        <v>0</v>
      </c>
      <c r="Q147" s="184">
        <v>0</v>
      </c>
      <c r="R147" s="184">
        <f>Q147*H147</f>
        <v>0</v>
      </c>
      <c r="S147" s="184">
        <v>0</v>
      </c>
      <c r="T147" s="185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186" t="s">
        <v>130</v>
      </c>
      <c r="AT147" s="186" t="s">
        <v>125</v>
      </c>
      <c r="AU147" s="186" t="s">
        <v>80</v>
      </c>
      <c r="AY147" s="18" t="s">
        <v>123</v>
      </c>
      <c r="BE147" s="187">
        <f>IF(N147="základní",J147,0)</f>
        <v>0</v>
      </c>
      <c r="BF147" s="187">
        <f>IF(N147="snížená",J147,0)</f>
        <v>0</v>
      </c>
      <c r="BG147" s="187">
        <f>IF(N147="zákl. přenesená",J147,0)</f>
        <v>0</v>
      </c>
      <c r="BH147" s="187">
        <f>IF(N147="sníž. přenesená",J147,0)</f>
        <v>0</v>
      </c>
      <c r="BI147" s="187">
        <f>IF(N147="nulová",J147,0)</f>
        <v>0</v>
      </c>
      <c r="BJ147" s="18" t="s">
        <v>76</v>
      </c>
      <c r="BK147" s="187">
        <f>ROUND(I147*H147,2)</f>
        <v>0</v>
      </c>
      <c r="BL147" s="18" t="s">
        <v>130</v>
      </c>
      <c r="BM147" s="186" t="s">
        <v>237</v>
      </c>
    </row>
    <row r="148" spans="1:65" s="2" customFormat="1" ht="11.25">
      <c r="A148" s="35"/>
      <c r="B148" s="36"/>
      <c r="C148" s="37"/>
      <c r="D148" s="188" t="s">
        <v>132</v>
      </c>
      <c r="E148" s="37"/>
      <c r="F148" s="189" t="s">
        <v>238</v>
      </c>
      <c r="G148" s="37"/>
      <c r="H148" s="37"/>
      <c r="I148" s="190"/>
      <c r="J148" s="37"/>
      <c r="K148" s="37"/>
      <c r="L148" s="40"/>
      <c r="M148" s="191"/>
      <c r="N148" s="192"/>
      <c r="O148" s="65"/>
      <c r="P148" s="65"/>
      <c r="Q148" s="65"/>
      <c r="R148" s="65"/>
      <c r="S148" s="65"/>
      <c r="T148" s="66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8" t="s">
        <v>132</v>
      </c>
      <c r="AU148" s="18" t="s">
        <v>80</v>
      </c>
    </row>
    <row r="149" spans="1:65" s="13" customFormat="1" ht="11.25">
      <c r="B149" s="193"/>
      <c r="C149" s="194"/>
      <c r="D149" s="195" t="s">
        <v>134</v>
      </c>
      <c r="E149" s="196" t="s">
        <v>19</v>
      </c>
      <c r="F149" s="197" t="s">
        <v>239</v>
      </c>
      <c r="G149" s="194"/>
      <c r="H149" s="198">
        <v>31.07</v>
      </c>
      <c r="I149" s="199"/>
      <c r="J149" s="194"/>
      <c r="K149" s="194"/>
      <c r="L149" s="200"/>
      <c r="M149" s="201"/>
      <c r="N149" s="202"/>
      <c r="O149" s="202"/>
      <c r="P149" s="202"/>
      <c r="Q149" s="202"/>
      <c r="R149" s="202"/>
      <c r="S149" s="202"/>
      <c r="T149" s="203"/>
      <c r="AT149" s="204" t="s">
        <v>134</v>
      </c>
      <c r="AU149" s="204" t="s">
        <v>80</v>
      </c>
      <c r="AV149" s="13" t="s">
        <v>80</v>
      </c>
      <c r="AW149" s="13" t="s">
        <v>33</v>
      </c>
      <c r="AX149" s="13" t="s">
        <v>76</v>
      </c>
      <c r="AY149" s="204" t="s">
        <v>123</v>
      </c>
    </row>
    <row r="150" spans="1:65" s="2" customFormat="1" ht="16.5" customHeight="1">
      <c r="A150" s="35"/>
      <c r="B150" s="36"/>
      <c r="C150" s="205" t="s">
        <v>240</v>
      </c>
      <c r="D150" s="205" t="s">
        <v>210</v>
      </c>
      <c r="E150" s="206" t="s">
        <v>241</v>
      </c>
      <c r="F150" s="207" t="s">
        <v>242</v>
      </c>
      <c r="G150" s="208" t="s">
        <v>193</v>
      </c>
      <c r="H150" s="209">
        <v>43.497999999999998</v>
      </c>
      <c r="I150" s="210"/>
      <c r="J150" s="211">
        <f>ROUND(I150*H150,2)</f>
        <v>0</v>
      </c>
      <c r="K150" s="207" t="s">
        <v>129</v>
      </c>
      <c r="L150" s="212"/>
      <c r="M150" s="213" t="s">
        <v>19</v>
      </c>
      <c r="N150" s="214" t="s">
        <v>42</v>
      </c>
      <c r="O150" s="65"/>
      <c r="P150" s="184">
        <f>O150*H150</f>
        <v>0</v>
      </c>
      <c r="Q150" s="184">
        <v>1</v>
      </c>
      <c r="R150" s="184">
        <f>Q150*H150</f>
        <v>43.497999999999998</v>
      </c>
      <c r="S150" s="184">
        <v>0</v>
      </c>
      <c r="T150" s="185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186" t="s">
        <v>169</v>
      </c>
      <c r="AT150" s="186" t="s">
        <v>210</v>
      </c>
      <c r="AU150" s="186" t="s">
        <v>80</v>
      </c>
      <c r="AY150" s="18" t="s">
        <v>123</v>
      </c>
      <c r="BE150" s="187">
        <f>IF(N150="základní",J150,0)</f>
        <v>0</v>
      </c>
      <c r="BF150" s="187">
        <f>IF(N150="snížená",J150,0)</f>
        <v>0</v>
      </c>
      <c r="BG150" s="187">
        <f>IF(N150="zákl. přenesená",J150,0)</f>
        <v>0</v>
      </c>
      <c r="BH150" s="187">
        <f>IF(N150="sníž. přenesená",J150,0)</f>
        <v>0</v>
      </c>
      <c r="BI150" s="187">
        <f>IF(N150="nulová",J150,0)</f>
        <v>0</v>
      </c>
      <c r="BJ150" s="18" t="s">
        <v>76</v>
      </c>
      <c r="BK150" s="187">
        <f>ROUND(I150*H150,2)</f>
        <v>0</v>
      </c>
      <c r="BL150" s="18" t="s">
        <v>130</v>
      </c>
      <c r="BM150" s="186" t="s">
        <v>243</v>
      </c>
    </row>
    <row r="151" spans="1:65" s="13" customFormat="1" ht="11.25">
      <c r="B151" s="193"/>
      <c r="C151" s="194"/>
      <c r="D151" s="195" t="s">
        <v>134</v>
      </c>
      <c r="E151" s="196" t="s">
        <v>19</v>
      </c>
      <c r="F151" s="197" t="s">
        <v>244</v>
      </c>
      <c r="G151" s="194"/>
      <c r="H151" s="198">
        <v>43.497999999999998</v>
      </c>
      <c r="I151" s="199"/>
      <c r="J151" s="194"/>
      <c r="K151" s="194"/>
      <c r="L151" s="200"/>
      <c r="M151" s="201"/>
      <c r="N151" s="202"/>
      <c r="O151" s="202"/>
      <c r="P151" s="202"/>
      <c r="Q151" s="202"/>
      <c r="R151" s="202"/>
      <c r="S151" s="202"/>
      <c r="T151" s="203"/>
      <c r="AT151" s="204" t="s">
        <v>134</v>
      </c>
      <c r="AU151" s="204" t="s">
        <v>80</v>
      </c>
      <c r="AV151" s="13" t="s">
        <v>80</v>
      </c>
      <c r="AW151" s="13" t="s">
        <v>33</v>
      </c>
      <c r="AX151" s="13" t="s">
        <v>76</v>
      </c>
      <c r="AY151" s="204" t="s">
        <v>123</v>
      </c>
    </row>
    <row r="152" spans="1:65" s="12" customFormat="1" ht="22.9" customHeight="1">
      <c r="B152" s="159"/>
      <c r="C152" s="160"/>
      <c r="D152" s="161" t="s">
        <v>70</v>
      </c>
      <c r="E152" s="173" t="s">
        <v>150</v>
      </c>
      <c r="F152" s="173" t="s">
        <v>245</v>
      </c>
      <c r="G152" s="160"/>
      <c r="H152" s="160"/>
      <c r="I152" s="163"/>
      <c r="J152" s="174">
        <f>BK152</f>
        <v>0</v>
      </c>
      <c r="K152" s="160"/>
      <c r="L152" s="165"/>
      <c r="M152" s="166"/>
      <c r="N152" s="167"/>
      <c r="O152" s="167"/>
      <c r="P152" s="168">
        <f>SUM(P153:P175)</f>
        <v>0</v>
      </c>
      <c r="Q152" s="167"/>
      <c r="R152" s="168">
        <f>SUM(R153:R175)</f>
        <v>0</v>
      </c>
      <c r="S152" s="167"/>
      <c r="T152" s="169">
        <f>SUM(T153:T175)</f>
        <v>0</v>
      </c>
      <c r="AR152" s="170" t="s">
        <v>76</v>
      </c>
      <c r="AT152" s="171" t="s">
        <v>70</v>
      </c>
      <c r="AU152" s="171" t="s">
        <v>76</v>
      </c>
      <c r="AY152" s="170" t="s">
        <v>123</v>
      </c>
      <c r="BK152" s="172">
        <f>SUM(BK153:BK175)</f>
        <v>0</v>
      </c>
    </row>
    <row r="153" spans="1:65" s="2" customFormat="1" ht="33" customHeight="1">
      <c r="A153" s="35"/>
      <c r="B153" s="36"/>
      <c r="C153" s="175" t="s">
        <v>246</v>
      </c>
      <c r="D153" s="175" t="s">
        <v>125</v>
      </c>
      <c r="E153" s="176" t="s">
        <v>247</v>
      </c>
      <c r="F153" s="177" t="s">
        <v>248</v>
      </c>
      <c r="G153" s="178" t="s">
        <v>128</v>
      </c>
      <c r="H153" s="179">
        <v>319.95</v>
      </c>
      <c r="I153" s="180"/>
      <c r="J153" s="181">
        <f>ROUND(I153*H153,2)</f>
        <v>0</v>
      </c>
      <c r="K153" s="177" t="s">
        <v>129</v>
      </c>
      <c r="L153" s="40"/>
      <c r="M153" s="182" t="s">
        <v>19</v>
      </c>
      <c r="N153" s="183" t="s">
        <v>42</v>
      </c>
      <c r="O153" s="65"/>
      <c r="P153" s="184">
        <f>O153*H153</f>
        <v>0</v>
      </c>
      <c r="Q153" s="184">
        <v>0</v>
      </c>
      <c r="R153" s="184">
        <f>Q153*H153</f>
        <v>0</v>
      </c>
      <c r="S153" s="184">
        <v>0</v>
      </c>
      <c r="T153" s="185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186" t="s">
        <v>130</v>
      </c>
      <c r="AT153" s="186" t="s">
        <v>125</v>
      </c>
      <c r="AU153" s="186" t="s">
        <v>80</v>
      </c>
      <c r="AY153" s="18" t="s">
        <v>123</v>
      </c>
      <c r="BE153" s="187">
        <f>IF(N153="základní",J153,0)</f>
        <v>0</v>
      </c>
      <c r="BF153" s="187">
        <f>IF(N153="snížená",J153,0)</f>
        <v>0</v>
      </c>
      <c r="BG153" s="187">
        <f>IF(N153="zákl. přenesená",J153,0)</f>
        <v>0</v>
      </c>
      <c r="BH153" s="187">
        <f>IF(N153="sníž. přenesená",J153,0)</f>
        <v>0</v>
      </c>
      <c r="BI153" s="187">
        <f>IF(N153="nulová",J153,0)</f>
        <v>0</v>
      </c>
      <c r="BJ153" s="18" t="s">
        <v>76</v>
      </c>
      <c r="BK153" s="187">
        <f>ROUND(I153*H153,2)</f>
        <v>0</v>
      </c>
      <c r="BL153" s="18" t="s">
        <v>130</v>
      </c>
      <c r="BM153" s="186" t="s">
        <v>249</v>
      </c>
    </row>
    <row r="154" spans="1:65" s="2" customFormat="1" ht="11.25">
      <c r="A154" s="35"/>
      <c r="B154" s="36"/>
      <c r="C154" s="37"/>
      <c r="D154" s="188" t="s">
        <v>132</v>
      </c>
      <c r="E154" s="37"/>
      <c r="F154" s="189" t="s">
        <v>250</v>
      </c>
      <c r="G154" s="37"/>
      <c r="H154" s="37"/>
      <c r="I154" s="190"/>
      <c r="J154" s="37"/>
      <c r="K154" s="37"/>
      <c r="L154" s="40"/>
      <c r="M154" s="191"/>
      <c r="N154" s="192"/>
      <c r="O154" s="65"/>
      <c r="P154" s="65"/>
      <c r="Q154" s="65"/>
      <c r="R154" s="65"/>
      <c r="S154" s="65"/>
      <c r="T154" s="66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8" t="s">
        <v>132</v>
      </c>
      <c r="AU154" s="18" t="s">
        <v>80</v>
      </c>
    </row>
    <row r="155" spans="1:65" s="13" customFormat="1" ht="11.25">
      <c r="B155" s="193"/>
      <c r="C155" s="194"/>
      <c r="D155" s="195" t="s">
        <v>134</v>
      </c>
      <c r="E155" s="196" t="s">
        <v>19</v>
      </c>
      <c r="F155" s="197" t="s">
        <v>89</v>
      </c>
      <c r="G155" s="194"/>
      <c r="H155" s="198">
        <v>319.95</v>
      </c>
      <c r="I155" s="199"/>
      <c r="J155" s="194"/>
      <c r="K155" s="194"/>
      <c r="L155" s="200"/>
      <c r="M155" s="201"/>
      <c r="N155" s="202"/>
      <c r="O155" s="202"/>
      <c r="P155" s="202"/>
      <c r="Q155" s="202"/>
      <c r="R155" s="202"/>
      <c r="S155" s="202"/>
      <c r="T155" s="203"/>
      <c r="AT155" s="204" t="s">
        <v>134</v>
      </c>
      <c r="AU155" s="204" t="s">
        <v>80</v>
      </c>
      <c r="AV155" s="13" t="s">
        <v>80</v>
      </c>
      <c r="AW155" s="13" t="s">
        <v>33</v>
      </c>
      <c r="AX155" s="13" t="s">
        <v>76</v>
      </c>
      <c r="AY155" s="204" t="s">
        <v>123</v>
      </c>
    </row>
    <row r="156" spans="1:65" s="2" customFormat="1" ht="33" customHeight="1">
      <c r="A156" s="35"/>
      <c r="B156" s="36"/>
      <c r="C156" s="175" t="s">
        <v>7</v>
      </c>
      <c r="D156" s="175" t="s">
        <v>125</v>
      </c>
      <c r="E156" s="176" t="s">
        <v>251</v>
      </c>
      <c r="F156" s="177" t="s">
        <v>252</v>
      </c>
      <c r="G156" s="178" t="s">
        <v>128</v>
      </c>
      <c r="H156" s="179">
        <v>319.95</v>
      </c>
      <c r="I156" s="180"/>
      <c r="J156" s="181">
        <f>ROUND(I156*H156,2)</f>
        <v>0</v>
      </c>
      <c r="K156" s="177" t="s">
        <v>19</v>
      </c>
      <c r="L156" s="40"/>
      <c r="M156" s="182" t="s">
        <v>19</v>
      </c>
      <c r="N156" s="183" t="s">
        <v>42</v>
      </c>
      <c r="O156" s="65"/>
      <c r="P156" s="184">
        <f>O156*H156</f>
        <v>0</v>
      </c>
      <c r="Q156" s="184">
        <v>0</v>
      </c>
      <c r="R156" s="184">
        <f>Q156*H156</f>
        <v>0</v>
      </c>
      <c r="S156" s="184">
        <v>0</v>
      </c>
      <c r="T156" s="185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186" t="s">
        <v>130</v>
      </c>
      <c r="AT156" s="186" t="s">
        <v>125</v>
      </c>
      <c r="AU156" s="186" t="s">
        <v>80</v>
      </c>
      <c r="AY156" s="18" t="s">
        <v>123</v>
      </c>
      <c r="BE156" s="187">
        <f>IF(N156="základní",J156,0)</f>
        <v>0</v>
      </c>
      <c r="BF156" s="187">
        <f>IF(N156="snížená",J156,0)</f>
        <v>0</v>
      </c>
      <c r="BG156" s="187">
        <f>IF(N156="zákl. přenesená",J156,0)</f>
        <v>0</v>
      </c>
      <c r="BH156" s="187">
        <f>IF(N156="sníž. přenesená",J156,0)</f>
        <v>0</v>
      </c>
      <c r="BI156" s="187">
        <f>IF(N156="nulová",J156,0)</f>
        <v>0</v>
      </c>
      <c r="BJ156" s="18" t="s">
        <v>76</v>
      </c>
      <c r="BK156" s="187">
        <f>ROUND(I156*H156,2)</f>
        <v>0</v>
      </c>
      <c r="BL156" s="18" t="s">
        <v>130</v>
      </c>
      <c r="BM156" s="186" t="s">
        <v>253</v>
      </c>
    </row>
    <row r="157" spans="1:65" s="13" customFormat="1" ht="11.25">
      <c r="B157" s="193"/>
      <c r="C157" s="194"/>
      <c r="D157" s="195" t="s">
        <v>134</v>
      </c>
      <c r="E157" s="196" t="s">
        <v>19</v>
      </c>
      <c r="F157" s="197" t="s">
        <v>254</v>
      </c>
      <c r="G157" s="194"/>
      <c r="H157" s="198">
        <v>319.95</v>
      </c>
      <c r="I157" s="199"/>
      <c r="J157" s="194"/>
      <c r="K157" s="194"/>
      <c r="L157" s="200"/>
      <c r="M157" s="201"/>
      <c r="N157" s="202"/>
      <c r="O157" s="202"/>
      <c r="P157" s="202"/>
      <c r="Q157" s="202"/>
      <c r="R157" s="202"/>
      <c r="S157" s="202"/>
      <c r="T157" s="203"/>
      <c r="AT157" s="204" t="s">
        <v>134</v>
      </c>
      <c r="AU157" s="204" t="s">
        <v>80</v>
      </c>
      <c r="AV157" s="13" t="s">
        <v>80</v>
      </c>
      <c r="AW157" s="13" t="s">
        <v>33</v>
      </c>
      <c r="AX157" s="13" t="s">
        <v>76</v>
      </c>
      <c r="AY157" s="204" t="s">
        <v>123</v>
      </c>
    </row>
    <row r="158" spans="1:65" s="2" customFormat="1" ht="44.25" customHeight="1">
      <c r="A158" s="35"/>
      <c r="B158" s="36"/>
      <c r="C158" s="175" t="s">
        <v>255</v>
      </c>
      <c r="D158" s="175" t="s">
        <v>125</v>
      </c>
      <c r="E158" s="176" t="s">
        <v>256</v>
      </c>
      <c r="F158" s="177" t="s">
        <v>257</v>
      </c>
      <c r="G158" s="178" t="s">
        <v>128</v>
      </c>
      <c r="H158" s="179">
        <v>319.95</v>
      </c>
      <c r="I158" s="180"/>
      <c r="J158" s="181">
        <f>ROUND(I158*H158,2)</f>
        <v>0</v>
      </c>
      <c r="K158" s="177" t="s">
        <v>129</v>
      </c>
      <c r="L158" s="40"/>
      <c r="M158" s="182" t="s">
        <v>19</v>
      </c>
      <c r="N158" s="183" t="s">
        <v>42</v>
      </c>
      <c r="O158" s="65"/>
      <c r="P158" s="184">
        <f>O158*H158</f>
        <v>0</v>
      </c>
      <c r="Q158" s="184">
        <v>0</v>
      </c>
      <c r="R158" s="184">
        <f>Q158*H158</f>
        <v>0</v>
      </c>
      <c r="S158" s="184">
        <v>0</v>
      </c>
      <c r="T158" s="185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186" t="s">
        <v>130</v>
      </c>
      <c r="AT158" s="186" t="s">
        <v>125</v>
      </c>
      <c r="AU158" s="186" t="s">
        <v>80</v>
      </c>
      <c r="AY158" s="18" t="s">
        <v>123</v>
      </c>
      <c r="BE158" s="187">
        <f>IF(N158="základní",J158,0)</f>
        <v>0</v>
      </c>
      <c r="BF158" s="187">
        <f>IF(N158="snížená",J158,0)</f>
        <v>0</v>
      </c>
      <c r="BG158" s="187">
        <f>IF(N158="zákl. přenesená",J158,0)</f>
        <v>0</v>
      </c>
      <c r="BH158" s="187">
        <f>IF(N158="sníž. přenesená",J158,0)</f>
        <v>0</v>
      </c>
      <c r="BI158" s="187">
        <f>IF(N158="nulová",J158,0)</f>
        <v>0</v>
      </c>
      <c r="BJ158" s="18" t="s">
        <v>76</v>
      </c>
      <c r="BK158" s="187">
        <f>ROUND(I158*H158,2)</f>
        <v>0</v>
      </c>
      <c r="BL158" s="18" t="s">
        <v>130</v>
      </c>
      <c r="BM158" s="186" t="s">
        <v>258</v>
      </c>
    </row>
    <row r="159" spans="1:65" s="2" customFormat="1" ht="11.25">
      <c r="A159" s="35"/>
      <c r="B159" s="36"/>
      <c r="C159" s="37"/>
      <c r="D159" s="188" t="s">
        <v>132</v>
      </c>
      <c r="E159" s="37"/>
      <c r="F159" s="189" t="s">
        <v>259</v>
      </c>
      <c r="G159" s="37"/>
      <c r="H159" s="37"/>
      <c r="I159" s="190"/>
      <c r="J159" s="37"/>
      <c r="K159" s="37"/>
      <c r="L159" s="40"/>
      <c r="M159" s="191"/>
      <c r="N159" s="192"/>
      <c r="O159" s="65"/>
      <c r="P159" s="65"/>
      <c r="Q159" s="65"/>
      <c r="R159" s="65"/>
      <c r="S159" s="65"/>
      <c r="T159" s="66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8" t="s">
        <v>132</v>
      </c>
      <c r="AU159" s="18" t="s">
        <v>80</v>
      </c>
    </row>
    <row r="160" spans="1:65" s="13" customFormat="1" ht="11.25">
      <c r="B160" s="193"/>
      <c r="C160" s="194"/>
      <c r="D160" s="195" t="s">
        <v>134</v>
      </c>
      <c r="E160" s="196" t="s">
        <v>19</v>
      </c>
      <c r="F160" s="197" t="s">
        <v>89</v>
      </c>
      <c r="G160" s="194"/>
      <c r="H160" s="198">
        <v>319.95</v>
      </c>
      <c r="I160" s="199"/>
      <c r="J160" s="194"/>
      <c r="K160" s="194"/>
      <c r="L160" s="200"/>
      <c r="M160" s="201"/>
      <c r="N160" s="202"/>
      <c r="O160" s="202"/>
      <c r="P160" s="202"/>
      <c r="Q160" s="202"/>
      <c r="R160" s="202"/>
      <c r="S160" s="202"/>
      <c r="T160" s="203"/>
      <c r="AT160" s="204" t="s">
        <v>134</v>
      </c>
      <c r="AU160" s="204" t="s">
        <v>80</v>
      </c>
      <c r="AV160" s="13" t="s">
        <v>80</v>
      </c>
      <c r="AW160" s="13" t="s">
        <v>33</v>
      </c>
      <c r="AX160" s="13" t="s">
        <v>76</v>
      </c>
      <c r="AY160" s="204" t="s">
        <v>123</v>
      </c>
    </row>
    <row r="161" spans="1:65" s="2" customFormat="1" ht="24.2" customHeight="1">
      <c r="A161" s="35"/>
      <c r="B161" s="36"/>
      <c r="C161" s="175" t="s">
        <v>260</v>
      </c>
      <c r="D161" s="175" t="s">
        <v>125</v>
      </c>
      <c r="E161" s="176" t="s">
        <v>261</v>
      </c>
      <c r="F161" s="177" t="s">
        <v>262</v>
      </c>
      <c r="G161" s="178" t="s">
        <v>128</v>
      </c>
      <c r="H161" s="179">
        <v>319.95</v>
      </c>
      <c r="I161" s="180"/>
      <c r="J161" s="181">
        <f>ROUND(I161*H161,2)</f>
        <v>0</v>
      </c>
      <c r="K161" s="177" t="s">
        <v>129</v>
      </c>
      <c r="L161" s="40"/>
      <c r="M161" s="182" t="s">
        <v>19</v>
      </c>
      <c r="N161" s="183" t="s">
        <v>42</v>
      </c>
      <c r="O161" s="65"/>
      <c r="P161" s="184">
        <f>O161*H161</f>
        <v>0</v>
      </c>
      <c r="Q161" s="184">
        <v>0</v>
      </c>
      <c r="R161" s="184">
        <f>Q161*H161</f>
        <v>0</v>
      </c>
      <c r="S161" s="184">
        <v>0</v>
      </c>
      <c r="T161" s="185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186" t="s">
        <v>130</v>
      </c>
      <c r="AT161" s="186" t="s">
        <v>125</v>
      </c>
      <c r="AU161" s="186" t="s">
        <v>80</v>
      </c>
      <c r="AY161" s="18" t="s">
        <v>123</v>
      </c>
      <c r="BE161" s="187">
        <f>IF(N161="základní",J161,0)</f>
        <v>0</v>
      </c>
      <c r="BF161" s="187">
        <f>IF(N161="snížená",J161,0)</f>
        <v>0</v>
      </c>
      <c r="BG161" s="187">
        <f>IF(N161="zákl. přenesená",J161,0)</f>
        <v>0</v>
      </c>
      <c r="BH161" s="187">
        <f>IF(N161="sníž. přenesená",J161,0)</f>
        <v>0</v>
      </c>
      <c r="BI161" s="187">
        <f>IF(N161="nulová",J161,0)</f>
        <v>0</v>
      </c>
      <c r="BJ161" s="18" t="s">
        <v>76</v>
      </c>
      <c r="BK161" s="187">
        <f>ROUND(I161*H161,2)</f>
        <v>0</v>
      </c>
      <c r="BL161" s="18" t="s">
        <v>130</v>
      </c>
      <c r="BM161" s="186" t="s">
        <v>263</v>
      </c>
    </row>
    <row r="162" spans="1:65" s="2" customFormat="1" ht="11.25">
      <c r="A162" s="35"/>
      <c r="B162" s="36"/>
      <c r="C162" s="37"/>
      <c r="D162" s="188" t="s">
        <v>132</v>
      </c>
      <c r="E162" s="37"/>
      <c r="F162" s="189" t="s">
        <v>264</v>
      </c>
      <c r="G162" s="37"/>
      <c r="H162" s="37"/>
      <c r="I162" s="190"/>
      <c r="J162" s="37"/>
      <c r="K162" s="37"/>
      <c r="L162" s="40"/>
      <c r="M162" s="191"/>
      <c r="N162" s="192"/>
      <c r="O162" s="65"/>
      <c r="P162" s="65"/>
      <c r="Q162" s="65"/>
      <c r="R162" s="65"/>
      <c r="S162" s="65"/>
      <c r="T162" s="66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8" t="s">
        <v>132</v>
      </c>
      <c r="AU162" s="18" t="s">
        <v>80</v>
      </c>
    </row>
    <row r="163" spans="1:65" s="13" customFormat="1" ht="11.25">
      <c r="B163" s="193"/>
      <c r="C163" s="194"/>
      <c r="D163" s="195" t="s">
        <v>134</v>
      </c>
      <c r="E163" s="196" t="s">
        <v>19</v>
      </c>
      <c r="F163" s="197" t="s">
        <v>254</v>
      </c>
      <c r="G163" s="194"/>
      <c r="H163" s="198">
        <v>319.95</v>
      </c>
      <c r="I163" s="199"/>
      <c r="J163" s="194"/>
      <c r="K163" s="194"/>
      <c r="L163" s="200"/>
      <c r="M163" s="201"/>
      <c r="N163" s="202"/>
      <c r="O163" s="202"/>
      <c r="P163" s="202"/>
      <c r="Q163" s="202"/>
      <c r="R163" s="202"/>
      <c r="S163" s="202"/>
      <c r="T163" s="203"/>
      <c r="AT163" s="204" t="s">
        <v>134</v>
      </c>
      <c r="AU163" s="204" t="s">
        <v>80</v>
      </c>
      <c r="AV163" s="13" t="s">
        <v>80</v>
      </c>
      <c r="AW163" s="13" t="s">
        <v>33</v>
      </c>
      <c r="AX163" s="13" t="s">
        <v>76</v>
      </c>
      <c r="AY163" s="204" t="s">
        <v>123</v>
      </c>
    </row>
    <row r="164" spans="1:65" s="2" customFormat="1" ht="24.2" customHeight="1">
      <c r="A164" s="35"/>
      <c r="B164" s="36"/>
      <c r="C164" s="175" t="s">
        <v>265</v>
      </c>
      <c r="D164" s="175" t="s">
        <v>125</v>
      </c>
      <c r="E164" s="176" t="s">
        <v>266</v>
      </c>
      <c r="F164" s="177" t="s">
        <v>267</v>
      </c>
      <c r="G164" s="178" t="s">
        <v>128</v>
      </c>
      <c r="H164" s="179">
        <v>851.06700000000001</v>
      </c>
      <c r="I164" s="180"/>
      <c r="J164" s="181">
        <f>ROUND(I164*H164,2)</f>
        <v>0</v>
      </c>
      <c r="K164" s="177" t="s">
        <v>129</v>
      </c>
      <c r="L164" s="40"/>
      <c r="M164" s="182" t="s">
        <v>19</v>
      </c>
      <c r="N164" s="183" t="s">
        <v>42</v>
      </c>
      <c r="O164" s="65"/>
      <c r="P164" s="184">
        <f>O164*H164</f>
        <v>0</v>
      </c>
      <c r="Q164" s="184">
        <v>0</v>
      </c>
      <c r="R164" s="184">
        <f>Q164*H164</f>
        <v>0</v>
      </c>
      <c r="S164" s="184">
        <v>0</v>
      </c>
      <c r="T164" s="185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186" t="s">
        <v>130</v>
      </c>
      <c r="AT164" s="186" t="s">
        <v>125</v>
      </c>
      <c r="AU164" s="186" t="s">
        <v>80</v>
      </c>
      <c r="AY164" s="18" t="s">
        <v>123</v>
      </c>
      <c r="BE164" s="187">
        <f>IF(N164="základní",J164,0)</f>
        <v>0</v>
      </c>
      <c r="BF164" s="187">
        <f>IF(N164="snížená",J164,0)</f>
        <v>0</v>
      </c>
      <c r="BG164" s="187">
        <f>IF(N164="zákl. přenesená",J164,0)</f>
        <v>0</v>
      </c>
      <c r="BH164" s="187">
        <f>IF(N164="sníž. přenesená",J164,0)</f>
        <v>0</v>
      </c>
      <c r="BI164" s="187">
        <f>IF(N164="nulová",J164,0)</f>
        <v>0</v>
      </c>
      <c r="BJ164" s="18" t="s">
        <v>76</v>
      </c>
      <c r="BK164" s="187">
        <f>ROUND(I164*H164,2)</f>
        <v>0</v>
      </c>
      <c r="BL164" s="18" t="s">
        <v>130</v>
      </c>
      <c r="BM164" s="186" t="s">
        <v>268</v>
      </c>
    </row>
    <row r="165" spans="1:65" s="2" customFormat="1" ht="11.25">
      <c r="A165" s="35"/>
      <c r="B165" s="36"/>
      <c r="C165" s="37"/>
      <c r="D165" s="188" t="s">
        <v>132</v>
      </c>
      <c r="E165" s="37"/>
      <c r="F165" s="189" t="s">
        <v>269</v>
      </c>
      <c r="G165" s="37"/>
      <c r="H165" s="37"/>
      <c r="I165" s="190"/>
      <c r="J165" s="37"/>
      <c r="K165" s="37"/>
      <c r="L165" s="40"/>
      <c r="M165" s="191"/>
      <c r="N165" s="192"/>
      <c r="O165" s="65"/>
      <c r="P165" s="65"/>
      <c r="Q165" s="65"/>
      <c r="R165" s="65"/>
      <c r="S165" s="65"/>
      <c r="T165" s="66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8" t="s">
        <v>132</v>
      </c>
      <c r="AU165" s="18" t="s">
        <v>80</v>
      </c>
    </row>
    <row r="166" spans="1:65" s="13" customFormat="1" ht="11.25">
      <c r="B166" s="193"/>
      <c r="C166" s="194"/>
      <c r="D166" s="195" t="s">
        <v>134</v>
      </c>
      <c r="E166" s="196" t="s">
        <v>19</v>
      </c>
      <c r="F166" s="197" t="s">
        <v>270</v>
      </c>
      <c r="G166" s="194"/>
      <c r="H166" s="198">
        <v>851.06700000000001</v>
      </c>
      <c r="I166" s="199"/>
      <c r="J166" s="194"/>
      <c r="K166" s="194"/>
      <c r="L166" s="200"/>
      <c r="M166" s="201"/>
      <c r="N166" s="202"/>
      <c r="O166" s="202"/>
      <c r="P166" s="202"/>
      <c r="Q166" s="202"/>
      <c r="R166" s="202"/>
      <c r="S166" s="202"/>
      <c r="T166" s="203"/>
      <c r="AT166" s="204" t="s">
        <v>134</v>
      </c>
      <c r="AU166" s="204" t="s">
        <v>80</v>
      </c>
      <c r="AV166" s="13" t="s">
        <v>80</v>
      </c>
      <c r="AW166" s="13" t="s">
        <v>33</v>
      </c>
      <c r="AX166" s="13" t="s">
        <v>76</v>
      </c>
      <c r="AY166" s="204" t="s">
        <v>123</v>
      </c>
    </row>
    <row r="167" spans="1:65" s="2" customFormat="1" ht="49.15" customHeight="1">
      <c r="A167" s="35"/>
      <c r="B167" s="36"/>
      <c r="C167" s="175" t="s">
        <v>271</v>
      </c>
      <c r="D167" s="175" t="s">
        <v>125</v>
      </c>
      <c r="E167" s="176" t="s">
        <v>272</v>
      </c>
      <c r="F167" s="177" t="s">
        <v>273</v>
      </c>
      <c r="G167" s="178" t="s">
        <v>128</v>
      </c>
      <c r="H167" s="179">
        <v>425.53399999999999</v>
      </c>
      <c r="I167" s="180"/>
      <c r="J167" s="181">
        <f>ROUND(I167*H167,2)</f>
        <v>0</v>
      </c>
      <c r="K167" s="177" t="s">
        <v>129</v>
      </c>
      <c r="L167" s="40"/>
      <c r="M167" s="182" t="s">
        <v>19</v>
      </c>
      <c r="N167" s="183" t="s">
        <v>42</v>
      </c>
      <c r="O167" s="65"/>
      <c r="P167" s="184">
        <f>O167*H167</f>
        <v>0</v>
      </c>
      <c r="Q167" s="184">
        <v>0</v>
      </c>
      <c r="R167" s="184">
        <f>Q167*H167</f>
        <v>0</v>
      </c>
      <c r="S167" s="184">
        <v>0</v>
      </c>
      <c r="T167" s="185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186" t="s">
        <v>130</v>
      </c>
      <c r="AT167" s="186" t="s">
        <v>125</v>
      </c>
      <c r="AU167" s="186" t="s">
        <v>80</v>
      </c>
      <c r="AY167" s="18" t="s">
        <v>123</v>
      </c>
      <c r="BE167" s="187">
        <f>IF(N167="základní",J167,0)</f>
        <v>0</v>
      </c>
      <c r="BF167" s="187">
        <f>IF(N167="snížená",J167,0)</f>
        <v>0</v>
      </c>
      <c r="BG167" s="187">
        <f>IF(N167="zákl. přenesená",J167,0)</f>
        <v>0</v>
      </c>
      <c r="BH167" s="187">
        <f>IF(N167="sníž. přenesená",J167,0)</f>
        <v>0</v>
      </c>
      <c r="BI167" s="187">
        <f>IF(N167="nulová",J167,0)</f>
        <v>0</v>
      </c>
      <c r="BJ167" s="18" t="s">
        <v>76</v>
      </c>
      <c r="BK167" s="187">
        <f>ROUND(I167*H167,2)</f>
        <v>0</v>
      </c>
      <c r="BL167" s="18" t="s">
        <v>130</v>
      </c>
      <c r="BM167" s="186" t="s">
        <v>274</v>
      </c>
    </row>
    <row r="168" spans="1:65" s="2" customFormat="1" ht="11.25">
      <c r="A168" s="35"/>
      <c r="B168" s="36"/>
      <c r="C168" s="37"/>
      <c r="D168" s="188" t="s">
        <v>132</v>
      </c>
      <c r="E168" s="37"/>
      <c r="F168" s="189" t="s">
        <v>275</v>
      </c>
      <c r="G168" s="37"/>
      <c r="H168" s="37"/>
      <c r="I168" s="190"/>
      <c r="J168" s="37"/>
      <c r="K168" s="37"/>
      <c r="L168" s="40"/>
      <c r="M168" s="191"/>
      <c r="N168" s="192"/>
      <c r="O168" s="65"/>
      <c r="P168" s="65"/>
      <c r="Q168" s="65"/>
      <c r="R168" s="65"/>
      <c r="S168" s="65"/>
      <c r="T168" s="66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8" t="s">
        <v>132</v>
      </c>
      <c r="AU168" s="18" t="s">
        <v>80</v>
      </c>
    </row>
    <row r="169" spans="1:65" s="13" customFormat="1" ht="11.25">
      <c r="B169" s="193"/>
      <c r="C169" s="194"/>
      <c r="D169" s="195" t="s">
        <v>134</v>
      </c>
      <c r="E169" s="196" t="s">
        <v>19</v>
      </c>
      <c r="F169" s="197" t="s">
        <v>276</v>
      </c>
      <c r="G169" s="194"/>
      <c r="H169" s="198">
        <v>425.53399999999999</v>
      </c>
      <c r="I169" s="199"/>
      <c r="J169" s="194"/>
      <c r="K169" s="194"/>
      <c r="L169" s="200"/>
      <c r="M169" s="201"/>
      <c r="N169" s="202"/>
      <c r="O169" s="202"/>
      <c r="P169" s="202"/>
      <c r="Q169" s="202"/>
      <c r="R169" s="202"/>
      <c r="S169" s="202"/>
      <c r="T169" s="203"/>
      <c r="AT169" s="204" t="s">
        <v>134</v>
      </c>
      <c r="AU169" s="204" t="s">
        <v>80</v>
      </c>
      <c r="AV169" s="13" t="s">
        <v>80</v>
      </c>
      <c r="AW169" s="13" t="s">
        <v>33</v>
      </c>
      <c r="AX169" s="13" t="s">
        <v>76</v>
      </c>
      <c r="AY169" s="204" t="s">
        <v>123</v>
      </c>
    </row>
    <row r="170" spans="1:65" s="2" customFormat="1" ht="44.25" customHeight="1">
      <c r="A170" s="35"/>
      <c r="B170" s="36"/>
      <c r="C170" s="175" t="s">
        <v>277</v>
      </c>
      <c r="D170" s="175" t="s">
        <v>125</v>
      </c>
      <c r="E170" s="176" t="s">
        <v>278</v>
      </c>
      <c r="F170" s="177" t="s">
        <v>279</v>
      </c>
      <c r="G170" s="178" t="s">
        <v>128</v>
      </c>
      <c r="H170" s="179">
        <v>425.53399999999999</v>
      </c>
      <c r="I170" s="180"/>
      <c r="J170" s="181">
        <f>ROUND(I170*H170,2)</f>
        <v>0</v>
      </c>
      <c r="K170" s="177" t="s">
        <v>129</v>
      </c>
      <c r="L170" s="40"/>
      <c r="M170" s="182" t="s">
        <v>19</v>
      </c>
      <c r="N170" s="183" t="s">
        <v>42</v>
      </c>
      <c r="O170" s="65"/>
      <c r="P170" s="184">
        <f>O170*H170</f>
        <v>0</v>
      </c>
      <c r="Q170" s="184">
        <v>0</v>
      </c>
      <c r="R170" s="184">
        <f>Q170*H170</f>
        <v>0</v>
      </c>
      <c r="S170" s="184">
        <v>0</v>
      </c>
      <c r="T170" s="185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186" t="s">
        <v>130</v>
      </c>
      <c r="AT170" s="186" t="s">
        <v>125</v>
      </c>
      <c r="AU170" s="186" t="s">
        <v>80</v>
      </c>
      <c r="AY170" s="18" t="s">
        <v>123</v>
      </c>
      <c r="BE170" s="187">
        <f>IF(N170="základní",J170,0)</f>
        <v>0</v>
      </c>
      <c r="BF170" s="187">
        <f>IF(N170="snížená",J170,0)</f>
        <v>0</v>
      </c>
      <c r="BG170" s="187">
        <f>IF(N170="zákl. přenesená",J170,0)</f>
        <v>0</v>
      </c>
      <c r="BH170" s="187">
        <f>IF(N170="sníž. přenesená",J170,0)</f>
        <v>0</v>
      </c>
      <c r="BI170" s="187">
        <f>IF(N170="nulová",J170,0)</f>
        <v>0</v>
      </c>
      <c r="BJ170" s="18" t="s">
        <v>76</v>
      </c>
      <c r="BK170" s="187">
        <f>ROUND(I170*H170,2)</f>
        <v>0</v>
      </c>
      <c r="BL170" s="18" t="s">
        <v>130</v>
      </c>
      <c r="BM170" s="186" t="s">
        <v>280</v>
      </c>
    </row>
    <row r="171" spans="1:65" s="2" customFormat="1" ht="11.25">
      <c r="A171" s="35"/>
      <c r="B171" s="36"/>
      <c r="C171" s="37"/>
      <c r="D171" s="188" t="s">
        <v>132</v>
      </c>
      <c r="E171" s="37"/>
      <c r="F171" s="189" t="s">
        <v>281</v>
      </c>
      <c r="G171" s="37"/>
      <c r="H171" s="37"/>
      <c r="I171" s="190"/>
      <c r="J171" s="37"/>
      <c r="K171" s="37"/>
      <c r="L171" s="40"/>
      <c r="M171" s="191"/>
      <c r="N171" s="192"/>
      <c r="O171" s="65"/>
      <c r="P171" s="65"/>
      <c r="Q171" s="65"/>
      <c r="R171" s="65"/>
      <c r="S171" s="65"/>
      <c r="T171" s="66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8" t="s">
        <v>132</v>
      </c>
      <c r="AU171" s="18" t="s">
        <v>80</v>
      </c>
    </row>
    <row r="172" spans="1:65" s="13" customFormat="1" ht="11.25">
      <c r="B172" s="193"/>
      <c r="C172" s="194"/>
      <c r="D172" s="195" t="s">
        <v>134</v>
      </c>
      <c r="E172" s="196" t="s">
        <v>19</v>
      </c>
      <c r="F172" s="197" t="s">
        <v>282</v>
      </c>
      <c r="G172" s="194"/>
      <c r="H172" s="198">
        <v>425.53399999999999</v>
      </c>
      <c r="I172" s="199"/>
      <c r="J172" s="194"/>
      <c r="K172" s="194"/>
      <c r="L172" s="200"/>
      <c r="M172" s="201"/>
      <c r="N172" s="202"/>
      <c r="O172" s="202"/>
      <c r="P172" s="202"/>
      <c r="Q172" s="202"/>
      <c r="R172" s="202"/>
      <c r="S172" s="202"/>
      <c r="T172" s="203"/>
      <c r="AT172" s="204" t="s">
        <v>134</v>
      </c>
      <c r="AU172" s="204" t="s">
        <v>80</v>
      </c>
      <c r="AV172" s="13" t="s">
        <v>80</v>
      </c>
      <c r="AW172" s="13" t="s">
        <v>33</v>
      </c>
      <c r="AX172" s="13" t="s">
        <v>76</v>
      </c>
      <c r="AY172" s="204" t="s">
        <v>123</v>
      </c>
    </row>
    <row r="173" spans="1:65" s="2" customFormat="1" ht="24.2" customHeight="1">
      <c r="A173" s="35"/>
      <c r="B173" s="36"/>
      <c r="C173" s="175" t="s">
        <v>283</v>
      </c>
      <c r="D173" s="175" t="s">
        <v>125</v>
      </c>
      <c r="E173" s="176" t="s">
        <v>284</v>
      </c>
      <c r="F173" s="177" t="s">
        <v>285</v>
      </c>
      <c r="G173" s="178" t="s">
        <v>128</v>
      </c>
      <c r="H173" s="179">
        <v>425.53399999999999</v>
      </c>
      <c r="I173" s="180"/>
      <c r="J173" s="181">
        <f>ROUND(I173*H173,2)</f>
        <v>0</v>
      </c>
      <c r="K173" s="177" t="s">
        <v>129</v>
      </c>
      <c r="L173" s="40"/>
      <c r="M173" s="182" t="s">
        <v>19</v>
      </c>
      <c r="N173" s="183" t="s">
        <v>42</v>
      </c>
      <c r="O173" s="65"/>
      <c r="P173" s="184">
        <f>O173*H173</f>
        <v>0</v>
      </c>
      <c r="Q173" s="184">
        <v>0</v>
      </c>
      <c r="R173" s="184">
        <f>Q173*H173</f>
        <v>0</v>
      </c>
      <c r="S173" s="184">
        <v>0</v>
      </c>
      <c r="T173" s="185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186" t="s">
        <v>130</v>
      </c>
      <c r="AT173" s="186" t="s">
        <v>125</v>
      </c>
      <c r="AU173" s="186" t="s">
        <v>80</v>
      </c>
      <c r="AY173" s="18" t="s">
        <v>123</v>
      </c>
      <c r="BE173" s="187">
        <f>IF(N173="základní",J173,0)</f>
        <v>0</v>
      </c>
      <c r="BF173" s="187">
        <f>IF(N173="snížená",J173,0)</f>
        <v>0</v>
      </c>
      <c r="BG173" s="187">
        <f>IF(N173="zákl. přenesená",J173,0)</f>
        <v>0</v>
      </c>
      <c r="BH173" s="187">
        <f>IF(N173="sníž. přenesená",J173,0)</f>
        <v>0</v>
      </c>
      <c r="BI173" s="187">
        <f>IF(N173="nulová",J173,0)</f>
        <v>0</v>
      </c>
      <c r="BJ173" s="18" t="s">
        <v>76</v>
      </c>
      <c r="BK173" s="187">
        <f>ROUND(I173*H173,2)</f>
        <v>0</v>
      </c>
      <c r="BL173" s="18" t="s">
        <v>130</v>
      </c>
      <c r="BM173" s="186" t="s">
        <v>286</v>
      </c>
    </row>
    <row r="174" spans="1:65" s="2" customFormat="1" ht="11.25">
      <c r="A174" s="35"/>
      <c r="B174" s="36"/>
      <c r="C174" s="37"/>
      <c r="D174" s="188" t="s">
        <v>132</v>
      </c>
      <c r="E174" s="37"/>
      <c r="F174" s="189" t="s">
        <v>287</v>
      </c>
      <c r="G174" s="37"/>
      <c r="H174" s="37"/>
      <c r="I174" s="190"/>
      <c r="J174" s="37"/>
      <c r="K174" s="37"/>
      <c r="L174" s="40"/>
      <c r="M174" s="191"/>
      <c r="N174" s="192"/>
      <c r="O174" s="65"/>
      <c r="P174" s="65"/>
      <c r="Q174" s="65"/>
      <c r="R174" s="65"/>
      <c r="S174" s="65"/>
      <c r="T174" s="66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8" t="s">
        <v>132</v>
      </c>
      <c r="AU174" s="18" t="s">
        <v>80</v>
      </c>
    </row>
    <row r="175" spans="1:65" s="13" customFormat="1" ht="11.25">
      <c r="B175" s="193"/>
      <c r="C175" s="194"/>
      <c r="D175" s="195" t="s">
        <v>134</v>
      </c>
      <c r="E175" s="196" t="s">
        <v>19</v>
      </c>
      <c r="F175" s="197" t="s">
        <v>276</v>
      </c>
      <c r="G175" s="194"/>
      <c r="H175" s="198">
        <v>425.53399999999999</v>
      </c>
      <c r="I175" s="199"/>
      <c r="J175" s="194"/>
      <c r="K175" s="194"/>
      <c r="L175" s="200"/>
      <c r="M175" s="201"/>
      <c r="N175" s="202"/>
      <c r="O175" s="202"/>
      <c r="P175" s="202"/>
      <c r="Q175" s="202"/>
      <c r="R175" s="202"/>
      <c r="S175" s="202"/>
      <c r="T175" s="203"/>
      <c r="AT175" s="204" t="s">
        <v>134</v>
      </c>
      <c r="AU175" s="204" t="s">
        <v>80</v>
      </c>
      <c r="AV175" s="13" t="s">
        <v>80</v>
      </c>
      <c r="AW175" s="13" t="s">
        <v>33</v>
      </c>
      <c r="AX175" s="13" t="s">
        <v>76</v>
      </c>
      <c r="AY175" s="204" t="s">
        <v>123</v>
      </c>
    </row>
    <row r="176" spans="1:65" s="12" customFormat="1" ht="22.9" customHeight="1">
      <c r="B176" s="159"/>
      <c r="C176" s="160"/>
      <c r="D176" s="161" t="s">
        <v>70</v>
      </c>
      <c r="E176" s="173" t="s">
        <v>169</v>
      </c>
      <c r="F176" s="173" t="s">
        <v>288</v>
      </c>
      <c r="G176" s="160"/>
      <c r="H176" s="160"/>
      <c r="I176" s="163"/>
      <c r="J176" s="174">
        <f>BK176</f>
        <v>0</v>
      </c>
      <c r="K176" s="160"/>
      <c r="L176" s="165"/>
      <c r="M176" s="166"/>
      <c r="N176" s="167"/>
      <c r="O176" s="167"/>
      <c r="P176" s="168">
        <f>SUM(P177:P230)</f>
        <v>0</v>
      </c>
      <c r="Q176" s="167"/>
      <c r="R176" s="168">
        <f>SUM(R177:R230)</f>
        <v>40.991907730000001</v>
      </c>
      <c r="S176" s="167"/>
      <c r="T176" s="169">
        <f>SUM(T177:T230)</f>
        <v>0.89999999999999991</v>
      </c>
      <c r="AR176" s="170" t="s">
        <v>76</v>
      </c>
      <c r="AT176" s="171" t="s">
        <v>70</v>
      </c>
      <c r="AU176" s="171" t="s">
        <v>76</v>
      </c>
      <c r="AY176" s="170" t="s">
        <v>123</v>
      </c>
      <c r="BK176" s="172">
        <f>SUM(BK177:BK230)</f>
        <v>0</v>
      </c>
    </row>
    <row r="177" spans="1:65" s="2" customFormat="1" ht="24.2" customHeight="1">
      <c r="A177" s="35"/>
      <c r="B177" s="36"/>
      <c r="C177" s="175" t="s">
        <v>289</v>
      </c>
      <c r="D177" s="175" t="s">
        <v>125</v>
      </c>
      <c r="E177" s="176" t="s">
        <v>290</v>
      </c>
      <c r="F177" s="177" t="s">
        <v>291</v>
      </c>
      <c r="G177" s="178" t="s">
        <v>141</v>
      </c>
      <c r="H177" s="179">
        <v>239</v>
      </c>
      <c r="I177" s="180"/>
      <c r="J177" s="181">
        <f>ROUND(I177*H177,2)</f>
        <v>0</v>
      </c>
      <c r="K177" s="177" t="s">
        <v>129</v>
      </c>
      <c r="L177" s="40"/>
      <c r="M177" s="182" t="s">
        <v>19</v>
      </c>
      <c r="N177" s="183" t="s">
        <v>42</v>
      </c>
      <c r="O177" s="65"/>
      <c r="P177" s="184">
        <f>O177*H177</f>
        <v>0</v>
      </c>
      <c r="Q177" s="184">
        <v>3.4E-5</v>
      </c>
      <c r="R177" s="184">
        <f>Q177*H177</f>
        <v>8.1259999999999995E-3</v>
      </c>
      <c r="S177" s="184">
        <v>0</v>
      </c>
      <c r="T177" s="185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186" t="s">
        <v>130</v>
      </c>
      <c r="AT177" s="186" t="s">
        <v>125</v>
      </c>
      <c r="AU177" s="186" t="s">
        <v>80</v>
      </c>
      <c r="AY177" s="18" t="s">
        <v>123</v>
      </c>
      <c r="BE177" s="187">
        <f>IF(N177="základní",J177,0)</f>
        <v>0</v>
      </c>
      <c r="BF177" s="187">
        <f>IF(N177="snížená",J177,0)</f>
        <v>0</v>
      </c>
      <c r="BG177" s="187">
        <f>IF(N177="zákl. přenesená",J177,0)</f>
        <v>0</v>
      </c>
      <c r="BH177" s="187">
        <f>IF(N177="sníž. přenesená",J177,0)</f>
        <v>0</v>
      </c>
      <c r="BI177" s="187">
        <f>IF(N177="nulová",J177,0)</f>
        <v>0</v>
      </c>
      <c r="BJ177" s="18" t="s">
        <v>76</v>
      </c>
      <c r="BK177" s="187">
        <f>ROUND(I177*H177,2)</f>
        <v>0</v>
      </c>
      <c r="BL177" s="18" t="s">
        <v>130</v>
      </c>
      <c r="BM177" s="186" t="s">
        <v>292</v>
      </c>
    </row>
    <row r="178" spans="1:65" s="2" customFormat="1" ht="11.25">
      <c r="A178" s="35"/>
      <c r="B178" s="36"/>
      <c r="C178" s="37"/>
      <c r="D178" s="188" t="s">
        <v>132</v>
      </c>
      <c r="E178" s="37"/>
      <c r="F178" s="189" t="s">
        <v>293</v>
      </c>
      <c r="G178" s="37"/>
      <c r="H178" s="37"/>
      <c r="I178" s="190"/>
      <c r="J178" s="37"/>
      <c r="K178" s="37"/>
      <c r="L178" s="40"/>
      <c r="M178" s="191"/>
      <c r="N178" s="192"/>
      <c r="O178" s="65"/>
      <c r="P178" s="65"/>
      <c r="Q178" s="65"/>
      <c r="R178" s="65"/>
      <c r="S178" s="65"/>
      <c r="T178" s="66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8" t="s">
        <v>132</v>
      </c>
      <c r="AU178" s="18" t="s">
        <v>80</v>
      </c>
    </row>
    <row r="179" spans="1:65" s="13" customFormat="1" ht="11.25">
      <c r="B179" s="193"/>
      <c r="C179" s="194"/>
      <c r="D179" s="195" t="s">
        <v>134</v>
      </c>
      <c r="E179" s="196" t="s">
        <v>19</v>
      </c>
      <c r="F179" s="197" t="s">
        <v>232</v>
      </c>
      <c r="G179" s="194"/>
      <c r="H179" s="198">
        <v>239</v>
      </c>
      <c r="I179" s="199"/>
      <c r="J179" s="194"/>
      <c r="K179" s="194"/>
      <c r="L179" s="200"/>
      <c r="M179" s="201"/>
      <c r="N179" s="202"/>
      <c r="O179" s="202"/>
      <c r="P179" s="202"/>
      <c r="Q179" s="202"/>
      <c r="R179" s="202"/>
      <c r="S179" s="202"/>
      <c r="T179" s="203"/>
      <c r="AT179" s="204" t="s">
        <v>134</v>
      </c>
      <c r="AU179" s="204" t="s">
        <v>80</v>
      </c>
      <c r="AV179" s="13" t="s">
        <v>80</v>
      </c>
      <c r="AW179" s="13" t="s">
        <v>33</v>
      </c>
      <c r="AX179" s="13" t="s">
        <v>76</v>
      </c>
      <c r="AY179" s="204" t="s">
        <v>123</v>
      </c>
    </row>
    <row r="180" spans="1:65" s="2" customFormat="1" ht="24.2" customHeight="1">
      <c r="A180" s="35"/>
      <c r="B180" s="36"/>
      <c r="C180" s="205" t="s">
        <v>294</v>
      </c>
      <c r="D180" s="205" t="s">
        <v>210</v>
      </c>
      <c r="E180" s="206" t="s">
        <v>295</v>
      </c>
      <c r="F180" s="207" t="s">
        <v>296</v>
      </c>
      <c r="G180" s="208" t="s">
        <v>141</v>
      </c>
      <c r="H180" s="209">
        <v>262.89999999999998</v>
      </c>
      <c r="I180" s="210"/>
      <c r="J180" s="211">
        <f>ROUND(I180*H180,2)</f>
        <v>0</v>
      </c>
      <c r="K180" s="207" t="s">
        <v>129</v>
      </c>
      <c r="L180" s="212"/>
      <c r="M180" s="213" t="s">
        <v>19</v>
      </c>
      <c r="N180" s="214" t="s">
        <v>42</v>
      </c>
      <c r="O180" s="65"/>
      <c r="P180" s="184">
        <f>O180*H180</f>
        <v>0</v>
      </c>
      <c r="Q180" s="184">
        <v>2.683E-2</v>
      </c>
      <c r="R180" s="184">
        <f>Q180*H180</f>
        <v>7.0536069999999995</v>
      </c>
      <c r="S180" s="184">
        <v>0</v>
      </c>
      <c r="T180" s="185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186" t="s">
        <v>169</v>
      </c>
      <c r="AT180" s="186" t="s">
        <v>210</v>
      </c>
      <c r="AU180" s="186" t="s">
        <v>80</v>
      </c>
      <c r="AY180" s="18" t="s">
        <v>123</v>
      </c>
      <c r="BE180" s="187">
        <f>IF(N180="základní",J180,0)</f>
        <v>0</v>
      </c>
      <c r="BF180" s="187">
        <f>IF(N180="snížená",J180,0)</f>
        <v>0</v>
      </c>
      <c r="BG180" s="187">
        <f>IF(N180="zákl. přenesená",J180,0)</f>
        <v>0</v>
      </c>
      <c r="BH180" s="187">
        <f>IF(N180="sníž. přenesená",J180,0)</f>
        <v>0</v>
      </c>
      <c r="BI180" s="187">
        <f>IF(N180="nulová",J180,0)</f>
        <v>0</v>
      </c>
      <c r="BJ180" s="18" t="s">
        <v>76</v>
      </c>
      <c r="BK180" s="187">
        <f>ROUND(I180*H180,2)</f>
        <v>0</v>
      </c>
      <c r="BL180" s="18" t="s">
        <v>130</v>
      </c>
      <c r="BM180" s="186" t="s">
        <v>297</v>
      </c>
    </row>
    <row r="181" spans="1:65" s="13" customFormat="1" ht="11.25">
      <c r="B181" s="193"/>
      <c r="C181" s="194"/>
      <c r="D181" s="195" t="s">
        <v>134</v>
      </c>
      <c r="E181" s="194"/>
      <c r="F181" s="197" t="s">
        <v>298</v>
      </c>
      <c r="G181" s="194"/>
      <c r="H181" s="198">
        <v>262.89999999999998</v>
      </c>
      <c r="I181" s="199"/>
      <c r="J181" s="194"/>
      <c r="K181" s="194"/>
      <c r="L181" s="200"/>
      <c r="M181" s="201"/>
      <c r="N181" s="202"/>
      <c r="O181" s="202"/>
      <c r="P181" s="202"/>
      <c r="Q181" s="202"/>
      <c r="R181" s="202"/>
      <c r="S181" s="202"/>
      <c r="T181" s="203"/>
      <c r="AT181" s="204" t="s">
        <v>134</v>
      </c>
      <c r="AU181" s="204" t="s">
        <v>80</v>
      </c>
      <c r="AV181" s="13" t="s">
        <v>80</v>
      </c>
      <c r="AW181" s="13" t="s">
        <v>4</v>
      </c>
      <c r="AX181" s="13" t="s">
        <v>76</v>
      </c>
      <c r="AY181" s="204" t="s">
        <v>123</v>
      </c>
    </row>
    <row r="182" spans="1:65" s="2" customFormat="1" ht="44.25" customHeight="1">
      <c r="A182" s="35"/>
      <c r="B182" s="36"/>
      <c r="C182" s="175" t="s">
        <v>299</v>
      </c>
      <c r="D182" s="175" t="s">
        <v>125</v>
      </c>
      <c r="E182" s="176" t="s">
        <v>300</v>
      </c>
      <c r="F182" s="177" t="s">
        <v>301</v>
      </c>
      <c r="G182" s="178" t="s">
        <v>302</v>
      </c>
      <c r="H182" s="179">
        <v>2</v>
      </c>
      <c r="I182" s="180"/>
      <c r="J182" s="181">
        <f>ROUND(I182*H182,2)</f>
        <v>0</v>
      </c>
      <c r="K182" s="177" t="s">
        <v>129</v>
      </c>
      <c r="L182" s="40"/>
      <c r="M182" s="182" t="s">
        <v>19</v>
      </c>
      <c r="N182" s="183" t="s">
        <v>42</v>
      </c>
      <c r="O182" s="65"/>
      <c r="P182" s="184">
        <f>O182*H182</f>
        <v>0</v>
      </c>
      <c r="Q182" s="184">
        <v>3.7500000000000001E-6</v>
      </c>
      <c r="R182" s="184">
        <f>Q182*H182</f>
        <v>7.5000000000000002E-6</v>
      </c>
      <c r="S182" s="184">
        <v>0</v>
      </c>
      <c r="T182" s="185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186" t="s">
        <v>130</v>
      </c>
      <c r="AT182" s="186" t="s">
        <v>125</v>
      </c>
      <c r="AU182" s="186" t="s">
        <v>80</v>
      </c>
      <c r="AY182" s="18" t="s">
        <v>123</v>
      </c>
      <c r="BE182" s="187">
        <f>IF(N182="základní",J182,0)</f>
        <v>0</v>
      </c>
      <c r="BF182" s="187">
        <f>IF(N182="snížená",J182,0)</f>
        <v>0</v>
      </c>
      <c r="BG182" s="187">
        <f>IF(N182="zákl. přenesená",J182,0)</f>
        <v>0</v>
      </c>
      <c r="BH182" s="187">
        <f>IF(N182="sníž. přenesená",J182,0)</f>
        <v>0</v>
      </c>
      <c r="BI182" s="187">
        <f>IF(N182="nulová",J182,0)</f>
        <v>0</v>
      </c>
      <c r="BJ182" s="18" t="s">
        <v>76</v>
      </c>
      <c r="BK182" s="187">
        <f>ROUND(I182*H182,2)</f>
        <v>0</v>
      </c>
      <c r="BL182" s="18" t="s">
        <v>130</v>
      </c>
      <c r="BM182" s="186" t="s">
        <v>303</v>
      </c>
    </row>
    <row r="183" spans="1:65" s="2" customFormat="1" ht="11.25">
      <c r="A183" s="35"/>
      <c r="B183" s="36"/>
      <c r="C183" s="37"/>
      <c r="D183" s="188" t="s">
        <v>132</v>
      </c>
      <c r="E183" s="37"/>
      <c r="F183" s="189" t="s">
        <v>304</v>
      </c>
      <c r="G183" s="37"/>
      <c r="H183" s="37"/>
      <c r="I183" s="190"/>
      <c r="J183" s="37"/>
      <c r="K183" s="37"/>
      <c r="L183" s="40"/>
      <c r="M183" s="191"/>
      <c r="N183" s="192"/>
      <c r="O183" s="65"/>
      <c r="P183" s="65"/>
      <c r="Q183" s="65"/>
      <c r="R183" s="65"/>
      <c r="S183" s="65"/>
      <c r="T183" s="66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8" t="s">
        <v>132</v>
      </c>
      <c r="AU183" s="18" t="s">
        <v>80</v>
      </c>
    </row>
    <row r="184" spans="1:65" s="13" customFormat="1" ht="11.25">
      <c r="B184" s="193"/>
      <c r="C184" s="194"/>
      <c r="D184" s="195" t="s">
        <v>134</v>
      </c>
      <c r="E184" s="196" t="s">
        <v>19</v>
      </c>
      <c r="F184" s="197" t="s">
        <v>80</v>
      </c>
      <c r="G184" s="194"/>
      <c r="H184" s="198">
        <v>2</v>
      </c>
      <c r="I184" s="199"/>
      <c r="J184" s="194"/>
      <c r="K184" s="194"/>
      <c r="L184" s="200"/>
      <c r="M184" s="201"/>
      <c r="N184" s="202"/>
      <c r="O184" s="202"/>
      <c r="P184" s="202"/>
      <c r="Q184" s="202"/>
      <c r="R184" s="202"/>
      <c r="S184" s="202"/>
      <c r="T184" s="203"/>
      <c r="AT184" s="204" t="s">
        <v>134</v>
      </c>
      <c r="AU184" s="204" t="s">
        <v>80</v>
      </c>
      <c r="AV184" s="13" t="s">
        <v>80</v>
      </c>
      <c r="AW184" s="13" t="s">
        <v>33</v>
      </c>
      <c r="AX184" s="13" t="s">
        <v>76</v>
      </c>
      <c r="AY184" s="204" t="s">
        <v>123</v>
      </c>
    </row>
    <row r="185" spans="1:65" s="2" customFormat="1" ht="24.2" customHeight="1">
      <c r="A185" s="35"/>
      <c r="B185" s="36"/>
      <c r="C185" s="205" t="s">
        <v>305</v>
      </c>
      <c r="D185" s="205" t="s">
        <v>210</v>
      </c>
      <c r="E185" s="206" t="s">
        <v>306</v>
      </c>
      <c r="F185" s="207" t="s">
        <v>307</v>
      </c>
      <c r="G185" s="208" t="s">
        <v>302</v>
      </c>
      <c r="H185" s="209">
        <v>2</v>
      </c>
      <c r="I185" s="210"/>
      <c r="J185" s="211">
        <f>ROUND(I185*H185,2)</f>
        <v>0</v>
      </c>
      <c r="K185" s="207" t="s">
        <v>129</v>
      </c>
      <c r="L185" s="212"/>
      <c r="M185" s="213" t="s">
        <v>19</v>
      </c>
      <c r="N185" s="214" t="s">
        <v>42</v>
      </c>
      <c r="O185" s="65"/>
      <c r="P185" s="184">
        <f>O185*H185</f>
        <v>0</v>
      </c>
      <c r="Q185" s="184">
        <v>4.4999999999999997E-3</v>
      </c>
      <c r="R185" s="184">
        <f>Q185*H185</f>
        <v>8.9999999999999993E-3</v>
      </c>
      <c r="S185" s="184">
        <v>0</v>
      </c>
      <c r="T185" s="185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186" t="s">
        <v>169</v>
      </c>
      <c r="AT185" s="186" t="s">
        <v>210</v>
      </c>
      <c r="AU185" s="186" t="s">
        <v>80</v>
      </c>
      <c r="AY185" s="18" t="s">
        <v>123</v>
      </c>
      <c r="BE185" s="187">
        <f>IF(N185="základní",J185,0)</f>
        <v>0</v>
      </c>
      <c r="BF185" s="187">
        <f>IF(N185="snížená",J185,0)</f>
        <v>0</v>
      </c>
      <c r="BG185" s="187">
        <f>IF(N185="zákl. přenesená",J185,0)</f>
        <v>0</v>
      </c>
      <c r="BH185" s="187">
        <f>IF(N185="sníž. přenesená",J185,0)</f>
        <v>0</v>
      </c>
      <c r="BI185" s="187">
        <f>IF(N185="nulová",J185,0)</f>
        <v>0</v>
      </c>
      <c r="BJ185" s="18" t="s">
        <v>76</v>
      </c>
      <c r="BK185" s="187">
        <f>ROUND(I185*H185,2)</f>
        <v>0</v>
      </c>
      <c r="BL185" s="18" t="s">
        <v>130</v>
      </c>
      <c r="BM185" s="186" t="s">
        <v>308</v>
      </c>
    </row>
    <row r="186" spans="1:65" s="2" customFormat="1" ht="37.9" customHeight="1">
      <c r="A186" s="35"/>
      <c r="B186" s="36"/>
      <c r="C186" s="175" t="s">
        <v>309</v>
      </c>
      <c r="D186" s="175" t="s">
        <v>125</v>
      </c>
      <c r="E186" s="176" t="s">
        <v>310</v>
      </c>
      <c r="F186" s="177" t="s">
        <v>311</v>
      </c>
      <c r="G186" s="178" t="s">
        <v>302</v>
      </c>
      <c r="H186" s="179">
        <v>22</v>
      </c>
      <c r="I186" s="180"/>
      <c r="J186" s="181">
        <f>ROUND(I186*H186,2)</f>
        <v>0</v>
      </c>
      <c r="K186" s="177" t="s">
        <v>129</v>
      </c>
      <c r="L186" s="40"/>
      <c r="M186" s="182" t="s">
        <v>19</v>
      </c>
      <c r="N186" s="183" t="s">
        <v>42</v>
      </c>
      <c r="O186" s="65"/>
      <c r="P186" s="184">
        <f>O186*H186</f>
        <v>0</v>
      </c>
      <c r="Q186" s="184">
        <v>3.7500000000000001E-6</v>
      </c>
      <c r="R186" s="184">
        <f>Q186*H186</f>
        <v>8.25E-5</v>
      </c>
      <c r="S186" s="184">
        <v>0</v>
      </c>
      <c r="T186" s="185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186" t="s">
        <v>130</v>
      </c>
      <c r="AT186" s="186" t="s">
        <v>125</v>
      </c>
      <c r="AU186" s="186" t="s">
        <v>80</v>
      </c>
      <c r="AY186" s="18" t="s">
        <v>123</v>
      </c>
      <c r="BE186" s="187">
        <f>IF(N186="základní",J186,0)</f>
        <v>0</v>
      </c>
      <c r="BF186" s="187">
        <f>IF(N186="snížená",J186,0)</f>
        <v>0</v>
      </c>
      <c r="BG186" s="187">
        <f>IF(N186="zákl. přenesená",J186,0)</f>
        <v>0</v>
      </c>
      <c r="BH186" s="187">
        <f>IF(N186="sníž. přenesená",J186,0)</f>
        <v>0</v>
      </c>
      <c r="BI186" s="187">
        <f>IF(N186="nulová",J186,0)</f>
        <v>0</v>
      </c>
      <c r="BJ186" s="18" t="s">
        <v>76</v>
      </c>
      <c r="BK186" s="187">
        <f>ROUND(I186*H186,2)</f>
        <v>0</v>
      </c>
      <c r="BL186" s="18" t="s">
        <v>130</v>
      </c>
      <c r="BM186" s="186" t="s">
        <v>312</v>
      </c>
    </row>
    <row r="187" spans="1:65" s="2" customFormat="1" ht="11.25">
      <c r="A187" s="35"/>
      <c r="B187" s="36"/>
      <c r="C187" s="37"/>
      <c r="D187" s="188" t="s">
        <v>132</v>
      </c>
      <c r="E187" s="37"/>
      <c r="F187" s="189" t="s">
        <v>313</v>
      </c>
      <c r="G187" s="37"/>
      <c r="H187" s="37"/>
      <c r="I187" s="190"/>
      <c r="J187" s="37"/>
      <c r="K187" s="37"/>
      <c r="L187" s="40"/>
      <c r="M187" s="191"/>
      <c r="N187" s="192"/>
      <c r="O187" s="65"/>
      <c r="P187" s="65"/>
      <c r="Q187" s="65"/>
      <c r="R187" s="65"/>
      <c r="S187" s="65"/>
      <c r="T187" s="66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8" t="s">
        <v>132</v>
      </c>
      <c r="AU187" s="18" t="s">
        <v>80</v>
      </c>
    </row>
    <row r="188" spans="1:65" s="13" customFormat="1" ht="11.25">
      <c r="B188" s="193"/>
      <c r="C188" s="194"/>
      <c r="D188" s="195" t="s">
        <v>134</v>
      </c>
      <c r="E188" s="196" t="s">
        <v>19</v>
      </c>
      <c r="F188" s="197" t="s">
        <v>314</v>
      </c>
      <c r="G188" s="194"/>
      <c r="H188" s="198">
        <v>22</v>
      </c>
      <c r="I188" s="199"/>
      <c r="J188" s="194"/>
      <c r="K188" s="194"/>
      <c r="L188" s="200"/>
      <c r="M188" s="201"/>
      <c r="N188" s="202"/>
      <c r="O188" s="202"/>
      <c r="P188" s="202"/>
      <c r="Q188" s="202"/>
      <c r="R188" s="202"/>
      <c r="S188" s="202"/>
      <c r="T188" s="203"/>
      <c r="AT188" s="204" t="s">
        <v>134</v>
      </c>
      <c r="AU188" s="204" t="s">
        <v>80</v>
      </c>
      <c r="AV188" s="13" t="s">
        <v>80</v>
      </c>
      <c r="AW188" s="13" t="s">
        <v>33</v>
      </c>
      <c r="AX188" s="13" t="s">
        <v>76</v>
      </c>
      <c r="AY188" s="204" t="s">
        <v>123</v>
      </c>
    </row>
    <row r="189" spans="1:65" s="2" customFormat="1" ht="24.2" customHeight="1">
      <c r="A189" s="35"/>
      <c r="B189" s="36"/>
      <c r="C189" s="205" t="s">
        <v>315</v>
      </c>
      <c r="D189" s="205" t="s">
        <v>210</v>
      </c>
      <c r="E189" s="206" t="s">
        <v>316</v>
      </c>
      <c r="F189" s="207" t="s">
        <v>317</v>
      </c>
      <c r="G189" s="208" t="s">
        <v>302</v>
      </c>
      <c r="H189" s="209">
        <v>13</v>
      </c>
      <c r="I189" s="210"/>
      <c r="J189" s="211">
        <f>ROUND(I189*H189,2)</f>
        <v>0</v>
      </c>
      <c r="K189" s="207" t="s">
        <v>129</v>
      </c>
      <c r="L189" s="212"/>
      <c r="M189" s="213" t="s">
        <v>19</v>
      </c>
      <c r="N189" s="214" t="s">
        <v>42</v>
      </c>
      <c r="O189" s="65"/>
      <c r="P189" s="184">
        <f>O189*H189</f>
        <v>0</v>
      </c>
      <c r="Q189" s="184">
        <v>8.5000000000000006E-3</v>
      </c>
      <c r="R189" s="184">
        <f>Q189*H189</f>
        <v>0.11050000000000001</v>
      </c>
      <c r="S189" s="184">
        <v>0</v>
      </c>
      <c r="T189" s="185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186" t="s">
        <v>169</v>
      </c>
      <c r="AT189" s="186" t="s">
        <v>210</v>
      </c>
      <c r="AU189" s="186" t="s">
        <v>80</v>
      </c>
      <c r="AY189" s="18" t="s">
        <v>123</v>
      </c>
      <c r="BE189" s="187">
        <f>IF(N189="základní",J189,0)</f>
        <v>0</v>
      </c>
      <c r="BF189" s="187">
        <f>IF(N189="snížená",J189,0)</f>
        <v>0</v>
      </c>
      <c r="BG189" s="187">
        <f>IF(N189="zákl. přenesená",J189,0)</f>
        <v>0</v>
      </c>
      <c r="BH189" s="187">
        <f>IF(N189="sníž. přenesená",J189,0)</f>
        <v>0</v>
      </c>
      <c r="BI189" s="187">
        <f>IF(N189="nulová",J189,0)</f>
        <v>0</v>
      </c>
      <c r="BJ189" s="18" t="s">
        <v>76</v>
      </c>
      <c r="BK189" s="187">
        <f>ROUND(I189*H189,2)</f>
        <v>0</v>
      </c>
      <c r="BL189" s="18" t="s">
        <v>130</v>
      </c>
      <c r="BM189" s="186" t="s">
        <v>318</v>
      </c>
    </row>
    <row r="190" spans="1:65" s="13" customFormat="1" ht="11.25">
      <c r="B190" s="193"/>
      <c r="C190" s="194"/>
      <c r="D190" s="195" t="s">
        <v>134</v>
      </c>
      <c r="E190" s="196" t="s">
        <v>19</v>
      </c>
      <c r="F190" s="197" t="s">
        <v>197</v>
      </c>
      <c r="G190" s="194"/>
      <c r="H190" s="198">
        <v>13</v>
      </c>
      <c r="I190" s="199"/>
      <c r="J190" s="194"/>
      <c r="K190" s="194"/>
      <c r="L190" s="200"/>
      <c r="M190" s="201"/>
      <c r="N190" s="202"/>
      <c r="O190" s="202"/>
      <c r="P190" s="202"/>
      <c r="Q190" s="202"/>
      <c r="R190" s="202"/>
      <c r="S190" s="202"/>
      <c r="T190" s="203"/>
      <c r="AT190" s="204" t="s">
        <v>134</v>
      </c>
      <c r="AU190" s="204" t="s">
        <v>80</v>
      </c>
      <c r="AV190" s="13" t="s">
        <v>80</v>
      </c>
      <c r="AW190" s="13" t="s">
        <v>33</v>
      </c>
      <c r="AX190" s="13" t="s">
        <v>76</v>
      </c>
      <c r="AY190" s="204" t="s">
        <v>123</v>
      </c>
    </row>
    <row r="191" spans="1:65" s="2" customFormat="1" ht="24.2" customHeight="1">
      <c r="A191" s="35"/>
      <c r="B191" s="36"/>
      <c r="C191" s="205" t="s">
        <v>319</v>
      </c>
      <c r="D191" s="205" t="s">
        <v>210</v>
      </c>
      <c r="E191" s="206" t="s">
        <v>320</v>
      </c>
      <c r="F191" s="207" t="s">
        <v>321</v>
      </c>
      <c r="G191" s="208" t="s">
        <v>302</v>
      </c>
      <c r="H191" s="209">
        <v>9</v>
      </c>
      <c r="I191" s="210"/>
      <c r="J191" s="211">
        <f>ROUND(I191*H191,2)</f>
        <v>0</v>
      </c>
      <c r="K191" s="207" t="s">
        <v>129</v>
      </c>
      <c r="L191" s="212"/>
      <c r="M191" s="213" t="s">
        <v>19</v>
      </c>
      <c r="N191" s="214" t="s">
        <v>42</v>
      </c>
      <c r="O191" s="65"/>
      <c r="P191" s="184">
        <f>O191*H191</f>
        <v>0</v>
      </c>
      <c r="Q191" s="184">
        <v>1.01E-2</v>
      </c>
      <c r="R191" s="184">
        <f>Q191*H191</f>
        <v>9.0899999999999995E-2</v>
      </c>
      <c r="S191" s="184">
        <v>0</v>
      </c>
      <c r="T191" s="185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186" t="s">
        <v>169</v>
      </c>
      <c r="AT191" s="186" t="s">
        <v>210</v>
      </c>
      <c r="AU191" s="186" t="s">
        <v>80</v>
      </c>
      <c r="AY191" s="18" t="s">
        <v>123</v>
      </c>
      <c r="BE191" s="187">
        <f>IF(N191="základní",J191,0)</f>
        <v>0</v>
      </c>
      <c r="BF191" s="187">
        <f>IF(N191="snížená",J191,0)</f>
        <v>0</v>
      </c>
      <c r="BG191" s="187">
        <f>IF(N191="zákl. přenesená",J191,0)</f>
        <v>0</v>
      </c>
      <c r="BH191" s="187">
        <f>IF(N191="sníž. přenesená",J191,0)</f>
        <v>0</v>
      </c>
      <c r="BI191" s="187">
        <f>IF(N191="nulová",J191,0)</f>
        <v>0</v>
      </c>
      <c r="BJ191" s="18" t="s">
        <v>76</v>
      </c>
      <c r="BK191" s="187">
        <f>ROUND(I191*H191,2)</f>
        <v>0</v>
      </c>
      <c r="BL191" s="18" t="s">
        <v>130</v>
      </c>
      <c r="BM191" s="186" t="s">
        <v>322</v>
      </c>
    </row>
    <row r="192" spans="1:65" s="13" customFormat="1" ht="11.25">
      <c r="B192" s="193"/>
      <c r="C192" s="194"/>
      <c r="D192" s="195" t="s">
        <v>134</v>
      </c>
      <c r="E192" s="196" t="s">
        <v>19</v>
      </c>
      <c r="F192" s="197" t="s">
        <v>175</v>
      </c>
      <c r="G192" s="194"/>
      <c r="H192" s="198">
        <v>9</v>
      </c>
      <c r="I192" s="199"/>
      <c r="J192" s="194"/>
      <c r="K192" s="194"/>
      <c r="L192" s="200"/>
      <c r="M192" s="201"/>
      <c r="N192" s="202"/>
      <c r="O192" s="202"/>
      <c r="P192" s="202"/>
      <c r="Q192" s="202"/>
      <c r="R192" s="202"/>
      <c r="S192" s="202"/>
      <c r="T192" s="203"/>
      <c r="AT192" s="204" t="s">
        <v>134</v>
      </c>
      <c r="AU192" s="204" t="s">
        <v>80</v>
      </c>
      <c r="AV192" s="13" t="s">
        <v>80</v>
      </c>
      <c r="AW192" s="13" t="s">
        <v>33</v>
      </c>
      <c r="AX192" s="13" t="s">
        <v>76</v>
      </c>
      <c r="AY192" s="204" t="s">
        <v>123</v>
      </c>
    </row>
    <row r="193" spans="1:65" s="2" customFormat="1" ht="33" customHeight="1">
      <c r="A193" s="35"/>
      <c r="B193" s="36"/>
      <c r="C193" s="175" t="s">
        <v>323</v>
      </c>
      <c r="D193" s="175" t="s">
        <v>125</v>
      </c>
      <c r="E193" s="176" t="s">
        <v>324</v>
      </c>
      <c r="F193" s="177" t="s">
        <v>325</v>
      </c>
      <c r="G193" s="178" t="s">
        <v>302</v>
      </c>
      <c r="H193" s="179">
        <v>2</v>
      </c>
      <c r="I193" s="180"/>
      <c r="J193" s="181">
        <f>ROUND(I193*H193,2)</f>
        <v>0</v>
      </c>
      <c r="K193" s="177" t="s">
        <v>129</v>
      </c>
      <c r="L193" s="40"/>
      <c r="M193" s="182" t="s">
        <v>19</v>
      </c>
      <c r="N193" s="183" t="s">
        <v>42</v>
      </c>
      <c r="O193" s="65"/>
      <c r="P193" s="184">
        <f>O193*H193</f>
        <v>0</v>
      </c>
      <c r="Q193" s="184">
        <v>0.47093942599999999</v>
      </c>
      <c r="R193" s="184">
        <f>Q193*H193</f>
        <v>0.94187885199999999</v>
      </c>
      <c r="S193" s="184">
        <v>0</v>
      </c>
      <c r="T193" s="185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186" t="s">
        <v>130</v>
      </c>
      <c r="AT193" s="186" t="s">
        <v>125</v>
      </c>
      <c r="AU193" s="186" t="s">
        <v>80</v>
      </c>
      <c r="AY193" s="18" t="s">
        <v>123</v>
      </c>
      <c r="BE193" s="187">
        <f>IF(N193="základní",J193,0)</f>
        <v>0</v>
      </c>
      <c r="BF193" s="187">
        <f>IF(N193="snížená",J193,0)</f>
        <v>0</v>
      </c>
      <c r="BG193" s="187">
        <f>IF(N193="zákl. přenesená",J193,0)</f>
        <v>0</v>
      </c>
      <c r="BH193" s="187">
        <f>IF(N193="sníž. přenesená",J193,0)</f>
        <v>0</v>
      </c>
      <c r="BI193" s="187">
        <f>IF(N193="nulová",J193,0)</f>
        <v>0</v>
      </c>
      <c r="BJ193" s="18" t="s">
        <v>76</v>
      </c>
      <c r="BK193" s="187">
        <f>ROUND(I193*H193,2)</f>
        <v>0</v>
      </c>
      <c r="BL193" s="18" t="s">
        <v>130</v>
      </c>
      <c r="BM193" s="186" t="s">
        <v>326</v>
      </c>
    </row>
    <row r="194" spans="1:65" s="2" customFormat="1" ht="11.25">
      <c r="A194" s="35"/>
      <c r="B194" s="36"/>
      <c r="C194" s="37"/>
      <c r="D194" s="188" t="s">
        <v>132</v>
      </c>
      <c r="E194" s="37"/>
      <c r="F194" s="189" t="s">
        <v>327</v>
      </c>
      <c r="G194" s="37"/>
      <c r="H194" s="37"/>
      <c r="I194" s="190"/>
      <c r="J194" s="37"/>
      <c r="K194" s="37"/>
      <c r="L194" s="40"/>
      <c r="M194" s="191"/>
      <c r="N194" s="192"/>
      <c r="O194" s="65"/>
      <c r="P194" s="65"/>
      <c r="Q194" s="65"/>
      <c r="R194" s="65"/>
      <c r="S194" s="65"/>
      <c r="T194" s="66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8" t="s">
        <v>132</v>
      </c>
      <c r="AU194" s="18" t="s">
        <v>80</v>
      </c>
    </row>
    <row r="195" spans="1:65" s="13" customFormat="1" ht="11.25">
      <c r="B195" s="193"/>
      <c r="C195" s="194"/>
      <c r="D195" s="195" t="s">
        <v>134</v>
      </c>
      <c r="E195" s="196" t="s">
        <v>19</v>
      </c>
      <c r="F195" s="197" t="s">
        <v>80</v>
      </c>
      <c r="G195" s="194"/>
      <c r="H195" s="198">
        <v>2</v>
      </c>
      <c r="I195" s="199"/>
      <c r="J195" s="194"/>
      <c r="K195" s="194"/>
      <c r="L195" s="200"/>
      <c r="M195" s="201"/>
      <c r="N195" s="202"/>
      <c r="O195" s="202"/>
      <c r="P195" s="202"/>
      <c r="Q195" s="202"/>
      <c r="R195" s="202"/>
      <c r="S195" s="202"/>
      <c r="T195" s="203"/>
      <c r="AT195" s="204" t="s">
        <v>134</v>
      </c>
      <c r="AU195" s="204" t="s">
        <v>80</v>
      </c>
      <c r="AV195" s="13" t="s">
        <v>80</v>
      </c>
      <c r="AW195" s="13" t="s">
        <v>33</v>
      </c>
      <c r="AX195" s="13" t="s">
        <v>76</v>
      </c>
      <c r="AY195" s="204" t="s">
        <v>123</v>
      </c>
    </row>
    <row r="196" spans="1:65" s="2" customFormat="1" ht="21.75" customHeight="1">
      <c r="A196" s="35"/>
      <c r="B196" s="36"/>
      <c r="C196" s="175" t="s">
        <v>328</v>
      </c>
      <c r="D196" s="175" t="s">
        <v>125</v>
      </c>
      <c r="E196" s="176" t="s">
        <v>329</v>
      </c>
      <c r="F196" s="177" t="s">
        <v>330</v>
      </c>
      <c r="G196" s="178" t="s">
        <v>141</v>
      </c>
      <c r="H196" s="179">
        <v>239</v>
      </c>
      <c r="I196" s="180"/>
      <c r="J196" s="181">
        <f>ROUND(I196*H196,2)</f>
        <v>0</v>
      </c>
      <c r="K196" s="177" t="s">
        <v>129</v>
      </c>
      <c r="L196" s="40"/>
      <c r="M196" s="182" t="s">
        <v>19</v>
      </c>
      <c r="N196" s="183" t="s">
        <v>42</v>
      </c>
      <c r="O196" s="65"/>
      <c r="P196" s="184">
        <f>O196*H196</f>
        <v>0</v>
      </c>
      <c r="Q196" s="184">
        <v>0</v>
      </c>
      <c r="R196" s="184">
        <f>Q196*H196</f>
        <v>0</v>
      </c>
      <c r="S196" s="184">
        <v>0</v>
      </c>
      <c r="T196" s="185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186" t="s">
        <v>130</v>
      </c>
      <c r="AT196" s="186" t="s">
        <v>125</v>
      </c>
      <c r="AU196" s="186" t="s">
        <v>80</v>
      </c>
      <c r="AY196" s="18" t="s">
        <v>123</v>
      </c>
      <c r="BE196" s="187">
        <f>IF(N196="základní",J196,0)</f>
        <v>0</v>
      </c>
      <c r="BF196" s="187">
        <f>IF(N196="snížená",J196,0)</f>
        <v>0</v>
      </c>
      <c r="BG196" s="187">
        <f>IF(N196="zákl. přenesená",J196,0)</f>
        <v>0</v>
      </c>
      <c r="BH196" s="187">
        <f>IF(N196="sníž. přenesená",J196,0)</f>
        <v>0</v>
      </c>
      <c r="BI196" s="187">
        <f>IF(N196="nulová",J196,0)</f>
        <v>0</v>
      </c>
      <c r="BJ196" s="18" t="s">
        <v>76</v>
      </c>
      <c r="BK196" s="187">
        <f>ROUND(I196*H196,2)</f>
        <v>0</v>
      </c>
      <c r="BL196" s="18" t="s">
        <v>130</v>
      </c>
      <c r="BM196" s="186" t="s">
        <v>331</v>
      </c>
    </row>
    <row r="197" spans="1:65" s="2" customFormat="1" ht="11.25">
      <c r="A197" s="35"/>
      <c r="B197" s="36"/>
      <c r="C197" s="37"/>
      <c r="D197" s="188" t="s">
        <v>132</v>
      </c>
      <c r="E197" s="37"/>
      <c r="F197" s="189" t="s">
        <v>332</v>
      </c>
      <c r="G197" s="37"/>
      <c r="H197" s="37"/>
      <c r="I197" s="190"/>
      <c r="J197" s="37"/>
      <c r="K197" s="37"/>
      <c r="L197" s="40"/>
      <c r="M197" s="191"/>
      <c r="N197" s="192"/>
      <c r="O197" s="65"/>
      <c r="P197" s="65"/>
      <c r="Q197" s="65"/>
      <c r="R197" s="65"/>
      <c r="S197" s="65"/>
      <c r="T197" s="66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8" t="s">
        <v>132</v>
      </c>
      <c r="AU197" s="18" t="s">
        <v>80</v>
      </c>
    </row>
    <row r="198" spans="1:65" s="13" customFormat="1" ht="11.25">
      <c r="B198" s="193"/>
      <c r="C198" s="194"/>
      <c r="D198" s="195" t="s">
        <v>134</v>
      </c>
      <c r="E198" s="196" t="s">
        <v>19</v>
      </c>
      <c r="F198" s="197" t="s">
        <v>232</v>
      </c>
      <c r="G198" s="194"/>
      <c r="H198" s="198">
        <v>239</v>
      </c>
      <c r="I198" s="199"/>
      <c r="J198" s="194"/>
      <c r="K198" s="194"/>
      <c r="L198" s="200"/>
      <c r="M198" s="201"/>
      <c r="N198" s="202"/>
      <c r="O198" s="202"/>
      <c r="P198" s="202"/>
      <c r="Q198" s="202"/>
      <c r="R198" s="202"/>
      <c r="S198" s="202"/>
      <c r="T198" s="203"/>
      <c r="AT198" s="204" t="s">
        <v>134</v>
      </c>
      <c r="AU198" s="204" t="s">
        <v>80</v>
      </c>
      <c r="AV198" s="13" t="s">
        <v>80</v>
      </c>
      <c r="AW198" s="13" t="s">
        <v>33</v>
      </c>
      <c r="AX198" s="13" t="s">
        <v>76</v>
      </c>
      <c r="AY198" s="204" t="s">
        <v>123</v>
      </c>
    </row>
    <row r="199" spans="1:65" s="2" customFormat="1" ht="44.25" customHeight="1">
      <c r="A199" s="35"/>
      <c r="B199" s="36"/>
      <c r="C199" s="175" t="s">
        <v>333</v>
      </c>
      <c r="D199" s="175" t="s">
        <v>125</v>
      </c>
      <c r="E199" s="176" t="s">
        <v>334</v>
      </c>
      <c r="F199" s="177" t="s">
        <v>335</v>
      </c>
      <c r="G199" s="178" t="s">
        <v>302</v>
      </c>
      <c r="H199" s="179">
        <v>6</v>
      </c>
      <c r="I199" s="180"/>
      <c r="J199" s="181">
        <f>ROUND(I199*H199,2)</f>
        <v>0</v>
      </c>
      <c r="K199" s="177" t="s">
        <v>129</v>
      </c>
      <c r="L199" s="40"/>
      <c r="M199" s="182" t="s">
        <v>19</v>
      </c>
      <c r="N199" s="183" t="s">
        <v>42</v>
      </c>
      <c r="O199" s="65"/>
      <c r="P199" s="184">
        <f>O199*H199</f>
        <v>0</v>
      </c>
      <c r="Q199" s="184">
        <v>2.2558153129999998</v>
      </c>
      <c r="R199" s="184">
        <f>Q199*H199</f>
        <v>13.534891878</v>
      </c>
      <c r="S199" s="184">
        <v>0</v>
      </c>
      <c r="T199" s="185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186" t="s">
        <v>130</v>
      </c>
      <c r="AT199" s="186" t="s">
        <v>125</v>
      </c>
      <c r="AU199" s="186" t="s">
        <v>80</v>
      </c>
      <c r="AY199" s="18" t="s">
        <v>123</v>
      </c>
      <c r="BE199" s="187">
        <f>IF(N199="základní",J199,0)</f>
        <v>0</v>
      </c>
      <c r="BF199" s="187">
        <f>IF(N199="snížená",J199,0)</f>
        <v>0</v>
      </c>
      <c r="BG199" s="187">
        <f>IF(N199="zákl. přenesená",J199,0)</f>
        <v>0</v>
      </c>
      <c r="BH199" s="187">
        <f>IF(N199="sníž. přenesená",J199,0)</f>
        <v>0</v>
      </c>
      <c r="BI199" s="187">
        <f>IF(N199="nulová",J199,0)</f>
        <v>0</v>
      </c>
      <c r="BJ199" s="18" t="s">
        <v>76</v>
      </c>
      <c r="BK199" s="187">
        <f>ROUND(I199*H199,2)</f>
        <v>0</v>
      </c>
      <c r="BL199" s="18" t="s">
        <v>130</v>
      </c>
      <c r="BM199" s="186" t="s">
        <v>336</v>
      </c>
    </row>
    <row r="200" spans="1:65" s="2" customFormat="1" ht="11.25">
      <c r="A200" s="35"/>
      <c r="B200" s="36"/>
      <c r="C200" s="37"/>
      <c r="D200" s="188" t="s">
        <v>132</v>
      </c>
      <c r="E200" s="37"/>
      <c r="F200" s="189" t="s">
        <v>337</v>
      </c>
      <c r="G200" s="37"/>
      <c r="H200" s="37"/>
      <c r="I200" s="190"/>
      <c r="J200" s="37"/>
      <c r="K200" s="37"/>
      <c r="L200" s="40"/>
      <c r="M200" s="191"/>
      <c r="N200" s="192"/>
      <c r="O200" s="65"/>
      <c r="P200" s="65"/>
      <c r="Q200" s="65"/>
      <c r="R200" s="65"/>
      <c r="S200" s="65"/>
      <c r="T200" s="66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8" t="s">
        <v>132</v>
      </c>
      <c r="AU200" s="18" t="s">
        <v>80</v>
      </c>
    </row>
    <row r="201" spans="1:65" s="13" customFormat="1" ht="11.25">
      <c r="B201" s="193"/>
      <c r="C201" s="194"/>
      <c r="D201" s="195" t="s">
        <v>134</v>
      </c>
      <c r="E201" s="196" t="s">
        <v>19</v>
      </c>
      <c r="F201" s="197" t="s">
        <v>157</v>
      </c>
      <c r="G201" s="194"/>
      <c r="H201" s="198">
        <v>6</v>
      </c>
      <c r="I201" s="199"/>
      <c r="J201" s="194"/>
      <c r="K201" s="194"/>
      <c r="L201" s="200"/>
      <c r="M201" s="201"/>
      <c r="N201" s="202"/>
      <c r="O201" s="202"/>
      <c r="P201" s="202"/>
      <c r="Q201" s="202"/>
      <c r="R201" s="202"/>
      <c r="S201" s="202"/>
      <c r="T201" s="203"/>
      <c r="AT201" s="204" t="s">
        <v>134</v>
      </c>
      <c r="AU201" s="204" t="s">
        <v>80</v>
      </c>
      <c r="AV201" s="13" t="s">
        <v>80</v>
      </c>
      <c r="AW201" s="13" t="s">
        <v>33</v>
      </c>
      <c r="AX201" s="13" t="s">
        <v>76</v>
      </c>
      <c r="AY201" s="204" t="s">
        <v>123</v>
      </c>
    </row>
    <row r="202" spans="1:65" s="2" customFormat="1" ht="21.75" customHeight="1">
      <c r="A202" s="35"/>
      <c r="B202" s="36"/>
      <c r="C202" s="205" t="s">
        <v>338</v>
      </c>
      <c r="D202" s="205" t="s">
        <v>210</v>
      </c>
      <c r="E202" s="206" t="s">
        <v>339</v>
      </c>
      <c r="F202" s="207" t="s">
        <v>340</v>
      </c>
      <c r="G202" s="208" t="s">
        <v>302</v>
      </c>
      <c r="H202" s="209">
        <v>6</v>
      </c>
      <c r="I202" s="210"/>
      <c r="J202" s="211">
        <f>ROUND(I202*H202,2)</f>
        <v>0</v>
      </c>
      <c r="K202" s="207" t="s">
        <v>129</v>
      </c>
      <c r="L202" s="212"/>
      <c r="M202" s="213" t="s">
        <v>19</v>
      </c>
      <c r="N202" s="214" t="s">
        <v>42</v>
      </c>
      <c r="O202" s="65"/>
      <c r="P202" s="184">
        <f>O202*H202</f>
        <v>0</v>
      </c>
      <c r="Q202" s="184">
        <v>1.6</v>
      </c>
      <c r="R202" s="184">
        <f>Q202*H202</f>
        <v>9.6000000000000014</v>
      </c>
      <c r="S202" s="184">
        <v>0</v>
      </c>
      <c r="T202" s="185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186" t="s">
        <v>169</v>
      </c>
      <c r="AT202" s="186" t="s">
        <v>210</v>
      </c>
      <c r="AU202" s="186" t="s">
        <v>80</v>
      </c>
      <c r="AY202" s="18" t="s">
        <v>123</v>
      </c>
      <c r="BE202" s="187">
        <f>IF(N202="základní",J202,0)</f>
        <v>0</v>
      </c>
      <c r="BF202" s="187">
        <f>IF(N202="snížená",J202,0)</f>
        <v>0</v>
      </c>
      <c r="BG202" s="187">
        <f>IF(N202="zákl. přenesená",J202,0)</f>
        <v>0</v>
      </c>
      <c r="BH202" s="187">
        <f>IF(N202="sníž. přenesená",J202,0)</f>
        <v>0</v>
      </c>
      <c r="BI202" s="187">
        <f>IF(N202="nulová",J202,0)</f>
        <v>0</v>
      </c>
      <c r="BJ202" s="18" t="s">
        <v>76</v>
      </c>
      <c r="BK202" s="187">
        <f>ROUND(I202*H202,2)</f>
        <v>0</v>
      </c>
      <c r="BL202" s="18" t="s">
        <v>130</v>
      </c>
      <c r="BM202" s="186" t="s">
        <v>341</v>
      </c>
    </row>
    <row r="203" spans="1:65" s="13" customFormat="1" ht="11.25">
      <c r="B203" s="193"/>
      <c r="C203" s="194"/>
      <c r="D203" s="195" t="s">
        <v>134</v>
      </c>
      <c r="E203" s="196" t="s">
        <v>19</v>
      </c>
      <c r="F203" s="197" t="s">
        <v>157</v>
      </c>
      <c r="G203" s="194"/>
      <c r="H203" s="198">
        <v>6</v>
      </c>
      <c r="I203" s="199"/>
      <c r="J203" s="194"/>
      <c r="K203" s="194"/>
      <c r="L203" s="200"/>
      <c r="M203" s="201"/>
      <c r="N203" s="202"/>
      <c r="O203" s="202"/>
      <c r="P203" s="202"/>
      <c r="Q203" s="202"/>
      <c r="R203" s="202"/>
      <c r="S203" s="202"/>
      <c r="T203" s="203"/>
      <c r="AT203" s="204" t="s">
        <v>134</v>
      </c>
      <c r="AU203" s="204" t="s">
        <v>80</v>
      </c>
      <c r="AV203" s="13" t="s">
        <v>80</v>
      </c>
      <c r="AW203" s="13" t="s">
        <v>33</v>
      </c>
      <c r="AX203" s="13" t="s">
        <v>76</v>
      </c>
      <c r="AY203" s="204" t="s">
        <v>123</v>
      </c>
    </row>
    <row r="204" spans="1:65" s="2" customFormat="1" ht="24.2" customHeight="1">
      <c r="A204" s="35"/>
      <c r="B204" s="36"/>
      <c r="C204" s="205" t="s">
        <v>342</v>
      </c>
      <c r="D204" s="205" t="s">
        <v>210</v>
      </c>
      <c r="E204" s="206" t="s">
        <v>343</v>
      </c>
      <c r="F204" s="207" t="s">
        <v>344</v>
      </c>
      <c r="G204" s="208" t="s">
        <v>302</v>
      </c>
      <c r="H204" s="209">
        <v>6</v>
      </c>
      <c r="I204" s="210"/>
      <c r="J204" s="211">
        <f>ROUND(I204*H204,2)</f>
        <v>0</v>
      </c>
      <c r="K204" s="207" t="s">
        <v>129</v>
      </c>
      <c r="L204" s="212"/>
      <c r="M204" s="213" t="s">
        <v>19</v>
      </c>
      <c r="N204" s="214" t="s">
        <v>42</v>
      </c>
      <c r="O204" s="65"/>
      <c r="P204" s="184">
        <f>O204*H204</f>
        <v>0</v>
      </c>
      <c r="Q204" s="184">
        <v>0.58499999999999996</v>
      </c>
      <c r="R204" s="184">
        <f>Q204*H204</f>
        <v>3.51</v>
      </c>
      <c r="S204" s="184">
        <v>0</v>
      </c>
      <c r="T204" s="185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186" t="s">
        <v>169</v>
      </c>
      <c r="AT204" s="186" t="s">
        <v>210</v>
      </c>
      <c r="AU204" s="186" t="s">
        <v>80</v>
      </c>
      <c r="AY204" s="18" t="s">
        <v>123</v>
      </c>
      <c r="BE204" s="187">
        <f>IF(N204="základní",J204,0)</f>
        <v>0</v>
      </c>
      <c r="BF204" s="187">
        <f>IF(N204="snížená",J204,0)</f>
        <v>0</v>
      </c>
      <c r="BG204" s="187">
        <f>IF(N204="zákl. přenesená",J204,0)</f>
        <v>0</v>
      </c>
      <c r="BH204" s="187">
        <f>IF(N204="sníž. přenesená",J204,0)</f>
        <v>0</v>
      </c>
      <c r="BI204" s="187">
        <f>IF(N204="nulová",J204,0)</f>
        <v>0</v>
      </c>
      <c r="BJ204" s="18" t="s">
        <v>76</v>
      </c>
      <c r="BK204" s="187">
        <f>ROUND(I204*H204,2)</f>
        <v>0</v>
      </c>
      <c r="BL204" s="18" t="s">
        <v>130</v>
      </c>
      <c r="BM204" s="186" t="s">
        <v>345</v>
      </c>
    </row>
    <row r="205" spans="1:65" s="13" customFormat="1" ht="11.25">
      <c r="B205" s="193"/>
      <c r="C205" s="194"/>
      <c r="D205" s="195" t="s">
        <v>134</v>
      </c>
      <c r="E205" s="196" t="s">
        <v>19</v>
      </c>
      <c r="F205" s="197" t="s">
        <v>157</v>
      </c>
      <c r="G205" s="194"/>
      <c r="H205" s="198">
        <v>6</v>
      </c>
      <c r="I205" s="199"/>
      <c r="J205" s="194"/>
      <c r="K205" s="194"/>
      <c r="L205" s="200"/>
      <c r="M205" s="201"/>
      <c r="N205" s="202"/>
      <c r="O205" s="202"/>
      <c r="P205" s="202"/>
      <c r="Q205" s="202"/>
      <c r="R205" s="202"/>
      <c r="S205" s="202"/>
      <c r="T205" s="203"/>
      <c r="AT205" s="204" t="s">
        <v>134</v>
      </c>
      <c r="AU205" s="204" t="s">
        <v>80</v>
      </c>
      <c r="AV205" s="13" t="s">
        <v>80</v>
      </c>
      <c r="AW205" s="13" t="s">
        <v>33</v>
      </c>
      <c r="AX205" s="13" t="s">
        <v>76</v>
      </c>
      <c r="AY205" s="204" t="s">
        <v>123</v>
      </c>
    </row>
    <row r="206" spans="1:65" s="2" customFormat="1" ht="21.75" customHeight="1">
      <c r="A206" s="35"/>
      <c r="B206" s="36"/>
      <c r="C206" s="205" t="s">
        <v>346</v>
      </c>
      <c r="D206" s="205" t="s">
        <v>210</v>
      </c>
      <c r="E206" s="206" t="s">
        <v>347</v>
      </c>
      <c r="F206" s="207" t="s">
        <v>348</v>
      </c>
      <c r="G206" s="208" t="s">
        <v>302</v>
      </c>
      <c r="H206" s="209">
        <v>3</v>
      </c>
      <c r="I206" s="210"/>
      <c r="J206" s="211">
        <f>ROUND(I206*H206,2)</f>
        <v>0</v>
      </c>
      <c r="K206" s="207" t="s">
        <v>129</v>
      </c>
      <c r="L206" s="212"/>
      <c r="M206" s="213" t="s">
        <v>19</v>
      </c>
      <c r="N206" s="214" t="s">
        <v>42</v>
      </c>
      <c r="O206" s="65"/>
      <c r="P206" s="184">
        <f>O206*H206</f>
        <v>0</v>
      </c>
      <c r="Q206" s="184">
        <v>0.254</v>
      </c>
      <c r="R206" s="184">
        <f>Q206*H206</f>
        <v>0.76200000000000001</v>
      </c>
      <c r="S206" s="184">
        <v>0</v>
      </c>
      <c r="T206" s="185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186" t="s">
        <v>169</v>
      </c>
      <c r="AT206" s="186" t="s">
        <v>210</v>
      </c>
      <c r="AU206" s="186" t="s">
        <v>80</v>
      </c>
      <c r="AY206" s="18" t="s">
        <v>123</v>
      </c>
      <c r="BE206" s="187">
        <f>IF(N206="základní",J206,0)</f>
        <v>0</v>
      </c>
      <c r="BF206" s="187">
        <f>IF(N206="snížená",J206,0)</f>
        <v>0</v>
      </c>
      <c r="BG206" s="187">
        <f>IF(N206="zákl. přenesená",J206,0)</f>
        <v>0</v>
      </c>
      <c r="BH206" s="187">
        <f>IF(N206="sníž. přenesená",J206,0)</f>
        <v>0</v>
      </c>
      <c r="BI206" s="187">
        <f>IF(N206="nulová",J206,0)</f>
        <v>0</v>
      </c>
      <c r="BJ206" s="18" t="s">
        <v>76</v>
      </c>
      <c r="BK206" s="187">
        <f>ROUND(I206*H206,2)</f>
        <v>0</v>
      </c>
      <c r="BL206" s="18" t="s">
        <v>130</v>
      </c>
      <c r="BM206" s="186" t="s">
        <v>349</v>
      </c>
    </row>
    <row r="207" spans="1:65" s="13" customFormat="1" ht="11.25">
      <c r="B207" s="193"/>
      <c r="C207" s="194"/>
      <c r="D207" s="195" t="s">
        <v>134</v>
      </c>
      <c r="E207" s="196" t="s">
        <v>19</v>
      </c>
      <c r="F207" s="197" t="s">
        <v>83</v>
      </c>
      <c r="G207" s="194"/>
      <c r="H207" s="198">
        <v>3</v>
      </c>
      <c r="I207" s="199"/>
      <c r="J207" s="194"/>
      <c r="K207" s="194"/>
      <c r="L207" s="200"/>
      <c r="M207" s="201"/>
      <c r="N207" s="202"/>
      <c r="O207" s="202"/>
      <c r="P207" s="202"/>
      <c r="Q207" s="202"/>
      <c r="R207" s="202"/>
      <c r="S207" s="202"/>
      <c r="T207" s="203"/>
      <c r="AT207" s="204" t="s">
        <v>134</v>
      </c>
      <c r="AU207" s="204" t="s">
        <v>80</v>
      </c>
      <c r="AV207" s="13" t="s">
        <v>80</v>
      </c>
      <c r="AW207" s="13" t="s">
        <v>33</v>
      </c>
      <c r="AX207" s="13" t="s">
        <v>76</v>
      </c>
      <c r="AY207" s="204" t="s">
        <v>123</v>
      </c>
    </row>
    <row r="208" spans="1:65" s="2" customFormat="1" ht="21.75" customHeight="1">
      <c r="A208" s="35"/>
      <c r="B208" s="36"/>
      <c r="C208" s="205" t="s">
        <v>350</v>
      </c>
      <c r="D208" s="205" t="s">
        <v>210</v>
      </c>
      <c r="E208" s="206" t="s">
        <v>351</v>
      </c>
      <c r="F208" s="207" t="s">
        <v>352</v>
      </c>
      <c r="G208" s="208" t="s">
        <v>302</v>
      </c>
      <c r="H208" s="209">
        <v>2</v>
      </c>
      <c r="I208" s="210"/>
      <c r="J208" s="211">
        <f>ROUND(I208*H208,2)</f>
        <v>0</v>
      </c>
      <c r="K208" s="207" t="s">
        <v>129</v>
      </c>
      <c r="L208" s="212"/>
      <c r="M208" s="213" t="s">
        <v>19</v>
      </c>
      <c r="N208" s="214" t="s">
        <v>42</v>
      </c>
      <c r="O208" s="65"/>
      <c r="P208" s="184">
        <f>O208*H208</f>
        <v>0</v>
      </c>
      <c r="Q208" s="184">
        <v>0.50600000000000001</v>
      </c>
      <c r="R208" s="184">
        <f>Q208*H208</f>
        <v>1.012</v>
      </c>
      <c r="S208" s="184">
        <v>0</v>
      </c>
      <c r="T208" s="185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186" t="s">
        <v>169</v>
      </c>
      <c r="AT208" s="186" t="s">
        <v>210</v>
      </c>
      <c r="AU208" s="186" t="s">
        <v>80</v>
      </c>
      <c r="AY208" s="18" t="s">
        <v>123</v>
      </c>
      <c r="BE208" s="187">
        <f>IF(N208="základní",J208,0)</f>
        <v>0</v>
      </c>
      <c r="BF208" s="187">
        <f>IF(N208="snížená",J208,0)</f>
        <v>0</v>
      </c>
      <c r="BG208" s="187">
        <f>IF(N208="zákl. přenesená",J208,0)</f>
        <v>0</v>
      </c>
      <c r="BH208" s="187">
        <f>IF(N208="sníž. přenesená",J208,0)</f>
        <v>0</v>
      </c>
      <c r="BI208" s="187">
        <f>IF(N208="nulová",J208,0)</f>
        <v>0</v>
      </c>
      <c r="BJ208" s="18" t="s">
        <v>76</v>
      </c>
      <c r="BK208" s="187">
        <f>ROUND(I208*H208,2)</f>
        <v>0</v>
      </c>
      <c r="BL208" s="18" t="s">
        <v>130</v>
      </c>
      <c r="BM208" s="186" t="s">
        <v>353</v>
      </c>
    </row>
    <row r="209" spans="1:65" s="13" customFormat="1" ht="11.25">
      <c r="B209" s="193"/>
      <c r="C209" s="194"/>
      <c r="D209" s="195" t="s">
        <v>134</v>
      </c>
      <c r="E209" s="196" t="s">
        <v>19</v>
      </c>
      <c r="F209" s="197" t="s">
        <v>80</v>
      </c>
      <c r="G209" s="194"/>
      <c r="H209" s="198">
        <v>2</v>
      </c>
      <c r="I209" s="199"/>
      <c r="J209" s="194"/>
      <c r="K209" s="194"/>
      <c r="L209" s="200"/>
      <c r="M209" s="201"/>
      <c r="N209" s="202"/>
      <c r="O209" s="202"/>
      <c r="P209" s="202"/>
      <c r="Q209" s="202"/>
      <c r="R209" s="202"/>
      <c r="S209" s="202"/>
      <c r="T209" s="203"/>
      <c r="AT209" s="204" t="s">
        <v>134</v>
      </c>
      <c r="AU209" s="204" t="s">
        <v>80</v>
      </c>
      <c r="AV209" s="13" t="s">
        <v>80</v>
      </c>
      <c r="AW209" s="13" t="s">
        <v>33</v>
      </c>
      <c r="AX209" s="13" t="s">
        <v>76</v>
      </c>
      <c r="AY209" s="204" t="s">
        <v>123</v>
      </c>
    </row>
    <row r="210" spans="1:65" s="2" customFormat="1" ht="21.75" customHeight="1">
      <c r="A210" s="35"/>
      <c r="B210" s="36"/>
      <c r="C210" s="205" t="s">
        <v>354</v>
      </c>
      <c r="D210" s="205" t="s">
        <v>210</v>
      </c>
      <c r="E210" s="206" t="s">
        <v>355</v>
      </c>
      <c r="F210" s="207" t="s">
        <v>356</v>
      </c>
      <c r="G210" s="208" t="s">
        <v>302</v>
      </c>
      <c r="H210" s="209">
        <v>3</v>
      </c>
      <c r="I210" s="210"/>
      <c r="J210" s="211">
        <f>ROUND(I210*H210,2)</f>
        <v>0</v>
      </c>
      <c r="K210" s="207" t="s">
        <v>129</v>
      </c>
      <c r="L210" s="212"/>
      <c r="M210" s="213" t="s">
        <v>19</v>
      </c>
      <c r="N210" s="214" t="s">
        <v>42</v>
      </c>
      <c r="O210" s="65"/>
      <c r="P210" s="184">
        <f>O210*H210</f>
        <v>0</v>
      </c>
      <c r="Q210" s="184">
        <v>1.0129999999999999</v>
      </c>
      <c r="R210" s="184">
        <f>Q210*H210</f>
        <v>3.0389999999999997</v>
      </c>
      <c r="S210" s="184">
        <v>0</v>
      </c>
      <c r="T210" s="185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186" t="s">
        <v>169</v>
      </c>
      <c r="AT210" s="186" t="s">
        <v>210</v>
      </c>
      <c r="AU210" s="186" t="s">
        <v>80</v>
      </c>
      <c r="AY210" s="18" t="s">
        <v>123</v>
      </c>
      <c r="BE210" s="187">
        <f>IF(N210="základní",J210,0)</f>
        <v>0</v>
      </c>
      <c r="BF210" s="187">
        <f>IF(N210="snížená",J210,0)</f>
        <v>0</v>
      </c>
      <c r="BG210" s="187">
        <f>IF(N210="zákl. přenesená",J210,0)</f>
        <v>0</v>
      </c>
      <c r="BH210" s="187">
        <f>IF(N210="sníž. přenesená",J210,0)</f>
        <v>0</v>
      </c>
      <c r="BI210" s="187">
        <f>IF(N210="nulová",J210,0)</f>
        <v>0</v>
      </c>
      <c r="BJ210" s="18" t="s">
        <v>76</v>
      </c>
      <c r="BK210" s="187">
        <f>ROUND(I210*H210,2)</f>
        <v>0</v>
      </c>
      <c r="BL210" s="18" t="s">
        <v>130</v>
      </c>
      <c r="BM210" s="186" t="s">
        <v>357</v>
      </c>
    </row>
    <row r="211" spans="1:65" s="13" customFormat="1" ht="11.25">
      <c r="B211" s="193"/>
      <c r="C211" s="194"/>
      <c r="D211" s="195" t="s">
        <v>134</v>
      </c>
      <c r="E211" s="196" t="s">
        <v>19</v>
      </c>
      <c r="F211" s="197" t="s">
        <v>83</v>
      </c>
      <c r="G211" s="194"/>
      <c r="H211" s="198">
        <v>3</v>
      </c>
      <c r="I211" s="199"/>
      <c r="J211" s="194"/>
      <c r="K211" s="194"/>
      <c r="L211" s="200"/>
      <c r="M211" s="201"/>
      <c r="N211" s="202"/>
      <c r="O211" s="202"/>
      <c r="P211" s="202"/>
      <c r="Q211" s="202"/>
      <c r="R211" s="202"/>
      <c r="S211" s="202"/>
      <c r="T211" s="203"/>
      <c r="AT211" s="204" t="s">
        <v>134</v>
      </c>
      <c r="AU211" s="204" t="s">
        <v>80</v>
      </c>
      <c r="AV211" s="13" t="s">
        <v>80</v>
      </c>
      <c r="AW211" s="13" t="s">
        <v>33</v>
      </c>
      <c r="AX211" s="13" t="s">
        <v>76</v>
      </c>
      <c r="AY211" s="204" t="s">
        <v>123</v>
      </c>
    </row>
    <row r="212" spans="1:65" s="2" customFormat="1" ht="24.2" customHeight="1">
      <c r="A212" s="35"/>
      <c r="B212" s="36"/>
      <c r="C212" s="205" t="s">
        <v>358</v>
      </c>
      <c r="D212" s="205" t="s">
        <v>210</v>
      </c>
      <c r="E212" s="206" t="s">
        <v>359</v>
      </c>
      <c r="F212" s="207" t="s">
        <v>360</v>
      </c>
      <c r="G212" s="208" t="s">
        <v>302</v>
      </c>
      <c r="H212" s="209">
        <v>1</v>
      </c>
      <c r="I212" s="210"/>
      <c r="J212" s="211">
        <f>ROUND(I212*H212,2)</f>
        <v>0</v>
      </c>
      <c r="K212" s="207" t="s">
        <v>129</v>
      </c>
      <c r="L212" s="212"/>
      <c r="M212" s="213" t="s">
        <v>19</v>
      </c>
      <c r="N212" s="214" t="s">
        <v>42</v>
      </c>
      <c r="O212" s="65"/>
      <c r="P212" s="184">
        <f>O212*H212</f>
        <v>0</v>
      </c>
      <c r="Q212" s="184">
        <v>0.04</v>
      </c>
      <c r="R212" s="184">
        <f>Q212*H212</f>
        <v>0.04</v>
      </c>
      <c r="S212" s="184">
        <v>0</v>
      </c>
      <c r="T212" s="185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186" t="s">
        <v>169</v>
      </c>
      <c r="AT212" s="186" t="s">
        <v>210</v>
      </c>
      <c r="AU212" s="186" t="s">
        <v>80</v>
      </c>
      <c r="AY212" s="18" t="s">
        <v>123</v>
      </c>
      <c r="BE212" s="187">
        <f>IF(N212="základní",J212,0)</f>
        <v>0</v>
      </c>
      <c r="BF212" s="187">
        <f>IF(N212="snížená",J212,0)</f>
        <v>0</v>
      </c>
      <c r="BG212" s="187">
        <f>IF(N212="zákl. přenesená",J212,0)</f>
        <v>0</v>
      </c>
      <c r="BH212" s="187">
        <f>IF(N212="sníž. přenesená",J212,0)</f>
        <v>0</v>
      </c>
      <c r="BI212" s="187">
        <f>IF(N212="nulová",J212,0)</f>
        <v>0</v>
      </c>
      <c r="BJ212" s="18" t="s">
        <v>76</v>
      </c>
      <c r="BK212" s="187">
        <f>ROUND(I212*H212,2)</f>
        <v>0</v>
      </c>
      <c r="BL212" s="18" t="s">
        <v>130</v>
      </c>
      <c r="BM212" s="186" t="s">
        <v>361</v>
      </c>
    </row>
    <row r="213" spans="1:65" s="13" customFormat="1" ht="11.25">
      <c r="B213" s="193"/>
      <c r="C213" s="194"/>
      <c r="D213" s="195" t="s">
        <v>134</v>
      </c>
      <c r="E213" s="196" t="s">
        <v>19</v>
      </c>
      <c r="F213" s="197" t="s">
        <v>76</v>
      </c>
      <c r="G213" s="194"/>
      <c r="H213" s="198">
        <v>1</v>
      </c>
      <c r="I213" s="199"/>
      <c r="J213" s="194"/>
      <c r="K213" s="194"/>
      <c r="L213" s="200"/>
      <c r="M213" s="201"/>
      <c r="N213" s="202"/>
      <c r="O213" s="202"/>
      <c r="P213" s="202"/>
      <c r="Q213" s="202"/>
      <c r="R213" s="202"/>
      <c r="S213" s="202"/>
      <c r="T213" s="203"/>
      <c r="AT213" s="204" t="s">
        <v>134</v>
      </c>
      <c r="AU213" s="204" t="s">
        <v>80</v>
      </c>
      <c r="AV213" s="13" t="s">
        <v>80</v>
      </c>
      <c r="AW213" s="13" t="s">
        <v>33</v>
      </c>
      <c r="AX213" s="13" t="s">
        <v>76</v>
      </c>
      <c r="AY213" s="204" t="s">
        <v>123</v>
      </c>
    </row>
    <row r="214" spans="1:65" s="2" customFormat="1" ht="24.2" customHeight="1">
      <c r="A214" s="35"/>
      <c r="B214" s="36"/>
      <c r="C214" s="205" t="s">
        <v>362</v>
      </c>
      <c r="D214" s="205" t="s">
        <v>210</v>
      </c>
      <c r="E214" s="206" t="s">
        <v>363</v>
      </c>
      <c r="F214" s="207" t="s">
        <v>364</v>
      </c>
      <c r="G214" s="208" t="s">
        <v>302</v>
      </c>
      <c r="H214" s="209">
        <v>5</v>
      </c>
      <c r="I214" s="210"/>
      <c r="J214" s="211">
        <f>ROUND(I214*H214,2)</f>
        <v>0</v>
      </c>
      <c r="K214" s="207" t="s">
        <v>129</v>
      </c>
      <c r="L214" s="212"/>
      <c r="M214" s="213" t="s">
        <v>19</v>
      </c>
      <c r="N214" s="214" t="s">
        <v>42</v>
      </c>
      <c r="O214" s="65"/>
      <c r="P214" s="184">
        <f>O214*H214</f>
        <v>0</v>
      </c>
      <c r="Q214" s="184">
        <v>6.8000000000000005E-2</v>
      </c>
      <c r="R214" s="184">
        <f>Q214*H214</f>
        <v>0.34</v>
      </c>
      <c r="S214" s="184">
        <v>0</v>
      </c>
      <c r="T214" s="185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186" t="s">
        <v>169</v>
      </c>
      <c r="AT214" s="186" t="s">
        <v>210</v>
      </c>
      <c r="AU214" s="186" t="s">
        <v>80</v>
      </c>
      <c r="AY214" s="18" t="s">
        <v>123</v>
      </c>
      <c r="BE214" s="187">
        <f>IF(N214="základní",J214,0)</f>
        <v>0</v>
      </c>
      <c r="BF214" s="187">
        <f>IF(N214="snížená",J214,0)</f>
        <v>0</v>
      </c>
      <c r="BG214" s="187">
        <f>IF(N214="zákl. přenesená",J214,0)</f>
        <v>0</v>
      </c>
      <c r="BH214" s="187">
        <f>IF(N214="sníž. přenesená",J214,0)</f>
        <v>0</v>
      </c>
      <c r="BI214" s="187">
        <f>IF(N214="nulová",J214,0)</f>
        <v>0</v>
      </c>
      <c r="BJ214" s="18" t="s">
        <v>76</v>
      </c>
      <c r="BK214" s="187">
        <f>ROUND(I214*H214,2)</f>
        <v>0</v>
      </c>
      <c r="BL214" s="18" t="s">
        <v>130</v>
      </c>
      <c r="BM214" s="186" t="s">
        <v>365</v>
      </c>
    </row>
    <row r="215" spans="1:65" s="13" customFormat="1" ht="11.25">
      <c r="B215" s="193"/>
      <c r="C215" s="194"/>
      <c r="D215" s="195" t="s">
        <v>134</v>
      </c>
      <c r="E215" s="196" t="s">
        <v>19</v>
      </c>
      <c r="F215" s="197" t="s">
        <v>150</v>
      </c>
      <c r="G215" s="194"/>
      <c r="H215" s="198">
        <v>5</v>
      </c>
      <c r="I215" s="199"/>
      <c r="J215" s="194"/>
      <c r="K215" s="194"/>
      <c r="L215" s="200"/>
      <c r="M215" s="201"/>
      <c r="N215" s="202"/>
      <c r="O215" s="202"/>
      <c r="P215" s="202"/>
      <c r="Q215" s="202"/>
      <c r="R215" s="202"/>
      <c r="S215" s="202"/>
      <c r="T215" s="203"/>
      <c r="AT215" s="204" t="s">
        <v>134</v>
      </c>
      <c r="AU215" s="204" t="s">
        <v>80</v>
      </c>
      <c r="AV215" s="13" t="s">
        <v>80</v>
      </c>
      <c r="AW215" s="13" t="s">
        <v>33</v>
      </c>
      <c r="AX215" s="13" t="s">
        <v>76</v>
      </c>
      <c r="AY215" s="204" t="s">
        <v>123</v>
      </c>
    </row>
    <row r="216" spans="1:65" s="2" customFormat="1" ht="24.2" customHeight="1">
      <c r="A216" s="35"/>
      <c r="B216" s="36"/>
      <c r="C216" s="205" t="s">
        <v>366</v>
      </c>
      <c r="D216" s="205" t="s">
        <v>210</v>
      </c>
      <c r="E216" s="206" t="s">
        <v>367</v>
      </c>
      <c r="F216" s="207" t="s">
        <v>368</v>
      </c>
      <c r="G216" s="208" t="s">
        <v>302</v>
      </c>
      <c r="H216" s="209">
        <v>16</v>
      </c>
      <c r="I216" s="210"/>
      <c r="J216" s="211">
        <f>ROUND(I216*H216,2)</f>
        <v>0</v>
      </c>
      <c r="K216" s="207" t="s">
        <v>129</v>
      </c>
      <c r="L216" s="212"/>
      <c r="M216" s="213" t="s">
        <v>19</v>
      </c>
      <c r="N216" s="214" t="s">
        <v>42</v>
      </c>
      <c r="O216" s="65"/>
      <c r="P216" s="184">
        <f>O216*H216</f>
        <v>0</v>
      </c>
      <c r="Q216" s="184">
        <v>2E-3</v>
      </c>
      <c r="R216" s="184">
        <f>Q216*H216</f>
        <v>3.2000000000000001E-2</v>
      </c>
      <c r="S216" s="184">
        <v>0</v>
      </c>
      <c r="T216" s="185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186" t="s">
        <v>169</v>
      </c>
      <c r="AT216" s="186" t="s">
        <v>210</v>
      </c>
      <c r="AU216" s="186" t="s">
        <v>80</v>
      </c>
      <c r="AY216" s="18" t="s">
        <v>123</v>
      </c>
      <c r="BE216" s="187">
        <f>IF(N216="základní",J216,0)</f>
        <v>0</v>
      </c>
      <c r="BF216" s="187">
        <f>IF(N216="snížená",J216,0)</f>
        <v>0</v>
      </c>
      <c r="BG216" s="187">
        <f>IF(N216="zákl. přenesená",J216,0)</f>
        <v>0</v>
      </c>
      <c r="BH216" s="187">
        <f>IF(N216="sníž. přenesená",J216,0)</f>
        <v>0</v>
      </c>
      <c r="BI216" s="187">
        <f>IF(N216="nulová",J216,0)</f>
        <v>0</v>
      </c>
      <c r="BJ216" s="18" t="s">
        <v>76</v>
      </c>
      <c r="BK216" s="187">
        <f>ROUND(I216*H216,2)</f>
        <v>0</v>
      </c>
      <c r="BL216" s="18" t="s">
        <v>130</v>
      </c>
      <c r="BM216" s="186" t="s">
        <v>369</v>
      </c>
    </row>
    <row r="217" spans="1:65" s="13" customFormat="1" ht="11.25">
      <c r="B217" s="193"/>
      <c r="C217" s="194"/>
      <c r="D217" s="195" t="s">
        <v>134</v>
      </c>
      <c r="E217" s="196" t="s">
        <v>19</v>
      </c>
      <c r="F217" s="197" t="s">
        <v>217</v>
      </c>
      <c r="G217" s="194"/>
      <c r="H217" s="198">
        <v>16</v>
      </c>
      <c r="I217" s="199"/>
      <c r="J217" s="194"/>
      <c r="K217" s="194"/>
      <c r="L217" s="200"/>
      <c r="M217" s="201"/>
      <c r="N217" s="202"/>
      <c r="O217" s="202"/>
      <c r="P217" s="202"/>
      <c r="Q217" s="202"/>
      <c r="R217" s="202"/>
      <c r="S217" s="202"/>
      <c r="T217" s="203"/>
      <c r="AT217" s="204" t="s">
        <v>134</v>
      </c>
      <c r="AU217" s="204" t="s">
        <v>80</v>
      </c>
      <c r="AV217" s="13" t="s">
        <v>80</v>
      </c>
      <c r="AW217" s="13" t="s">
        <v>33</v>
      </c>
      <c r="AX217" s="13" t="s">
        <v>76</v>
      </c>
      <c r="AY217" s="204" t="s">
        <v>123</v>
      </c>
    </row>
    <row r="218" spans="1:65" s="2" customFormat="1" ht="37.9" customHeight="1">
      <c r="A218" s="35"/>
      <c r="B218" s="36"/>
      <c r="C218" s="175" t="s">
        <v>370</v>
      </c>
      <c r="D218" s="175" t="s">
        <v>125</v>
      </c>
      <c r="E218" s="176" t="s">
        <v>371</v>
      </c>
      <c r="F218" s="177" t="s">
        <v>372</v>
      </c>
      <c r="G218" s="178" t="s">
        <v>302</v>
      </c>
      <c r="H218" s="179">
        <v>6</v>
      </c>
      <c r="I218" s="180"/>
      <c r="J218" s="181">
        <f>ROUND(I218*H218,2)</f>
        <v>0</v>
      </c>
      <c r="K218" s="177" t="s">
        <v>129</v>
      </c>
      <c r="L218" s="40"/>
      <c r="M218" s="182" t="s">
        <v>19</v>
      </c>
      <c r="N218" s="183" t="s">
        <v>42</v>
      </c>
      <c r="O218" s="65"/>
      <c r="P218" s="184">
        <f>O218*H218</f>
        <v>0</v>
      </c>
      <c r="Q218" s="184">
        <v>0.09</v>
      </c>
      <c r="R218" s="184">
        <f>Q218*H218</f>
        <v>0.54</v>
      </c>
      <c r="S218" s="184">
        <v>0</v>
      </c>
      <c r="T218" s="185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186" t="s">
        <v>130</v>
      </c>
      <c r="AT218" s="186" t="s">
        <v>125</v>
      </c>
      <c r="AU218" s="186" t="s">
        <v>80</v>
      </c>
      <c r="AY218" s="18" t="s">
        <v>123</v>
      </c>
      <c r="BE218" s="187">
        <f>IF(N218="základní",J218,0)</f>
        <v>0</v>
      </c>
      <c r="BF218" s="187">
        <f>IF(N218="snížená",J218,0)</f>
        <v>0</v>
      </c>
      <c r="BG218" s="187">
        <f>IF(N218="zákl. přenesená",J218,0)</f>
        <v>0</v>
      </c>
      <c r="BH218" s="187">
        <f>IF(N218="sníž. přenesená",J218,0)</f>
        <v>0</v>
      </c>
      <c r="BI218" s="187">
        <f>IF(N218="nulová",J218,0)</f>
        <v>0</v>
      </c>
      <c r="BJ218" s="18" t="s">
        <v>76</v>
      </c>
      <c r="BK218" s="187">
        <f>ROUND(I218*H218,2)</f>
        <v>0</v>
      </c>
      <c r="BL218" s="18" t="s">
        <v>130</v>
      </c>
      <c r="BM218" s="186" t="s">
        <v>373</v>
      </c>
    </row>
    <row r="219" spans="1:65" s="2" customFormat="1" ht="11.25">
      <c r="A219" s="35"/>
      <c r="B219" s="36"/>
      <c r="C219" s="37"/>
      <c r="D219" s="188" t="s">
        <v>132</v>
      </c>
      <c r="E219" s="37"/>
      <c r="F219" s="189" t="s">
        <v>374</v>
      </c>
      <c r="G219" s="37"/>
      <c r="H219" s="37"/>
      <c r="I219" s="190"/>
      <c r="J219" s="37"/>
      <c r="K219" s="37"/>
      <c r="L219" s="40"/>
      <c r="M219" s="191"/>
      <c r="N219" s="192"/>
      <c r="O219" s="65"/>
      <c r="P219" s="65"/>
      <c r="Q219" s="65"/>
      <c r="R219" s="65"/>
      <c r="S219" s="65"/>
      <c r="T219" s="66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8" t="s">
        <v>132</v>
      </c>
      <c r="AU219" s="18" t="s">
        <v>80</v>
      </c>
    </row>
    <row r="220" spans="1:65" s="13" customFormat="1" ht="11.25">
      <c r="B220" s="193"/>
      <c r="C220" s="194"/>
      <c r="D220" s="195" t="s">
        <v>134</v>
      </c>
      <c r="E220" s="196" t="s">
        <v>19</v>
      </c>
      <c r="F220" s="197" t="s">
        <v>157</v>
      </c>
      <c r="G220" s="194"/>
      <c r="H220" s="198">
        <v>6</v>
      </c>
      <c r="I220" s="199"/>
      <c r="J220" s="194"/>
      <c r="K220" s="194"/>
      <c r="L220" s="200"/>
      <c r="M220" s="201"/>
      <c r="N220" s="202"/>
      <c r="O220" s="202"/>
      <c r="P220" s="202"/>
      <c r="Q220" s="202"/>
      <c r="R220" s="202"/>
      <c r="S220" s="202"/>
      <c r="T220" s="203"/>
      <c r="AT220" s="204" t="s">
        <v>134</v>
      </c>
      <c r="AU220" s="204" t="s">
        <v>80</v>
      </c>
      <c r="AV220" s="13" t="s">
        <v>80</v>
      </c>
      <c r="AW220" s="13" t="s">
        <v>33</v>
      </c>
      <c r="AX220" s="13" t="s">
        <v>76</v>
      </c>
      <c r="AY220" s="204" t="s">
        <v>123</v>
      </c>
    </row>
    <row r="221" spans="1:65" s="2" customFormat="1" ht="24.2" customHeight="1">
      <c r="A221" s="35"/>
      <c r="B221" s="36"/>
      <c r="C221" s="205" t="s">
        <v>375</v>
      </c>
      <c r="D221" s="205" t="s">
        <v>210</v>
      </c>
      <c r="E221" s="206" t="s">
        <v>376</v>
      </c>
      <c r="F221" s="207" t="s">
        <v>377</v>
      </c>
      <c r="G221" s="208" t="s">
        <v>302</v>
      </c>
      <c r="H221" s="209">
        <v>6</v>
      </c>
      <c r="I221" s="210"/>
      <c r="J221" s="211">
        <f>ROUND(I221*H221,2)</f>
        <v>0</v>
      </c>
      <c r="K221" s="207" t="s">
        <v>129</v>
      </c>
      <c r="L221" s="212"/>
      <c r="M221" s="213" t="s">
        <v>19</v>
      </c>
      <c r="N221" s="214" t="s">
        <v>42</v>
      </c>
      <c r="O221" s="65"/>
      <c r="P221" s="184">
        <f>O221*H221</f>
        <v>0</v>
      </c>
      <c r="Q221" s="184">
        <v>5.6300000000000003E-2</v>
      </c>
      <c r="R221" s="184">
        <f>Q221*H221</f>
        <v>0.33779999999999999</v>
      </c>
      <c r="S221" s="184">
        <v>0</v>
      </c>
      <c r="T221" s="185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186" t="s">
        <v>169</v>
      </c>
      <c r="AT221" s="186" t="s">
        <v>210</v>
      </c>
      <c r="AU221" s="186" t="s">
        <v>80</v>
      </c>
      <c r="AY221" s="18" t="s">
        <v>123</v>
      </c>
      <c r="BE221" s="187">
        <f>IF(N221="základní",J221,0)</f>
        <v>0</v>
      </c>
      <c r="BF221" s="187">
        <f>IF(N221="snížená",J221,0)</f>
        <v>0</v>
      </c>
      <c r="BG221" s="187">
        <f>IF(N221="zákl. přenesená",J221,0)</f>
        <v>0</v>
      </c>
      <c r="BH221" s="187">
        <f>IF(N221="sníž. přenesená",J221,0)</f>
        <v>0</v>
      </c>
      <c r="BI221" s="187">
        <f>IF(N221="nulová",J221,0)</f>
        <v>0</v>
      </c>
      <c r="BJ221" s="18" t="s">
        <v>76</v>
      </c>
      <c r="BK221" s="187">
        <f>ROUND(I221*H221,2)</f>
        <v>0</v>
      </c>
      <c r="BL221" s="18" t="s">
        <v>130</v>
      </c>
      <c r="BM221" s="186" t="s">
        <v>378</v>
      </c>
    </row>
    <row r="222" spans="1:65" s="13" customFormat="1" ht="11.25">
      <c r="B222" s="193"/>
      <c r="C222" s="194"/>
      <c r="D222" s="195" t="s">
        <v>134</v>
      </c>
      <c r="E222" s="196" t="s">
        <v>19</v>
      </c>
      <c r="F222" s="197" t="s">
        <v>157</v>
      </c>
      <c r="G222" s="194"/>
      <c r="H222" s="198">
        <v>6</v>
      </c>
      <c r="I222" s="199"/>
      <c r="J222" s="194"/>
      <c r="K222" s="194"/>
      <c r="L222" s="200"/>
      <c r="M222" s="201"/>
      <c r="N222" s="202"/>
      <c r="O222" s="202"/>
      <c r="P222" s="202"/>
      <c r="Q222" s="202"/>
      <c r="R222" s="202"/>
      <c r="S222" s="202"/>
      <c r="T222" s="203"/>
      <c r="AT222" s="204" t="s">
        <v>134</v>
      </c>
      <c r="AU222" s="204" t="s">
        <v>80</v>
      </c>
      <c r="AV222" s="13" t="s">
        <v>80</v>
      </c>
      <c r="AW222" s="13" t="s">
        <v>33</v>
      </c>
      <c r="AX222" s="13" t="s">
        <v>76</v>
      </c>
      <c r="AY222" s="204" t="s">
        <v>123</v>
      </c>
    </row>
    <row r="223" spans="1:65" s="2" customFormat="1" ht="24.2" customHeight="1">
      <c r="A223" s="35"/>
      <c r="B223" s="36"/>
      <c r="C223" s="175" t="s">
        <v>379</v>
      </c>
      <c r="D223" s="175" t="s">
        <v>125</v>
      </c>
      <c r="E223" s="176" t="s">
        <v>380</v>
      </c>
      <c r="F223" s="177" t="s">
        <v>381</v>
      </c>
      <c r="G223" s="178" t="s">
        <v>302</v>
      </c>
      <c r="H223" s="179">
        <v>6</v>
      </c>
      <c r="I223" s="180"/>
      <c r="J223" s="181">
        <f>ROUND(I223*H223,2)</f>
        <v>0</v>
      </c>
      <c r="K223" s="177" t="s">
        <v>129</v>
      </c>
      <c r="L223" s="40"/>
      <c r="M223" s="182" t="s">
        <v>19</v>
      </c>
      <c r="N223" s="183" t="s">
        <v>42</v>
      </c>
      <c r="O223" s="65"/>
      <c r="P223" s="184">
        <f>O223*H223</f>
        <v>0</v>
      </c>
      <c r="Q223" s="184">
        <v>0</v>
      </c>
      <c r="R223" s="184">
        <f>Q223*H223</f>
        <v>0</v>
      </c>
      <c r="S223" s="184">
        <v>0.15</v>
      </c>
      <c r="T223" s="185">
        <f>S223*H223</f>
        <v>0.89999999999999991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186" t="s">
        <v>130</v>
      </c>
      <c r="AT223" s="186" t="s">
        <v>125</v>
      </c>
      <c r="AU223" s="186" t="s">
        <v>80</v>
      </c>
      <c r="AY223" s="18" t="s">
        <v>123</v>
      </c>
      <c r="BE223" s="187">
        <f>IF(N223="základní",J223,0)</f>
        <v>0</v>
      </c>
      <c r="BF223" s="187">
        <f>IF(N223="snížená",J223,0)</f>
        <v>0</v>
      </c>
      <c r="BG223" s="187">
        <f>IF(N223="zákl. přenesená",J223,0)</f>
        <v>0</v>
      </c>
      <c r="BH223" s="187">
        <f>IF(N223="sníž. přenesená",J223,0)</f>
        <v>0</v>
      </c>
      <c r="BI223" s="187">
        <f>IF(N223="nulová",J223,0)</f>
        <v>0</v>
      </c>
      <c r="BJ223" s="18" t="s">
        <v>76</v>
      </c>
      <c r="BK223" s="187">
        <f>ROUND(I223*H223,2)</f>
        <v>0</v>
      </c>
      <c r="BL223" s="18" t="s">
        <v>130</v>
      </c>
      <c r="BM223" s="186" t="s">
        <v>382</v>
      </c>
    </row>
    <row r="224" spans="1:65" s="2" customFormat="1" ht="11.25">
      <c r="A224" s="35"/>
      <c r="B224" s="36"/>
      <c r="C224" s="37"/>
      <c r="D224" s="188" t="s">
        <v>132</v>
      </c>
      <c r="E224" s="37"/>
      <c r="F224" s="189" t="s">
        <v>383</v>
      </c>
      <c r="G224" s="37"/>
      <c r="H224" s="37"/>
      <c r="I224" s="190"/>
      <c r="J224" s="37"/>
      <c r="K224" s="37"/>
      <c r="L224" s="40"/>
      <c r="M224" s="191"/>
      <c r="N224" s="192"/>
      <c r="O224" s="65"/>
      <c r="P224" s="65"/>
      <c r="Q224" s="65"/>
      <c r="R224" s="65"/>
      <c r="S224" s="65"/>
      <c r="T224" s="66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8" t="s">
        <v>132</v>
      </c>
      <c r="AU224" s="18" t="s">
        <v>80</v>
      </c>
    </row>
    <row r="225" spans="1:65" s="13" customFormat="1" ht="11.25">
      <c r="B225" s="193"/>
      <c r="C225" s="194"/>
      <c r="D225" s="195" t="s">
        <v>134</v>
      </c>
      <c r="E225" s="196" t="s">
        <v>19</v>
      </c>
      <c r="F225" s="197" t="s">
        <v>157</v>
      </c>
      <c r="G225" s="194"/>
      <c r="H225" s="198">
        <v>6</v>
      </c>
      <c r="I225" s="199"/>
      <c r="J225" s="194"/>
      <c r="K225" s="194"/>
      <c r="L225" s="200"/>
      <c r="M225" s="201"/>
      <c r="N225" s="202"/>
      <c r="O225" s="202"/>
      <c r="P225" s="202"/>
      <c r="Q225" s="202"/>
      <c r="R225" s="202"/>
      <c r="S225" s="202"/>
      <c r="T225" s="203"/>
      <c r="AT225" s="204" t="s">
        <v>134</v>
      </c>
      <c r="AU225" s="204" t="s">
        <v>80</v>
      </c>
      <c r="AV225" s="13" t="s">
        <v>80</v>
      </c>
      <c r="AW225" s="13" t="s">
        <v>33</v>
      </c>
      <c r="AX225" s="13" t="s">
        <v>76</v>
      </c>
      <c r="AY225" s="204" t="s">
        <v>123</v>
      </c>
    </row>
    <row r="226" spans="1:65" s="2" customFormat="1" ht="24.2" customHeight="1">
      <c r="A226" s="35"/>
      <c r="B226" s="36"/>
      <c r="C226" s="175" t="s">
        <v>384</v>
      </c>
      <c r="D226" s="175" t="s">
        <v>125</v>
      </c>
      <c r="E226" s="176" t="s">
        <v>385</v>
      </c>
      <c r="F226" s="177" t="s">
        <v>386</v>
      </c>
      <c r="G226" s="178" t="s">
        <v>141</v>
      </c>
      <c r="H226" s="179">
        <v>239</v>
      </c>
      <c r="I226" s="180"/>
      <c r="J226" s="181">
        <f>ROUND(I226*H226,2)</f>
        <v>0</v>
      </c>
      <c r="K226" s="177" t="s">
        <v>129</v>
      </c>
      <c r="L226" s="40"/>
      <c r="M226" s="182" t="s">
        <v>19</v>
      </c>
      <c r="N226" s="183" t="s">
        <v>42</v>
      </c>
      <c r="O226" s="65"/>
      <c r="P226" s="184">
        <f>O226*H226</f>
        <v>0</v>
      </c>
      <c r="Q226" s="184">
        <v>1.26E-4</v>
      </c>
      <c r="R226" s="184">
        <f>Q226*H226</f>
        <v>3.0113999999999998E-2</v>
      </c>
      <c r="S226" s="184">
        <v>0</v>
      </c>
      <c r="T226" s="185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186" t="s">
        <v>130</v>
      </c>
      <c r="AT226" s="186" t="s">
        <v>125</v>
      </c>
      <c r="AU226" s="186" t="s">
        <v>80</v>
      </c>
      <c r="AY226" s="18" t="s">
        <v>123</v>
      </c>
      <c r="BE226" s="187">
        <f>IF(N226="základní",J226,0)</f>
        <v>0</v>
      </c>
      <c r="BF226" s="187">
        <f>IF(N226="snížená",J226,0)</f>
        <v>0</v>
      </c>
      <c r="BG226" s="187">
        <f>IF(N226="zákl. přenesená",J226,0)</f>
        <v>0</v>
      </c>
      <c r="BH226" s="187">
        <f>IF(N226="sníž. přenesená",J226,0)</f>
        <v>0</v>
      </c>
      <c r="BI226" s="187">
        <f>IF(N226="nulová",J226,0)</f>
        <v>0</v>
      </c>
      <c r="BJ226" s="18" t="s">
        <v>76</v>
      </c>
      <c r="BK226" s="187">
        <f>ROUND(I226*H226,2)</f>
        <v>0</v>
      </c>
      <c r="BL226" s="18" t="s">
        <v>130</v>
      </c>
      <c r="BM226" s="186" t="s">
        <v>387</v>
      </c>
    </row>
    <row r="227" spans="1:65" s="2" customFormat="1" ht="11.25">
      <c r="A227" s="35"/>
      <c r="B227" s="36"/>
      <c r="C227" s="37"/>
      <c r="D227" s="188" t="s">
        <v>132</v>
      </c>
      <c r="E227" s="37"/>
      <c r="F227" s="189" t="s">
        <v>388</v>
      </c>
      <c r="G227" s="37"/>
      <c r="H227" s="37"/>
      <c r="I227" s="190"/>
      <c r="J227" s="37"/>
      <c r="K227" s="37"/>
      <c r="L227" s="40"/>
      <c r="M227" s="191"/>
      <c r="N227" s="192"/>
      <c r="O227" s="65"/>
      <c r="P227" s="65"/>
      <c r="Q227" s="65"/>
      <c r="R227" s="65"/>
      <c r="S227" s="65"/>
      <c r="T227" s="66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8" t="s">
        <v>132</v>
      </c>
      <c r="AU227" s="18" t="s">
        <v>80</v>
      </c>
    </row>
    <row r="228" spans="1:65" s="13" customFormat="1" ht="11.25">
      <c r="B228" s="193"/>
      <c r="C228" s="194"/>
      <c r="D228" s="195" t="s">
        <v>134</v>
      </c>
      <c r="E228" s="196" t="s">
        <v>19</v>
      </c>
      <c r="F228" s="197" t="s">
        <v>232</v>
      </c>
      <c r="G228" s="194"/>
      <c r="H228" s="198">
        <v>239</v>
      </c>
      <c r="I228" s="199"/>
      <c r="J228" s="194"/>
      <c r="K228" s="194"/>
      <c r="L228" s="200"/>
      <c r="M228" s="201"/>
      <c r="N228" s="202"/>
      <c r="O228" s="202"/>
      <c r="P228" s="202"/>
      <c r="Q228" s="202"/>
      <c r="R228" s="202"/>
      <c r="S228" s="202"/>
      <c r="T228" s="203"/>
      <c r="AT228" s="204" t="s">
        <v>134</v>
      </c>
      <c r="AU228" s="204" t="s">
        <v>80</v>
      </c>
      <c r="AV228" s="13" t="s">
        <v>80</v>
      </c>
      <c r="AW228" s="13" t="s">
        <v>33</v>
      </c>
      <c r="AX228" s="13" t="s">
        <v>76</v>
      </c>
      <c r="AY228" s="204" t="s">
        <v>123</v>
      </c>
    </row>
    <row r="229" spans="1:65" s="2" customFormat="1" ht="16.5" customHeight="1">
      <c r="A229" s="35"/>
      <c r="B229" s="36"/>
      <c r="C229" s="175" t="s">
        <v>389</v>
      </c>
      <c r="D229" s="175" t="s">
        <v>125</v>
      </c>
      <c r="E229" s="176" t="s">
        <v>390</v>
      </c>
      <c r="F229" s="177" t="s">
        <v>391</v>
      </c>
      <c r="G229" s="178" t="s">
        <v>302</v>
      </c>
      <c r="H229" s="179">
        <v>2</v>
      </c>
      <c r="I229" s="180"/>
      <c r="J229" s="181">
        <f>ROUND(I229*H229,2)</f>
        <v>0</v>
      </c>
      <c r="K229" s="177" t="s">
        <v>19</v>
      </c>
      <c r="L229" s="40"/>
      <c r="M229" s="182" t="s">
        <v>19</v>
      </c>
      <c r="N229" s="183" t="s">
        <v>42</v>
      </c>
      <c r="O229" s="65"/>
      <c r="P229" s="184">
        <f>O229*H229</f>
        <v>0</v>
      </c>
      <c r="Q229" s="184">
        <v>0</v>
      </c>
      <c r="R229" s="184">
        <f>Q229*H229</f>
        <v>0</v>
      </c>
      <c r="S229" s="184">
        <v>0</v>
      </c>
      <c r="T229" s="185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186" t="s">
        <v>130</v>
      </c>
      <c r="AT229" s="186" t="s">
        <v>125</v>
      </c>
      <c r="AU229" s="186" t="s">
        <v>80</v>
      </c>
      <c r="AY229" s="18" t="s">
        <v>123</v>
      </c>
      <c r="BE229" s="187">
        <f>IF(N229="základní",J229,0)</f>
        <v>0</v>
      </c>
      <c r="BF229" s="187">
        <f>IF(N229="snížená",J229,0)</f>
        <v>0</v>
      </c>
      <c r="BG229" s="187">
        <f>IF(N229="zákl. přenesená",J229,0)</f>
        <v>0</v>
      </c>
      <c r="BH229" s="187">
        <f>IF(N229="sníž. přenesená",J229,0)</f>
        <v>0</v>
      </c>
      <c r="BI229" s="187">
        <f>IF(N229="nulová",J229,0)</f>
        <v>0</v>
      </c>
      <c r="BJ229" s="18" t="s">
        <v>76</v>
      </c>
      <c r="BK229" s="187">
        <f>ROUND(I229*H229,2)</f>
        <v>0</v>
      </c>
      <c r="BL229" s="18" t="s">
        <v>130</v>
      </c>
      <c r="BM229" s="186" t="s">
        <v>392</v>
      </c>
    </row>
    <row r="230" spans="1:65" s="13" customFormat="1" ht="11.25">
      <c r="B230" s="193"/>
      <c r="C230" s="194"/>
      <c r="D230" s="195" t="s">
        <v>134</v>
      </c>
      <c r="E230" s="196" t="s">
        <v>19</v>
      </c>
      <c r="F230" s="197" t="s">
        <v>80</v>
      </c>
      <c r="G230" s="194"/>
      <c r="H230" s="198">
        <v>2</v>
      </c>
      <c r="I230" s="199"/>
      <c r="J230" s="194"/>
      <c r="K230" s="194"/>
      <c r="L230" s="200"/>
      <c r="M230" s="201"/>
      <c r="N230" s="202"/>
      <c r="O230" s="202"/>
      <c r="P230" s="202"/>
      <c r="Q230" s="202"/>
      <c r="R230" s="202"/>
      <c r="S230" s="202"/>
      <c r="T230" s="203"/>
      <c r="AT230" s="204" t="s">
        <v>134</v>
      </c>
      <c r="AU230" s="204" t="s">
        <v>80</v>
      </c>
      <c r="AV230" s="13" t="s">
        <v>80</v>
      </c>
      <c r="AW230" s="13" t="s">
        <v>33</v>
      </c>
      <c r="AX230" s="13" t="s">
        <v>76</v>
      </c>
      <c r="AY230" s="204" t="s">
        <v>123</v>
      </c>
    </row>
    <row r="231" spans="1:65" s="12" customFormat="1" ht="22.9" customHeight="1">
      <c r="B231" s="159"/>
      <c r="C231" s="160"/>
      <c r="D231" s="161" t="s">
        <v>70</v>
      </c>
      <c r="E231" s="173" t="s">
        <v>175</v>
      </c>
      <c r="F231" s="173" t="s">
        <v>393</v>
      </c>
      <c r="G231" s="160"/>
      <c r="H231" s="160"/>
      <c r="I231" s="163"/>
      <c r="J231" s="174">
        <f>BK231</f>
        <v>0</v>
      </c>
      <c r="K231" s="160"/>
      <c r="L231" s="165"/>
      <c r="M231" s="166"/>
      <c r="N231" s="167"/>
      <c r="O231" s="167"/>
      <c r="P231" s="168">
        <f>SUM(P232:P248)</f>
        <v>0</v>
      </c>
      <c r="Q231" s="167"/>
      <c r="R231" s="168">
        <f>SUM(R232:R248)</f>
        <v>19.284479558399998</v>
      </c>
      <c r="S231" s="167"/>
      <c r="T231" s="169">
        <f>SUM(T232:T248)</f>
        <v>0</v>
      </c>
      <c r="AR231" s="170" t="s">
        <v>76</v>
      </c>
      <c r="AT231" s="171" t="s">
        <v>70</v>
      </c>
      <c r="AU231" s="171" t="s">
        <v>76</v>
      </c>
      <c r="AY231" s="170" t="s">
        <v>123</v>
      </c>
      <c r="BK231" s="172">
        <f>SUM(BK232:BK248)</f>
        <v>0</v>
      </c>
    </row>
    <row r="232" spans="1:65" s="2" customFormat="1" ht="49.15" customHeight="1">
      <c r="A232" s="35"/>
      <c r="B232" s="36"/>
      <c r="C232" s="175" t="s">
        <v>394</v>
      </c>
      <c r="D232" s="175" t="s">
        <v>125</v>
      </c>
      <c r="E232" s="176" t="s">
        <v>395</v>
      </c>
      <c r="F232" s="177" t="s">
        <v>396</v>
      </c>
      <c r="G232" s="178" t="s">
        <v>141</v>
      </c>
      <c r="H232" s="179">
        <v>60</v>
      </c>
      <c r="I232" s="180"/>
      <c r="J232" s="181">
        <f>ROUND(I232*H232,2)</f>
        <v>0</v>
      </c>
      <c r="K232" s="177" t="s">
        <v>129</v>
      </c>
      <c r="L232" s="40"/>
      <c r="M232" s="182" t="s">
        <v>19</v>
      </c>
      <c r="N232" s="183" t="s">
        <v>42</v>
      </c>
      <c r="O232" s="65"/>
      <c r="P232" s="184">
        <f>O232*H232</f>
        <v>0</v>
      </c>
      <c r="Q232" s="184">
        <v>0.16850351999999999</v>
      </c>
      <c r="R232" s="184">
        <f>Q232*H232</f>
        <v>10.1102112</v>
      </c>
      <c r="S232" s="184">
        <v>0</v>
      </c>
      <c r="T232" s="185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186" t="s">
        <v>130</v>
      </c>
      <c r="AT232" s="186" t="s">
        <v>125</v>
      </c>
      <c r="AU232" s="186" t="s">
        <v>80</v>
      </c>
      <c r="AY232" s="18" t="s">
        <v>123</v>
      </c>
      <c r="BE232" s="187">
        <f>IF(N232="základní",J232,0)</f>
        <v>0</v>
      </c>
      <c r="BF232" s="187">
        <f>IF(N232="snížená",J232,0)</f>
        <v>0</v>
      </c>
      <c r="BG232" s="187">
        <f>IF(N232="zákl. přenesená",J232,0)</f>
        <v>0</v>
      </c>
      <c r="BH232" s="187">
        <f>IF(N232="sníž. přenesená",J232,0)</f>
        <v>0</v>
      </c>
      <c r="BI232" s="187">
        <f>IF(N232="nulová",J232,0)</f>
        <v>0</v>
      </c>
      <c r="BJ232" s="18" t="s">
        <v>76</v>
      </c>
      <c r="BK232" s="187">
        <f>ROUND(I232*H232,2)</f>
        <v>0</v>
      </c>
      <c r="BL232" s="18" t="s">
        <v>130</v>
      </c>
      <c r="BM232" s="186" t="s">
        <v>397</v>
      </c>
    </row>
    <row r="233" spans="1:65" s="2" customFormat="1" ht="11.25">
      <c r="A233" s="35"/>
      <c r="B233" s="36"/>
      <c r="C233" s="37"/>
      <c r="D233" s="188" t="s">
        <v>132</v>
      </c>
      <c r="E233" s="37"/>
      <c r="F233" s="189" t="s">
        <v>398</v>
      </c>
      <c r="G233" s="37"/>
      <c r="H233" s="37"/>
      <c r="I233" s="190"/>
      <c r="J233" s="37"/>
      <c r="K233" s="37"/>
      <c r="L233" s="40"/>
      <c r="M233" s="191"/>
      <c r="N233" s="192"/>
      <c r="O233" s="65"/>
      <c r="P233" s="65"/>
      <c r="Q233" s="65"/>
      <c r="R233" s="65"/>
      <c r="S233" s="65"/>
      <c r="T233" s="66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8" t="s">
        <v>132</v>
      </c>
      <c r="AU233" s="18" t="s">
        <v>80</v>
      </c>
    </row>
    <row r="234" spans="1:65" s="13" customFormat="1" ht="11.25">
      <c r="B234" s="193"/>
      <c r="C234" s="194"/>
      <c r="D234" s="195" t="s">
        <v>134</v>
      </c>
      <c r="E234" s="196" t="s">
        <v>19</v>
      </c>
      <c r="F234" s="197" t="s">
        <v>144</v>
      </c>
      <c r="G234" s="194"/>
      <c r="H234" s="198">
        <v>60</v>
      </c>
      <c r="I234" s="199"/>
      <c r="J234" s="194"/>
      <c r="K234" s="194"/>
      <c r="L234" s="200"/>
      <c r="M234" s="201"/>
      <c r="N234" s="202"/>
      <c r="O234" s="202"/>
      <c r="P234" s="202"/>
      <c r="Q234" s="202"/>
      <c r="R234" s="202"/>
      <c r="S234" s="202"/>
      <c r="T234" s="203"/>
      <c r="AT234" s="204" t="s">
        <v>134</v>
      </c>
      <c r="AU234" s="204" t="s">
        <v>80</v>
      </c>
      <c r="AV234" s="13" t="s">
        <v>80</v>
      </c>
      <c r="AW234" s="13" t="s">
        <v>33</v>
      </c>
      <c r="AX234" s="13" t="s">
        <v>76</v>
      </c>
      <c r="AY234" s="204" t="s">
        <v>123</v>
      </c>
    </row>
    <row r="235" spans="1:65" s="2" customFormat="1" ht="16.5" customHeight="1">
      <c r="A235" s="35"/>
      <c r="B235" s="36"/>
      <c r="C235" s="205" t="s">
        <v>399</v>
      </c>
      <c r="D235" s="205" t="s">
        <v>210</v>
      </c>
      <c r="E235" s="206" t="s">
        <v>400</v>
      </c>
      <c r="F235" s="207" t="s">
        <v>401</v>
      </c>
      <c r="G235" s="208" t="s">
        <v>141</v>
      </c>
      <c r="H235" s="209">
        <v>60</v>
      </c>
      <c r="I235" s="210"/>
      <c r="J235" s="211">
        <f>ROUND(I235*H235,2)</f>
        <v>0</v>
      </c>
      <c r="K235" s="207" t="s">
        <v>129</v>
      </c>
      <c r="L235" s="212"/>
      <c r="M235" s="213" t="s">
        <v>19</v>
      </c>
      <c r="N235" s="214" t="s">
        <v>42</v>
      </c>
      <c r="O235" s="65"/>
      <c r="P235" s="184">
        <f>O235*H235</f>
        <v>0</v>
      </c>
      <c r="Q235" s="184">
        <v>0.08</v>
      </c>
      <c r="R235" s="184">
        <f>Q235*H235</f>
        <v>4.8</v>
      </c>
      <c r="S235" s="184">
        <v>0</v>
      </c>
      <c r="T235" s="185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186" t="s">
        <v>169</v>
      </c>
      <c r="AT235" s="186" t="s">
        <v>210</v>
      </c>
      <c r="AU235" s="186" t="s">
        <v>80</v>
      </c>
      <c r="AY235" s="18" t="s">
        <v>123</v>
      </c>
      <c r="BE235" s="187">
        <f>IF(N235="základní",J235,0)</f>
        <v>0</v>
      </c>
      <c r="BF235" s="187">
        <f>IF(N235="snížená",J235,0)</f>
        <v>0</v>
      </c>
      <c r="BG235" s="187">
        <f>IF(N235="zákl. přenesená",J235,0)</f>
        <v>0</v>
      </c>
      <c r="BH235" s="187">
        <f>IF(N235="sníž. přenesená",J235,0)</f>
        <v>0</v>
      </c>
      <c r="BI235" s="187">
        <f>IF(N235="nulová",J235,0)</f>
        <v>0</v>
      </c>
      <c r="BJ235" s="18" t="s">
        <v>76</v>
      </c>
      <c r="BK235" s="187">
        <f>ROUND(I235*H235,2)</f>
        <v>0</v>
      </c>
      <c r="BL235" s="18" t="s">
        <v>130</v>
      </c>
      <c r="BM235" s="186" t="s">
        <v>402</v>
      </c>
    </row>
    <row r="236" spans="1:65" s="13" customFormat="1" ht="11.25">
      <c r="B236" s="193"/>
      <c r="C236" s="194"/>
      <c r="D236" s="195" t="s">
        <v>134</v>
      </c>
      <c r="E236" s="196" t="s">
        <v>19</v>
      </c>
      <c r="F236" s="197" t="s">
        <v>144</v>
      </c>
      <c r="G236" s="194"/>
      <c r="H236" s="198">
        <v>60</v>
      </c>
      <c r="I236" s="199"/>
      <c r="J236" s="194"/>
      <c r="K236" s="194"/>
      <c r="L236" s="200"/>
      <c r="M236" s="201"/>
      <c r="N236" s="202"/>
      <c r="O236" s="202"/>
      <c r="P236" s="202"/>
      <c r="Q236" s="202"/>
      <c r="R236" s="202"/>
      <c r="S236" s="202"/>
      <c r="T236" s="203"/>
      <c r="AT236" s="204" t="s">
        <v>134</v>
      </c>
      <c r="AU236" s="204" t="s">
        <v>80</v>
      </c>
      <c r="AV236" s="13" t="s">
        <v>80</v>
      </c>
      <c r="AW236" s="13" t="s">
        <v>33</v>
      </c>
      <c r="AX236" s="13" t="s">
        <v>76</v>
      </c>
      <c r="AY236" s="204" t="s">
        <v>123</v>
      </c>
    </row>
    <row r="237" spans="1:65" s="2" customFormat="1" ht="24.2" customHeight="1">
      <c r="A237" s="35"/>
      <c r="B237" s="36"/>
      <c r="C237" s="175" t="s">
        <v>403</v>
      </c>
      <c r="D237" s="175" t="s">
        <v>125</v>
      </c>
      <c r="E237" s="176" t="s">
        <v>404</v>
      </c>
      <c r="F237" s="177" t="s">
        <v>405</v>
      </c>
      <c r="G237" s="178" t="s">
        <v>153</v>
      </c>
      <c r="H237" s="179">
        <v>1.8</v>
      </c>
      <c r="I237" s="180"/>
      <c r="J237" s="181">
        <f>ROUND(I237*H237,2)</f>
        <v>0</v>
      </c>
      <c r="K237" s="177" t="s">
        <v>129</v>
      </c>
      <c r="L237" s="40"/>
      <c r="M237" s="182" t="s">
        <v>19</v>
      </c>
      <c r="N237" s="183" t="s">
        <v>42</v>
      </c>
      <c r="O237" s="65"/>
      <c r="P237" s="184">
        <f>O237*H237</f>
        <v>0</v>
      </c>
      <c r="Q237" s="184">
        <v>2.2563399999999998</v>
      </c>
      <c r="R237" s="184">
        <f>Q237*H237</f>
        <v>4.0614119999999998</v>
      </c>
      <c r="S237" s="184">
        <v>0</v>
      </c>
      <c r="T237" s="185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186" t="s">
        <v>130</v>
      </c>
      <c r="AT237" s="186" t="s">
        <v>125</v>
      </c>
      <c r="AU237" s="186" t="s">
        <v>80</v>
      </c>
      <c r="AY237" s="18" t="s">
        <v>123</v>
      </c>
      <c r="BE237" s="187">
        <f>IF(N237="základní",J237,0)</f>
        <v>0</v>
      </c>
      <c r="BF237" s="187">
        <f>IF(N237="snížená",J237,0)</f>
        <v>0</v>
      </c>
      <c r="BG237" s="187">
        <f>IF(N237="zákl. přenesená",J237,0)</f>
        <v>0</v>
      </c>
      <c r="BH237" s="187">
        <f>IF(N237="sníž. přenesená",J237,0)</f>
        <v>0</v>
      </c>
      <c r="BI237" s="187">
        <f>IF(N237="nulová",J237,0)</f>
        <v>0</v>
      </c>
      <c r="BJ237" s="18" t="s">
        <v>76</v>
      </c>
      <c r="BK237" s="187">
        <f>ROUND(I237*H237,2)</f>
        <v>0</v>
      </c>
      <c r="BL237" s="18" t="s">
        <v>130</v>
      </c>
      <c r="BM237" s="186" t="s">
        <v>406</v>
      </c>
    </row>
    <row r="238" spans="1:65" s="2" customFormat="1" ht="11.25">
      <c r="A238" s="35"/>
      <c r="B238" s="36"/>
      <c r="C238" s="37"/>
      <c r="D238" s="188" t="s">
        <v>132</v>
      </c>
      <c r="E238" s="37"/>
      <c r="F238" s="189" t="s">
        <v>407</v>
      </c>
      <c r="G238" s="37"/>
      <c r="H238" s="37"/>
      <c r="I238" s="190"/>
      <c r="J238" s="37"/>
      <c r="K238" s="37"/>
      <c r="L238" s="40"/>
      <c r="M238" s="191"/>
      <c r="N238" s="192"/>
      <c r="O238" s="65"/>
      <c r="P238" s="65"/>
      <c r="Q238" s="65"/>
      <c r="R238" s="65"/>
      <c r="S238" s="65"/>
      <c r="T238" s="66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8" t="s">
        <v>132</v>
      </c>
      <c r="AU238" s="18" t="s">
        <v>80</v>
      </c>
    </row>
    <row r="239" spans="1:65" s="13" customFormat="1" ht="11.25">
      <c r="B239" s="193"/>
      <c r="C239" s="194"/>
      <c r="D239" s="195" t="s">
        <v>134</v>
      </c>
      <c r="E239" s="196" t="s">
        <v>19</v>
      </c>
      <c r="F239" s="197" t="s">
        <v>408</v>
      </c>
      <c r="G239" s="194"/>
      <c r="H239" s="198">
        <v>1.8</v>
      </c>
      <c r="I239" s="199"/>
      <c r="J239" s="194"/>
      <c r="K239" s="194"/>
      <c r="L239" s="200"/>
      <c r="M239" s="201"/>
      <c r="N239" s="202"/>
      <c r="O239" s="202"/>
      <c r="P239" s="202"/>
      <c r="Q239" s="202"/>
      <c r="R239" s="202"/>
      <c r="S239" s="202"/>
      <c r="T239" s="203"/>
      <c r="AT239" s="204" t="s">
        <v>134</v>
      </c>
      <c r="AU239" s="204" t="s">
        <v>80</v>
      </c>
      <c r="AV239" s="13" t="s">
        <v>80</v>
      </c>
      <c r="AW239" s="13" t="s">
        <v>33</v>
      </c>
      <c r="AX239" s="13" t="s">
        <v>76</v>
      </c>
      <c r="AY239" s="204" t="s">
        <v>123</v>
      </c>
    </row>
    <row r="240" spans="1:65" s="2" customFormat="1" ht="62.65" customHeight="1">
      <c r="A240" s="35"/>
      <c r="B240" s="36"/>
      <c r="C240" s="175" t="s">
        <v>409</v>
      </c>
      <c r="D240" s="175" t="s">
        <v>125</v>
      </c>
      <c r="E240" s="176" t="s">
        <v>410</v>
      </c>
      <c r="F240" s="177" t="s">
        <v>411</v>
      </c>
      <c r="G240" s="178" t="s">
        <v>141</v>
      </c>
      <c r="H240" s="179">
        <v>513.6</v>
      </c>
      <c r="I240" s="180"/>
      <c r="J240" s="181">
        <f>ROUND(I240*H240,2)</f>
        <v>0</v>
      </c>
      <c r="K240" s="177" t="s">
        <v>129</v>
      </c>
      <c r="L240" s="40"/>
      <c r="M240" s="182" t="s">
        <v>19</v>
      </c>
      <c r="N240" s="183" t="s">
        <v>42</v>
      </c>
      <c r="O240" s="65"/>
      <c r="P240" s="184">
        <f>O240*H240</f>
        <v>0</v>
      </c>
      <c r="Q240" s="184">
        <v>6.0506299999999998E-4</v>
      </c>
      <c r="R240" s="184">
        <f>Q240*H240</f>
        <v>0.31076035680000003</v>
      </c>
      <c r="S240" s="184">
        <v>0</v>
      </c>
      <c r="T240" s="185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186" t="s">
        <v>130</v>
      </c>
      <c r="AT240" s="186" t="s">
        <v>125</v>
      </c>
      <c r="AU240" s="186" t="s">
        <v>80</v>
      </c>
      <c r="AY240" s="18" t="s">
        <v>123</v>
      </c>
      <c r="BE240" s="187">
        <f>IF(N240="základní",J240,0)</f>
        <v>0</v>
      </c>
      <c r="BF240" s="187">
        <f>IF(N240="snížená",J240,0)</f>
        <v>0</v>
      </c>
      <c r="BG240" s="187">
        <f>IF(N240="zákl. přenesená",J240,0)</f>
        <v>0</v>
      </c>
      <c r="BH240" s="187">
        <f>IF(N240="sníž. přenesená",J240,0)</f>
        <v>0</v>
      </c>
      <c r="BI240" s="187">
        <f>IF(N240="nulová",J240,0)</f>
        <v>0</v>
      </c>
      <c r="BJ240" s="18" t="s">
        <v>76</v>
      </c>
      <c r="BK240" s="187">
        <f>ROUND(I240*H240,2)</f>
        <v>0</v>
      </c>
      <c r="BL240" s="18" t="s">
        <v>130</v>
      </c>
      <c r="BM240" s="186" t="s">
        <v>412</v>
      </c>
    </row>
    <row r="241" spans="1:65" s="2" customFormat="1" ht="11.25">
      <c r="A241" s="35"/>
      <c r="B241" s="36"/>
      <c r="C241" s="37"/>
      <c r="D241" s="188" t="s">
        <v>132</v>
      </c>
      <c r="E241" s="37"/>
      <c r="F241" s="189" t="s">
        <v>413</v>
      </c>
      <c r="G241" s="37"/>
      <c r="H241" s="37"/>
      <c r="I241" s="190"/>
      <c r="J241" s="37"/>
      <c r="K241" s="37"/>
      <c r="L241" s="40"/>
      <c r="M241" s="191"/>
      <c r="N241" s="192"/>
      <c r="O241" s="65"/>
      <c r="P241" s="65"/>
      <c r="Q241" s="65"/>
      <c r="R241" s="65"/>
      <c r="S241" s="65"/>
      <c r="T241" s="66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8" t="s">
        <v>132</v>
      </c>
      <c r="AU241" s="18" t="s">
        <v>80</v>
      </c>
    </row>
    <row r="242" spans="1:65" s="13" customFormat="1" ht="11.25">
      <c r="B242" s="193"/>
      <c r="C242" s="194"/>
      <c r="D242" s="195" t="s">
        <v>134</v>
      </c>
      <c r="E242" s="196" t="s">
        <v>19</v>
      </c>
      <c r="F242" s="197" t="s">
        <v>414</v>
      </c>
      <c r="G242" s="194"/>
      <c r="H242" s="198">
        <v>513.6</v>
      </c>
      <c r="I242" s="199"/>
      <c r="J242" s="194"/>
      <c r="K242" s="194"/>
      <c r="L242" s="200"/>
      <c r="M242" s="201"/>
      <c r="N242" s="202"/>
      <c r="O242" s="202"/>
      <c r="P242" s="202"/>
      <c r="Q242" s="202"/>
      <c r="R242" s="202"/>
      <c r="S242" s="202"/>
      <c r="T242" s="203"/>
      <c r="AT242" s="204" t="s">
        <v>134</v>
      </c>
      <c r="AU242" s="204" t="s">
        <v>80</v>
      </c>
      <c r="AV242" s="13" t="s">
        <v>80</v>
      </c>
      <c r="AW242" s="13" t="s">
        <v>33</v>
      </c>
      <c r="AX242" s="13" t="s">
        <v>76</v>
      </c>
      <c r="AY242" s="204" t="s">
        <v>123</v>
      </c>
    </row>
    <row r="243" spans="1:65" s="2" customFormat="1" ht="24.2" customHeight="1">
      <c r="A243" s="35"/>
      <c r="B243" s="36"/>
      <c r="C243" s="175" t="s">
        <v>415</v>
      </c>
      <c r="D243" s="175" t="s">
        <v>125</v>
      </c>
      <c r="E243" s="176" t="s">
        <v>416</v>
      </c>
      <c r="F243" s="177" t="s">
        <v>417</v>
      </c>
      <c r="G243" s="178" t="s">
        <v>141</v>
      </c>
      <c r="H243" s="179">
        <v>513.6</v>
      </c>
      <c r="I243" s="180"/>
      <c r="J243" s="181">
        <f>ROUND(I243*H243,2)</f>
        <v>0</v>
      </c>
      <c r="K243" s="177" t="s">
        <v>129</v>
      </c>
      <c r="L243" s="40"/>
      <c r="M243" s="182" t="s">
        <v>19</v>
      </c>
      <c r="N243" s="183" t="s">
        <v>42</v>
      </c>
      <c r="O243" s="65"/>
      <c r="P243" s="184">
        <f>O243*H243</f>
        <v>0</v>
      </c>
      <c r="Q243" s="184">
        <v>4.0810000000000004E-6</v>
      </c>
      <c r="R243" s="184">
        <f>Q243*H243</f>
        <v>2.0960016000000003E-3</v>
      </c>
      <c r="S243" s="184">
        <v>0</v>
      </c>
      <c r="T243" s="185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186" t="s">
        <v>130</v>
      </c>
      <c r="AT243" s="186" t="s">
        <v>125</v>
      </c>
      <c r="AU243" s="186" t="s">
        <v>80</v>
      </c>
      <c r="AY243" s="18" t="s">
        <v>123</v>
      </c>
      <c r="BE243" s="187">
        <f>IF(N243="základní",J243,0)</f>
        <v>0</v>
      </c>
      <c r="BF243" s="187">
        <f>IF(N243="snížená",J243,0)</f>
        <v>0</v>
      </c>
      <c r="BG243" s="187">
        <f>IF(N243="zákl. přenesená",J243,0)</f>
        <v>0</v>
      </c>
      <c r="BH243" s="187">
        <f>IF(N243="sníž. přenesená",J243,0)</f>
        <v>0</v>
      </c>
      <c r="BI243" s="187">
        <f>IF(N243="nulová",J243,0)</f>
        <v>0</v>
      </c>
      <c r="BJ243" s="18" t="s">
        <v>76</v>
      </c>
      <c r="BK243" s="187">
        <f>ROUND(I243*H243,2)</f>
        <v>0</v>
      </c>
      <c r="BL243" s="18" t="s">
        <v>130</v>
      </c>
      <c r="BM243" s="186" t="s">
        <v>418</v>
      </c>
    </row>
    <row r="244" spans="1:65" s="2" customFormat="1" ht="11.25">
      <c r="A244" s="35"/>
      <c r="B244" s="36"/>
      <c r="C244" s="37"/>
      <c r="D244" s="188" t="s">
        <v>132</v>
      </c>
      <c r="E244" s="37"/>
      <c r="F244" s="189" t="s">
        <v>419</v>
      </c>
      <c r="G244" s="37"/>
      <c r="H244" s="37"/>
      <c r="I244" s="190"/>
      <c r="J244" s="37"/>
      <c r="K244" s="37"/>
      <c r="L244" s="40"/>
      <c r="M244" s="191"/>
      <c r="N244" s="192"/>
      <c r="O244" s="65"/>
      <c r="P244" s="65"/>
      <c r="Q244" s="65"/>
      <c r="R244" s="65"/>
      <c r="S244" s="65"/>
      <c r="T244" s="66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T244" s="18" t="s">
        <v>132</v>
      </c>
      <c r="AU244" s="18" t="s">
        <v>80</v>
      </c>
    </row>
    <row r="245" spans="1:65" s="13" customFormat="1" ht="11.25">
      <c r="B245" s="193"/>
      <c r="C245" s="194"/>
      <c r="D245" s="195" t="s">
        <v>134</v>
      </c>
      <c r="E245" s="196" t="s">
        <v>19</v>
      </c>
      <c r="F245" s="197" t="s">
        <v>414</v>
      </c>
      <c r="G245" s="194"/>
      <c r="H245" s="198">
        <v>513.6</v>
      </c>
      <c r="I245" s="199"/>
      <c r="J245" s="194"/>
      <c r="K245" s="194"/>
      <c r="L245" s="200"/>
      <c r="M245" s="201"/>
      <c r="N245" s="202"/>
      <c r="O245" s="202"/>
      <c r="P245" s="202"/>
      <c r="Q245" s="202"/>
      <c r="R245" s="202"/>
      <c r="S245" s="202"/>
      <c r="T245" s="203"/>
      <c r="AT245" s="204" t="s">
        <v>134</v>
      </c>
      <c r="AU245" s="204" t="s">
        <v>80</v>
      </c>
      <c r="AV245" s="13" t="s">
        <v>80</v>
      </c>
      <c r="AW245" s="13" t="s">
        <v>33</v>
      </c>
      <c r="AX245" s="13" t="s">
        <v>76</v>
      </c>
      <c r="AY245" s="204" t="s">
        <v>123</v>
      </c>
    </row>
    <row r="246" spans="1:65" s="2" customFormat="1" ht="78" customHeight="1">
      <c r="A246" s="35"/>
      <c r="B246" s="36"/>
      <c r="C246" s="175" t="s">
        <v>420</v>
      </c>
      <c r="D246" s="175" t="s">
        <v>125</v>
      </c>
      <c r="E246" s="176" t="s">
        <v>421</v>
      </c>
      <c r="F246" s="177" t="s">
        <v>422</v>
      </c>
      <c r="G246" s="178" t="s">
        <v>141</v>
      </c>
      <c r="H246" s="179">
        <v>60</v>
      </c>
      <c r="I246" s="180"/>
      <c r="J246" s="181">
        <f>ROUND(I246*H246,2)</f>
        <v>0</v>
      </c>
      <c r="K246" s="177" t="s">
        <v>129</v>
      </c>
      <c r="L246" s="40"/>
      <c r="M246" s="182" t="s">
        <v>19</v>
      </c>
      <c r="N246" s="183" t="s">
        <v>42</v>
      </c>
      <c r="O246" s="65"/>
      <c r="P246" s="184">
        <f>O246*H246</f>
        <v>0</v>
      </c>
      <c r="Q246" s="184">
        <v>0</v>
      </c>
      <c r="R246" s="184">
        <f>Q246*H246</f>
        <v>0</v>
      </c>
      <c r="S246" s="184">
        <v>0</v>
      </c>
      <c r="T246" s="185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186" t="s">
        <v>130</v>
      </c>
      <c r="AT246" s="186" t="s">
        <v>125</v>
      </c>
      <c r="AU246" s="186" t="s">
        <v>80</v>
      </c>
      <c r="AY246" s="18" t="s">
        <v>123</v>
      </c>
      <c r="BE246" s="187">
        <f>IF(N246="základní",J246,0)</f>
        <v>0</v>
      </c>
      <c r="BF246" s="187">
        <f>IF(N246="snížená",J246,0)</f>
        <v>0</v>
      </c>
      <c r="BG246" s="187">
        <f>IF(N246="zákl. přenesená",J246,0)</f>
        <v>0</v>
      </c>
      <c r="BH246" s="187">
        <f>IF(N246="sníž. přenesená",J246,0)</f>
        <v>0</v>
      </c>
      <c r="BI246" s="187">
        <f>IF(N246="nulová",J246,0)</f>
        <v>0</v>
      </c>
      <c r="BJ246" s="18" t="s">
        <v>76</v>
      </c>
      <c r="BK246" s="187">
        <f>ROUND(I246*H246,2)</f>
        <v>0</v>
      </c>
      <c r="BL246" s="18" t="s">
        <v>130</v>
      </c>
      <c r="BM246" s="186" t="s">
        <v>423</v>
      </c>
    </row>
    <row r="247" spans="1:65" s="2" customFormat="1" ht="11.25">
      <c r="A247" s="35"/>
      <c r="B247" s="36"/>
      <c r="C247" s="37"/>
      <c r="D247" s="188" t="s">
        <v>132</v>
      </c>
      <c r="E247" s="37"/>
      <c r="F247" s="189" t="s">
        <v>424</v>
      </c>
      <c r="G247" s="37"/>
      <c r="H247" s="37"/>
      <c r="I247" s="190"/>
      <c r="J247" s="37"/>
      <c r="K247" s="37"/>
      <c r="L247" s="40"/>
      <c r="M247" s="191"/>
      <c r="N247" s="192"/>
      <c r="O247" s="65"/>
      <c r="P247" s="65"/>
      <c r="Q247" s="65"/>
      <c r="R247" s="65"/>
      <c r="S247" s="65"/>
      <c r="T247" s="66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8" t="s">
        <v>132</v>
      </c>
      <c r="AU247" s="18" t="s">
        <v>80</v>
      </c>
    </row>
    <row r="248" spans="1:65" s="13" customFormat="1" ht="11.25">
      <c r="B248" s="193"/>
      <c r="C248" s="194"/>
      <c r="D248" s="195" t="s">
        <v>134</v>
      </c>
      <c r="E248" s="196" t="s">
        <v>19</v>
      </c>
      <c r="F248" s="197" t="s">
        <v>144</v>
      </c>
      <c r="G248" s="194"/>
      <c r="H248" s="198">
        <v>60</v>
      </c>
      <c r="I248" s="199"/>
      <c r="J248" s="194"/>
      <c r="K248" s="194"/>
      <c r="L248" s="200"/>
      <c r="M248" s="201"/>
      <c r="N248" s="202"/>
      <c r="O248" s="202"/>
      <c r="P248" s="202"/>
      <c r="Q248" s="202"/>
      <c r="R248" s="202"/>
      <c r="S248" s="202"/>
      <c r="T248" s="203"/>
      <c r="AT248" s="204" t="s">
        <v>134</v>
      </c>
      <c r="AU248" s="204" t="s">
        <v>80</v>
      </c>
      <c r="AV248" s="13" t="s">
        <v>80</v>
      </c>
      <c r="AW248" s="13" t="s">
        <v>33</v>
      </c>
      <c r="AX248" s="13" t="s">
        <v>76</v>
      </c>
      <c r="AY248" s="204" t="s">
        <v>123</v>
      </c>
    </row>
    <row r="249" spans="1:65" s="12" customFormat="1" ht="22.9" customHeight="1">
      <c r="B249" s="159"/>
      <c r="C249" s="160"/>
      <c r="D249" s="161" t="s">
        <v>70</v>
      </c>
      <c r="E249" s="173" t="s">
        <v>425</v>
      </c>
      <c r="F249" s="173" t="s">
        <v>426</v>
      </c>
      <c r="G249" s="160"/>
      <c r="H249" s="160"/>
      <c r="I249" s="163"/>
      <c r="J249" s="174">
        <f>BK249</f>
        <v>0</v>
      </c>
      <c r="K249" s="160"/>
      <c r="L249" s="165"/>
      <c r="M249" s="166"/>
      <c r="N249" s="167"/>
      <c r="O249" s="167"/>
      <c r="P249" s="168">
        <f>SUM(P250:P264)</f>
        <v>0</v>
      </c>
      <c r="Q249" s="167"/>
      <c r="R249" s="168">
        <f>SUM(R250:R264)</f>
        <v>0</v>
      </c>
      <c r="S249" s="167"/>
      <c r="T249" s="169">
        <f>SUM(T250:T264)</f>
        <v>0</v>
      </c>
      <c r="AR249" s="170" t="s">
        <v>76</v>
      </c>
      <c r="AT249" s="171" t="s">
        <v>70</v>
      </c>
      <c r="AU249" s="171" t="s">
        <v>76</v>
      </c>
      <c r="AY249" s="170" t="s">
        <v>123</v>
      </c>
      <c r="BK249" s="172">
        <f>SUM(BK250:BK264)</f>
        <v>0</v>
      </c>
    </row>
    <row r="250" spans="1:65" s="2" customFormat="1" ht="37.9" customHeight="1">
      <c r="A250" s="35"/>
      <c r="B250" s="36"/>
      <c r="C250" s="175" t="s">
        <v>427</v>
      </c>
      <c r="D250" s="175" t="s">
        <v>125</v>
      </c>
      <c r="E250" s="176" t="s">
        <v>428</v>
      </c>
      <c r="F250" s="177" t="s">
        <v>429</v>
      </c>
      <c r="G250" s="178" t="s">
        <v>193</v>
      </c>
      <c r="H250" s="179">
        <v>136.42699999999999</v>
      </c>
      <c r="I250" s="180"/>
      <c r="J250" s="181">
        <f>ROUND(I250*H250,2)</f>
        <v>0</v>
      </c>
      <c r="K250" s="177" t="s">
        <v>129</v>
      </c>
      <c r="L250" s="40"/>
      <c r="M250" s="182" t="s">
        <v>19</v>
      </c>
      <c r="N250" s="183" t="s">
        <v>42</v>
      </c>
      <c r="O250" s="65"/>
      <c r="P250" s="184">
        <f>O250*H250</f>
        <v>0</v>
      </c>
      <c r="Q250" s="184">
        <v>0</v>
      </c>
      <c r="R250" s="184">
        <f>Q250*H250</f>
        <v>0</v>
      </c>
      <c r="S250" s="184">
        <v>0</v>
      </c>
      <c r="T250" s="185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186" t="s">
        <v>130</v>
      </c>
      <c r="AT250" s="186" t="s">
        <v>125</v>
      </c>
      <c r="AU250" s="186" t="s">
        <v>80</v>
      </c>
      <c r="AY250" s="18" t="s">
        <v>123</v>
      </c>
      <c r="BE250" s="187">
        <f>IF(N250="základní",J250,0)</f>
        <v>0</v>
      </c>
      <c r="BF250" s="187">
        <f>IF(N250="snížená",J250,0)</f>
        <v>0</v>
      </c>
      <c r="BG250" s="187">
        <f>IF(N250="zákl. přenesená",J250,0)</f>
        <v>0</v>
      </c>
      <c r="BH250" s="187">
        <f>IF(N250="sníž. přenesená",J250,0)</f>
        <v>0</v>
      </c>
      <c r="BI250" s="187">
        <f>IF(N250="nulová",J250,0)</f>
        <v>0</v>
      </c>
      <c r="BJ250" s="18" t="s">
        <v>76</v>
      </c>
      <c r="BK250" s="187">
        <f>ROUND(I250*H250,2)</f>
        <v>0</v>
      </c>
      <c r="BL250" s="18" t="s">
        <v>130</v>
      </c>
      <c r="BM250" s="186" t="s">
        <v>430</v>
      </c>
    </row>
    <row r="251" spans="1:65" s="2" customFormat="1" ht="11.25">
      <c r="A251" s="35"/>
      <c r="B251" s="36"/>
      <c r="C251" s="37"/>
      <c r="D251" s="188" t="s">
        <v>132</v>
      </c>
      <c r="E251" s="37"/>
      <c r="F251" s="189" t="s">
        <v>431</v>
      </c>
      <c r="G251" s="37"/>
      <c r="H251" s="37"/>
      <c r="I251" s="190"/>
      <c r="J251" s="37"/>
      <c r="K251" s="37"/>
      <c r="L251" s="40"/>
      <c r="M251" s="191"/>
      <c r="N251" s="192"/>
      <c r="O251" s="65"/>
      <c r="P251" s="65"/>
      <c r="Q251" s="65"/>
      <c r="R251" s="65"/>
      <c r="S251" s="65"/>
      <c r="T251" s="66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8" t="s">
        <v>132</v>
      </c>
      <c r="AU251" s="18" t="s">
        <v>80</v>
      </c>
    </row>
    <row r="252" spans="1:65" s="13" customFormat="1" ht="11.25">
      <c r="B252" s="193"/>
      <c r="C252" s="194"/>
      <c r="D252" s="195" t="s">
        <v>134</v>
      </c>
      <c r="E252" s="196" t="s">
        <v>19</v>
      </c>
      <c r="F252" s="197" t="s">
        <v>432</v>
      </c>
      <c r="G252" s="194"/>
      <c r="H252" s="198">
        <v>136.42699999999999</v>
      </c>
      <c r="I252" s="199"/>
      <c r="J252" s="194"/>
      <c r="K252" s="194"/>
      <c r="L252" s="200"/>
      <c r="M252" s="201"/>
      <c r="N252" s="202"/>
      <c r="O252" s="202"/>
      <c r="P252" s="202"/>
      <c r="Q252" s="202"/>
      <c r="R252" s="202"/>
      <c r="S252" s="202"/>
      <c r="T252" s="203"/>
      <c r="AT252" s="204" t="s">
        <v>134</v>
      </c>
      <c r="AU252" s="204" t="s">
        <v>80</v>
      </c>
      <c r="AV252" s="13" t="s">
        <v>80</v>
      </c>
      <c r="AW252" s="13" t="s">
        <v>33</v>
      </c>
      <c r="AX252" s="13" t="s">
        <v>76</v>
      </c>
      <c r="AY252" s="204" t="s">
        <v>123</v>
      </c>
    </row>
    <row r="253" spans="1:65" s="2" customFormat="1" ht="49.15" customHeight="1">
      <c r="A253" s="35"/>
      <c r="B253" s="36"/>
      <c r="C253" s="175" t="s">
        <v>433</v>
      </c>
      <c r="D253" s="175" t="s">
        <v>125</v>
      </c>
      <c r="E253" s="176" t="s">
        <v>434</v>
      </c>
      <c r="F253" s="177" t="s">
        <v>435</v>
      </c>
      <c r="G253" s="178" t="s">
        <v>193</v>
      </c>
      <c r="H253" s="179">
        <v>136.42699999999999</v>
      </c>
      <c r="I253" s="180"/>
      <c r="J253" s="181">
        <f>ROUND(I253*H253,2)</f>
        <v>0</v>
      </c>
      <c r="K253" s="177" t="s">
        <v>129</v>
      </c>
      <c r="L253" s="40"/>
      <c r="M253" s="182" t="s">
        <v>19</v>
      </c>
      <c r="N253" s="183" t="s">
        <v>42</v>
      </c>
      <c r="O253" s="65"/>
      <c r="P253" s="184">
        <f>O253*H253</f>
        <v>0</v>
      </c>
      <c r="Q253" s="184">
        <v>0</v>
      </c>
      <c r="R253" s="184">
        <f>Q253*H253</f>
        <v>0</v>
      </c>
      <c r="S253" s="184">
        <v>0</v>
      </c>
      <c r="T253" s="185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186" t="s">
        <v>130</v>
      </c>
      <c r="AT253" s="186" t="s">
        <v>125</v>
      </c>
      <c r="AU253" s="186" t="s">
        <v>80</v>
      </c>
      <c r="AY253" s="18" t="s">
        <v>123</v>
      </c>
      <c r="BE253" s="187">
        <f>IF(N253="základní",J253,0)</f>
        <v>0</v>
      </c>
      <c r="BF253" s="187">
        <f>IF(N253="snížená",J253,0)</f>
        <v>0</v>
      </c>
      <c r="BG253" s="187">
        <f>IF(N253="zákl. přenesená",J253,0)</f>
        <v>0</v>
      </c>
      <c r="BH253" s="187">
        <f>IF(N253="sníž. přenesená",J253,0)</f>
        <v>0</v>
      </c>
      <c r="BI253" s="187">
        <f>IF(N253="nulová",J253,0)</f>
        <v>0</v>
      </c>
      <c r="BJ253" s="18" t="s">
        <v>76</v>
      </c>
      <c r="BK253" s="187">
        <f>ROUND(I253*H253,2)</f>
        <v>0</v>
      </c>
      <c r="BL253" s="18" t="s">
        <v>130</v>
      </c>
      <c r="BM253" s="186" t="s">
        <v>436</v>
      </c>
    </row>
    <row r="254" spans="1:65" s="2" customFormat="1" ht="11.25">
      <c r="A254" s="35"/>
      <c r="B254" s="36"/>
      <c r="C254" s="37"/>
      <c r="D254" s="188" t="s">
        <v>132</v>
      </c>
      <c r="E254" s="37"/>
      <c r="F254" s="189" t="s">
        <v>437</v>
      </c>
      <c r="G254" s="37"/>
      <c r="H254" s="37"/>
      <c r="I254" s="190"/>
      <c r="J254" s="37"/>
      <c r="K254" s="37"/>
      <c r="L254" s="40"/>
      <c r="M254" s="191"/>
      <c r="N254" s="192"/>
      <c r="O254" s="65"/>
      <c r="P254" s="65"/>
      <c r="Q254" s="65"/>
      <c r="R254" s="65"/>
      <c r="S254" s="65"/>
      <c r="T254" s="66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T254" s="18" t="s">
        <v>132</v>
      </c>
      <c r="AU254" s="18" t="s">
        <v>80</v>
      </c>
    </row>
    <row r="255" spans="1:65" s="13" customFormat="1" ht="11.25">
      <c r="B255" s="193"/>
      <c r="C255" s="194"/>
      <c r="D255" s="195" t="s">
        <v>134</v>
      </c>
      <c r="E255" s="196" t="s">
        <v>19</v>
      </c>
      <c r="F255" s="197" t="s">
        <v>432</v>
      </c>
      <c r="G255" s="194"/>
      <c r="H255" s="198">
        <v>136.42699999999999</v>
      </c>
      <c r="I255" s="199"/>
      <c r="J255" s="194"/>
      <c r="K255" s="194"/>
      <c r="L255" s="200"/>
      <c r="M255" s="201"/>
      <c r="N255" s="202"/>
      <c r="O255" s="202"/>
      <c r="P255" s="202"/>
      <c r="Q255" s="202"/>
      <c r="R255" s="202"/>
      <c r="S255" s="202"/>
      <c r="T255" s="203"/>
      <c r="AT255" s="204" t="s">
        <v>134</v>
      </c>
      <c r="AU255" s="204" t="s">
        <v>80</v>
      </c>
      <c r="AV255" s="13" t="s">
        <v>80</v>
      </c>
      <c r="AW255" s="13" t="s">
        <v>33</v>
      </c>
      <c r="AX255" s="13" t="s">
        <v>76</v>
      </c>
      <c r="AY255" s="204" t="s">
        <v>123</v>
      </c>
    </row>
    <row r="256" spans="1:65" s="2" customFormat="1" ht="24.2" customHeight="1">
      <c r="A256" s="35"/>
      <c r="B256" s="36"/>
      <c r="C256" s="175" t="s">
        <v>438</v>
      </c>
      <c r="D256" s="175" t="s">
        <v>125</v>
      </c>
      <c r="E256" s="176" t="s">
        <v>439</v>
      </c>
      <c r="F256" s="177" t="s">
        <v>440</v>
      </c>
      <c r="G256" s="178" t="s">
        <v>193</v>
      </c>
      <c r="H256" s="179">
        <v>136.42699999999999</v>
      </c>
      <c r="I256" s="180"/>
      <c r="J256" s="181">
        <f>ROUND(I256*H256,2)</f>
        <v>0</v>
      </c>
      <c r="K256" s="177" t="s">
        <v>129</v>
      </c>
      <c r="L256" s="40"/>
      <c r="M256" s="182" t="s">
        <v>19</v>
      </c>
      <c r="N256" s="183" t="s">
        <v>42</v>
      </c>
      <c r="O256" s="65"/>
      <c r="P256" s="184">
        <f>O256*H256</f>
        <v>0</v>
      </c>
      <c r="Q256" s="184">
        <v>0</v>
      </c>
      <c r="R256" s="184">
        <f>Q256*H256</f>
        <v>0</v>
      </c>
      <c r="S256" s="184">
        <v>0</v>
      </c>
      <c r="T256" s="185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186" t="s">
        <v>130</v>
      </c>
      <c r="AT256" s="186" t="s">
        <v>125</v>
      </c>
      <c r="AU256" s="186" t="s">
        <v>80</v>
      </c>
      <c r="AY256" s="18" t="s">
        <v>123</v>
      </c>
      <c r="BE256" s="187">
        <f>IF(N256="základní",J256,0)</f>
        <v>0</v>
      </c>
      <c r="BF256" s="187">
        <f>IF(N256="snížená",J256,0)</f>
        <v>0</v>
      </c>
      <c r="BG256" s="187">
        <f>IF(N256="zákl. přenesená",J256,0)</f>
        <v>0</v>
      </c>
      <c r="BH256" s="187">
        <f>IF(N256="sníž. přenesená",J256,0)</f>
        <v>0</v>
      </c>
      <c r="BI256" s="187">
        <f>IF(N256="nulová",J256,0)</f>
        <v>0</v>
      </c>
      <c r="BJ256" s="18" t="s">
        <v>76</v>
      </c>
      <c r="BK256" s="187">
        <f>ROUND(I256*H256,2)</f>
        <v>0</v>
      </c>
      <c r="BL256" s="18" t="s">
        <v>130</v>
      </c>
      <c r="BM256" s="186" t="s">
        <v>441</v>
      </c>
    </row>
    <row r="257" spans="1:65" s="2" customFormat="1" ht="11.25">
      <c r="A257" s="35"/>
      <c r="B257" s="36"/>
      <c r="C257" s="37"/>
      <c r="D257" s="188" t="s">
        <v>132</v>
      </c>
      <c r="E257" s="37"/>
      <c r="F257" s="189" t="s">
        <v>442</v>
      </c>
      <c r="G257" s="37"/>
      <c r="H257" s="37"/>
      <c r="I257" s="190"/>
      <c r="J257" s="37"/>
      <c r="K257" s="37"/>
      <c r="L257" s="40"/>
      <c r="M257" s="191"/>
      <c r="N257" s="192"/>
      <c r="O257" s="65"/>
      <c r="P257" s="65"/>
      <c r="Q257" s="65"/>
      <c r="R257" s="65"/>
      <c r="S257" s="65"/>
      <c r="T257" s="66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8" t="s">
        <v>132</v>
      </c>
      <c r="AU257" s="18" t="s">
        <v>80</v>
      </c>
    </row>
    <row r="258" spans="1:65" s="13" customFormat="1" ht="11.25">
      <c r="B258" s="193"/>
      <c r="C258" s="194"/>
      <c r="D258" s="195" t="s">
        <v>134</v>
      </c>
      <c r="E258" s="196" t="s">
        <v>19</v>
      </c>
      <c r="F258" s="197" t="s">
        <v>432</v>
      </c>
      <c r="G258" s="194"/>
      <c r="H258" s="198">
        <v>136.42699999999999</v>
      </c>
      <c r="I258" s="199"/>
      <c r="J258" s="194"/>
      <c r="K258" s="194"/>
      <c r="L258" s="200"/>
      <c r="M258" s="201"/>
      <c r="N258" s="202"/>
      <c r="O258" s="202"/>
      <c r="P258" s="202"/>
      <c r="Q258" s="202"/>
      <c r="R258" s="202"/>
      <c r="S258" s="202"/>
      <c r="T258" s="203"/>
      <c r="AT258" s="204" t="s">
        <v>134</v>
      </c>
      <c r="AU258" s="204" t="s">
        <v>80</v>
      </c>
      <c r="AV258" s="13" t="s">
        <v>80</v>
      </c>
      <c r="AW258" s="13" t="s">
        <v>33</v>
      </c>
      <c r="AX258" s="13" t="s">
        <v>76</v>
      </c>
      <c r="AY258" s="204" t="s">
        <v>123</v>
      </c>
    </row>
    <row r="259" spans="1:65" s="2" customFormat="1" ht="44.25" customHeight="1">
      <c r="A259" s="35"/>
      <c r="B259" s="36"/>
      <c r="C259" s="175" t="s">
        <v>144</v>
      </c>
      <c r="D259" s="175" t="s">
        <v>125</v>
      </c>
      <c r="E259" s="176" t="s">
        <v>443</v>
      </c>
      <c r="F259" s="177" t="s">
        <v>444</v>
      </c>
      <c r="G259" s="178" t="s">
        <v>193</v>
      </c>
      <c r="H259" s="179">
        <v>50.04</v>
      </c>
      <c r="I259" s="180"/>
      <c r="J259" s="181">
        <f>ROUND(I259*H259,2)</f>
        <v>0</v>
      </c>
      <c r="K259" s="177" t="s">
        <v>129</v>
      </c>
      <c r="L259" s="40"/>
      <c r="M259" s="182" t="s">
        <v>19</v>
      </c>
      <c r="N259" s="183" t="s">
        <v>42</v>
      </c>
      <c r="O259" s="65"/>
      <c r="P259" s="184">
        <f>O259*H259</f>
        <v>0</v>
      </c>
      <c r="Q259" s="184">
        <v>0</v>
      </c>
      <c r="R259" s="184">
        <f>Q259*H259</f>
        <v>0</v>
      </c>
      <c r="S259" s="184">
        <v>0</v>
      </c>
      <c r="T259" s="185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186" t="s">
        <v>130</v>
      </c>
      <c r="AT259" s="186" t="s">
        <v>125</v>
      </c>
      <c r="AU259" s="186" t="s">
        <v>80</v>
      </c>
      <c r="AY259" s="18" t="s">
        <v>123</v>
      </c>
      <c r="BE259" s="187">
        <f>IF(N259="základní",J259,0)</f>
        <v>0</v>
      </c>
      <c r="BF259" s="187">
        <f>IF(N259="snížená",J259,0)</f>
        <v>0</v>
      </c>
      <c r="BG259" s="187">
        <f>IF(N259="zákl. přenesená",J259,0)</f>
        <v>0</v>
      </c>
      <c r="BH259" s="187">
        <f>IF(N259="sníž. přenesená",J259,0)</f>
        <v>0</v>
      </c>
      <c r="BI259" s="187">
        <f>IF(N259="nulová",J259,0)</f>
        <v>0</v>
      </c>
      <c r="BJ259" s="18" t="s">
        <v>76</v>
      </c>
      <c r="BK259" s="187">
        <f>ROUND(I259*H259,2)</f>
        <v>0</v>
      </c>
      <c r="BL259" s="18" t="s">
        <v>130</v>
      </c>
      <c r="BM259" s="186" t="s">
        <v>445</v>
      </c>
    </row>
    <row r="260" spans="1:65" s="2" customFormat="1" ht="11.25">
      <c r="A260" s="35"/>
      <c r="B260" s="36"/>
      <c r="C260" s="37"/>
      <c r="D260" s="188" t="s">
        <v>132</v>
      </c>
      <c r="E260" s="37"/>
      <c r="F260" s="189" t="s">
        <v>446</v>
      </c>
      <c r="G260" s="37"/>
      <c r="H260" s="37"/>
      <c r="I260" s="190"/>
      <c r="J260" s="37"/>
      <c r="K260" s="37"/>
      <c r="L260" s="40"/>
      <c r="M260" s="191"/>
      <c r="N260" s="192"/>
      <c r="O260" s="65"/>
      <c r="P260" s="65"/>
      <c r="Q260" s="65"/>
      <c r="R260" s="65"/>
      <c r="S260" s="65"/>
      <c r="T260" s="66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T260" s="18" t="s">
        <v>132</v>
      </c>
      <c r="AU260" s="18" t="s">
        <v>80</v>
      </c>
    </row>
    <row r="261" spans="1:65" s="13" customFormat="1" ht="11.25">
      <c r="B261" s="193"/>
      <c r="C261" s="194"/>
      <c r="D261" s="195" t="s">
        <v>134</v>
      </c>
      <c r="E261" s="196" t="s">
        <v>19</v>
      </c>
      <c r="F261" s="197" t="s">
        <v>447</v>
      </c>
      <c r="G261" s="194"/>
      <c r="H261" s="198">
        <v>50.04</v>
      </c>
      <c r="I261" s="199"/>
      <c r="J261" s="194"/>
      <c r="K261" s="194"/>
      <c r="L261" s="200"/>
      <c r="M261" s="201"/>
      <c r="N261" s="202"/>
      <c r="O261" s="202"/>
      <c r="P261" s="202"/>
      <c r="Q261" s="202"/>
      <c r="R261" s="202"/>
      <c r="S261" s="202"/>
      <c r="T261" s="203"/>
      <c r="AT261" s="204" t="s">
        <v>134</v>
      </c>
      <c r="AU261" s="204" t="s">
        <v>80</v>
      </c>
      <c r="AV261" s="13" t="s">
        <v>80</v>
      </c>
      <c r="AW261" s="13" t="s">
        <v>33</v>
      </c>
      <c r="AX261" s="13" t="s">
        <v>76</v>
      </c>
      <c r="AY261" s="204" t="s">
        <v>123</v>
      </c>
    </row>
    <row r="262" spans="1:65" s="2" customFormat="1" ht="44.25" customHeight="1">
      <c r="A262" s="35"/>
      <c r="B262" s="36"/>
      <c r="C262" s="175" t="s">
        <v>448</v>
      </c>
      <c r="D262" s="175" t="s">
        <v>125</v>
      </c>
      <c r="E262" s="176" t="s">
        <v>449</v>
      </c>
      <c r="F262" s="177" t="s">
        <v>450</v>
      </c>
      <c r="G262" s="178" t="s">
        <v>193</v>
      </c>
      <c r="H262" s="179">
        <v>86.387</v>
      </c>
      <c r="I262" s="180"/>
      <c r="J262" s="181">
        <f>ROUND(I262*H262,2)</f>
        <v>0</v>
      </c>
      <c r="K262" s="177" t="s">
        <v>129</v>
      </c>
      <c r="L262" s="40"/>
      <c r="M262" s="182" t="s">
        <v>19</v>
      </c>
      <c r="N262" s="183" t="s">
        <v>42</v>
      </c>
      <c r="O262" s="65"/>
      <c r="P262" s="184">
        <f>O262*H262</f>
        <v>0</v>
      </c>
      <c r="Q262" s="184">
        <v>0</v>
      </c>
      <c r="R262" s="184">
        <f>Q262*H262</f>
        <v>0</v>
      </c>
      <c r="S262" s="184">
        <v>0</v>
      </c>
      <c r="T262" s="185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186" t="s">
        <v>130</v>
      </c>
      <c r="AT262" s="186" t="s">
        <v>125</v>
      </c>
      <c r="AU262" s="186" t="s">
        <v>80</v>
      </c>
      <c r="AY262" s="18" t="s">
        <v>123</v>
      </c>
      <c r="BE262" s="187">
        <f>IF(N262="základní",J262,0)</f>
        <v>0</v>
      </c>
      <c r="BF262" s="187">
        <f>IF(N262="snížená",J262,0)</f>
        <v>0</v>
      </c>
      <c r="BG262" s="187">
        <f>IF(N262="zákl. přenesená",J262,0)</f>
        <v>0</v>
      </c>
      <c r="BH262" s="187">
        <f>IF(N262="sníž. přenesená",J262,0)</f>
        <v>0</v>
      </c>
      <c r="BI262" s="187">
        <f>IF(N262="nulová",J262,0)</f>
        <v>0</v>
      </c>
      <c r="BJ262" s="18" t="s">
        <v>76</v>
      </c>
      <c r="BK262" s="187">
        <f>ROUND(I262*H262,2)</f>
        <v>0</v>
      </c>
      <c r="BL262" s="18" t="s">
        <v>130</v>
      </c>
      <c r="BM262" s="186" t="s">
        <v>451</v>
      </c>
    </row>
    <row r="263" spans="1:65" s="2" customFormat="1" ht="11.25">
      <c r="A263" s="35"/>
      <c r="B263" s="36"/>
      <c r="C263" s="37"/>
      <c r="D263" s="188" t="s">
        <v>132</v>
      </c>
      <c r="E263" s="37"/>
      <c r="F263" s="189" t="s">
        <v>452</v>
      </c>
      <c r="G263" s="37"/>
      <c r="H263" s="37"/>
      <c r="I263" s="190"/>
      <c r="J263" s="37"/>
      <c r="K263" s="37"/>
      <c r="L263" s="40"/>
      <c r="M263" s="191"/>
      <c r="N263" s="192"/>
      <c r="O263" s="65"/>
      <c r="P263" s="65"/>
      <c r="Q263" s="65"/>
      <c r="R263" s="65"/>
      <c r="S263" s="65"/>
      <c r="T263" s="66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8" t="s">
        <v>132</v>
      </c>
      <c r="AU263" s="18" t="s">
        <v>80</v>
      </c>
    </row>
    <row r="264" spans="1:65" s="13" customFormat="1" ht="11.25">
      <c r="B264" s="193"/>
      <c r="C264" s="194"/>
      <c r="D264" s="195" t="s">
        <v>134</v>
      </c>
      <c r="E264" s="196" t="s">
        <v>19</v>
      </c>
      <c r="F264" s="197" t="s">
        <v>453</v>
      </c>
      <c r="G264" s="194"/>
      <c r="H264" s="198">
        <v>86.387</v>
      </c>
      <c r="I264" s="199"/>
      <c r="J264" s="194"/>
      <c r="K264" s="194"/>
      <c r="L264" s="200"/>
      <c r="M264" s="201"/>
      <c r="N264" s="202"/>
      <c r="O264" s="202"/>
      <c r="P264" s="202"/>
      <c r="Q264" s="202"/>
      <c r="R264" s="202"/>
      <c r="S264" s="202"/>
      <c r="T264" s="203"/>
      <c r="AT264" s="204" t="s">
        <v>134</v>
      </c>
      <c r="AU264" s="204" t="s">
        <v>80</v>
      </c>
      <c r="AV264" s="13" t="s">
        <v>80</v>
      </c>
      <c r="AW264" s="13" t="s">
        <v>33</v>
      </c>
      <c r="AX264" s="13" t="s">
        <v>76</v>
      </c>
      <c r="AY264" s="204" t="s">
        <v>123</v>
      </c>
    </row>
    <row r="265" spans="1:65" s="12" customFormat="1" ht="22.9" customHeight="1">
      <c r="B265" s="159"/>
      <c r="C265" s="160"/>
      <c r="D265" s="161" t="s">
        <v>70</v>
      </c>
      <c r="E265" s="173" t="s">
        <v>454</v>
      </c>
      <c r="F265" s="173" t="s">
        <v>455</v>
      </c>
      <c r="G265" s="160"/>
      <c r="H265" s="160"/>
      <c r="I265" s="163"/>
      <c r="J265" s="174">
        <f>BK265</f>
        <v>0</v>
      </c>
      <c r="K265" s="160"/>
      <c r="L265" s="165"/>
      <c r="M265" s="166"/>
      <c r="N265" s="167"/>
      <c r="O265" s="167"/>
      <c r="P265" s="168">
        <f>SUM(P266:P271)</f>
        <v>0</v>
      </c>
      <c r="Q265" s="167"/>
      <c r="R265" s="168">
        <f>SUM(R266:R271)</f>
        <v>0</v>
      </c>
      <c r="S265" s="167"/>
      <c r="T265" s="169">
        <f>SUM(T266:T271)</f>
        <v>0</v>
      </c>
      <c r="AR265" s="170" t="s">
        <v>76</v>
      </c>
      <c r="AT265" s="171" t="s">
        <v>70</v>
      </c>
      <c r="AU265" s="171" t="s">
        <v>76</v>
      </c>
      <c r="AY265" s="170" t="s">
        <v>123</v>
      </c>
      <c r="BK265" s="172">
        <f>SUM(BK266:BK271)</f>
        <v>0</v>
      </c>
    </row>
    <row r="266" spans="1:65" s="2" customFormat="1" ht="44.25" customHeight="1">
      <c r="A266" s="35"/>
      <c r="B266" s="36"/>
      <c r="C266" s="175" t="s">
        <v>456</v>
      </c>
      <c r="D266" s="175" t="s">
        <v>125</v>
      </c>
      <c r="E266" s="176" t="s">
        <v>457</v>
      </c>
      <c r="F266" s="177" t="s">
        <v>458</v>
      </c>
      <c r="G266" s="178" t="s">
        <v>193</v>
      </c>
      <c r="H266" s="179">
        <v>246.18199999999999</v>
      </c>
      <c r="I266" s="180"/>
      <c r="J266" s="181">
        <f>ROUND(I266*H266,2)</f>
        <v>0</v>
      </c>
      <c r="K266" s="177" t="s">
        <v>129</v>
      </c>
      <c r="L266" s="40"/>
      <c r="M266" s="182" t="s">
        <v>19</v>
      </c>
      <c r="N266" s="183" t="s">
        <v>42</v>
      </c>
      <c r="O266" s="65"/>
      <c r="P266" s="184">
        <f>O266*H266</f>
        <v>0</v>
      </c>
      <c r="Q266" s="184">
        <v>0</v>
      </c>
      <c r="R266" s="184">
        <f>Q266*H266</f>
        <v>0</v>
      </c>
      <c r="S266" s="184">
        <v>0</v>
      </c>
      <c r="T266" s="185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186" t="s">
        <v>130</v>
      </c>
      <c r="AT266" s="186" t="s">
        <v>125</v>
      </c>
      <c r="AU266" s="186" t="s">
        <v>80</v>
      </c>
      <c r="AY266" s="18" t="s">
        <v>123</v>
      </c>
      <c r="BE266" s="187">
        <f>IF(N266="základní",J266,0)</f>
        <v>0</v>
      </c>
      <c r="BF266" s="187">
        <f>IF(N266="snížená",J266,0)</f>
        <v>0</v>
      </c>
      <c r="BG266" s="187">
        <f>IF(N266="zákl. přenesená",J266,0)</f>
        <v>0</v>
      </c>
      <c r="BH266" s="187">
        <f>IF(N266="sníž. přenesená",J266,0)</f>
        <v>0</v>
      </c>
      <c r="BI266" s="187">
        <f>IF(N266="nulová",J266,0)</f>
        <v>0</v>
      </c>
      <c r="BJ266" s="18" t="s">
        <v>76</v>
      </c>
      <c r="BK266" s="187">
        <f>ROUND(I266*H266,2)</f>
        <v>0</v>
      </c>
      <c r="BL266" s="18" t="s">
        <v>130</v>
      </c>
      <c r="BM266" s="186" t="s">
        <v>459</v>
      </c>
    </row>
    <row r="267" spans="1:65" s="2" customFormat="1" ht="11.25">
      <c r="A267" s="35"/>
      <c r="B267" s="36"/>
      <c r="C267" s="37"/>
      <c r="D267" s="188" t="s">
        <v>132</v>
      </c>
      <c r="E267" s="37"/>
      <c r="F267" s="189" t="s">
        <v>460</v>
      </c>
      <c r="G267" s="37"/>
      <c r="H267" s="37"/>
      <c r="I267" s="190"/>
      <c r="J267" s="37"/>
      <c r="K267" s="37"/>
      <c r="L267" s="40"/>
      <c r="M267" s="191"/>
      <c r="N267" s="192"/>
      <c r="O267" s="65"/>
      <c r="P267" s="65"/>
      <c r="Q267" s="65"/>
      <c r="R267" s="65"/>
      <c r="S267" s="65"/>
      <c r="T267" s="66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8" t="s">
        <v>132</v>
      </c>
      <c r="AU267" s="18" t="s">
        <v>80</v>
      </c>
    </row>
    <row r="268" spans="1:65" s="13" customFormat="1" ht="11.25">
      <c r="B268" s="193"/>
      <c r="C268" s="194"/>
      <c r="D268" s="195" t="s">
        <v>134</v>
      </c>
      <c r="E268" s="196" t="s">
        <v>19</v>
      </c>
      <c r="F268" s="197" t="s">
        <v>461</v>
      </c>
      <c r="G268" s="194"/>
      <c r="H268" s="198">
        <v>246.18199999999999</v>
      </c>
      <c r="I268" s="199"/>
      <c r="J268" s="194"/>
      <c r="K268" s="194"/>
      <c r="L268" s="200"/>
      <c r="M268" s="201"/>
      <c r="N268" s="202"/>
      <c r="O268" s="202"/>
      <c r="P268" s="202"/>
      <c r="Q268" s="202"/>
      <c r="R268" s="202"/>
      <c r="S268" s="202"/>
      <c r="T268" s="203"/>
      <c r="AT268" s="204" t="s">
        <v>134</v>
      </c>
      <c r="AU268" s="204" t="s">
        <v>80</v>
      </c>
      <c r="AV268" s="13" t="s">
        <v>80</v>
      </c>
      <c r="AW268" s="13" t="s">
        <v>33</v>
      </c>
      <c r="AX268" s="13" t="s">
        <v>76</v>
      </c>
      <c r="AY268" s="204" t="s">
        <v>123</v>
      </c>
    </row>
    <row r="269" spans="1:65" s="2" customFormat="1" ht="49.15" customHeight="1">
      <c r="A269" s="35"/>
      <c r="B269" s="36"/>
      <c r="C269" s="175" t="s">
        <v>462</v>
      </c>
      <c r="D269" s="175" t="s">
        <v>125</v>
      </c>
      <c r="E269" s="176" t="s">
        <v>463</v>
      </c>
      <c r="F269" s="177" t="s">
        <v>464</v>
      </c>
      <c r="G269" s="178" t="s">
        <v>193</v>
      </c>
      <c r="H269" s="179">
        <v>42</v>
      </c>
      <c r="I269" s="180"/>
      <c r="J269" s="181">
        <f>ROUND(I269*H269,2)</f>
        <v>0</v>
      </c>
      <c r="K269" s="177" t="s">
        <v>129</v>
      </c>
      <c r="L269" s="40"/>
      <c r="M269" s="182" t="s">
        <v>19</v>
      </c>
      <c r="N269" s="183" t="s">
        <v>42</v>
      </c>
      <c r="O269" s="65"/>
      <c r="P269" s="184">
        <f>O269*H269</f>
        <v>0</v>
      </c>
      <c r="Q269" s="184">
        <v>0</v>
      </c>
      <c r="R269" s="184">
        <f>Q269*H269</f>
        <v>0</v>
      </c>
      <c r="S269" s="184">
        <v>0</v>
      </c>
      <c r="T269" s="185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186" t="s">
        <v>130</v>
      </c>
      <c r="AT269" s="186" t="s">
        <v>125</v>
      </c>
      <c r="AU269" s="186" t="s">
        <v>80</v>
      </c>
      <c r="AY269" s="18" t="s">
        <v>123</v>
      </c>
      <c r="BE269" s="187">
        <f>IF(N269="základní",J269,0)</f>
        <v>0</v>
      </c>
      <c r="BF269" s="187">
        <f>IF(N269="snížená",J269,0)</f>
        <v>0</v>
      </c>
      <c r="BG269" s="187">
        <f>IF(N269="zákl. přenesená",J269,0)</f>
        <v>0</v>
      </c>
      <c r="BH269" s="187">
        <f>IF(N269="sníž. přenesená",J269,0)</f>
        <v>0</v>
      </c>
      <c r="BI269" s="187">
        <f>IF(N269="nulová",J269,0)</f>
        <v>0</v>
      </c>
      <c r="BJ269" s="18" t="s">
        <v>76</v>
      </c>
      <c r="BK269" s="187">
        <f>ROUND(I269*H269,2)</f>
        <v>0</v>
      </c>
      <c r="BL269" s="18" t="s">
        <v>130</v>
      </c>
      <c r="BM269" s="186" t="s">
        <v>465</v>
      </c>
    </row>
    <row r="270" spans="1:65" s="2" customFormat="1" ht="11.25">
      <c r="A270" s="35"/>
      <c r="B270" s="36"/>
      <c r="C270" s="37"/>
      <c r="D270" s="188" t="s">
        <v>132</v>
      </c>
      <c r="E270" s="37"/>
      <c r="F270" s="189" t="s">
        <v>466</v>
      </c>
      <c r="G270" s="37"/>
      <c r="H270" s="37"/>
      <c r="I270" s="190"/>
      <c r="J270" s="37"/>
      <c r="K270" s="37"/>
      <c r="L270" s="40"/>
      <c r="M270" s="191"/>
      <c r="N270" s="192"/>
      <c r="O270" s="65"/>
      <c r="P270" s="65"/>
      <c r="Q270" s="65"/>
      <c r="R270" s="65"/>
      <c r="S270" s="65"/>
      <c r="T270" s="66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T270" s="18" t="s">
        <v>132</v>
      </c>
      <c r="AU270" s="18" t="s">
        <v>80</v>
      </c>
    </row>
    <row r="271" spans="1:65" s="13" customFormat="1" ht="11.25">
      <c r="B271" s="193"/>
      <c r="C271" s="194"/>
      <c r="D271" s="195" t="s">
        <v>134</v>
      </c>
      <c r="E271" s="196" t="s">
        <v>19</v>
      </c>
      <c r="F271" s="197" t="s">
        <v>354</v>
      </c>
      <c r="G271" s="194"/>
      <c r="H271" s="198">
        <v>42</v>
      </c>
      <c r="I271" s="199"/>
      <c r="J271" s="194"/>
      <c r="K271" s="194"/>
      <c r="L271" s="200"/>
      <c r="M271" s="226"/>
      <c r="N271" s="227"/>
      <c r="O271" s="227"/>
      <c r="P271" s="227"/>
      <c r="Q271" s="227"/>
      <c r="R271" s="227"/>
      <c r="S271" s="227"/>
      <c r="T271" s="228"/>
      <c r="AT271" s="204" t="s">
        <v>134</v>
      </c>
      <c r="AU271" s="204" t="s">
        <v>80</v>
      </c>
      <c r="AV271" s="13" t="s">
        <v>80</v>
      </c>
      <c r="AW271" s="13" t="s">
        <v>33</v>
      </c>
      <c r="AX271" s="13" t="s">
        <v>76</v>
      </c>
      <c r="AY271" s="204" t="s">
        <v>123</v>
      </c>
    </row>
    <row r="272" spans="1:65" s="2" customFormat="1" ht="6.95" customHeight="1">
      <c r="A272" s="35"/>
      <c r="B272" s="48"/>
      <c r="C272" s="49"/>
      <c r="D272" s="49"/>
      <c r="E272" s="49"/>
      <c r="F272" s="49"/>
      <c r="G272" s="49"/>
      <c r="H272" s="49"/>
      <c r="I272" s="49"/>
      <c r="J272" s="49"/>
      <c r="K272" s="49"/>
      <c r="L272" s="40"/>
      <c r="M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</row>
  </sheetData>
  <sheetProtection algorithmName="SHA-512" hashValue="JwDi2BjtzZ2hRRZs5nqw5zGsHRe4CRCN3bMCEg6++Xe6djxWEI4eq3moH/CguS4lkFpr29Z6ECPIuNdjhbRziQ==" saltValue="4X1vRpV1ncQcx2JtERbQysBPX/mNNyLy7SLRs3Ti06wbhmfOIdO6iT9/wjScQsmBsR8ksf04ikRkKTJ9F/BO9A==" spinCount="100000" sheet="1" objects="1" scenarios="1" formatColumns="0" formatRows="0" autoFilter="0"/>
  <autoFilter ref="C87:K271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/>
    <hyperlink ref="F95" r:id="rId2"/>
    <hyperlink ref="F98" r:id="rId3"/>
    <hyperlink ref="F101" r:id="rId4"/>
    <hyperlink ref="F104" r:id="rId5"/>
    <hyperlink ref="F107" r:id="rId6"/>
    <hyperlink ref="F110" r:id="rId7"/>
    <hyperlink ref="F113" r:id="rId8"/>
    <hyperlink ref="F116" r:id="rId9"/>
    <hyperlink ref="F119" r:id="rId10"/>
    <hyperlink ref="F122" r:id="rId11"/>
    <hyperlink ref="F125" r:id="rId12"/>
    <hyperlink ref="F128" r:id="rId13"/>
    <hyperlink ref="F131" r:id="rId14"/>
    <hyperlink ref="F137" r:id="rId15"/>
    <hyperlink ref="F144" r:id="rId16"/>
    <hyperlink ref="F148" r:id="rId17"/>
    <hyperlink ref="F154" r:id="rId18"/>
    <hyperlink ref="F159" r:id="rId19"/>
    <hyperlink ref="F162" r:id="rId20"/>
    <hyperlink ref="F165" r:id="rId21"/>
    <hyperlink ref="F168" r:id="rId22"/>
    <hyperlink ref="F171" r:id="rId23"/>
    <hyperlink ref="F174" r:id="rId24"/>
    <hyperlink ref="F178" r:id="rId25"/>
    <hyperlink ref="F183" r:id="rId26"/>
    <hyperlink ref="F187" r:id="rId27"/>
    <hyperlink ref="F194" r:id="rId28"/>
    <hyperlink ref="F197" r:id="rId29"/>
    <hyperlink ref="F200" r:id="rId30"/>
    <hyperlink ref="F219" r:id="rId31"/>
    <hyperlink ref="F224" r:id="rId32"/>
    <hyperlink ref="F227" r:id="rId33"/>
    <hyperlink ref="F233" r:id="rId34"/>
    <hyperlink ref="F238" r:id="rId35"/>
    <hyperlink ref="F241" r:id="rId36"/>
    <hyperlink ref="F244" r:id="rId37"/>
    <hyperlink ref="F247" r:id="rId38"/>
    <hyperlink ref="F251" r:id="rId39"/>
    <hyperlink ref="F254" r:id="rId40"/>
    <hyperlink ref="F257" r:id="rId41"/>
    <hyperlink ref="F260" r:id="rId42"/>
    <hyperlink ref="F263" r:id="rId43"/>
    <hyperlink ref="F267" r:id="rId44"/>
    <hyperlink ref="F270" r:id="rId45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3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AT2" s="18" t="s">
        <v>82</v>
      </c>
      <c r="AZ2" s="102" t="s">
        <v>467</v>
      </c>
      <c r="BA2" s="102" t="s">
        <v>468</v>
      </c>
      <c r="BB2" s="102" t="s">
        <v>141</v>
      </c>
      <c r="BC2" s="102" t="s">
        <v>469</v>
      </c>
      <c r="BD2" s="102" t="s">
        <v>80</v>
      </c>
    </row>
    <row r="3" spans="1:5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1"/>
      <c r="AT3" s="18" t="s">
        <v>80</v>
      </c>
      <c r="AZ3" s="102" t="s">
        <v>470</v>
      </c>
      <c r="BA3" s="102" t="s">
        <v>471</v>
      </c>
      <c r="BB3" s="102" t="s">
        <v>19</v>
      </c>
      <c r="BC3" s="102" t="s">
        <v>472</v>
      </c>
      <c r="BD3" s="102" t="s">
        <v>80</v>
      </c>
    </row>
    <row r="4" spans="1:56" s="1" customFormat="1" ht="24.95" customHeight="1">
      <c r="B4" s="21"/>
      <c r="D4" s="105" t="s">
        <v>92</v>
      </c>
      <c r="L4" s="21"/>
      <c r="M4" s="106" t="s">
        <v>10</v>
      </c>
      <c r="AT4" s="18" t="s">
        <v>4</v>
      </c>
      <c r="AZ4" s="102" t="s">
        <v>473</v>
      </c>
      <c r="BA4" s="102" t="s">
        <v>474</v>
      </c>
      <c r="BB4" s="102" t="s">
        <v>19</v>
      </c>
      <c r="BC4" s="102" t="s">
        <v>475</v>
      </c>
      <c r="BD4" s="102" t="s">
        <v>80</v>
      </c>
    </row>
    <row r="5" spans="1:56" s="1" customFormat="1" ht="6.95" customHeight="1">
      <c r="B5" s="21"/>
      <c r="L5" s="21"/>
    </row>
    <row r="6" spans="1:56" s="1" customFormat="1" ht="12" customHeight="1">
      <c r="B6" s="21"/>
      <c r="D6" s="107" t="s">
        <v>16</v>
      </c>
      <c r="L6" s="21"/>
    </row>
    <row r="7" spans="1:56" s="1" customFormat="1" ht="16.5" customHeight="1">
      <c r="B7" s="21"/>
      <c r="E7" s="374" t="str">
        <f>'Rekapitulace stavby'!K6</f>
        <v>Oprava kanalizace Hůrky</v>
      </c>
      <c r="F7" s="375"/>
      <c r="G7" s="375"/>
      <c r="H7" s="375"/>
      <c r="L7" s="21"/>
    </row>
    <row r="8" spans="1:56" s="2" customFormat="1" ht="12" customHeight="1">
      <c r="A8" s="35"/>
      <c r="B8" s="40"/>
      <c r="C8" s="35"/>
      <c r="D8" s="107" t="s">
        <v>93</v>
      </c>
      <c r="E8" s="35"/>
      <c r="F8" s="35"/>
      <c r="G8" s="35"/>
      <c r="H8" s="35"/>
      <c r="I8" s="35"/>
      <c r="J8" s="35"/>
      <c r="K8" s="35"/>
      <c r="L8" s="108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56" s="2" customFormat="1" ht="16.5" customHeight="1">
      <c r="A9" s="35"/>
      <c r="B9" s="40"/>
      <c r="C9" s="35"/>
      <c r="D9" s="35"/>
      <c r="E9" s="376" t="s">
        <v>476</v>
      </c>
      <c r="F9" s="377"/>
      <c r="G9" s="377"/>
      <c r="H9" s="377"/>
      <c r="I9" s="35"/>
      <c r="J9" s="35"/>
      <c r="K9" s="35"/>
      <c r="L9" s="108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5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0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56" s="2" customFormat="1" ht="12" customHeight="1">
      <c r="A11" s="35"/>
      <c r="B11" s="40"/>
      <c r="C11" s="35"/>
      <c r="D11" s="107" t="s">
        <v>18</v>
      </c>
      <c r="E11" s="35"/>
      <c r="F11" s="109" t="s">
        <v>19</v>
      </c>
      <c r="G11" s="35"/>
      <c r="H11" s="35"/>
      <c r="I11" s="107" t="s">
        <v>20</v>
      </c>
      <c r="J11" s="109" t="s">
        <v>19</v>
      </c>
      <c r="K11" s="35"/>
      <c r="L11" s="108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56" s="2" customFormat="1" ht="12" customHeight="1">
      <c r="A12" s="35"/>
      <c r="B12" s="40"/>
      <c r="C12" s="35"/>
      <c r="D12" s="107" t="s">
        <v>21</v>
      </c>
      <c r="E12" s="35"/>
      <c r="F12" s="109" t="s">
        <v>22</v>
      </c>
      <c r="G12" s="35"/>
      <c r="H12" s="35"/>
      <c r="I12" s="107" t="s">
        <v>23</v>
      </c>
      <c r="J12" s="110" t="str">
        <f>'Rekapitulace stavby'!AN8</f>
        <v>24. 6. 2024</v>
      </c>
      <c r="K12" s="35"/>
      <c r="L12" s="10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5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0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56" s="2" customFormat="1" ht="12" customHeight="1">
      <c r="A14" s="35"/>
      <c r="B14" s="40"/>
      <c r="C14" s="35"/>
      <c r="D14" s="107" t="s">
        <v>25</v>
      </c>
      <c r="E14" s="35"/>
      <c r="F14" s="35"/>
      <c r="G14" s="35"/>
      <c r="H14" s="35"/>
      <c r="I14" s="107" t="s">
        <v>26</v>
      </c>
      <c r="J14" s="109" t="s">
        <v>19</v>
      </c>
      <c r="K14" s="35"/>
      <c r="L14" s="10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56" s="2" customFormat="1" ht="18" customHeight="1">
      <c r="A15" s="35"/>
      <c r="B15" s="40"/>
      <c r="C15" s="35"/>
      <c r="D15" s="35"/>
      <c r="E15" s="109" t="s">
        <v>27</v>
      </c>
      <c r="F15" s="35"/>
      <c r="G15" s="35"/>
      <c r="H15" s="35"/>
      <c r="I15" s="107" t="s">
        <v>28</v>
      </c>
      <c r="J15" s="109" t="s">
        <v>19</v>
      </c>
      <c r="K15" s="35"/>
      <c r="L15" s="10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5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08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07" t="s">
        <v>29</v>
      </c>
      <c r="E17" s="35"/>
      <c r="F17" s="35"/>
      <c r="G17" s="35"/>
      <c r="H17" s="35"/>
      <c r="I17" s="107" t="s">
        <v>26</v>
      </c>
      <c r="J17" s="31" t="str">
        <f>'Rekapitulace stavby'!AN13</f>
        <v>Vyplň údaj</v>
      </c>
      <c r="K17" s="35"/>
      <c r="L17" s="108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78" t="str">
        <f>'Rekapitulace stavby'!E14</f>
        <v>Vyplň údaj</v>
      </c>
      <c r="F18" s="379"/>
      <c r="G18" s="379"/>
      <c r="H18" s="379"/>
      <c r="I18" s="107" t="s">
        <v>28</v>
      </c>
      <c r="J18" s="31" t="str">
        <f>'Rekapitulace stavby'!AN14</f>
        <v>Vyplň údaj</v>
      </c>
      <c r="K18" s="35"/>
      <c r="L18" s="108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08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07" t="s">
        <v>31</v>
      </c>
      <c r="E20" s="35"/>
      <c r="F20" s="35"/>
      <c r="G20" s="35"/>
      <c r="H20" s="35"/>
      <c r="I20" s="107" t="s">
        <v>26</v>
      </c>
      <c r="J20" s="109" t="s">
        <v>19</v>
      </c>
      <c r="K20" s="35"/>
      <c r="L20" s="108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9" t="s">
        <v>32</v>
      </c>
      <c r="F21" s="35"/>
      <c r="G21" s="35"/>
      <c r="H21" s="35"/>
      <c r="I21" s="107" t="s">
        <v>28</v>
      </c>
      <c r="J21" s="109" t="s">
        <v>19</v>
      </c>
      <c r="K21" s="35"/>
      <c r="L21" s="108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08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07" t="s">
        <v>34</v>
      </c>
      <c r="E23" s="35"/>
      <c r="F23" s="35"/>
      <c r="G23" s="35"/>
      <c r="H23" s="35"/>
      <c r="I23" s="107" t="s">
        <v>26</v>
      </c>
      <c r="J23" s="109" t="s">
        <v>19</v>
      </c>
      <c r="K23" s="35"/>
      <c r="L23" s="108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9" t="s">
        <v>32</v>
      </c>
      <c r="F24" s="35"/>
      <c r="G24" s="35"/>
      <c r="H24" s="35"/>
      <c r="I24" s="107" t="s">
        <v>28</v>
      </c>
      <c r="J24" s="109" t="s">
        <v>19</v>
      </c>
      <c r="K24" s="35"/>
      <c r="L24" s="108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08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07" t="s">
        <v>35</v>
      </c>
      <c r="E26" s="35"/>
      <c r="F26" s="35"/>
      <c r="G26" s="35"/>
      <c r="H26" s="35"/>
      <c r="I26" s="35"/>
      <c r="J26" s="35"/>
      <c r="K26" s="35"/>
      <c r="L26" s="108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1"/>
      <c r="B27" s="112"/>
      <c r="C27" s="111"/>
      <c r="D27" s="111"/>
      <c r="E27" s="380" t="s">
        <v>19</v>
      </c>
      <c r="F27" s="380"/>
      <c r="G27" s="380"/>
      <c r="H27" s="380"/>
      <c r="I27" s="111"/>
      <c r="J27" s="111"/>
      <c r="K27" s="111"/>
      <c r="L27" s="113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08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4"/>
      <c r="E29" s="114"/>
      <c r="F29" s="114"/>
      <c r="G29" s="114"/>
      <c r="H29" s="114"/>
      <c r="I29" s="114"/>
      <c r="J29" s="114"/>
      <c r="K29" s="114"/>
      <c r="L29" s="108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15" t="s">
        <v>37</v>
      </c>
      <c r="E30" s="35"/>
      <c r="F30" s="35"/>
      <c r="G30" s="35"/>
      <c r="H30" s="35"/>
      <c r="I30" s="35"/>
      <c r="J30" s="116">
        <f>ROUND(J88, 2)</f>
        <v>0</v>
      </c>
      <c r="K30" s="35"/>
      <c r="L30" s="108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4"/>
      <c r="E31" s="114"/>
      <c r="F31" s="114"/>
      <c r="G31" s="114"/>
      <c r="H31" s="114"/>
      <c r="I31" s="114"/>
      <c r="J31" s="114"/>
      <c r="K31" s="114"/>
      <c r="L31" s="108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17" t="s">
        <v>39</v>
      </c>
      <c r="G32" s="35"/>
      <c r="H32" s="35"/>
      <c r="I32" s="117" t="s">
        <v>38</v>
      </c>
      <c r="J32" s="117" t="s">
        <v>40</v>
      </c>
      <c r="K32" s="35"/>
      <c r="L32" s="108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18" t="s">
        <v>41</v>
      </c>
      <c r="E33" s="107" t="s">
        <v>42</v>
      </c>
      <c r="F33" s="119">
        <f>ROUND((SUM(BE88:BE238)),  2)</f>
        <v>0</v>
      </c>
      <c r="G33" s="35"/>
      <c r="H33" s="35"/>
      <c r="I33" s="120">
        <v>0.21</v>
      </c>
      <c r="J33" s="119">
        <f>ROUND(((SUM(BE88:BE238))*I33),  2)</f>
        <v>0</v>
      </c>
      <c r="K33" s="35"/>
      <c r="L33" s="108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07" t="s">
        <v>43</v>
      </c>
      <c r="F34" s="119">
        <f>ROUND((SUM(BF88:BF238)),  2)</f>
        <v>0</v>
      </c>
      <c r="G34" s="35"/>
      <c r="H34" s="35"/>
      <c r="I34" s="120">
        <v>0.12</v>
      </c>
      <c r="J34" s="119">
        <f>ROUND(((SUM(BF88:BF238))*I34),  2)</f>
        <v>0</v>
      </c>
      <c r="K34" s="35"/>
      <c r="L34" s="108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07" t="s">
        <v>44</v>
      </c>
      <c r="F35" s="119">
        <f>ROUND((SUM(BG88:BG238)),  2)</f>
        <v>0</v>
      </c>
      <c r="G35" s="35"/>
      <c r="H35" s="35"/>
      <c r="I35" s="120">
        <v>0.21</v>
      </c>
      <c r="J35" s="119">
        <f>0</f>
        <v>0</v>
      </c>
      <c r="K35" s="35"/>
      <c r="L35" s="108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07" t="s">
        <v>45</v>
      </c>
      <c r="F36" s="119">
        <f>ROUND((SUM(BH88:BH238)),  2)</f>
        <v>0</v>
      </c>
      <c r="G36" s="35"/>
      <c r="H36" s="35"/>
      <c r="I36" s="120">
        <v>0.12</v>
      </c>
      <c r="J36" s="119">
        <f>0</f>
        <v>0</v>
      </c>
      <c r="K36" s="35"/>
      <c r="L36" s="108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07" t="s">
        <v>46</v>
      </c>
      <c r="F37" s="119">
        <f>ROUND((SUM(BI88:BI238)),  2)</f>
        <v>0</v>
      </c>
      <c r="G37" s="35"/>
      <c r="H37" s="35"/>
      <c r="I37" s="120">
        <v>0</v>
      </c>
      <c r="J37" s="119">
        <f>0</f>
        <v>0</v>
      </c>
      <c r="K37" s="35"/>
      <c r="L37" s="108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08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1"/>
      <c r="D39" s="122" t="s">
        <v>47</v>
      </c>
      <c r="E39" s="123"/>
      <c r="F39" s="123"/>
      <c r="G39" s="124" t="s">
        <v>48</v>
      </c>
      <c r="H39" s="125" t="s">
        <v>49</v>
      </c>
      <c r="I39" s="123"/>
      <c r="J39" s="126">
        <f>SUM(J30:J37)</f>
        <v>0</v>
      </c>
      <c r="K39" s="127"/>
      <c r="L39" s="108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28"/>
      <c r="C40" s="129"/>
      <c r="D40" s="129"/>
      <c r="E40" s="129"/>
      <c r="F40" s="129"/>
      <c r="G40" s="129"/>
      <c r="H40" s="129"/>
      <c r="I40" s="129"/>
      <c r="J40" s="129"/>
      <c r="K40" s="129"/>
      <c r="L40" s="108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08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95</v>
      </c>
      <c r="D45" s="37"/>
      <c r="E45" s="37"/>
      <c r="F45" s="37"/>
      <c r="G45" s="37"/>
      <c r="H45" s="37"/>
      <c r="I45" s="37"/>
      <c r="J45" s="37"/>
      <c r="K45" s="37"/>
      <c r="L45" s="108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08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08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381" t="str">
        <f>E7</f>
        <v>Oprava kanalizace Hůrky</v>
      </c>
      <c r="F48" s="382"/>
      <c r="G48" s="382"/>
      <c r="H48" s="382"/>
      <c r="I48" s="37"/>
      <c r="J48" s="37"/>
      <c r="K48" s="37"/>
      <c r="L48" s="108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93</v>
      </c>
      <c r="D49" s="37"/>
      <c r="E49" s="37"/>
      <c r="F49" s="37"/>
      <c r="G49" s="37"/>
      <c r="H49" s="37"/>
      <c r="I49" s="37"/>
      <c r="J49" s="37"/>
      <c r="K49" s="37"/>
      <c r="L49" s="108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334" t="str">
        <f>E9</f>
        <v>2 - Přípojky</v>
      </c>
      <c r="F50" s="383"/>
      <c r="G50" s="383"/>
      <c r="H50" s="383"/>
      <c r="I50" s="37"/>
      <c r="J50" s="37"/>
      <c r="K50" s="37"/>
      <c r="L50" s="108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08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Hůrky, m.č. Nová Bystřice</v>
      </c>
      <c r="G52" s="37"/>
      <c r="H52" s="37"/>
      <c r="I52" s="30" t="s">
        <v>23</v>
      </c>
      <c r="J52" s="60" t="str">
        <f>IF(J12="","",J12)</f>
        <v>24. 6. 2024</v>
      </c>
      <c r="K52" s="37"/>
      <c r="L52" s="108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08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5.2" customHeight="1">
      <c r="A54" s="35"/>
      <c r="B54" s="36"/>
      <c r="C54" s="30" t="s">
        <v>25</v>
      </c>
      <c r="D54" s="37"/>
      <c r="E54" s="37"/>
      <c r="F54" s="28" t="str">
        <f>E15</f>
        <v>Město Nová Bystřice</v>
      </c>
      <c r="G54" s="37"/>
      <c r="H54" s="37"/>
      <c r="I54" s="30" t="s">
        <v>31</v>
      </c>
      <c r="J54" s="33" t="str">
        <f>E21</f>
        <v>Ing. Martin Růžička</v>
      </c>
      <c r="K54" s="37"/>
      <c r="L54" s="108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29</v>
      </c>
      <c r="D55" s="37"/>
      <c r="E55" s="37"/>
      <c r="F55" s="28" t="str">
        <f>IF(E18="","",E18)</f>
        <v>Vyplň údaj</v>
      </c>
      <c r="G55" s="37"/>
      <c r="H55" s="37"/>
      <c r="I55" s="30" t="s">
        <v>34</v>
      </c>
      <c r="J55" s="33" t="str">
        <f>E24</f>
        <v>Ing. Martin Růžička</v>
      </c>
      <c r="K55" s="37"/>
      <c r="L55" s="108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08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2" t="s">
        <v>96</v>
      </c>
      <c r="D57" s="133"/>
      <c r="E57" s="133"/>
      <c r="F57" s="133"/>
      <c r="G57" s="133"/>
      <c r="H57" s="133"/>
      <c r="I57" s="133"/>
      <c r="J57" s="134" t="s">
        <v>97</v>
      </c>
      <c r="K57" s="133"/>
      <c r="L57" s="108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08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35" t="s">
        <v>69</v>
      </c>
      <c r="D59" s="37"/>
      <c r="E59" s="37"/>
      <c r="F59" s="37"/>
      <c r="G59" s="37"/>
      <c r="H59" s="37"/>
      <c r="I59" s="37"/>
      <c r="J59" s="78">
        <f>J88</f>
        <v>0</v>
      </c>
      <c r="K59" s="37"/>
      <c r="L59" s="108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98</v>
      </c>
    </row>
    <row r="60" spans="1:47" s="9" customFormat="1" ht="24.95" customHeight="1">
      <c r="B60" s="136"/>
      <c r="C60" s="137"/>
      <c r="D60" s="138" t="s">
        <v>99</v>
      </c>
      <c r="E60" s="139"/>
      <c r="F60" s="139"/>
      <c r="G60" s="139"/>
      <c r="H60" s="139"/>
      <c r="I60" s="139"/>
      <c r="J60" s="140">
        <f>J89</f>
        <v>0</v>
      </c>
      <c r="K60" s="137"/>
      <c r="L60" s="141"/>
    </row>
    <row r="61" spans="1:47" s="10" customFormat="1" ht="19.899999999999999" customHeight="1">
      <c r="B61" s="142"/>
      <c r="C61" s="143"/>
      <c r="D61" s="144" t="s">
        <v>100</v>
      </c>
      <c r="E61" s="145"/>
      <c r="F61" s="145"/>
      <c r="G61" s="145"/>
      <c r="H61" s="145"/>
      <c r="I61" s="145"/>
      <c r="J61" s="146">
        <f>J90</f>
        <v>0</v>
      </c>
      <c r="K61" s="143"/>
      <c r="L61" s="147"/>
    </row>
    <row r="62" spans="1:47" s="10" customFormat="1" ht="19.899999999999999" customHeight="1">
      <c r="B62" s="142"/>
      <c r="C62" s="143"/>
      <c r="D62" s="144" t="s">
        <v>101</v>
      </c>
      <c r="E62" s="145"/>
      <c r="F62" s="145"/>
      <c r="G62" s="145"/>
      <c r="H62" s="145"/>
      <c r="I62" s="145"/>
      <c r="J62" s="146">
        <f>J126</f>
        <v>0</v>
      </c>
      <c r="K62" s="143"/>
      <c r="L62" s="147"/>
    </row>
    <row r="63" spans="1:47" s="10" customFormat="1" ht="19.899999999999999" customHeight="1">
      <c r="B63" s="142"/>
      <c r="C63" s="143"/>
      <c r="D63" s="144" t="s">
        <v>102</v>
      </c>
      <c r="E63" s="145"/>
      <c r="F63" s="145"/>
      <c r="G63" s="145"/>
      <c r="H63" s="145"/>
      <c r="I63" s="145"/>
      <c r="J63" s="146">
        <f>J130</f>
        <v>0</v>
      </c>
      <c r="K63" s="143"/>
      <c r="L63" s="147"/>
    </row>
    <row r="64" spans="1:47" s="10" customFormat="1" ht="19.899999999999999" customHeight="1">
      <c r="B64" s="142"/>
      <c r="C64" s="143"/>
      <c r="D64" s="144" t="s">
        <v>103</v>
      </c>
      <c r="E64" s="145"/>
      <c r="F64" s="145"/>
      <c r="G64" s="145"/>
      <c r="H64" s="145"/>
      <c r="I64" s="145"/>
      <c r="J64" s="146">
        <f>J134</f>
        <v>0</v>
      </c>
      <c r="K64" s="143"/>
      <c r="L64" s="147"/>
    </row>
    <row r="65" spans="1:31" s="10" customFormat="1" ht="19.899999999999999" customHeight="1">
      <c r="B65" s="142"/>
      <c r="C65" s="143"/>
      <c r="D65" s="144" t="s">
        <v>477</v>
      </c>
      <c r="E65" s="145"/>
      <c r="F65" s="145"/>
      <c r="G65" s="145"/>
      <c r="H65" s="145"/>
      <c r="I65" s="145"/>
      <c r="J65" s="146">
        <f>J158</f>
        <v>0</v>
      </c>
      <c r="K65" s="143"/>
      <c r="L65" s="147"/>
    </row>
    <row r="66" spans="1:31" s="10" customFormat="1" ht="19.899999999999999" customHeight="1">
      <c r="B66" s="142"/>
      <c r="C66" s="143"/>
      <c r="D66" s="144" t="s">
        <v>105</v>
      </c>
      <c r="E66" s="145"/>
      <c r="F66" s="145"/>
      <c r="G66" s="145"/>
      <c r="H66" s="145"/>
      <c r="I66" s="145"/>
      <c r="J66" s="146">
        <f>J209</f>
        <v>0</v>
      </c>
      <c r="K66" s="143"/>
      <c r="L66" s="147"/>
    </row>
    <row r="67" spans="1:31" s="10" customFormat="1" ht="19.899999999999999" customHeight="1">
      <c r="B67" s="142"/>
      <c r="C67" s="143"/>
      <c r="D67" s="144" t="s">
        <v>478</v>
      </c>
      <c r="E67" s="145"/>
      <c r="F67" s="145"/>
      <c r="G67" s="145"/>
      <c r="H67" s="145"/>
      <c r="I67" s="145"/>
      <c r="J67" s="146">
        <f>J216</f>
        <v>0</v>
      </c>
      <c r="K67" s="143"/>
      <c r="L67" s="147"/>
    </row>
    <row r="68" spans="1:31" s="10" customFormat="1" ht="19.899999999999999" customHeight="1">
      <c r="B68" s="142"/>
      <c r="C68" s="143"/>
      <c r="D68" s="144" t="s">
        <v>107</v>
      </c>
      <c r="E68" s="145"/>
      <c r="F68" s="145"/>
      <c r="G68" s="145"/>
      <c r="H68" s="145"/>
      <c r="I68" s="145"/>
      <c r="J68" s="146">
        <f>J232</f>
        <v>0</v>
      </c>
      <c r="K68" s="143"/>
      <c r="L68" s="147"/>
    </row>
    <row r="69" spans="1:31" s="2" customFormat="1" ht="21.75" customHeight="1">
      <c r="A69" s="35"/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108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31" s="2" customFormat="1" ht="6.95" customHeight="1">
      <c r="A70" s="35"/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108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4" spans="1:31" s="2" customFormat="1" ht="6.95" customHeight="1">
      <c r="A74" s="35"/>
      <c r="B74" s="50"/>
      <c r="C74" s="51"/>
      <c r="D74" s="51"/>
      <c r="E74" s="51"/>
      <c r="F74" s="51"/>
      <c r="G74" s="51"/>
      <c r="H74" s="51"/>
      <c r="I74" s="51"/>
      <c r="J74" s="51"/>
      <c r="K74" s="51"/>
      <c r="L74" s="108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24.95" customHeight="1">
      <c r="A75" s="35"/>
      <c r="B75" s="36"/>
      <c r="C75" s="24" t="s">
        <v>108</v>
      </c>
      <c r="D75" s="37"/>
      <c r="E75" s="37"/>
      <c r="F75" s="37"/>
      <c r="G75" s="37"/>
      <c r="H75" s="37"/>
      <c r="I75" s="37"/>
      <c r="J75" s="37"/>
      <c r="K75" s="37"/>
      <c r="L75" s="108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6.95" customHeigh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108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2" customHeight="1">
      <c r="A77" s="35"/>
      <c r="B77" s="36"/>
      <c r="C77" s="30" t="s">
        <v>16</v>
      </c>
      <c r="D77" s="37"/>
      <c r="E77" s="37"/>
      <c r="F77" s="37"/>
      <c r="G77" s="37"/>
      <c r="H77" s="37"/>
      <c r="I77" s="37"/>
      <c r="J77" s="37"/>
      <c r="K77" s="37"/>
      <c r="L77" s="108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6.5" customHeight="1">
      <c r="A78" s="35"/>
      <c r="B78" s="36"/>
      <c r="C78" s="37"/>
      <c r="D78" s="37"/>
      <c r="E78" s="381" t="str">
        <f>E7</f>
        <v>Oprava kanalizace Hůrky</v>
      </c>
      <c r="F78" s="382"/>
      <c r="G78" s="382"/>
      <c r="H78" s="382"/>
      <c r="I78" s="37"/>
      <c r="J78" s="37"/>
      <c r="K78" s="37"/>
      <c r="L78" s="108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2" customHeight="1">
      <c r="A79" s="35"/>
      <c r="B79" s="36"/>
      <c r="C79" s="30" t="s">
        <v>93</v>
      </c>
      <c r="D79" s="37"/>
      <c r="E79" s="37"/>
      <c r="F79" s="37"/>
      <c r="G79" s="37"/>
      <c r="H79" s="37"/>
      <c r="I79" s="37"/>
      <c r="J79" s="37"/>
      <c r="K79" s="37"/>
      <c r="L79" s="108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16.5" customHeight="1">
      <c r="A80" s="35"/>
      <c r="B80" s="36"/>
      <c r="C80" s="37"/>
      <c r="D80" s="37"/>
      <c r="E80" s="334" t="str">
        <f>E9</f>
        <v>2 - Přípojky</v>
      </c>
      <c r="F80" s="383"/>
      <c r="G80" s="383"/>
      <c r="H80" s="383"/>
      <c r="I80" s="37"/>
      <c r="J80" s="37"/>
      <c r="K80" s="37"/>
      <c r="L80" s="108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5" s="2" customFormat="1" ht="6.95" customHeight="1">
      <c r="A81" s="35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108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21</v>
      </c>
      <c r="D82" s="37"/>
      <c r="E82" s="37"/>
      <c r="F82" s="28" t="str">
        <f>F12</f>
        <v>Hůrky, m.č. Nová Bystřice</v>
      </c>
      <c r="G82" s="37"/>
      <c r="H82" s="37"/>
      <c r="I82" s="30" t="s">
        <v>23</v>
      </c>
      <c r="J82" s="60" t="str">
        <f>IF(J12="","",J12)</f>
        <v>24. 6. 2024</v>
      </c>
      <c r="K82" s="37"/>
      <c r="L82" s="108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108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15.2" customHeight="1">
      <c r="A84" s="35"/>
      <c r="B84" s="36"/>
      <c r="C84" s="30" t="s">
        <v>25</v>
      </c>
      <c r="D84" s="37"/>
      <c r="E84" s="37"/>
      <c r="F84" s="28" t="str">
        <f>E15</f>
        <v>Město Nová Bystřice</v>
      </c>
      <c r="G84" s="37"/>
      <c r="H84" s="37"/>
      <c r="I84" s="30" t="s">
        <v>31</v>
      </c>
      <c r="J84" s="33" t="str">
        <f>E21</f>
        <v>Ing. Martin Růžička</v>
      </c>
      <c r="K84" s="37"/>
      <c r="L84" s="108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5.2" customHeight="1">
      <c r="A85" s="35"/>
      <c r="B85" s="36"/>
      <c r="C85" s="30" t="s">
        <v>29</v>
      </c>
      <c r="D85" s="37"/>
      <c r="E85" s="37"/>
      <c r="F85" s="28" t="str">
        <f>IF(E18="","",E18)</f>
        <v>Vyplň údaj</v>
      </c>
      <c r="G85" s="37"/>
      <c r="H85" s="37"/>
      <c r="I85" s="30" t="s">
        <v>34</v>
      </c>
      <c r="J85" s="33" t="str">
        <f>E24</f>
        <v>Ing. Martin Růžička</v>
      </c>
      <c r="K85" s="37"/>
      <c r="L85" s="108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10.3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08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11" customFormat="1" ht="29.25" customHeight="1">
      <c r="A87" s="148"/>
      <c r="B87" s="149"/>
      <c r="C87" s="150" t="s">
        <v>109</v>
      </c>
      <c r="D87" s="151" t="s">
        <v>56</v>
      </c>
      <c r="E87" s="151" t="s">
        <v>52</v>
      </c>
      <c r="F87" s="151" t="s">
        <v>53</v>
      </c>
      <c r="G87" s="151" t="s">
        <v>110</v>
      </c>
      <c r="H87" s="151" t="s">
        <v>111</v>
      </c>
      <c r="I87" s="151" t="s">
        <v>112</v>
      </c>
      <c r="J87" s="151" t="s">
        <v>97</v>
      </c>
      <c r="K87" s="152" t="s">
        <v>113</v>
      </c>
      <c r="L87" s="153"/>
      <c r="M87" s="69" t="s">
        <v>19</v>
      </c>
      <c r="N87" s="70" t="s">
        <v>41</v>
      </c>
      <c r="O87" s="70" t="s">
        <v>114</v>
      </c>
      <c r="P87" s="70" t="s">
        <v>115</v>
      </c>
      <c r="Q87" s="70" t="s">
        <v>116</v>
      </c>
      <c r="R87" s="70" t="s">
        <v>117</v>
      </c>
      <c r="S87" s="70" t="s">
        <v>118</v>
      </c>
      <c r="T87" s="71" t="s">
        <v>119</v>
      </c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</row>
    <row r="88" spans="1:65" s="2" customFormat="1" ht="22.9" customHeight="1">
      <c r="A88" s="35"/>
      <c r="B88" s="36"/>
      <c r="C88" s="76" t="s">
        <v>120</v>
      </c>
      <c r="D88" s="37"/>
      <c r="E88" s="37"/>
      <c r="F88" s="37"/>
      <c r="G88" s="37"/>
      <c r="H88" s="37"/>
      <c r="I88" s="37"/>
      <c r="J88" s="154">
        <f>BK88</f>
        <v>0</v>
      </c>
      <c r="K88" s="37"/>
      <c r="L88" s="40"/>
      <c r="M88" s="72"/>
      <c r="N88" s="155"/>
      <c r="O88" s="73"/>
      <c r="P88" s="156">
        <f>P89</f>
        <v>0</v>
      </c>
      <c r="Q88" s="73"/>
      <c r="R88" s="156">
        <f>R89</f>
        <v>66.924720746399998</v>
      </c>
      <c r="S88" s="73"/>
      <c r="T88" s="157">
        <f>T89</f>
        <v>211.0856</v>
      </c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T88" s="18" t="s">
        <v>70</v>
      </c>
      <c r="AU88" s="18" t="s">
        <v>98</v>
      </c>
      <c r="BK88" s="158">
        <f>BK89</f>
        <v>0</v>
      </c>
    </row>
    <row r="89" spans="1:65" s="12" customFormat="1" ht="25.9" customHeight="1">
      <c r="B89" s="159"/>
      <c r="C89" s="160"/>
      <c r="D89" s="161" t="s">
        <v>70</v>
      </c>
      <c r="E89" s="162" t="s">
        <v>121</v>
      </c>
      <c r="F89" s="162" t="s">
        <v>122</v>
      </c>
      <c r="G89" s="160"/>
      <c r="H89" s="160"/>
      <c r="I89" s="163"/>
      <c r="J89" s="164">
        <f>BK89</f>
        <v>0</v>
      </c>
      <c r="K89" s="160"/>
      <c r="L89" s="165"/>
      <c r="M89" s="166"/>
      <c r="N89" s="167"/>
      <c r="O89" s="167"/>
      <c r="P89" s="168">
        <f>P90+P126+P130+P134+P158+P209+P216+P232</f>
        <v>0</v>
      </c>
      <c r="Q89" s="167"/>
      <c r="R89" s="168">
        <f>R90+R126+R130+R134+R158+R209+R216+R232</f>
        <v>66.924720746399998</v>
      </c>
      <c r="S89" s="167"/>
      <c r="T89" s="169">
        <f>T90+T126+T130+T134+T158+T209+T216+T232</f>
        <v>211.0856</v>
      </c>
      <c r="AR89" s="170" t="s">
        <v>76</v>
      </c>
      <c r="AT89" s="171" t="s">
        <v>70</v>
      </c>
      <c r="AU89" s="171" t="s">
        <v>71</v>
      </c>
      <c r="AY89" s="170" t="s">
        <v>123</v>
      </c>
      <c r="BK89" s="172">
        <f>BK90+BK126+BK130+BK134+BK158+BK209+BK216+BK232</f>
        <v>0</v>
      </c>
    </row>
    <row r="90" spans="1:65" s="12" customFormat="1" ht="22.9" customHeight="1">
      <c r="B90" s="159"/>
      <c r="C90" s="160"/>
      <c r="D90" s="161" t="s">
        <v>70</v>
      </c>
      <c r="E90" s="173" t="s">
        <v>76</v>
      </c>
      <c r="F90" s="173" t="s">
        <v>124</v>
      </c>
      <c r="G90" s="160"/>
      <c r="H90" s="160"/>
      <c r="I90" s="163"/>
      <c r="J90" s="174">
        <f>BK90</f>
        <v>0</v>
      </c>
      <c r="K90" s="160"/>
      <c r="L90" s="165"/>
      <c r="M90" s="166"/>
      <c r="N90" s="167"/>
      <c r="O90" s="167"/>
      <c r="P90" s="168">
        <f>SUM(P91:P125)</f>
        <v>0</v>
      </c>
      <c r="Q90" s="167"/>
      <c r="R90" s="168">
        <f>SUM(R91:R125)</f>
        <v>61.496381584000005</v>
      </c>
      <c r="S90" s="167"/>
      <c r="T90" s="169">
        <f>SUM(T91:T125)</f>
        <v>193.14240000000001</v>
      </c>
      <c r="AR90" s="170" t="s">
        <v>76</v>
      </c>
      <c r="AT90" s="171" t="s">
        <v>70</v>
      </c>
      <c r="AU90" s="171" t="s">
        <v>76</v>
      </c>
      <c r="AY90" s="170" t="s">
        <v>123</v>
      </c>
      <c r="BK90" s="172">
        <f>SUM(BK91:BK125)</f>
        <v>0</v>
      </c>
    </row>
    <row r="91" spans="1:65" s="2" customFormat="1" ht="76.349999999999994" customHeight="1">
      <c r="A91" s="35"/>
      <c r="B91" s="36"/>
      <c r="C91" s="175" t="s">
        <v>76</v>
      </c>
      <c r="D91" s="175" t="s">
        <v>125</v>
      </c>
      <c r="E91" s="176" t="s">
        <v>479</v>
      </c>
      <c r="F91" s="177" t="s">
        <v>480</v>
      </c>
      <c r="G91" s="178" t="s">
        <v>128</v>
      </c>
      <c r="H91" s="179">
        <v>103.84</v>
      </c>
      <c r="I91" s="180"/>
      <c r="J91" s="181">
        <f>ROUND(I91*H91,2)</f>
        <v>0</v>
      </c>
      <c r="K91" s="177" t="s">
        <v>129</v>
      </c>
      <c r="L91" s="40"/>
      <c r="M91" s="182" t="s">
        <v>19</v>
      </c>
      <c r="N91" s="183" t="s">
        <v>42</v>
      </c>
      <c r="O91" s="65"/>
      <c r="P91" s="184">
        <f>O91*H91</f>
        <v>0</v>
      </c>
      <c r="Q91" s="184">
        <v>0</v>
      </c>
      <c r="R91" s="184">
        <f>Q91*H91</f>
        <v>0</v>
      </c>
      <c r="S91" s="184">
        <v>0.44</v>
      </c>
      <c r="T91" s="185">
        <f>S91*H91</f>
        <v>45.689599999999999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R91" s="186" t="s">
        <v>130</v>
      </c>
      <c r="AT91" s="186" t="s">
        <v>125</v>
      </c>
      <c r="AU91" s="186" t="s">
        <v>80</v>
      </c>
      <c r="AY91" s="18" t="s">
        <v>123</v>
      </c>
      <c r="BE91" s="187">
        <f>IF(N91="základní",J91,0)</f>
        <v>0</v>
      </c>
      <c r="BF91" s="187">
        <f>IF(N91="snížená",J91,0)</f>
        <v>0</v>
      </c>
      <c r="BG91" s="187">
        <f>IF(N91="zákl. přenesená",J91,0)</f>
        <v>0</v>
      </c>
      <c r="BH91" s="187">
        <f>IF(N91="sníž. přenesená",J91,0)</f>
        <v>0</v>
      </c>
      <c r="BI91" s="187">
        <f>IF(N91="nulová",J91,0)</f>
        <v>0</v>
      </c>
      <c r="BJ91" s="18" t="s">
        <v>76</v>
      </c>
      <c r="BK91" s="187">
        <f>ROUND(I91*H91,2)</f>
        <v>0</v>
      </c>
      <c r="BL91" s="18" t="s">
        <v>130</v>
      </c>
      <c r="BM91" s="186" t="s">
        <v>481</v>
      </c>
    </row>
    <row r="92" spans="1:65" s="2" customFormat="1" ht="11.25">
      <c r="A92" s="35"/>
      <c r="B92" s="36"/>
      <c r="C92" s="37"/>
      <c r="D92" s="188" t="s">
        <v>132</v>
      </c>
      <c r="E92" s="37"/>
      <c r="F92" s="189" t="s">
        <v>482</v>
      </c>
      <c r="G92" s="37"/>
      <c r="H92" s="37"/>
      <c r="I92" s="190"/>
      <c r="J92" s="37"/>
      <c r="K92" s="37"/>
      <c r="L92" s="40"/>
      <c r="M92" s="191"/>
      <c r="N92" s="192"/>
      <c r="O92" s="65"/>
      <c r="P92" s="65"/>
      <c r="Q92" s="65"/>
      <c r="R92" s="65"/>
      <c r="S92" s="65"/>
      <c r="T92" s="66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T92" s="18" t="s">
        <v>132</v>
      </c>
      <c r="AU92" s="18" t="s">
        <v>80</v>
      </c>
    </row>
    <row r="93" spans="1:65" s="13" customFormat="1" ht="11.25">
      <c r="B93" s="193"/>
      <c r="C93" s="194"/>
      <c r="D93" s="195" t="s">
        <v>134</v>
      </c>
      <c r="E93" s="196" t="s">
        <v>470</v>
      </c>
      <c r="F93" s="197" t="s">
        <v>483</v>
      </c>
      <c r="G93" s="194"/>
      <c r="H93" s="198">
        <v>103.84</v>
      </c>
      <c r="I93" s="199"/>
      <c r="J93" s="194"/>
      <c r="K93" s="194"/>
      <c r="L93" s="200"/>
      <c r="M93" s="201"/>
      <c r="N93" s="202"/>
      <c r="O93" s="202"/>
      <c r="P93" s="202"/>
      <c r="Q93" s="202"/>
      <c r="R93" s="202"/>
      <c r="S93" s="202"/>
      <c r="T93" s="203"/>
      <c r="AT93" s="204" t="s">
        <v>134</v>
      </c>
      <c r="AU93" s="204" t="s">
        <v>80</v>
      </c>
      <c r="AV93" s="13" t="s">
        <v>80</v>
      </c>
      <c r="AW93" s="13" t="s">
        <v>33</v>
      </c>
      <c r="AX93" s="13" t="s">
        <v>76</v>
      </c>
      <c r="AY93" s="204" t="s">
        <v>123</v>
      </c>
    </row>
    <row r="94" spans="1:65" s="2" customFormat="1" ht="76.349999999999994" customHeight="1">
      <c r="A94" s="35"/>
      <c r="B94" s="36"/>
      <c r="C94" s="175" t="s">
        <v>80</v>
      </c>
      <c r="D94" s="175" t="s">
        <v>125</v>
      </c>
      <c r="E94" s="176" t="s">
        <v>484</v>
      </c>
      <c r="F94" s="177" t="s">
        <v>485</v>
      </c>
      <c r="G94" s="178" t="s">
        <v>128</v>
      </c>
      <c r="H94" s="179">
        <v>103.84</v>
      </c>
      <c r="I94" s="180"/>
      <c r="J94" s="181">
        <f>ROUND(I94*H94,2)</f>
        <v>0</v>
      </c>
      <c r="K94" s="177" t="s">
        <v>129</v>
      </c>
      <c r="L94" s="40"/>
      <c r="M94" s="182" t="s">
        <v>19</v>
      </c>
      <c r="N94" s="183" t="s">
        <v>42</v>
      </c>
      <c r="O94" s="65"/>
      <c r="P94" s="184">
        <f>O94*H94</f>
        <v>0</v>
      </c>
      <c r="Q94" s="184">
        <v>0</v>
      </c>
      <c r="R94" s="184">
        <f>Q94*H94</f>
        <v>0</v>
      </c>
      <c r="S94" s="184">
        <v>0.75</v>
      </c>
      <c r="T94" s="185">
        <f>S94*H94</f>
        <v>77.88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86" t="s">
        <v>130</v>
      </c>
      <c r="AT94" s="186" t="s">
        <v>125</v>
      </c>
      <c r="AU94" s="186" t="s">
        <v>80</v>
      </c>
      <c r="AY94" s="18" t="s">
        <v>123</v>
      </c>
      <c r="BE94" s="187">
        <f>IF(N94="základní",J94,0)</f>
        <v>0</v>
      </c>
      <c r="BF94" s="187">
        <f>IF(N94="snížená",J94,0)</f>
        <v>0</v>
      </c>
      <c r="BG94" s="187">
        <f>IF(N94="zákl. přenesená",J94,0)</f>
        <v>0</v>
      </c>
      <c r="BH94" s="187">
        <f>IF(N94="sníž. přenesená",J94,0)</f>
        <v>0</v>
      </c>
      <c r="BI94" s="187">
        <f>IF(N94="nulová",J94,0)</f>
        <v>0</v>
      </c>
      <c r="BJ94" s="18" t="s">
        <v>76</v>
      </c>
      <c r="BK94" s="187">
        <f>ROUND(I94*H94,2)</f>
        <v>0</v>
      </c>
      <c r="BL94" s="18" t="s">
        <v>130</v>
      </c>
      <c r="BM94" s="186" t="s">
        <v>486</v>
      </c>
    </row>
    <row r="95" spans="1:65" s="2" customFormat="1" ht="11.25">
      <c r="A95" s="35"/>
      <c r="B95" s="36"/>
      <c r="C95" s="37"/>
      <c r="D95" s="188" t="s">
        <v>132</v>
      </c>
      <c r="E95" s="37"/>
      <c r="F95" s="189" t="s">
        <v>487</v>
      </c>
      <c r="G95" s="37"/>
      <c r="H95" s="37"/>
      <c r="I95" s="190"/>
      <c r="J95" s="37"/>
      <c r="K95" s="37"/>
      <c r="L95" s="40"/>
      <c r="M95" s="191"/>
      <c r="N95" s="192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132</v>
      </c>
      <c r="AU95" s="18" t="s">
        <v>80</v>
      </c>
    </row>
    <row r="96" spans="1:65" s="13" customFormat="1" ht="11.25">
      <c r="B96" s="193"/>
      <c r="C96" s="194"/>
      <c r="D96" s="195" t="s">
        <v>134</v>
      </c>
      <c r="E96" s="196" t="s">
        <v>19</v>
      </c>
      <c r="F96" s="197" t="s">
        <v>470</v>
      </c>
      <c r="G96" s="194"/>
      <c r="H96" s="198">
        <v>103.84</v>
      </c>
      <c r="I96" s="199"/>
      <c r="J96" s="194"/>
      <c r="K96" s="194"/>
      <c r="L96" s="200"/>
      <c r="M96" s="201"/>
      <c r="N96" s="202"/>
      <c r="O96" s="202"/>
      <c r="P96" s="202"/>
      <c r="Q96" s="202"/>
      <c r="R96" s="202"/>
      <c r="S96" s="202"/>
      <c r="T96" s="203"/>
      <c r="AT96" s="204" t="s">
        <v>134</v>
      </c>
      <c r="AU96" s="204" t="s">
        <v>80</v>
      </c>
      <c r="AV96" s="13" t="s">
        <v>80</v>
      </c>
      <c r="AW96" s="13" t="s">
        <v>33</v>
      </c>
      <c r="AX96" s="13" t="s">
        <v>76</v>
      </c>
      <c r="AY96" s="204" t="s">
        <v>123</v>
      </c>
    </row>
    <row r="97" spans="1:65" s="2" customFormat="1" ht="66.75" customHeight="1">
      <c r="A97" s="35"/>
      <c r="B97" s="36"/>
      <c r="C97" s="175" t="s">
        <v>83</v>
      </c>
      <c r="D97" s="175" t="s">
        <v>125</v>
      </c>
      <c r="E97" s="176" t="s">
        <v>488</v>
      </c>
      <c r="F97" s="177" t="s">
        <v>489</v>
      </c>
      <c r="G97" s="178" t="s">
        <v>128</v>
      </c>
      <c r="H97" s="179">
        <v>103.84</v>
      </c>
      <c r="I97" s="180"/>
      <c r="J97" s="181">
        <f>ROUND(I97*H97,2)</f>
        <v>0</v>
      </c>
      <c r="K97" s="177" t="s">
        <v>129</v>
      </c>
      <c r="L97" s="40"/>
      <c r="M97" s="182" t="s">
        <v>19</v>
      </c>
      <c r="N97" s="183" t="s">
        <v>42</v>
      </c>
      <c r="O97" s="65"/>
      <c r="P97" s="184">
        <f>O97*H97</f>
        <v>0</v>
      </c>
      <c r="Q97" s="184">
        <v>0</v>
      </c>
      <c r="R97" s="184">
        <f>Q97*H97</f>
        <v>0</v>
      </c>
      <c r="S97" s="184">
        <v>0.22</v>
      </c>
      <c r="T97" s="185">
        <f>S97*H97</f>
        <v>22.844799999999999</v>
      </c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R97" s="186" t="s">
        <v>130</v>
      </c>
      <c r="AT97" s="186" t="s">
        <v>125</v>
      </c>
      <c r="AU97" s="186" t="s">
        <v>80</v>
      </c>
      <c r="AY97" s="18" t="s">
        <v>123</v>
      </c>
      <c r="BE97" s="187">
        <f>IF(N97="základní",J97,0)</f>
        <v>0</v>
      </c>
      <c r="BF97" s="187">
        <f>IF(N97="snížená",J97,0)</f>
        <v>0</v>
      </c>
      <c r="BG97" s="187">
        <f>IF(N97="zákl. přenesená",J97,0)</f>
        <v>0</v>
      </c>
      <c r="BH97" s="187">
        <f>IF(N97="sníž. přenesená",J97,0)</f>
        <v>0</v>
      </c>
      <c r="BI97" s="187">
        <f>IF(N97="nulová",J97,0)</f>
        <v>0</v>
      </c>
      <c r="BJ97" s="18" t="s">
        <v>76</v>
      </c>
      <c r="BK97" s="187">
        <f>ROUND(I97*H97,2)</f>
        <v>0</v>
      </c>
      <c r="BL97" s="18" t="s">
        <v>130</v>
      </c>
      <c r="BM97" s="186" t="s">
        <v>490</v>
      </c>
    </row>
    <row r="98" spans="1:65" s="2" customFormat="1" ht="11.25">
      <c r="A98" s="35"/>
      <c r="B98" s="36"/>
      <c r="C98" s="37"/>
      <c r="D98" s="188" t="s">
        <v>132</v>
      </c>
      <c r="E98" s="37"/>
      <c r="F98" s="189" t="s">
        <v>491</v>
      </c>
      <c r="G98" s="37"/>
      <c r="H98" s="37"/>
      <c r="I98" s="190"/>
      <c r="J98" s="37"/>
      <c r="K98" s="37"/>
      <c r="L98" s="40"/>
      <c r="M98" s="191"/>
      <c r="N98" s="192"/>
      <c r="O98" s="65"/>
      <c r="P98" s="65"/>
      <c r="Q98" s="65"/>
      <c r="R98" s="65"/>
      <c r="S98" s="65"/>
      <c r="T98" s="66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T98" s="18" t="s">
        <v>132</v>
      </c>
      <c r="AU98" s="18" t="s">
        <v>80</v>
      </c>
    </row>
    <row r="99" spans="1:65" s="13" customFormat="1" ht="11.25">
      <c r="B99" s="193"/>
      <c r="C99" s="194"/>
      <c r="D99" s="195" t="s">
        <v>134</v>
      </c>
      <c r="E99" s="196" t="s">
        <v>19</v>
      </c>
      <c r="F99" s="197" t="s">
        <v>470</v>
      </c>
      <c r="G99" s="194"/>
      <c r="H99" s="198">
        <v>103.84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134</v>
      </c>
      <c r="AU99" s="204" t="s">
        <v>80</v>
      </c>
      <c r="AV99" s="13" t="s">
        <v>80</v>
      </c>
      <c r="AW99" s="13" t="s">
        <v>33</v>
      </c>
      <c r="AX99" s="13" t="s">
        <v>76</v>
      </c>
      <c r="AY99" s="204" t="s">
        <v>123</v>
      </c>
    </row>
    <row r="100" spans="1:65" s="2" customFormat="1" ht="66.75" customHeight="1">
      <c r="A100" s="35"/>
      <c r="B100" s="36"/>
      <c r="C100" s="175" t="s">
        <v>130</v>
      </c>
      <c r="D100" s="175" t="s">
        <v>125</v>
      </c>
      <c r="E100" s="176" t="s">
        <v>492</v>
      </c>
      <c r="F100" s="177" t="s">
        <v>493</v>
      </c>
      <c r="G100" s="178" t="s">
        <v>128</v>
      </c>
      <c r="H100" s="179">
        <v>103.84</v>
      </c>
      <c r="I100" s="180"/>
      <c r="J100" s="181">
        <f>ROUND(I100*H100,2)</f>
        <v>0</v>
      </c>
      <c r="K100" s="177" t="s">
        <v>129</v>
      </c>
      <c r="L100" s="40"/>
      <c r="M100" s="182" t="s">
        <v>19</v>
      </c>
      <c r="N100" s="183" t="s">
        <v>42</v>
      </c>
      <c r="O100" s="65"/>
      <c r="P100" s="184">
        <f>O100*H100</f>
        <v>0</v>
      </c>
      <c r="Q100" s="184">
        <v>0</v>
      </c>
      <c r="R100" s="184">
        <f>Q100*H100</f>
        <v>0</v>
      </c>
      <c r="S100" s="184">
        <v>0.45</v>
      </c>
      <c r="T100" s="185">
        <f>S100*H100</f>
        <v>46.728000000000002</v>
      </c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R100" s="186" t="s">
        <v>130</v>
      </c>
      <c r="AT100" s="186" t="s">
        <v>125</v>
      </c>
      <c r="AU100" s="186" t="s">
        <v>80</v>
      </c>
      <c r="AY100" s="18" t="s">
        <v>123</v>
      </c>
      <c r="BE100" s="187">
        <f>IF(N100="základní",J100,0)</f>
        <v>0</v>
      </c>
      <c r="BF100" s="187">
        <f>IF(N100="snížená",J100,0)</f>
        <v>0</v>
      </c>
      <c r="BG100" s="187">
        <f>IF(N100="zákl. přenesená",J100,0)</f>
        <v>0</v>
      </c>
      <c r="BH100" s="187">
        <f>IF(N100="sníž. přenesená",J100,0)</f>
        <v>0</v>
      </c>
      <c r="BI100" s="187">
        <f>IF(N100="nulová",J100,0)</f>
        <v>0</v>
      </c>
      <c r="BJ100" s="18" t="s">
        <v>76</v>
      </c>
      <c r="BK100" s="187">
        <f>ROUND(I100*H100,2)</f>
        <v>0</v>
      </c>
      <c r="BL100" s="18" t="s">
        <v>130</v>
      </c>
      <c r="BM100" s="186" t="s">
        <v>494</v>
      </c>
    </row>
    <row r="101" spans="1:65" s="2" customFormat="1" ht="11.25">
      <c r="A101" s="35"/>
      <c r="B101" s="36"/>
      <c r="C101" s="37"/>
      <c r="D101" s="188" t="s">
        <v>132</v>
      </c>
      <c r="E101" s="37"/>
      <c r="F101" s="189" t="s">
        <v>495</v>
      </c>
      <c r="G101" s="37"/>
      <c r="H101" s="37"/>
      <c r="I101" s="190"/>
      <c r="J101" s="37"/>
      <c r="K101" s="37"/>
      <c r="L101" s="40"/>
      <c r="M101" s="191"/>
      <c r="N101" s="192"/>
      <c r="O101" s="65"/>
      <c r="P101" s="65"/>
      <c r="Q101" s="65"/>
      <c r="R101" s="65"/>
      <c r="S101" s="65"/>
      <c r="T101" s="66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132</v>
      </c>
      <c r="AU101" s="18" t="s">
        <v>80</v>
      </c>
    </row>
    <row r="102" spans="1:65" s="13" customFormat="1" ht="11.25">
      <c r="B102" s="193"/>
      <c r="C102" s="194"/>
      <c r="D102" s="195" t="s">
        <v>134</v>
      </c>
      <c r="E102" s="196" t="s">
        <v>19</v>
      </c>
      <c r="F102" s="197" t="s">
        <v>470</v>
      </c>
      <c r="G102" s="194"/>
      <c r="H102" s="198">
        <v>103.84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134</v>
      </c>
      <c r="AU102" s="204" t="s">
        <v>80</v>
      </c>
      <c r="AV102" s="13" t="s">
        <v>80</v>
      </c>
      <c r="AW102" s="13" t="s">
        <v>33</v>
      </c>
      <c r="AX102" s="13" t="s">
        <v>76</v>
      </c>
      <c r="AY102" s="204" t="s">
        <v>123</v>
      </c>
    </row>
    <row r="103" spans="1:65" s="2" customFormat="1" ht="44.25" customHeight="1">
      <c r="A103" s="35"/>
      <c r="B103" s="36"/>
      <c r="C103" s="175" t="s">
        <v>150</v>
      </c>
      <c r="D103" s="175" t="s">
        <v>125</v>
      </c>
      <c r="E103" s="176" t="s">
        <v>496</v>
      </c>
      <c r="F103" s="177" t="s">
        <v>497</v>
      </c>
      <c r="G103" s="178" t="s">
        <v>153</v>
      </c>
      <c r="H103" s="179">
        <v>155.76</v>
      </c>
      <c r="I103" s="180"/>
      <c r="J103" s="181">
        <f>ROUND(I103*H103,2)</f>
        <v>0</v>
      </c>
      <c r="K103" s="177" t="s">
        <v>129</v>
      </c>
      <c r="L103" s="40"/>
      <c r="M103" s="182" t="s">
        <v>19</v>
      </c>
      <c r="N103" s="183" t="s">
        <v>42</v>
      </c>
      <c r="O103" s="65"/>
      <c r="P103" s="184">
        <f>O103*H103</f>
        <v>0</v>
      </c>
      <c r="Q103" s="184">
        <v>0</v>
      </c>
      <c r="R103" s="184">
        <f>Q103*H103</f>
        <v>0</v>
      </c>
      <c r="S103" s="184">
        <v>0</v>
      </c>
      <c r="T103" s="185">
        <f>S103*H103</f>
        <v>0</v>
      </c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R103" s="186" t="s">
        <v>130</v>
      </c>
      <c r="AT103" s="186" t="s">
        <v>125</v>
      </c>
      <c r="AU103" s="186" t="s">
        <v>80</v>
      </c>
      <c r="AY103" s="18" t="s">
        <v>123</v>
      </c>
      <c r="BE103" s="187">
        <f>IF(N103="základní",J103,0)</f>
        <v>0</v>
      </c>
      <c r="BF103" s="187">
        <f>IF(N103="snížená",J103,0)</f>
        <v>0</v>
      </c>
      <c r="BG103" s="187">
        <f>IF(N103="zákl. přenesená",J103,0)</f>
        <v>0</v>
      </c>
      <c r="BH103" s="187">
        <f>IF(N103="sníž. přenesená",J103,0)</f>
        <v>0</v>
      </c>
      <c r="BI103" s="187">
        <f>IF(N103="nulová",J103,0)</f>
        <v>0</v>
      </c>
      <c r="BJ103" s="18" t="s">
        <v>76</v>
      </c>
      <c r="BK103" s="187">
        <f>ROUND(I103*H103,2)</f>
        <v>0</v>
      </c>
      <c r="BL103" s="18" t="s">
        <v>130</v>
      </c>
      <c r="BM103" s="186" t="s">
        <v>498</v>
      </c>
    </row>
    <row r="104" spans="1:65" s="2" customFormat="1" ht="11.25">
      <c r="A104" s="35"/>
      <c r="B104" s="36"/>
      <c r="C104" s="37"/>
      <c r="D104" s="188" t="s">
        <v>132</v>
      </c>
      <c r="E104" s="37"/>
      <c r="F104" s="189" t="s">
        <v>499</v>
      </c>
      <c r="G104" s="37"/>
      <c r="H104" s="37"/>
      <c r="I104" s="190"/>
      <c r="J104" s="37"/>
      <c r="K104" s="37"/>
      <c r="L104" s="40"/>
      <c r="M104" s="191"/>
      <c r="N104" s="192"/>
      <c r="O104" s="65"/>
      <c r="P104" s="65"/>
      <c r="Q104" s="65"/>
      <c r="R104" s="65"/>
      <c r="S104" s="65"/>
      <c r="T104" s="66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T104" s="18" t="s">
        <v>132</v>
      </c>
      <c r="AU104" s="18" t="s">
        <v>80</v>
      </c>
    </row>
    <row r="105" spans="1:65" s="13" customFormat="1" ht="11.25">
      <c r="B105" s="193"/>
      <c r="C105" s="194"/>
      <c r="D105" s="195" t="s">
        <v>134</v>
      </c>
      <c r="E105" s="196" t="s">
        <v>19</v>
      </c>
      <c r="F105" s="197" t="s">
        <v>500</v>
      </c>
      <c r="G105" s="194"/>
      <c r="H105" s="198">
        <v>155.76</v>
      </c>
      <c r="I105" s="199"/>
      <c r="J105" s="194"/>
      <c r="K105" s="194"/>
      <c r="L105" s="200"/>
      <c r="M105" s="201"/>
      <c r="N105" s="202"/>
      <c r="O105" s="202"/>
      <c r="P105" s="202"/>
      <c r="Q105" s="202"/>
      <c r="R105" s="202"/>
      <c r="S105" s="202"/>
      <c r="T105" s="203"/>
      <c r="AT105" s="204" t="s">
        <v>134</v>
      </c>
      <c r="AU105" s="204" t="s">
        <v>80</v>
      </c>
      <c r="AV105" s="13" t="s">
        <v>80</v>
      </c>
      <c r="AW105" s="13" t="s">
        <v>33</v>
      </c>
      <c r="AX105" s="13" t="s">
        <v>76</v>
      </c>
      <c r="AY105" s="204" t="s">
        <v>123</v>
      </c>
    </row>
    <row r="106" spans="1:65" s="2" customFormat="1" ht="37.9" customHeight="1">
      <c r="A106" s="35"/>
      <c r="B106" s="36"/>
      <c r="C106" s="175" t="s">
        <v>157</v>
      </c>
      <c r="D106" s="175" t="s">
        <v>125</v>
      </c>
      <c r="E106" s="176" t="s">
        <v>170</v>
      </c>
      <c r="F106" s="177" t="s">
        <v>171</v>
      </c>
      <c r="G106" s="178" t="s">
        <v>128</v>
      </c>
      <c r="H106" s="179">
        <v>389.4</v>
      </c>
      <c r="I106" s="180"/>
      <c r="J106" s="181">
        <f>ROUND(I106*H106,2)</f>
        <v>0</v>
      </c>
      <c r="K106" s="177" t="s">
        <v>129</v>
      </c>
      <c r="L106" s="40"/>
      <c r="M106" s="182" t="s">
        <v>19</v>
      </c>
      <c r="N106" s="183" t="s">
        <v>42</v>
      </c>
      <c r="O106" s="65"/>
      <c r="P106" s="184">
        <f>O106*H106</f>
        <v>0</v>
      </c>
      <c r="Q106" s="184">
        <v>5.8135999999999995E-4</v>
      </c>
      <c r="R106" s="184">
        <f>Q106*H106</f>
        <v>0.22638158399999997</v>
      </c>
      <c r="S106" s="184">
        <v>0</v>
      </c>
      <c r="T106" s="185">
        <f>S106*H106</f>
        <v>0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86" t="s">
        <v>130</v>
      </c>
      <c r="AT106" s="186" t="s">
        <v>125</v>
      </c>
      <c r="AU106" s="186" t="s">
        <v>80</v>
      </c>
      <c r="AY106" s="18" t="s">
        <v>123</v>
      </c>
      <c r="BE106" s="187">
        <f>IF(N106="základní",J106,0)</f>
        <v>0</v>
      </c>
      <c r="BF106" s="187">
        <f>IF(N106="snížená",J106,0)</f>
        <v>0</v>
      </c>
      <c r="BG106" s="187">
        <f>IF(N106="zákl. přenesená",J106,0)</f>
        <v>0</v>
      </c>
      <c r="BH106" s="187">
        <f>IF(N106="sníž. přenesená",J106,0)</f>
        <v>0</v>
      </c>
      <c r="BI106" s="187">
        <f>IF(N106="nulová",J106,0)</f>
        <v>0</v>
      </c>
      <c r="BJ106" s="18" t="s">
        <v>76</v>
      </c>
      <c r="BK106" s="187">
        <f>ROUND(I106*H106,2)</f>
        <v>0</v>
      </c>
      <c r="BL106" s="18" t="s">
        <v>130</v>
      </c>
      <c r="BM106" s="186" t="s">
        <v>501</v>
      </c>
    </row>
    <row r="107" spans="1:65" s="2" customFormat="1" ht="11.25">
      <c r="A107" s="35"/>
      <c r="B107" s="36"/>
      <c r="C107" s="37"/>
      <c r="D107" s="188" t="s">
        <v>132</v>
      </c>
      <c r="E107" s="37"/>
      <c r="F107" s="189" t="s">
        <v>173</v>
      </c>
      <c r="G107" s="37"/>
      <c r="H107" s="37"/>
      <c r="I107" s="190"/>
      <c r="J107" s="37"/>
      <c r="K107" s="37"/>
      <c r="L107" s="40"/>
      <c r="M107" s="191"/>
      <c r="N107" s="192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132</v>
      </c>
      <c r="AU107" s="18" t="s">
        <v>80</v>
      </c>
    </row>
    <row r="108" spans="1:65" s="13" customFormat="1" ht="11.25">
      <c r="B108" s="193"/>
      <c r="C108" s="194"/>
      <c r="D108" s="195" t="s">
        <v>134</v>
      </c>
      <c r="E108" s="196" t="s">
        <v>19</v>
      </c>
      <c r="F108" s="197" t="s">
        <v>502</v>
      </c>
      <c r="G108" s="194"/>
      <c r="H108" s="198">
        <v>389.4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134</v>
      </c>
      <c r="AU108" s="204" t="s">
        <v>80</v>
      </c>
      <c r="AV108" s="13" t="s">
        <v>80</v>
      </c>
      <c r="AW108" s="13" t="s">
        <v>33</v>
      </c>
      <c r="AX108" s="13" t="s">
        <v>76</v>
      </c>
      <c r="AY108" s="204" t="s">
        <v>123</v>
      </c>
    </row>
    <row r="109" spans="1:65" s="2" customFormat="1" ht="37.9" customHeight="1">
      <c r="A109" s="35"/>
      <c r="B109" s="36"/>
      <c r="C109" s="175" t="s">
        <v>163</v>
      </c>
      <c r="D109" s="175" t="s">
        <v>125</v>
      </c>
      <c r="E109" s="176" t="s">
        <v>176</v>
      </c>
      <c r="F109" s="177" t="s">
        <v>177</v>
      </c>
      <c r="G109" s="178" t="s">
        <v>128</v>
      </c>
      <c r="H109" s="179">
        <v>389.4</v>
      </c>
      <c r="I109" s="180"/>
      <c r="J109" s="181">
        <f>ROUND(I109*H109,2)</f>
        <v>0</v>
      </c>
      <c r="K109" s="177" t="s">
        <v>129</v>
      </c>
      <c r="L109" s="40"/>
      <c r="M109" s="182" t="s">
        <v>19</v>
      </c>
      <c r="N109" s="183" t="s">
        <v>42</v>
      </c>
      <c r="O109" s="65"/>
      <c r="P109" s="184">
        <f>O109*H109</f>
        <v>0</v>
      </c>
      <c r="Q109" s="184">
        <v>0</v>
      </c>
      <c r="R109" s="184">
        <f>Q109*H109</f>
        <v>0</v>
      </c>
      <c r="S109" s="184">
        <v>0</v>
      </c>
      <c r="T109" s="185">
        <f>S109*H109</f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86" t="s">
        <v>130</v>
      </c>
      <c r="AT109" s="186" t="s">
        <v>125</v>
      </c>
      <c r="AU109" s="186" t="s">
        <v>80</v>
      </c>
      <c r="AY109" s="18" t="s">
        <v>123</v>
      </c>
      <c r="BE109" s="187">
        <f>IF(N109="základní",J109,0)</f>
        <v>0</v>
      </c>
      <c r="BF109" s="187">
        <f>IF(N109="snížená",J109,0)</f>
        <v>0</v>
      </c>
      <c r="BG109" s="187">
        <f>IF(N109="zákl. přenesená",J109,0)</f>
        <v>0</v>
      </c>
      <c r="BH109" s="187">
        <f>IF(N109="sníž. přenesená",J109,0)</f>
        <v>0</v>
      </c>
      <c r="BI109" s="187">
        <f>IF(N109="nulová",J109,0)</f>
        <v>0</v>
      </c>
      <c r="BJ109" s="18" t="s">
        <v>76</v>
      </c>
      <c r="BK109" s="187">
        <f>ROUND(I109*H109,2)</f>
        <v>0</v>
      </c>
      <c r="BL109" s="18" t="s">
        <v>130</v>
      </c>
      <c r="BM109" s="186" t="s">
        <v>503</v>
      </c>
    </row>
    <row r="110" spans="1:65" s="2" customFormat="1" ht="11.25">
      <c r="A110" s="35"/>
      <c r="B110" s="36"/>
      <c r="C110" s="37"/>
      <c r="D110" s="188" t="s">
        <v>132</v>
      </c>
      <c r="E110" s="37"/>
      <c r="F110" s="189" t="s">
        <v>179</v>
      </c>
      <c r="G110" s="37"/>
      <c r="H110" s="37"/>
      <c r="I110" s="190"/>
      <c r="J110" s="37"/>
      <c r="K110" s="37"/>
      <c r="L110" s="40"/>
      <c r="M110" s="191"/>
      <c r="N110" s="192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132</v>
      </c>
      <c r="AU110" s="18" t="s">
        <v>80</v>
      </c>
    </row>
    <row r="111" spans="1:65" s="13" customFormat="1" ht="11.25">
      <c r="B111" s="193"/>
      <c r="C111" s="194"/>
      <c r="D111" s="195" t="s">
        <v>134</v>
      </c>
      <c r="E111" s="196" t="s">
        <v>19</v>
      </c>
      <c r="F111" s="197" t="s">
        <v>502</v>
      </c>
      <c r="G111" s="194"/>
      <c r="H111" s="198">
        <v>389.4</v>
      </c>
      <c r="I111" s="199"/>
      <c r="J111" s="194"/>
      <c r="K111" s="194"/>
      <c r="L111" s="200"/>
      <c r="M111" s="201"/>
      <c r="N111" s="202"/>
      <c r="O111" s="202"/>
      <c r="P111" s="202"/>
      <c r="Q111" s="202"/>
      <c r="R111" s="202"/>
      <c r="S111" s="202"/>
      <c r="T111" s="203"/>
      <c r="AT111" s="204" t="s">
        <v>134</v>
      </c>
      <c r="AU111" s="204" t="s">
        <v>80</v>
      </c>
      <c r="AV111" s="13" t="s">
        <v>80</v>
      </c>
      <c r="AW111" s="13" t="s">
        <v>33</v>
      </c>
      <c r="AX111" s="13" t="s">
        <v>76</v>
      </c>
      <c r="AY111" s="204" t="s">
        <v>123</v>
      </c>
    </row>
    <row r="112" spans="1:65" s="2" customFormat="1" ht="62.65" customHeight="1">
      <c r="A112" s="35"/>
      <c r="B112" s="36"/>
      <c r="C112" s="175" t="s">
        <v>169</v>
      </c>
      <c r="D112" s="175" t="s">
        <v>125</v>
      </c>
      <c r="E112" s="176" t="s">
        <v>504</v>
      </c>
      <c r="F112" s="177" t="s">
        <v>505</v>
      </c>
      <c r="G112" s="178" t="s">
        <v>153</v>
      </c>
      <c r="H112" s="179">
        <v>155.76</v>
      </c>
      <c r="I112" s="180"/>
      <c r="J112" s="181">
        <f>ROUND(I112*H112,2)</f>
        <v>0</v>
      </c>
      <c r="K112" s="177" t="s">
        <v>129</v>
      </c>
      <c r="L112" s="40"/>
      <c r="M112" s="182" t="s">
        <v>19</v>
      </c>
      <c r="N112" s="183" t="s">
        <v>42</v>
      </c>
      <c r="O112" s="65"/>
      <c r="P112" s="184">
        <f>O112*H112</f>
        <v>0</v>
      </c>
      <c r="Q112" s="184">
        <v>0</v>
      </c>
      <c r="R112" s="184">
        <f>Q112*H112</f>
        <v>0</v>
      </c>
      <c r="S112" s="184">
        <v>0</v>
      </c>
      <c r="T112" s="185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86" t="s">
        <v>130</v>
      </c>
      <c r="AT112" s="186" t="s">
        <v>125</v>
      </c>
      <c r="AU112" s="186" t="s">
        <v>80</v>
      </c>
      <c r="AY112" s="18" t="s">
        <v>123</v>
      </c>
      <c r="BE112" s="187">
        <f>IF(N112="základní",J112,0)</f>
        <v>0</v>
      </c>
      <c r="BF112" s="187">
        <f>IF(N112="snížená",J112,0)</f>
        <v>0</v>
      </c>
      <c r="BG112" s="187">
        <f>IF(N112="zákl. přenesená",J112,0)</f>
        <v>0</v>
      </c>
      <c r="BH112" s="187">
        <f>IF(N112="sníž. přenesená",J112,0)</f>
        <v>0</v>
      </c>
      <c r="BI112" s="187">
        <f>IF(N112="nulová",J112,0)</f>
        <v>0</v>
      </c>
      <c r="BJ112" s="18" t="s">
        <v>76</v>
      </c>
      <c r="BK112" s="187">
        <f>ROUND(I112*H112,2)</f>
        <v>0</v>
      </c>
      <c r="BL112" s="18" t="s">
        <v>130</v>
      </c>
      <c r="BM112" s="186" t="s">
        <v>506</v>
      </c>
    </row>
    <row r="113" spans="1:65" s="2" customFormat="1" ht="11.25">
      <c r="A113" s="35"/>
      <c r="B113" s="36"/>
      <c r="C113" s="37"/>
      <c r="D113" s="188" t="s">
        <v>132</v>
      </c>
      <c r="E113" s="37"/>
      <c r="F113" s="189" t="s">
        <v>507</v>
      </c>
      <c r="G113" s="37"/>
      <c r="H113" s="37"/>
      <c r="I113" s="190"/>
      <c r="J113" s="37"/>
      <c r="K113" s="37"/>
      <c r="L113" s="40"/>
      <c r="M113" s="191"/>
      <c r="N113" s="192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132</v>
      </c>
      <c r="AU113" s="18" t="s">
        <v>80</v>
      </c>
    </row>
    <row r="114" spans="1:65" s="13" customFormat="1" ht="11.25">
      <c r="B114" s="193"/>
      <c r="C114" s="194"/>
      <c r="D114" s="195" t="s">
        <v>134</v>
      </c>
      <c r="E114" s="196" t="s">
        <v>19</v>
      </c>
      <c r="F114" s="197" t="s">
        <v>500</v>
      </c>
      <c r="G114" s="194"/>
      <c r="H114" s="198">
        <v>155.76</v>
      </c>
      <c r="I114" s="199"/>
      <c r="J114" s="194"/>
      <c r="K114" s="194"/>
      <c r="L114" s="200"/>
      <c r="M114" s="201"/>
      <c r="N114" s="202"/>
      <c r="O114" s="202"/>
      <c r="P114" s="202"/>
      <c r="Q114" s="202"/>
      <c r="R114" s="202"/>
      <c r="S114" s="202"/>
      <c r="T114" s="203"/>
      <c r="AT114" s="204" t="s">
        <v>134</v>
      </c>
      <c r="AU114" s="204" t="s">
        <v>80</v>
      </c>
      <c r="AV114" s="13" t="s">
        <v>80</v>
      </c>
      <c r="AW114" s="13" t="s">
        <v>33</v>
      </c>
      <c r="AX114" s="13" t="s">
        <v>76</v>
      </c>
      <c r="AY114" s="204" t="s">
        <v>123</v>
      </c>
    </row>
    <row r="115" spans="1:65" s="2" customFormat="1" ht="44.25" customHeight="1">
      <c r="A115" s="35"/>
      <c r="B115" s="36"/>
      <c r="C115" s="175" t="s">
        <v>175</v>
      </c>
      <c r="D115" s="175" t="s">
        <v>125</v>
      </c>
      <c r="E115" s="176" t="s">
        <v>508</v>
      </c>
      <c r="F115" s="177" t="s">
        <v>509</v>
      </c>
      <c r="G115" s="178" t="s">
        <v>153</v>
      </c>
      <c r="H115" s="179">
        <v>155.76</v>
      </c>
      <c r="I115" s="180"/>
      <c r="J115" s="181">
        <f>ROUND(I115*H115,2)</f>
        <v>0</v>
      </c>
      <c r="K115" s="177" t="s">
        <v>129</v>
      </c>
      <c r="L115" s="40"/>
      <c r="M115" s="182" t="s">
        <v>19</v>
      </c>
      <c r="N115" s="183" t="s">
        <v>42</v>
      </c>
      <c r="O115" s="65"/>
      <c r="P115" s="184">
        <f>O115*H115</f>
        <v>0</v>
      </c>
      <c r="Q115" s="184">
        <v>0</v>
      </c>
      <c r="R115" s="184">
        <f>Q115*H115</f>
        <v>0</v>
      </c>
      <c r="S115" s="184">
        <v>0</v>
      </c>
      <c r="T115" s="185">
        <f>S115*H115</f>
        <v>0</v>
      </c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R115" s="186" t="s">
        <v>130</v>
      </c>
      <c r="AT115" s="186" t="s">
        <v>125</v>
      </c>
      <c r="AU115" s="186" t="s">
        <v>80</v>
      </c>
      <c r="AY115" s="18" t="s">
        <v>123</v>
      </c>
      <c r="BE115" s="187">
        <f>IF(N115="základní",J115,0)</f>
        <v>0</v>
      </c>
      <c r="BF115" s="187">
        <f>IF(N115="snížená",J115,0)</f>
        <v>0</v>
      </c>
      <c r="BG115" s="187">
        <f>IF(N115="zákl. přenesená",J115,0)</f>
        <v>0</v>
      </c>
      <c r="BH115" s="187">
        <f>IF(N115="sníž. přenesená",J115,0)</f>
        <v>0</v>
      </c>
      <c r="BI115" s="187">
        <f>IF(N115="nulová",J115,0)</f>
        <v>0</v>
      </c>
      <c r="BJ115" s="18" t="s">
        <v>76</v>
      </c>
      <c r="BK115" s="187">
        <f>ROUND(I115*H115,2)</f>
        <v>0</v>
      </c>
      <c r="BL115" s="18" t="s">
        <v>130</v>
      </c>
      <c r="BM115" s="186" t="s">
        <v>510</v>
      </c>
    </row>
    <row r="116" spans="1:65" s="2" customFormat="1" ht="11.25">
      <c r="A116" s="35"/>
      <c r="B116" s="36"/>
      <c r="C116" s="37"/>
      <c r="D116" s="188" t="s">
        <v>132</v>
      </c>
      <c r="E116" s="37"/>
      <c r="F116" s="189" t="s">
        <v>511</v>
      </c>
      <c r="G116" s="37"/>
      <c r="H116" s="37"/>
      <c r="I116" s="190"/>
      <c r="J116" s="37"/>
      <c r="K116" s="37"/>
      <c r="L116" s="40"/>
      <c r="M116" s="191"/>
      <c r="N116" s="192"/>
      <c r="O116" s="65"/>
      <c r="P116" s="65"/>
      <c r="Q116" s="65"/>
      <c r="R116" s="65"/>
      <c r="S116" s="65"/>
      <c r="T116" s="66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T116" s="18" t="s">
        <v>132</v>
      </c>
      <c r="AU116" s="18" t="s">
        <v>80</v>
      </c>
    </row>
    <row r="117" spans="1:65" s="13" customFormat="1" ht="11.25">
      <c r="B117" s="193"/>
      <c r="C117" s="194"/>
      <c r="D117" s="195" t="s">
        <v>134</v>
      </c>
      <c r="E117" s="196" t="s">
        <v>19</v>
      </c>
      <c r="F117" s="197" t="s">
        <v>500</v>
      </c>
      <c r="G117" s="194"/>
      <c r="H117" s="198">
        <v>155.76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134</v>
      </c>
      <c r="AU117" s="204" t="s">
        <v>80</v>
      </c>
      <c r="AV117" s="13" t="s">
        <v>80</v>
      </c>
      <c r="AW117" s="13" t="s">
        <v>33</v>
      </c>
      <c r="AX117" s="13" t="s">
        <v>76</v>
      </c>
      <c r="AY117" s="204" t="s">
        <v>123</v>
      </c>
    </row>
    <row r="118" spans="1:65" s="2" customFormat="1" ht="44.25" customHeight="1">
      <c r="A118" s="35"/>
      <c r="B118" s="36"/>
      <c r="C118" s="175" t="s">
        <v>180</v>
      </c>
      <c r="D118" s="175" t="s">
        <v>125</v>
      </c>
      <c r="E118" s="176" t="s">
        <v>512</v>
      </c>
      <c r="F118" s="177" t="s">
        <v>513</v>
      </c>
      <c r="G118" s="178" t="s">
        <v>153</v>
      </c>
      <c r="H118" s="179">
        <v>155.76</v>
      </c>
      <c r="I118" s="180"/>
      <c r="J118" s="181">
        <f>ROUND(I118*H118,2)</f>
        <v>0</v>
      </c>
      <c r="K118" s="177" t="s">
        <v>129</v>
      </c>
      <c r="L118" s="40"/>
      <c r="M118" s="182" t="s">
        <v>19</v>
      </c>
      <c r="N118" s="183" t="s">
        <v>42</v>
      </c>
      <c r="O118" s="65"/>
      <c r="P118" s="184">
        <f>O118*H118</f>
        <v>0</v>
      </c>
      <c r="Q118" s="184">
        <v>0</v>
      </c>
      <c r="R118" s="184">
        <f>Q118*H118</f>
        <v>0</v>
      </c>
      <c r="S118" s="184">
        <v>0</v>
      </c>
      <c r="T118" s="185">
        <f>S118*H118</f>
        <v>0</v>
      </c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R118" s="186" t="s">
        <v>130</v>
      </c>
      <c r="AT118" s="186" t="s">
        <v>125</v>
      </c>
      <c r="AU118" s="186" t="s">
        <v>80</v>
      </c>
      <c r="AY118" s="18" t="s">
        <v>123</v>
      </c>
      <c r="BE118" s="187">
        <f>IF(N118="základní",J118,0)</f>
        <v>0</v>
      </c>
      <c r="BF118" s="187">
        <f>IF(N118="snížená",J118,0)</f>
        <v>0</v>
      </c>
      <c r="BG118" s="187">
        <f>IF(N118="zákl. přenesená",J118,0)</f>
        <v>0</v>
      </c>
      <c r="BH118" s="187">
        <f>IF(N118="sníž. přenesená",J118,0)</f>
        <v>0</v>
      </c>
      <c r="BI118" s="187">
        <f>IF(N118="nulová",J118,0)</f>
        <v>0</v>
      </c>
      <c r="BJ118" s="18" t="s">
        <v>76</v>
      </c>
      <c r="BK118" s="187">
        <f>ROUND(I118*H118,2)</f>
        <v>0</v>
      </c>
      <c r="BL118" s="18" t="s">
        <v>130</v>
      </c>
      <c r="BM118" s="186" t="s">
        <v>514</v>
      </c>
    </row>
    <row r="119" spans="1:65" s="2" customFormat="1" ht="11.25">
      <c r="A119" s="35"/>
      <c r="B119" s="36"/>
      <c r="C119" s="37"/>
      <c r="D119" s="188" t="s">
        <v>132</v>
      </c>
      <c r="E119" s="37"/>
      <c r="F119" s="189" t="s">
        <v>515</v>
      </c>
      <c r="G119" s="37"/>
      <c r="H119" s="37"/>
      <c r="I119" s="190"/>
      <c r="J119" s="37"/>
      <c r="K119" s="37"/>
      <c r="L119" s="40"/>
      <c r="M119" s="191"/>
      <c r="N119" s="192"/>
      <c r="O119" s="65"/>
      <c r="P119" s="65"/>
      <c r="Q119" s="65"/>
      <c r="R119" s="65"/>
      <c r="S119" s="65"/>
      <c r="T119" s="66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T119" s="18" t="s">
        <v>132</v>
      </c>
      <c r="AU119" s="18" t="s">
        <v>80</v>
      </c>
    </row>
    <row r="120" spans="1:65" s="13" customFormat="1" ht="11.25">
      <c r="B120" s="193"/>
      <c r="C120" s="194"/>
      <c r="D120" s="195" t="s">
        <v>134</v>
      </c>
      <c r="E120" s="196" t="s">
        <v>19</v>
      </c>
      <c r="F120" s="197" t="s">
        <v>500</v>
      </c>
      <c r="G120" s="194"/>
      <c r="H120" s="198">
        <v>155.76</v>
      </c>
      <c r="I120" s="199"/>
      <c r="J120" s="194"/>
      <c r="K120" s="194"/>
      <c r="L120" s="200"/>
      <c r="M120" s="201"/>
      <c r="N120" s="202"/>
      <c r="O120" s="202"/>
      <c r="P120" s="202"/>
      <c r="Q120" s="202"/>
      <c r="R120" s="202"/>
      <c r="S120" s="202"/>
      <c r="T120" s="203"/>
      <c r="AT120" s="204" t="s">
        <v>134</v>
      </c>
      <c r="AU120" s="204" t="s">
        <v>80</v>
      </c>
      <c r="AV120" s="13" t="s">
        <v>80</v>
      </c>
      <c r="AW120" s="13" t="s">
        <v>33</v>
      </c>
      <c r="AX120" s="13" t="s">
        <v>76</v>
      </c>
      <c r="AY120" s="204" t="s">
        <v>123</v>
      </c>
    </row>
    <row r="121" spans="1:65" s="2" customFormat="1" ht="66.75" customHeight="1">
      <c r="A121" s="35"/>
      <c r="B121" s="36"/>
      <c r="C121" s="175" t="s">
        <v>186</v>
      </c>
      <c r="D121" s="175" t="s">
        <v>125</v>
      </c>
      <c r="E121" s="176" t="s">
        <v>204</v>
      </c>
      <c r="F121" s="177" t="s">
        <v>205</v>
      </c>
      <c r="G121" s="178" t="s">
        <v>153</v>
      </c>
      <c r="H121" s="179">
        <v>43.764000000000003</v>
      </c>
      <c r="I121" s="180"/>
      <c r="J121" s="181">
        <f>ROUND(I121*H121,2)</f>
        <v>0</v>
      </c>
      <c r="K121" s="177" t="s">
        <v>129</v>
      </c>
      <c r="L121" s="40"/>
      <c r="M121" s="182" t="s">
        <v>19</v>
      </c>
      <c r="N121" s="183" t="s">
        <v>42</v>
      </c>
      <c r="O121" s="65"/>
      <c r="P121" s="184">
        <f>O121*H121</f>
        <v>0</v>
      </c>
      <c r="Q121" s="184">
        <v>0</v>
      </c>
      <c r="R121" s="184">
        <f>Q121*H121</f>
        <v>0</v>
      </c>
      <c r="S121" s="184">
        <v>0</v>
      </c>
      <c r="T121" s="185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86" t="s">
        <v>130</v>
      </c>
      <c r="AT121" s="186" t="s">
        <v>125</v>
      </c>
      <c r="AU121" s="186" t="s">
        <v>80</v>
      </c>
      <c r="AY121" s="18" t="s">
        <v>123</v>
      </c>
      <c r="BE121" s="187">
        <f>IF(N121="základní",J121,0)</f>
        <v>0</v>
      </c>
      <c r="BF121" s="187">
        <f>IF(N121="snížená",J121,0)</f>
        <v>0</v>
      </c>
      <c r="BG121" s="187">
        <f>IF(N121="zákl. přenesená",J121,0)</f>
        <v>0</v>
      </c>
      <c r="BH121" s="187">
        <f>IF(N121="sníž. přenesená",J121,0)</f>
        <v>0</v>
      </c>
      <c r="BI121" s="187">
        <f>IF(N121="nulová",J121,0)</f>
        <v>0</v>
      </c>
      <c r="BJ121" s="18" t="s">
        <v>76</v>
      </c>
      <c r="BK121" s="187">
        <f>ROUND(I121*H121,2)</f>
        <v>0</v>
      </c>
      <c r="BL121" s="18" t="s">
        <v>130</v>
      </c>
      <c r="BM121" s="186" t="s">
        <v>516</v>
      </c>
    </row>
    <row r="122" spans="1:65" s="2" customFormat="1" ht="11.25">
      <c r="A122" s="35"/>
      <c r="B122" s="36"/>
      <c r="C122" s="37"/>
      <c r="D122" s="188" t="s">
        <v>132</v>
      </c>
      <c r="E122" s="37"/>
      <c r="F122" s="189" t="s">
        <v>207</v>
      </c>
      <c r="G122" s="37"/>
      <c r="H122" s="37"/>
      <c r="I122" s="190"/>
      <c r="J122" s="37"/>
      <c r="K122" s="37"/>
      <c r="L122" s="40"/>
      <c r="M122" s="191"/>
      <c r="N122" s="192"/>
      <c r="O122" s="65"/>
      <c r="P122" s="65"/>
      <c r="Q122" s="65"/>
      <c r="R122" s="65"/>
      <c r="S122" s="65"/>
      <c r="T122" s="66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132</v>
      </c>
      <c r="AU122" s="18" t="s">
        <v>80</v>
      </c>
    </row>
    <row r="123" spans="1:65" s="13" customFormat="1" ht="11.25">
      <c r="B123" s="193"/>
      <c r="C123" s="194"/>
      <c r="D123" s="195" t="s">
        <v>134</v>
      </c>
      <c r="E123" s="196" t="s">
        <v>517</v>
      </c>
      <c r="F123" s="197" t="s">
        <v>518</v>
      </c>
      <c r="G123" s="194"/>
      <c r="H123" s="198">
        <v>43.764000000000003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134</v>
      </c>
      <c r="AU123" s="204" t="s">
        <v>80</v>
      </c>
      <c r="AV123" s="13" t="s">
        <v>80</v>
      </c>
      <c r="AW123" s="13" t="s">
        <v>33</v>
      </c>
      <c r="AX123" s="13" t="s">
        <v>76</v>
      </c>
      <c r="AY123" s="204" t="s">
        <v>123</v>
      </c>
    </row>
    <row r="124" spans="1:65" s="2" customFormat="1" ht="16.5" customHeight="1">
      <c r="A124" s="35"/>
      <c r="B124" s="36"/>
      <c r="C124" s="205" t="s">
        <v>8</v>
      </c>
      <c r="D124" s="205" t="s">
        <v>210</v>
      </c>
      <c r="E124" s="206" t="s">
        <v>211</v>
      </c>
      <c r="F124" s="207" t="s">
        <v>212</v>
      </c>
      <c r="G124" s="208" t="s">
        <v>193</v>
      </c>
      <c r="H124" s="209">
        <v>61.27</v>
      </c>
      <c r="I124" s="210"/>
      <c r="J124" s="211">
        <f>ROUND(I124*H124,2)</f>
        <v>0</v>
      </c>
      <c r="K124" s="207" t="s">
        <v>129</v>
      </c>
      <c r="L124" s="212"/>
      <c r="M124" s="213" t="s">
        <v>19</v>
      </c>
      <c r="N124" s="214" t="s">
        <v>42</v>
      </c>
      <c r="O124" s="65"/>
      <c r="P124" s="184">
        <f>O124*H124</f>
        <v>0</v>
      </c>
      <c r="Q124" s="184">
        <v>1</v>
      </c>
      <c r="R124" s="184">
        <f>Q124*H124</f>
        <v>61.27</v>
      </c>
      <c r="S124" s="184">
        <v>0</v>
      </c>
      <c r="T124" s="185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186" t="s">
        <v>169</v>
      </c>
      <c r="AT124" s="186" t="s">
        <v>210</v>
      </c>
      <c r="AU124" s="186" t="s">
        <v>80</v>
      </c>
      <c r="AY124" s="18" t="s">
        <v>123</v>
      </c>
      <c r="BE124" s="187">
        <f>IF(N124="základní",J124,0)</f>
        <v>0</v>
      </c>
      <c r="BF124" s="187">
        <f>IF(N124="snížená",J124,0)</f>
        <v>0</v>
      </c>
      <c r="BG124" s="187">
        <f>IF(N124="zákl. přenesená",J124,0)</f>
        <v>0</v>
      </c>
      <c r="BH124" s="187">
        <f>IF(N124="sníž. přenesená",J124,0)</f>
        <v>0</v>
      </c>
      <c r="BI124" s="187">
        <f>IF(N124="nulová",J124,0)</f>
        <v>0</v>
      </c>
      <c r="BJ124" s="18" t="s">
        <v>76</v>
      </c>
      <c r="BK124" s="187">
        <f>ROUND(I124*H124,2)</f>
        <v>0</v>
      </c>
      <c r="BL124" s="18" t="s">
        <v>130</v>
      </c>
      <c r="BM124" s="186" t="s">
        <v>519</v>
      </c>
    </row>
    <row r="125" spans="1:65" s="13" customFormat="1" ht="11.25">
      <c r="B125" s="193"/>
      <c r="C125" s="194"/>
      <c r="D125" s="195" t="s">
        <v>134</v>
      </c>
      <c r="E125" s="194"/>
      <c r="F125" s="197" t="s">
        <v>520</v>
      </c>
      <c r="G125" s="194"/>
      <c r="H125" s="198">
        <v>61.27</v>
      </c>
      <c r="I125" s="199"/>
      <c r="J125" s="194"/>
      <c r="K125" s="194"/>
      <c r="L125" s="200"/>
      <c r="M125" s="201"/>
      <c r="N125" s="202"/>
      <c r="O125" s="202"/>
      <c r="P125" s="202"/>
      <c r="Q125" s="202"/>
      <c r="R125" s="202"/>
      <c r="S125" s="202"/>
      <c r="T125" s="203"/>
      <c r="AT125" s="204" t="s">
        <v>134</v>
      </c>
      <c r="AU125" s="204" t="s">
        <v>80</v>
      </c>
      <c r="AV125" s="13" t="s">
        <v>80</v>
      </c>
      <c r="AW125" s="13" t="s">
        <v>4</v>
      </c>
      <c r="AX125" s="13" t="s">
        <v>76</v>
      </c>
      <c r="AY125" s="204" t="s">
        <v>123</v>
      </c>
    </row>
    <row r="126" spans="1:65" s="12" customFormat="1" ht="22.9" customHeight="1">
      <c r="B126" s="159"/>
      <c r="C126" s="160"/>
      <c r="D126" s="161" t="s">
        <v>70</v>
      </c>
      <c r="E126" s="173" t="s">
        <v>83</v>
      </c>
      <c r="F126" s="173" t="s">
        <v>216</v>
      </c>
      <c r="G126" s="160"/>
      <c r="H126" s="160"/>
      <c r="I126" s="163"/>
      <c r="J126" s="174">
        <f>BK126</f>
        <v>0</v>
      </c>
      <c r="K126" s="160"/>
      <c r="L126" s="165"/>
      <c r="M126" s="166"/>
      <c r="N126" s="167"/>
      <c r="O126" s="167"/>
      <c r="P126" s="168">
        <f>SUM(P127:P129)</f>
        <v>0</v>
      </c>
      <c r="Q126" s="167"/>
      <c r="R126" s="168">
        <f>SUM(R127:R129)</f>
        <v>0</v>
      </c>
      <c r="S126" s="167"/>
      <c r="T126" s="169">
        <f>SUM(T127:T129)</f>
        <v>17.943200000000004</v>
      </c>
      <c r="AR126" s="170" t="s">
        <v>76</v>
      </c>
      <c r="AT126" s="171" t="s">
        <v>70</v>
      </c>
      <c r="AU126" s="171" t="s">
        <v>76</v>
      </c>
      <c r="AY126" s="170" t="s">
        <v>123</v>
      </c>
      <c r="BK126" s="172">
        <f>SUM(BK127:BK129)</f>
        <v>0</v>
      </c>
    </row>
    <row r="127" spans="1:65" s="2" customFormat="1" ht="37.9" customHeight="1">
      <c r="A127" s="35"/>
      <c r="B127" s="36"/>
      <c r="C127" s="175" t="s">
        <v>197</v>
      </c>
      <c r="D127" s="175" t="s">
        <v>125</v>
      </c>
      <c r="E127" s="176" t="s">
        <v>218</v>
      </c>
      <c r="F127" s="177" t="s">
        <v>219</v>
      </c>
      <c r="G127" s="178" t="s">
        <v>153</v>
      </c>
      <c r="H127" s="179">
        <v>8.1560000000000006</v>
      </c>
      <c r="I127" s="180"/>
      <c r="J127" s="181">
        <f>ROUND(I127*H127,2)</f>
        <v>0</v>
      </c>
      <c r="K127" s="177" t="s">
        <v>129</v>
      </c>
      <c r="L127" s="40"/>
      <c r="M127" s="182" t="s">
        <v>19</v>
      </c>
      <c r="N127" s="183" t="s">
        <v>42</v>
      </c>
      <c r="O127" s="65"/>
      <c r="P127" s="184">
        <f>O127*H127</f>
        <v>0</v>
      </c>
      <c r="Q127" s="184">
        <v>0</v>
      </c>
      <c r="R127" s="184">
        <f>Q127*H127</f>
        <v>0</v>
      </c>
      <c r="S127" s="184">
        <v>2.2000000000000002</v>
      </c>
      <c r="T127" s="185">
        <f>S127*H127</f>
        <v>17.943200000000004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186" t="s">
        <v>130</v>
      </c>
      <c r="AT127" s="186" t="s">
        <v>125</v>
      </c>
      <c r="AU127" s="186" t="s">
        <v>80</v>
      </c>
      <c r="AY127" s="18" t="s">
        <v>123</v>
      </c>
      <c r="BE127" s="187">
        <f>IF(N127="základní",J127,0)</f>
        <v>0</v>
      </c>
      <c r="BF127" s="187">
        <f>IF(N127="snížená",J127,0)</f>
        <v>0</v>
      </c>
      <c r="BG127" s="187">
        <f>IF(N127="zákl. přenesená",J127,0)</f>
        <v>0</v>
      </c>
      <c r="BH127" s="187">
        <f>IF(N127="sníž. přenesená",J127,0)</f>
        <v>0</v>
      </c>
      <c r="BI127" s="187">
        <f>IF(N127="nulová",J127,0)</f>
        <v>0</v>
      </c>
      <c r="BJ127" s="18" t="s">
        <v>76</v>
      </c>
      <c r="BK127" s="187">
        <f>ROUND(I127*H127,2)</f>
        <v>0</v>
      </c>
      <c r="BL127" s="18" t="s">
        <v>130</v>
      </c>
      <c r="BM127" s="186" t="s">
        <v>521</v>
      </c>
    </row>
    <row r="128" spans="1:65" s="2" customFormat="1" ht="11.25">
      <c r="A128" s="35"/>
      <c r="B128" s="36"/>
      <c r="C128" s="37"/>
      <c r="D128" s="188" t="s">
        <v>132</v>
      </c>
      <c r="E128" s="37"/>
      <c r="F128" s="189" t="s">
        <v>221</v>
      </c>
      <c r="G128" s="37"/>
      <c r="H128" s="37"/>
      <c r="I128" s="190"/>
      <c r="J128" s="37"/>
      <c r="K128" s="37"/>
      <c r="L128" s="40"/>
      <c r="M128" s="191"/>
      <c r="N128" s="192"/>
      <c r="O128" s="65"/>
      <c r="P128" s="65"/>
      <c r="Q128" s="65"/>
      <c r="R128" s="65"/>
      <c r="S128" s="65"/>
      <c r="T128" s="66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8" t="s">
        <v>132</v>
      </c>
      <c r="AU128" s="18" t="s">
        <v>80</v>
      </c>
    </row>
    <row r="129" spans="1:65" s="13" customFormat="1" ht="11.25">
      <c r="B129" s="193"/>
      <c r="C129" s="194"/>
      <c r="D129" s="195" t="s">
        <v>134</v>
      </c>
      <c r="E129" s="196" t="s">
        <v>473</v>
      </c>
      <c r="F129" s="197" t="s">
        <v>522</v>
      </c>
      <c r="G129" s="194"/>
      <c r="H129" s="198">
        <v>8.1560000000000006</v>
      </c>
      <c r="I129" s="199"/>
      <c r="J129" s="194"/>
      <c r="K129" s="194"/>
      <c r="L129" s="200"/>
      <c r="M129" s="201"/>
      <c r="N129" s="202"/>
      <c r="O129" s="202"/>
      <c r="P129" s="202"/>
      <c r="Q129" s="202"/>
      <c r="R129" s="202"/>
      <c r="S129" s="202"/>
      <c r="T129" s="203"/>
      <c r="AT129" s="204" t="s">
        <v>134</v>
      </c>
      <c r="AU129" s="204" t="s">
        <v>80</v>
      </c>
      <c r="AV129" s="13" t="s">
        <v>80</v>
      </c>
      <c r="AW129" s="13" t="s">
        <v>33</v>
      </c>
      <c r="AX129" s="13" t="s">
        <v>76</v>
      </c>
      <c r="AY129" s="204" t="s">
        <v>123</v>
      </c>
    </row>
    <row r="130" spans="1:65" s="12" customFormat="1" ht="22.9" customHeight="1">
      <c r="B130" s="159"/>
      <c r="C130" s="160"/>
      <c r="D130" s="161" t="s">
        <v>70</v>
      </c>
      <c r="E130" s="173" t="s">
        <v>130</v>
      </c>
      <c r="F130" s="173" t="s">
        <v>233</v>
      </c>
      <c r="G130" s="160"/>
      <c r="H130" s="160"/>
      <c r="I130" s="163"/>
      <c r="J130" s="174">
        <f>BK130</f>
        <v>0</v>
      </c>
      <c r="K130" s="160"/>
      <c r="L130" s="165"/>
      <c r="M130" s="166"/>
      <c r="N130" s="167"/>
      <c r="O130" s="167"/>
      <c r="P130" s="168">
        <f>SUM(P131:P133)</f>
        <v>0</v>
      </c>
      <c r="Q130" s="167"/>
      <c r="R130" s="168">
        <f>SUM(R131:R133)</f>
        <v>0</v>
      </c>
      <c r="S130" s="167"/>
      <c r="T130" s="169">
        <f>SUM(T131:T133)</f>
        <v>0</v>
      </c>
      <c r="AR130" s="170" t="s">
        <v>76</v>
      </c>
      <c r="AT130" s="171" t="s">
        <v>70</v>
      </c>
      <c r="AU130" s="171" t="s">
        <v>76</v>
      </c>
      <c r="AY130" s="170" t="s">
        <v>123</v>
      </c>
      <c r="BK130" s="172">
        <f>SUM(BK131:BK133)</f>
        <v>0</v>
      </c>
    </row>
    <row r="131" spans="1:65" s="2" customFormat="1" ht="33" customHeight="1">
      <c r="A131" s="35"/>
      <c r="B131" s="36"/>
      <c r="C131" s="175" t="s">
        <v>203</v>
      </c>
      <c r="D131" s="175" t="s">
        <v>125</v>
      </c>
      <c r="E131" s="176" t="s">
        <v>235</v>
      </c>
      <c r="F131" s="177" t="s">
        <v>236</v>
      </c>
      <c r="G131" s="178" t="s">
        <v>153</v>
      </c>
      <c r="H131" s="179">
        <v>10.384</v>
      </c>
      <c r="I131" s="180"/>
      <c r="J131" s="181">
        <f>ROUND(I131*H131,2)</f>
        <v>0</v>
      </c>
      <c r="K131" s="177" t="s">
        <v>129</v>
      </c>
      <c r="L131" s="40"/>
      <c r="M131" s="182" t="s">
        <v>19</v>
      </c>
      <c r="N131" s="183" t="s">
        <v>42</v>
      </c>
      <c r="O131" s="65"/>
      <c r="P131" s="184">
        <f>O131*H131</f>
        <v>0</v>
      </c>
      <c r="Q131" s="184">
        <v>0</v>
      </c>
      <c r="R131" s="184">
        <f>Q131*H131</f>
        <v>0</v>
      </c>
      <c r="S131" s="184">
        <v>0</v>
      </c>
      <c r="T131" s="18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186" t="s">
        <v>130</v>
      </c>
      <c r="AT131" s="186" t="s">
        <v>125</v>
      </c>
      <c r="AU131" s="186" t="s">
        <v>80</v>
      </c>
      <c r="AY131" s="18" t="s">
        <v>123</v>
      </c>
      <c r="BE131" s="187">
        <f>IF(N131="základní",J131,0)</f>
        <v>0</v>
      </c>
      <c r="BF131" s="187">
        <f>IF(N131="snížená",J131,0)</f>
        <v>0</v>
      </c>
      <c r="BG131" s="187">
        <f>IF(N131="zákl. přenesená",J131,0)</f>
        <v>0</v>
      </c>
      <c r="BH131" s="187">
        <f>IF(N131="sníž. přenesená",J131,0)</f>
        <v>0</v>
      </c>
      <c r="BI131" s="187">
        <f>IF(N131="nulová",J131,0)</f>
        <v>0</v>
      </c>
      <c r="BJ131" s="18" t="s">
        <v>76</v>
      </c>
      <c r="BK131" s="187">
        <f>ROUND(I131*H131,2)</f>
        <v>0</v>
      </c>
      <c r="BL131" s="18" t="s">
        <v>130</v>
      </c>
      <c r="BM131" s="186" t="s">
        <v>523</v>
      </c>
    </row>
    <row r="132" spans="1:65" s="2" customFormat="1" ht="11.25">
      <c r="A132" s="35"/>
      <c r="B132" s="36"/>
      <c r="C132" s="37"/>
      <c r="D132" s="188" t="s">
        <v>132</v>
      </c>
      <c r="E132" s="37"/>
      <c r="F132" s="189" t="s">
        <v>238</v>
      </c>
      <c r="G132" s="37"/>
      <c r="H132" s="37"/>
      <c r="I132" s="190"/>
      <c r="J132" s="37"/>
      <c r="K132" s="37"/>
      <c r="L132" s="40"/>
      <c r="M132" s="191"/>
      <c r="N132" s="192"/>
      <c r="O132" s="65"/>
      <c r="P132" s="65"/>
      <c r="Q132" s="65"/>
      <c r="R132" s="65"/>
      <c r="S132" s="65"/>
      <c r="T132" s="66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8" t="s">
        <v>132</v>
      </c>
      <c r="AU132" s="18" t="s">
        <v>80</v>
      </c>
    </row>
    <row r="133" spans="1:65" s="13" customFormat="1" ht="11.25">
      <c r="B133" s="193"/>
      <c r="C133" s="194"/>
      <c r="D133" s="195" t="s">
        <v>134</v>
      </c>
      <c r="E133" s="196" t="s">
        <v>19</v>
      </c>
      <c r="F133" s="197" t="s">
        <v>524</v>
      </c>
      <c r="G133" s="194"/>
      <c r="H133" s="198">
        <v>10.384</v>
      </c>
      <c r="I133" s="199"/>
      <c r="J133" s="194"/>
      <c r="K133" s="194"/>
      <c r="L133" s="200"/>
      <c r="M133" s="201"/>
      <c r="N133" s="202"/>
      <c r="O133" s="202"/>
      <c r="P133" s="202"/>
      <c r="Q133" s="202"/>
      <c r="R133" s="202"/>
      <c r="S133" s="202"/>
      <c r="T133" s="203"/>
      <c r="AT133" s="204" t="s">
        <v>134</v>
      </c>
      <c r="AU133" s="204" t="s">
        <v>80</v>
      </c>
      <c r="AV133" s="13" t="s">
        <v>80</v>
      </c>
      <c r="AW133" s="13" t="s">
        <v>33</v>
      </c>
      <c r="AX133" s="13" t="s">
        <v>76</v>
      </c>
      <c r="AY133" s="204" t="s">
        <v>123</v>
      </c>
    </row>
    <row r="134" spans="1:65" s="12" customFormat="1" ht="22.9" customHeight="1">
      <c r="B134" s="159"/>
      <c r="C134" s="160"/>
      <c r="D134" s="161" t="s">
        <v>70</v>
      </c>
      <c r="E134" s="173" t="s">
        <v>150</v>
      </c>
      <c r="F134" s="173" t="s">
        <v>245</v>
      </c>
      <c r="G134" s="160"/>
      <c r="H134" s="160"/>
      <c r="I134" s="163"/>
      <c r="J134" s="174">
        <f>BK134</f>
        <v>0</v>
      </c>
      <c r="K134" s="160"/>
      <c r="L134" s="165"/>
      <c r="M134" s="166"/>
      <c r="N134" s="167"/>
      <c r="O134" s="167"/>
      <c r="P134" s="168">
        <f>SUM(P135:P157)</f>
        <v>0</v>
      </c>
      <c r="Q134" s="167"/>
      <c r="R134" s="168">
        <f>SUM(R135:R157)</f>
        <v>0</v>
      </c>
      <c r="S134" s="167"/>
      <c r="T134" s="169">
        <f>SUM(T135:T157)</f>
        <v>0</v>
      </c>
      <c r="AR134" s="170" t="s">
        <v>76</v>
      </c>
      <c r="AT134" s="171" t="s">
        <v>70</v>
      </c>
      <c r="AU134" s="171" t="s">
        <v>76</v>
      </c>
      <c r="AY134" s="170" t="s">
        <v>123</v>
      </c>
      <c r="BK134" s="172">
        <f>SUM(BK135:BK157)</f>
        <v>0</v>
      </c>
    </row>
    <row r="135" spans="1:65" s="2" customFormat="1" ht="33" customHeight="1">
      <c r="A135" s="35"/>
      <c r="B135" s="36"/>
      <c r="C135" s="175" t="s">
        <v>209</v>
      </c>
      <c r="D135" s="175" t="s">
        <v>125</v>
      </c>
      <c r="E135" s="176" t="s">
        <v>247</v>
      </c>
      <c r="F135" s="177" t="s">
        <v>248</v>
      </c>
      <c r="G135" s="178" t="s">
        <v>128</v>
      </c>
      <c r="H135" s="179">
        <v>103.84</v>
      </c>
      <c r="I135" s="180"/>
      <c r="J135" s="181">
        <f>ROUND(I135*H135,2)</f>
        <v>0</v>
      </c>
      <c r="K135" s="177" t="s">
        <v>129</v>
      </c>
      <c r="L135" s="40"/>
      <c r="M135" s="182" t="s">
        <v>19</v>
      </c>
      <c r="N135" s="183" t="s">
        <v>42</v>
      </c>
      <c r="O135" s="65"/>
      <c r="P135" s="184">
        <f>O135*H135</f>
        <v>0</v>
      </c>
      <c r="Q135" s="184">
        <v>0</v>
      </c>
      <c r="R135" s="184">
        <f>Q135*H135</f>
        <v>0</v>
      </c>
      <c r="S135" s="184">
        <v>0</v>
      </c>
      <c r="T135" s="18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186" t="s">
        <v>130</v>
      </c>
      <c r="AT135" s="186" t="s">
        <v>125</v>
      </c>
      <c r="AU135" s="186" t="s">
        <v>80</v>
      </c>
      <c r="AY135" s="18" t="s">
        <v>123</v>
      </c>
      <c r="BE135" s="187">
        <f>IF(N135="základní",J135,0)</f>
        <v>0</v>
      </c>
      <c r="BF135" s="187">
        <f>IF(N135="snížená",J135,0)</f>
        <v>0</v>
      </c>
      <c r="BG135" s="187">
        <f>IF(N135="zákl. přenesená",J135,0)</f>
        <v>0</v>
      </c>
      <c r="BH135" s="187">
        <f>IF(N135="sníž. přenesená",J135,0)</f>
        <v>0</v>
      </c>
      <c r="BI135" s="187">
        <f>IF(N135="nulová",J135,0)</f>
        <v>0</v>
      </c>
      <c r="BJ135" s="18" t="s">
        <v>76</v>
      </c>
      <c r="BK135" s="187">
        <f>ROUND(I135*H135,2)</f>
        <v>0</v>
      </c>
      <c r="BL135" s="18" t="s">
        <v>130</v>
      </c>
      <c r="BM135" s="186" t="s">
        <v>525</v>
      </c>
    </row>
    <row r="136" spans="1:65" s="2" customFormat="1" ht="11.25">
      <c r="A136" s="35"/>
      <c r="B136" s="36"/>
      <c r="C136" s="37"/>
      <c r="D136" s="188" t="s">
        <v>132</v>
      </c>
      <c r="E136" s="37"/>
      <c r="F136" s="189" t="s">
        <v>250</v>
      </c>
      <c r="G136" s="37"/>
      <c r="H136" s="37"/>
      <c r="I136" s="190"/>
      <c r="J136" s="37"/>
      <c r="K136" s="37"/>
      <c r="L136" s="40"/>
      <c r="M136" s="191"/>
      <c r="N136" s="192"/>
      <c r="O136" s="65"/>
      <c r="P136" s="65"/>
      <c r="Q136" s="65"/>
      <c r="R136" s="65"/>
      <c r="S136" s="65"/>
      <c r="T136" s="66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8" t="s">
        <v>132</v>
      </c>
      <c r="AU136" s="18" t="s">
        <v>80</v>
      </c>
    </row>
    <row r="137" spans="1:65" s="13" customFormat="1" ht="11.25">
      <c r="B137" s="193"/>
      <c r="C137" s="194"/>
      <c r="D137" s="195" t="s">
        <v>134</v>
      </c>
      <c r="E137" s="196" t="s">
        <v>19</v>
      </c>
      <c r="F137" s="197" t="s">
        <v>470</v>
      </c>
      <c r="G137" s="194"/>
      <c r="H137" s="198">
        <v>103.84</v>
      </c>
      <c r="I137" s="199"/>
      <c r="J137" s="194"/>
      <c r="K137" s="194"/>
      <c r="L137" s="200"/>
      <c r="M137" s="201"/>
      <c r="N137" s="202"/>
      <c r="O137" s="202"/>
      <c r="P137" s="202"/>
      <c r="Q137" s="202"/>
      <c r="R137" s="202"/>
      <c r="S137" s="202"/>
      <c r="T137" s="203"/>
      <c r="AT137" s="204" t="s">
        <v>134</v>
      </c>
      <c r="AU137" s="204" t="s">
        <v>80</v>
      </c>
      <c r="AV137" s="13" t="s">
        <v>80</v>
      </c>
      <c r="AW137" s="13" t="s">
        <v>33</v>
      </c>
      <c r="AX137" s="13" t="s">
        <v>76</v>
      </c>
      <c r="AY137" s="204" t="s">
        <v>123</v>
      </c>
    </row>
    <row r="138" spans="1:65" s="2" customFormat="1" ht="33" customHeight="1">
      <c r="A138" s="35"/>
      <c r="B138" s="36"/>
      <c r="C138" s="175" t="s">
        <v>217</v>
      </c>
      <c r="D138" s="175" t="s">
        <v>125</v>
      </c>
      <c r="E138" s="176" t="s">
        <v>251</v>
      </c>
      <c r="F138" s="177" t="s">
        <v>526</v>
      </c>
      <c r="G138" s="178" t="s">
        <v>128</v>
      </c>
      <c r="H138" s="179">
        <v>103.84</v>
      </c>
      <c r="I138" s="180"/>
      <c r="J138" s="181">
        <f>ROUND(I138*H138,2)</f>
        <v>0</v>
      </c>
      <c r="K138" s="177" t="s">
        <v>19</v>
      </c>
      <c r="L138" s="40"/>
      <c r="M138" s="182" t="s">
        <v>19</v>
      </c>
      <c r="N138" s="183" t="s">
        <v>42</v>
      </c>
      <c r="O138" s="65"/>
      <c r="P138" s="184">
        <f>O138*H138</f>
        <v>0</v>
      </c>
      <c r="Q138" s="184">
        <v>0</v>
      </c>
      <c r="R138" s="184">
        <f>Q138*H138</f>
        <v>0</v>
      </c>
      <c r="S138" s="184">
        <v>0</v>
      </c>
      <c r="T138" s="18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186" t="s">
        <v>130</v>
      </c>
      <c r="AT138" s="186" t="s">
        <v>125</v>
      </c>
      <c r="AU138" s="186" t="s">
        <v>80</v>
      </c>
      <c r="AY138" s="18" t="s">
        <v>123</v>
      </c>
      <c r="BE138" s="187">
        <f>IF(N138="základní",J138,0)</f>
        <v>0</v>
      </c>
      <c r="BF138" s="187">
        <f>IF(N138="snížená",J138,0)</f>
        <v>0</v>
      </c>
      <c r="BG138" s="187">
        <f>IF(N138="zákl. přenesená",J138,0)</f>
        <v>0</v>
      </c>
      <c r="BH138" s="187">
        <f>IF(N138="sníž. přenesená",J138,0)</f>
        <v>0</v>
      </c>
      <c r="BI138" s="187">
        <f>IF(N138="nulová",J138,0)</f>
        <v>0</v>
      </c>
      <c r="BJ138" s="18" t="s">
        <v>76</v>
      </c>
      <c r="BK138" s="187">
        <f>ROUND(I138*H138,2)</f>
        <v>0</v>
      </c>
      <c r="BL138" s="18" t="s">
        <v>130</v>
      </c>
      <c r="BM138" s="186" t="s">
        <v>527</v>
      </c>
    </row>
    <row r="139" spans="1:65" s="13" customFormat="1" ht="11.25">
      <c r="B139" s="193"/>
      <c r="C139" s="194"/>
      <c r="D139" s="195" t="s">
        <v>134</v>
      </c>
      <c r="E139" s="196" t="s">
        <v>19</v>
      </c>
      <c r="F139" s="197" t="s">
        <v>470</v>
      </c>
      <c r="G139" s="194"/>
      <c r="H139" s="198">
        <v>103.84</v>
      </c>
      <c r="I139" s="199"/>
      <c r="J139" s="194"/>
      <c r="K139" s="194"/>
      <c r="L139" s="200"/>
      <c r="M139" s="201"/>
      <c r="N139" s="202"/>
      <c r="O139" s="202"/>
      <c r="P139" s="202"/>
      <c r="Q139" s="202"/>
      <c r="R139" s="202"/>
      <c r="S139" s="202"/>
      <c r="T139" s="203"/>
      <c r="AT139" s="204" t="s">
        <v>134</v>
      </c>
      <c r="AU139" s="204" t="s">
        <v>80</v>
      </c>
      <c r="AV139" s="13" t="s">
        <v>80</v>
      </c>
      <c r="AW139" s="13" t="s">
        <v>33</v>
      </c>
      <c r="AX139" s="13" t="s">
        <v>76</v>
      </c>
      <c r="AY139" s="204" t="s">
        <v>123</v>
      </c>
    </row>
    <row r="140" spans="1:65" s="2" customFormat="1" ht="44.25" customHeight="1">
      <c r="A140" s="35"/>
      <c r="B140" s="36"/>
      <c r="C140" s="175" t="s">
        <v>227</v>
      </c>
      <c r="D140" s="175" t="s">
        <v>125</v>
      </c>
      <c r="E140" s="176" t="s">
        <v>256</v>
      </c>
      <c r="F140" s="177" t="s">
        <v>257</v>
      </c>
      <c r="G140" s="178" t="s">
        <v>128</v>
      </c>
      <c r="H140" s="179">
        <v>103.84</v>
      </c>
      <c r="I140" s="180"/>
      <c r="J140" s="181">
        <f>ROUND(I140*H140,2)</f>
        <v>0</v>
      </c>
      <c r="K140" s="177" t="s">
        <v>129</v>
      </c>
      <c r="L140" s="40"/>
      <c r="M140" s="182" t="s">
        <v>19</v>
      </c>
      <c r="N140" s="183" t="s">
        <v>42</v>
      </c>
      <c r="O140" s="65"/>
      <c r="P140" s="184">
        <f>O140*H140</f>
        <v>0</v>
      </c>
      <c r="Q140" s="184">
        <v>0</v>
      </c>
      <c r="R140" s="184">
        <f>Q140*H140</f>
        <v>0</v>
      </c>
      <c r="S140" s="184">
        <v>0</v>
      </c>
      <c r="T140" s="185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186" t="s">
        <v>130</v>
      </c>
      <c r="AT140" s="186" t="s">
        <v>125</v>
      </c>
      <c r="AU140" s="186" t="s">
        <v>80</v>
      </c>
      <c r="AY140" s="18" t="s">
        <v>123</v>
      </c>
      <c r="BE140" s="187">
        <f>IF(N140="základní",J140,0)</f>
        <v>0</v>
      </c>
      <c r="BF140" s="187">
        <f>IF(N140="snížená",J140,0)</f>
        <v>0</v>
      </c>
      <c r="BG140" s="187">
        <f>IF(N140="zákl. přenesená",J140,0)</f>
        <v>0</v>
      </c>
      <c r="BH140" s="187">
        <f>IF(N140="sníž. přenesená",J140,0)</f>
        <v>0</v>
      </c>
      <c r="BI140" s="187">
        <f>IF(N140="nulová",J140,0)</f>
        <v>0</v>
      </c>
      <c r="BJ140" s="18" t="s">
        <v>76</v>
      </c>
      <c r="BK140" s="187">
        <f>ROUND(I140*H140,2)</f>
        <v>0</v>
      </c>
      <c r="BL140" s="18" t="s">
        <v>130</v>
      </c>
      <c r="BM140" s="186" t="s">
        <v>528</v>
      </c>
    </row>
    <row r="141" spans="1:65" s="2" customFormat="1" ht="11.25">
      <c r="A141" s="35"/>
      <c r="B141" s="36"/>
      <c r="C141" s="37"/>
      <c r="D141" s="188" t="s">
        <v>132</v>
      </c>
      <c r="E141" s="37"/>
      <c r="F141" s="189" t="s">
        <v>259</v>
      </c>
      <c r="G141" s="37"/>
      <c r="H141" s="37"/>
      <c r="I141" s="190"/>
      <c r="J141" s="37"/>
      <c r="K141" s="37"/>
      <c r="L141" s="40"/>
      <c r="M141" s="191"/>
      <c r="N141" s="192"/>
      <c r="O141" s="65"/>
      <c r="P141" s="65"/>
      <c r="Q141" s="65"/>
      <c r="R141" s="65"/>
      <c r="S141" s="65"/>
      <c r="T141" s="66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T141" s="18" t="s">
        <v>132</v>
      </c>
      <c r="AU141" s="18" t="s">
        <v>80</v>
      </c>
    </row>
    <row r="142" spans="1:65" s="13" customFormat="1" ht="11.25">
      <c r="B142" s="193"/>
      <c r="C142" s="194"/>
      <c r="D142" s="195" t="s">
        <v>134</v>
      </c>
      <c r="E142" s="196" t="s">
        <v>19</v>
      </c>
      <c r="F142" s="197" t="s">
        <v>470</v>
      </c>
      <c r="G142" s="194"/>
      <c r="H142" s="198">
        <v>103.84</v>
      </c>
      <c r="I142" s="199"/>
      <c r="J142" s="194"/>
      <c r="K142" s="194"/>
      <c r="L142" s="200"/>
      <c r="M142" s="201"/>
      <c r="N142" s="202"/>
      <c r="O142" s="202"/>
      <c r="P142" s="202"/>
      <c r="Q142" s="202"/>
      <c r="R142" s="202"/>
      <c r="S142" s="202"/>
      <c r="T142" s="203"/>
      <c r="AT142" s="204" t="s">
        <v>134</v>
      </c>
      <c r="AU142" s="204" t="s">
        <v>80</v>
      </c>
      <c r="AV142" s="13" t="s">
        <v>80</v>
      </c>
      <c r="AW142" s="13" t="s">
        <v>33</v>
      </c>
      <c r="AX142" s="13" t="s">
        <v>76</v>
      </c>
      <c r="AY142" s="204" t="s">
        <v>123</v>
      </c>
    </row>
    <row r="143" spans="1:65" s="2" customFormat="1" ht="24.2" customHeight="1">
      <c r="A143" s="35"/>
      <c r="B143" s="36"/>
      <c r="C143" s="175" t="s">
        <v>234</v>
      </c>
      <c r="D143" s="175" t="s">
        <v>125</v>
      </c>
      <c r="E143" s="176" t="s">
        <v>261</v>
      </c>
      <c r="F143" s="177" t="s">
        <v>529</v>
      </c>
      <c r="G143" s="178" t="s">
        <v>128</v>
      </c>
      <c r="H143" s="179">
        <v>103.84</v>
      </c>
      <c r="I143" s="180"/>
      <c r="J143" s="181">
        <f>ROUND(I143*H143,2)</f>
        <v>0</v>
      </c>
      <c r="K143" s="177" t="s">
        <v>129</v>
      </c>
      <c r="L143" s="40"/>
      <c r="M143" s="182" t="s">
        <v>19</v>
      </c>
      <c r="N143" s="183" t="s">
        <v>42</v>
      </c>
      <c r="O143" s="65"/>
      <c r="P143" s="184">
        <f>O143*H143</f>
        <v>0</v>
      </c>
      <c r="Q143" s="184">
        <v>0</v>
      </c>
      <c r="R143" s="184">
        <f>Q143*H143</f>
        <v>0</v>
      </c>
      <c r="S143" s="184">
        <v>0</v>
      </c>
      <c r="T143" s="18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186" t="s">
        <v>130</v>
      </c>
      <c r="AT143" s="186" t="s">
        <v>125</v>
      </c>
      <c r="AU143" s="186" t="s">
        <v>80</v>
      </c>
      <c r="AY143" s="18" t="s">
        <v>123</v>
      </c>
      <c r="BE143" s="187">
        <f>IF(N143="základní",J143,0)</f>
        <v>0</v>
      </c>
      <c r="BF143" s="187">
        <f>IF(N143="snížená",J143,0)</f>
        <v>0</v>
      </c>
      <c r="BG143" s="187">
        <f>IF(N143="zákl. přenesená",J143,0)</f>
        <v>0</v>
      </c>
      <c r="BH143" s="187">
        <f>IF(N143="sníž. přenesená",J143,0)</f>
        <v>0</v>
      </c>
      <c r="BI143" s="187">
        <f>IF(N143="nulová",J143,0)</f>
        <v>0</v>
      </c>
      <c r="BJ143" s="18" t="s">
        <v>76</v>
      </c>
      <c r="BK143" s="187">
        <f>ROUND(I143*H143,2)</f>
        <v>0</v>
      </c>
      <c r="BL143" s="18" t="s">
        <v>130</v>
      </c>
      <c r="BM143" s="186" t="s">
        <v>530</v>
      </c>
    </row>
    <row r="144" spans="1:65" s="2" customFormat="1" ht="11.25">
      <c r="A144" s="35"/>
      <c r="B144" s="36"/>
      <c r="C144" s="37"/>
      <c r="D144" s="188" t="s">
        <v>132</v>
      </c>
      <c r="E144" s="37"/>
      <c r="F144" s="189" t="s">
        <v>264</v>
      </c>
      <c r="G144" s="37"/>
      <c r="H144" s="37"/>
      <c r="I144" s="190"/>
      <c r="J144" s="37"/>
      <c r="K144" s="37"/>
      <c r="L144" s="40"/>
      <c r="M144" s="191"/>
      <c r="N144" s="192"/>
      <c r="O144" s="65"/>
      <c r="P144" s="65"/>
      <c r="Q144" s="65"/>
      <c r="R144" s="65"/>
      <c r="S144" s="65"/>
      <c r="T144" s="66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8" t="s">
        <v>132</v>
      </c>
      <c r="AU144" s="18" t="s">
        <v>80</v>
      </c>
    </row>
    <row r="145" spans="1:65" s="13" customFormat="1" ht="11.25">
      <c r="B145" s="193"/>
      <c r="C145" s="194"/>
      <c r="D145" s="195" t="s">
        <v>134</v>
      </c>
      <c r="E145" s="196" t="s">
        <v>19</v>
      </c>
      <c r="F145" s="197" t="s">
        <v>470</v>
      </c>
      <c r="G145" s="194"/>
      <c r="H145" s="198">
        <v>103.84</v>
      </c>
      <c r="I145" s="199"/>
      <c r="J145" s="194"/>
      <c r="K145" s="194"/>
      <c r="L145" s="200"/>
      <c r="M145" s="201"/>
      <c r="N145" s="202"/>
      <c r="O145" s="202"/>
      <c r="P145" s="202"/>
      <c r="Q145" s="202"/>
      <c r="R145" s="202"/>
      <c r="S145" s="202"/>
      <c r="T145" s="203"/>
      <c r="AT145" s="204" t="s">
        <v>134</v>
      </c>
      <c r="AU145" s="204" t="s">
        <v>80</v>
      </c>
      <c r="AV145" s="13" t="s">
        <v>80</v>
      </c>
      <c r="AW145" s="13" t="s">
        <v>33</v>
      </c>
      <c r="AX145" s="13" t="s">
        <v>76</v>
      </c>
      <c r="AY145" s="204" t="s">
        <v>123</v>
      </c>
    </row>
    <row r="146" spans="1:65" s="2" customFormat="1" ht="24.2" customHeight="1">
      <c r="A146" s="35"/>
      <c r="B146" s="36"/>
      <c r="C146" s="175" t="s">
        <v>240</v>
      </c>
      <c r="D146" s="175" t="s">
        <v>125</v>
      </c>
      <c r="E146" s="176" t="s">
        <v>266</v>
      </c>
      <c r="F146" s="177" t="s">
        <v>267</v>
      </c>
      <c r="G146" s="178" t="s">
        <v>128</v>
      </c>
      <c r="H146" s="179">
        <v>311.52</v>
      </c>
      <c r="I146" s="180"/>
      <c r="J146" s="181">
        <f>ROUND(I146*H146,2)</f>
        <v>0</v>
      </c>
      <c r="K146" s="177" t="s">
        <v>129</v>
      </c>
      <c r="L146" s="40"/>
      <c r="M146" s="182" t="s">
        <v>19</v>
      </c>
      <c r="N146" s="183" t="s">
        <v>42</v>
      </c>
      <c r="O146" s="65"/>
      <c r="P146" s="184">
        <f>O146*H146</f>
        <v>0</v>
      </c>
      <c r="Q146" s="184">
        <v>0</v>
      </c>
      <c r="R146" s="184">
        <f>Q146*H146</f>
        <v>0</v>
      </c>
      <c r="S146" s="184">
        <v>0</v>
      </c>
      <c r="T146" s="185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186" t="s">
        <v>130</v>
      </c>
      <c r="AT146" s="186" t="s">
        <v>125</v>
      </c>
      <c r="AU146" s="186" t="s">
        <v>80</v>
      </c>
      <c r="AY146" s="18" t="s">
        <v>123</v>
      </c>
      <c r="BE146" s="187">
        <f>IF(N146="základní",J146,0)</f>
        <v>0</v>
      </c>
      <c r="BF146" s="187">
        <f>IF(N146="snížená",J146,0)</f>
        <v>0</v>
      </c>
      <c r="BG146" s="187">
        <f>IF(N146="zákl. přenesená",J146,0)</f>
        <v>0</v>
      </c>
      <c r="BH146" s="187">
        <f>IF(N146="sníž. přenesená",J146,0)</f>
        <v>0</v>
      </c>
      <c r="BI146" s="187">
        <f>IF(N146="nulová",J146,0)</f>
        <v>0</v>
      </c>
      <c r="BJ146" s="18" t="s">
        <v>76</v>
      </c>
      <c r="BK146" s="187">
        <f>ROUND(I146*H146,2)</f>
        <v>0</v>
      </c>
      <c r="BL146" s="18" t="s">
        <v>130</v>
      </c>
      <c r="BM146" s="186" t="s">
        <v>531</v>
      </c>
    </row>
    <row r="147" spans="1:65" s="2" customFormat="1" ht="11.25">
      <c r="A147" s="35"/>
      <c r="B147" s="36"/>
      <c r="C147" s="37"/>
      <c r="D147" s="188" t="s">
        <v>132</v>
      </c>
      <c r="E147" s="37"/>
      <c r="F147" s="189" t="s">
        <v>269</v>
      </c>
      <c r="G147" s="37"/>
      <c r="H147" s="37"/>
      <c r="I147" s="190"/>
      <c r="J147" s="37"/>
      <c r="K147" s="37"/>
      <c r="L147" s="40"/>
      <c r="M147" s="191"/>
      <c r="N147" s="192"/>
      <c r="O147" s="65"/>
      <c r="P147" s="65"/>
      <c r="Q147" s="65"/>
      <c r="R147" s="65"/>
      <c r="S147" s="65"/>
      <c r="T147" s="66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T147" s="18" t="s">
        <v>132</v>
      </c>
      <c r="AU147" s="18" t="s">
        <v>80</v>
      </c>
    </row>
    <row r="148" spans="1:65" s="13" customFormat="1" ht="11.25">
      <c r="B148" s="193"/>
      <c r="C148" s="194"/>
      <c r="D148" s="195" t="s">
        <v>134</v>
      </c>
      <c r="E148" s="196" t="s">
        <v>19</v>
      </c>
      <c r="F148" s="197" t="s">
        <v>532</v>
      </c>
      <c r="G148" s="194"/>
      <c r="H148" s="198">
        <v>311.52</v>
      </c>
      <c r="I148" s="199"/>
      <c r="J148" s="194"/>
      <c r="K148" s="194"/>
      <c r="L148" s="200"/>
      <c r="M148" s="201"/>
      <c r="N148" s="202"/>
      <c r="O148" s="202"/>
      <c r="P148" s="202"/>
      <c r="Q148" s="202"/>
      <c r="R148" s="202"/>
      <c r="S148" s="202"/>
      <c r="T148" s="203"/>
      <c r="AT148" s="204" t="s">
        <v>134</v>
      </c>
      <c r="AU148" s="204" t="s">
        <v>80</v>
      </c>
      <c r="AV148" s="13" t="s">
        <v>80</v>
      </c>
      <c r="AW148" s="13" t="s">
        <v>33</v>
      </c>
      <c r="AX148" s="13" t="s">
        <v>76</v>
      </c>
      <c r="AY148" s="204" t="s">
        <v>123</v>
      </c>
    </row>
    <row r="149" spans="1:65" s="2" customFormat="1" ht="49.15" customHeight="1">
      <c r="A149" s="35"/>
      <c r="B149" s="36"/>
      <c r="C149" s="175" t="s">
        <v>246</v>
      </c>
      <c r="D149" s="175" t="s">
        <v>125</v>
      </c>
      <c r="E149" s="176" t="s">
        <v>533</v>
      </c>
      <c r="F149" s="177" t="s">
        <v>534</v>
      </c>
      <c r="G149" s="178" t="s">
        <v>128</v>
      </c>
      <c r="H149" s="179">
        <v>155.76</v>
      </c>
      <c r="I149" s="180"/>
      <c r="J149" s="181">
        <f>ROUND(I149*H149,2)</f>
        <v>0</v>
      </c>
      <c r="K149" s="177" t="s">
        <v>129</v>
      </c>
      <c r="L149" s="40"/>
      <c r="M149" s="182" t="s">
        <v>19</v>
      </c>
      <c r="N149" s="183" t="s">
        <v>42</v>
      </c>
      <c r="O149" s="65"/>
      <c r="P149" s="184">
        <f>O149*H149</f>
        <v>0</v>
      </c>
      <c r="Q149" s="184">
        <v>0</v>
      </c>
      <c r="R149" s="184">
        <f>Q149*H149</f>
        <v>0</v>
      </c>
      <c r="S149" s="184">
        <v>0</v>
      </c>
      <c r="T149" s="185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186" t="s">
        <v>130</v>
      </c>
      <c r="AT149" s="186" t="s">
        <v>125</v>
      </c>
      <c r="AU149" s="186" t="s">
        <v>80</v>
      </c>
      <c r="AY149" s="18" t="s">
        <v>123</v>
      </c>
      <c r="BE149" s="187">
        <f>IF(N149="základní",J149,0)</f>
        <v>0</v>
      </c>
      <c r="BF149" s="187">
        <f>IF(N149="snížená",J149,0)</f>
        <v>0</v>
      </c>
      <c r="BG149" s="187">
        <f>IF(N149="zákl. přenesená",J149,0)</f>
        <v>0</v>
      </c>
      <c r="BH149" s="187">
        <f>IF(N149="sníž. přenesená",J149,0)</f>
        <v>0</v>
      </c>
      <c r="BI149" s="187">
        <f>IF(N149="nulová",J149,0)</f>
        <v>0</v>
      </c>
      <c r="BJ149" s="18" t="s">
        <v>76</v>
      </c>
      <c r="BK149" s="187">
        <f>ROUND(I149*H149,2)</f>
        <v>0</v>
      </c>
      <c r="BL149" s="18" t="s">
        <v>130</v>
      </c>
      <c r="BM149" s="186" t="s">
        <v>535</v>
      </c>
    </row>
    <row r="150" spans="1:65" s="2" customFormat="1" ht="11.25">
      <c r="A150" s="35"/>
      <c r="B150" s="36"/>
      <c r="C150" s="37"/>
      <c r="D150" s="188" t="s">
        <v>132</v>
      </c>
      <c r="E150" s="37"/>
      <c r="F150" s="189" t="s">
        <v>536</v>
      </c>
      <c r="G150" s="37"/>
      <c r="H150" s="37"/>
      <c r="I150" s="190"/>
      <c r="J150" s="37"/>
      <c r="K150" s="37"/>
      <c r="L150" s="40"/>
      <c r="M150" s="191"/>
      <c r="N150" s="192"/>
      <c r="O150" s="65"/>
      <c r="P150" s="65"/>
      <c r="Q150" s="65"/>
      <c r="R150" s="65"/>
      <c r="S150" s="65"/>
      <c r="T150" s="66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8" t="s">
        <v>132</v>
      </c>
      <c r="AU150" s="18" t="s">
        <v>80</v>
      </c>
    </row>
    <row r="151" spans="1:65" s="13" customFormat="1" ht="11.25">
      <c r="B151" s="193"/>
      <c r="C151" s="194"/>
      <c r="D151" s="195" t="s">
        <v>134</v>
      </c>
      <c r="E151" s="196" t="s">
        <v>19</v>
      </c>
      <c r="F151" s="197" t="s">
        <v>500</v>
      </c>
      <c r="G151" s="194"/>
      <c r="H151" s="198">
        <v>155.76</v>
      </c>
      <c r="I151" s="199"/>
      <c r="J151" s="194"/>
      <c r="K151" s="194"/>
      <c r="L151" s="200"/>
      <c r="M151" s="201"/>
      <c r="N151" s="202"/>
      <c r="O151" s="202"/>
      <c r="P151" s="202"/>
      <c r="Q151" s="202"/>
      <c r="R151" s="202"/>
      <c r="S151" s="202"/>
      <c r="T151" s="203"/>
      <c r="AT151" s="204" t="s">
        <v>134</v>
      </c>
      <c r="AU151" s="204" t="s">
        <v>80</v>
      </c>
      <c r="AV151" s="13" t="s">
        <v>80</v>
      </c>
      <c r="AW151" s="13" t="s">
        <v>33</v>
      </c>
      <c r="AX151" s="13" t="s">
        <v>76</v>
      </c>
      <c r="AY151" s="204" t="s">
        <v>123</v>
      </c>
    </row>
    <row r="152" spans="1:65" s="2" customFormat="1" ht="44.25" customHeight="1">
      <c r="A152" s="35"/>
      <c r="B152" s="36"/>
      <c r="C152" s="175" t="s">
        <v>7</v>
      </c>
      <c r="D152" s="175" t="s">
        <v>125</v>
      </c>
      <c r="E152" s="176" t="s">
        <v>537</v>
      </c>
      <c r="F152" s="177" t="s">
        <v>538</v>
      </c>
      <c r="G152" s="178" t="s">
        <v>128</v>
      </c>
      <c r="H152" s="179">
        <v>155.76</v>
      </c>
      <c r="I152" s="180"/>
      <c r="J152" s="181">
        <f>ROUND(I152*H152,2)</f>
        <v>0</v>
      </c>
      <c r="K152" s="177" t="s">
        <v>129</v>
      </c>
      <c r="L152" s="40"/>
      <c r="M152" s="182" t="s">
        <v>19</v>
      </c>
      <c r="N152" s="183" t="s">
        <v>42</v>
      </c>
      <c r="O152" s="65"/>
      <c r="P152" s="184">
        <f>O152*H152</f>
        <v>0</v>
      </c>
      <c r="Q152" s="184">
        <v>0</v>
      </c>
      <c r="R152" s="184">
        <f>Q152*H152</f>
        <v>0</v>
      </c>
      <c r="S152" s="184">
        <v>0</v>
      </c>
      <c r="T152" s="185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186" t="s">
        <v>130</v>
      </c>
      <c r="AT152" s="186" t="s">
        <v>125</v>
      </c>
      <c r="AU152" s="186" t="s">
        <v>80</v>
      </c>
      <c r="AY152" s="18" t="s">
        <v>123</v>
      </c>
      <c r="BE152" s="187">
        <f>IF(N152="základní",J152,0)</f>
        <v>0</v>
      </c>
      <c r="BF152" s="187">
        <f>IF(N152="snížená",J152,0)</f>
        <v>0</v>
      </c>
      <c r="BG152" s="187">
        <f>IF(N152="zákl. přenesená",J152,0)</f>
        <v>0</v>
      </c>
      <c r="BH152" s="187">
        <f>IF(N152="sníž. přenesená",J152,0)</f>
        <v>0</v>
      </c>
      <c r="BI152" s="187">
        <f>IF(N152="nulová",J152,0)</f>
        <v>0</v>
      </c>
      <c r="BJ152" s="18" t="s">
        <v>76</v>
      </c>
      <c r="BK152" s="187">
        <f>ROUND(I152*H152,2)</f>
        <v>0</v>
      </c>
      <c r="BL152" s="18" t="s">
        <v>130</v>
      </c>
      <c r="BM152" s="186" t="s">
        <v>539</v>
      </c>
    </row>
    <row r="153" spans="1:65" s="2" customFormat="1" ht="11.25">
      <c r="A153" s="35"/>
      <c r="B153" s="36"/>
      <c r="C153" s="37"/>
      <c r="D153" s="188" t="s">
        <v>132</v>
      </c>
      <c r="E153" s="37"/>
      <c r="F153" s="189" t="s">
        <v>540</v>
      </c>
      <c r="G153" s="37"/>
      <c r="H153" s="37"/>
      <c r="I153" s="190"/>
      <c r="J153" s="37"/>
      <c r="K153" s="37"/>
      <c r="L153" s="40"/>
      <c r="M153" s="191"/>
      <c r="N153" s="192"/>
      <c r="O153" s="65"/>
      <c r="P153" s="65"/>
      <c r="Q153" s="65"/>
      <c r="R153" s="65"/>
      <c r="S153" s="65"/>
      <c r="T153" s="66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8" t="s">
        <v>132</v>
      </c>
      <c r="AU153" s="18" t="s">
        <v>80</v>
      </c>
    </row>
    <row r="154" spans="1:65" s="13" customFormat="1" ht="11.25">
      <c r="B154" s="193"/>
      <c r="C154" s="194"/>
      <c r="D154" s="195" t="s">
        <v>134</v>
      </c>
      <c r="E154" s="196" t="s">
        <v>19</v>
      </c>
      <c r="F154" s="197" t="s">
        <v>500</v>
      </c>
      <c r="G154" s="194"/>
      <c r="H154" s="198">
        <v>155.76</v>
      </c>
      <c r="I154" s="199"/>
      <c r="J154" s="194"/>
      <c r="K154" s="194"/>
      <c r="L154" s="200"/>
      <c r="M154" s="201"/>
      <c r="N154" s="202"/>
      <c r="O154" s="202"/>
      <c r="P154" s="202"/>
      <c r="Q154" s="202"/>
      <c r="R154" s="202"/>
      <c r="S154" s="202"/>
      <c r="T154" s="203"/>
      <c r="AT154" s="204" t="s">
        <v>134</v>
      </c>
      <c r="AU154" s="204" t="s">
        <v>80</v>
      </c>
      <c r="AV154" s="13" t="s">
        <v>80</v>
      </c>
      <c r="AW154" s="13" t="s">
        <v>33</v>
      </c>
      <c r="AX154" s="13" t="s">
        <v>76</v>
      </c>
      <c r="AY154" s="204" t="s">
        <v>123</v>
      </c>
    </row>
    <row r="155" spans="1:65" s="2" customFormat="1" ht="24.2" customHeight="1">
      <c r="A155" s="35"/>
      <c r="B155" s="36"/>
      <c r="C155" s="175" t="s">
        <v>255</v>
      </c>
      <c r="D155" s="175" t="s">
        <v>125</v>
      </c>
      <c r="E155" s="176" t="s">
        <v>284</v>
      </c>
      <c r="F155" s="177" t="s">
        <v>285</v>
      </c>
      <c r="G155" s="178" t="s">
        <v>128</v>
      </c>
      <c r="H155" s="179">
        <v>155.76</v>
      </c>
      <c r="I155" s="180"/>
      <c r="J155" s="181">
        <f>ROUND(I155*H155,2)</f>
        <v>0</v>
      </c>
      <c r="K155" s="177" t="s">
        <v>129</v>
      </c>
      <c r="L155" s="40"/>
      <c r="M155" s="182" t="s">
        <v>19</v>
      </c>
      <c r="N155" s="183" t="s">
        <v>42</v>
      </c>
      <c r="O155" s="65"/>
      <c r="P155" s="184">
        <f>O155*H155</f>
        <v>0</v>
      </c>
      <c r="Q155" s="184">
        <v>0</v>
      </c>
      <c r="R155" s="184">
        <f>Q155*H155</f>
        <v>0</v>
      </c>
      <c r="S155" s="184">
        <v>0</v>
      </c>
      <c r="T155" s="185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186" t="s">
        <v>130</v>
      </c>
      <c r="AT155" s="186" t="s">
        <v>125</v>
      </c>
      <c r="AU155" s="186" t="s">
        <v>80</v>
      </c>
      <c r="AY155" s="18" t="s">
        <v>123</v>
      </c>
      <c r="BE155" s="187">
        <f>IF(N155="základní",J155,0)</f>
        <v>0</v>
      </c>
      <c r="BF155" s="187">
        <f>IF(N155="snížená",J155,0)</f>
        <v>0</v>
      </c>
      <c r="BG155" s="187">
        <f>IF(N155="zákl. přenesená",J155,0)</f>
        <v>0</v>
      </c>
      <c r="BH155" s="187">
        <f>IF(N155="sníž. přenesená",J155,0)</f>
        <v>0</v>
      </c>
      <c r="BI155" s="187">
        <f>IF(N155="nulová",J155,0)</f>
        <v>0</v>
      </c>
      <c r="BJ155" s="18" t="s">
        <v>76</v>
      </c>
      <c r="BK155" s="187">
        <f>ROUND(I155*H155,2)</f>
        <v>0</v>
      </c>
      <c r="BL155" s="18" t="s">
        <v>130</v>
      </c>
      <c r="BM155" s="186" t="s">
        <v>541</v>
      </c>
    </row>
    <row r="156" spans="1:65" s="2" customFormat="1" ht="11.25">
      <c r="A156" s="35"/>
      <c r="B156" s="36"/>
      <c r="C156" s="37"/>
      <c r="D156" s="188" t="s">
        <v>132</v>
      </c>
      <c r="E156" s="37"/>
      <c r="F156" s="189" t="s">
        <v>287</v>
      </c>
      <c r="G156" s="37"/>
      <c r="H156" s="37"/>
      <c r="I156" s="190"/>
      <c r="J156" s="37"/>
      <c r="K156" s="37"/>
      <c r="L156" s="40"/>
      <c r="M156" s="191"/>
      <c r="N156" s="192"/>
      <c r="O156" s="65"/>
      <c r="P156" s="65"/>
      <c r="Q156" s="65"/>
      <c r="R156" s="65"/>
      <c r="S156" s="65"/>
      <c r="T156" s="66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8" t="s">
        <v>132</v>
      </c>
      <c r="AU156" s="18" t="s">
        <v>80</v>
      </c>
    </row>
    <row r="157" spans="1:65" s="13" customFormat="1" ht="11.25">
      <c r="B157" s="193"/>
      <c r="C157" s="194"/>
      <c r="D157" s="195" t="s">
        <v>134</v>
      </c>
      <c r="E157" s="196" t="s">
        <v>19</v>
      </c>
      <c r="F157" s="197" t="s">
        <v>500</v>
      </c>
      <c r="G157" s="194"/>
      <c r="H157" s="198">
        <v>155.76</v>
      </c>
      <c r="I157" s="199"/>
      <c r="J157" s="194"/>
      <c r="K157" s="194"/>
      <c r="L157" s="200"/>
      <c r="M157" s="201"/>
      <c r="N157" s="202"/>
      <c r="O157" s="202"/>
      <c r="P157" s="202"/>
      <c r="Q157" s="202"/>
      <c r="R157" s="202"/>
      <c r="S157" s="202"/>
      <c r="T157" s="203"/>
      <c r="AT157" s="204" t="s">
        <v>134</v>
      </c>
      <c r="AU157" s="204" t="s">
        <v>80</v>
      </c>
      <c r="AV157" s="13" t="s">
        <v>80</v>
      </c>
      <c r="AW157" s="13" t="s">
        <v>33</v>
      </c>
      <c r="AX157" s="13" t="s">
        <v>76</v>
      </c>
      <c r="AY157" s="204" t="s">
        <v>123</v>
      </c>
    </row>
    <row r="158" spans="1:65" s="12" customFormat="1" ht="22.9" customHeight="1">
      <c r="B158" s="159"/>
      <c r="C158" s="160"/>
      <c r="D158" s="161" t="s">
        <v>70</v>
      </c>
      <c r="E158" s="173" t="s">
        <v>169</v>
      </c>
      <c r="F158" s="173" t="s">
        <v>542</v>
      </c>
      <c r="G158" s="160"/>
      <c r="H158" s="160"/>
      <c r="I158" s="163"/>
      <c r="J158" s="174">
        <f>BK158</f>
        <v>0</v>
      </c>
      <c r="K158" s="160"/>
      <c r="L158" s="165"/>
      <c r="M158" s="166"/>
      <c r="N158" s="167"/>
      <c r="O158" s="167"/>
      <c r="P158" s="168">
        <f>SUM(P159:P208)</f>
        <v>0</v>
      </c>
      <c r="Q158" s="167"/>
      <c r="R158" s="168">
        <f>SUM(R159:R208)</f>
        <v>5.2702053799999993</v>
      </c>
      <c r="S158" s="167"/>
      <c r="T158" s="169">
        <f>SUM(T159:T208)</f>
        <v>0</v>
      </c>
      <c r="AR158" s="170" t="s">
        <v>76</v>
      </c>
      <c r="AT158" s="171" t="s">
        <v>70</v>
      </c>
      <c r="AU158" s="171" t="s">
        <v>76</v>
      </c>
      <c r="AY158" s="170" t="s">
        <v>123</v>
      </c>
      <c r="BK158" s="172">
        <f>SUM(BK159:BK208)</f>
        <v>0</v>
      </c>
    </row>
    <row r="159" spans="1:65" s="2" customFormat="1" ht="24.2" customHeight="1">
      <c r="A159" s="35"/>
      <c r="B159" s="36"/>
      <c r="C159" s="175" t="s">
        <v>260</v>
      </c>
      <c r="D159" s="175" t="s">
        <v>125</v>
      </c>
      <c r="E159" s="176" t="s">
        <v>543</v>
      </c>
      <c r="F159" s="177" t="s">
        <v>544</v>
      </c>
      <c r="G159" s="178" t="s">
        <v>141</v>
      </c>
      <c r="H159" s="179">
        <v>98.1</v>
      </c>
      <c r="I159" s="180"/>
      <c r="J159" s="181">
        <f>ROUND(I159*H159,2)</f>
        <v>0</v>
      </c>
      <c r="K159" s="177" t="s">
        <v>129</v>
      </c>
      <c r="L159" s="40"/>
      <c r="M159" s="182" t="s">
        <v>19</v>
      </c>
      <c r="N159" s="183" t="s">
        <v>42</v>
      </c>
      <c r="O159" s="65"/>
      <c r="P159" s="184">
        <f>O159*H159</f>
        <v>0</v>
      </c>
      <c r="Q159" s="184">
        <v>1.2E-5</v>
      </c>
      <c r="R159" s="184">
        <f>Q159*H159</f>
        <v>1.1772E-3</v>
      </c>
      <c r="S159" s="184">
        <v>0</v>
      </c>
      <c r="T159" s="185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186" t="s">
        <v>130</v>
      </c>
      <c r="AT159" s="186" t="s">
        <v>125</v>
      </c>
      <c r="AU159" s="186" t="s">
        <v>80</v>
      </c>
      <c r="AY159" s="18" t="s">
        <v>123</v>
      </c>
      <c r="BE159" s="187">
        <f>IF(N159="základní",J159,0)</f>
        <v>0</v>
      </c>
      <c r="BF159" s="187">
        <f>IF(N159="snížená",J159,0)</f>
        <v>0</v>
      </c>
      <c r="BG159" s="187">
        <f>IF(N159="zákl. přenesená",J159,0)</f>
        <v>0</v>
      </c>
      <c r="BH159" s="187">
        <f>IF(N159="sníž. přenesená",J159,0)</f>
        <v>0</v>
      </c>
      <c r="BI159" s="187">
        <f>IF(N159="nulová",J159,0)</f>
        <v>0</v>
      </c>
      <c r="BJ159" s="18" t="s">
        <v>76</v>
      </c>
      <c r="BK159" s="187">
        <f>ROUND(I159*H159,2)</f>
        <v>0</v>
      </c>
      <c r="BL159" s="18" t="s">
        <v>130</v>
      </c>
      <c r="BM159" s="186" t="s">
        <v>545</v>
      </c>
    </row>
    <row r="160" spans="1:65" s="2" customFormat="1" ht="11.25">
      <c r="A160" s="35"/>
      <c r="B160" s="36"/>
      <c r="C160" s="37"/>
      <c r="D160" s="188" t="s">
        <v>132</v>
      </c>
      <c r="E160" s="37"/>
      <c r="F160" s="189" t="s">
        <v>546</v>
      </c>
      <c r="G160" s="37"/>
      <c r="H160" s="37"/>
      <c r="I160" s="190"/>
      <c r="J160" s="37"/>
      <c r="K160" s="37"/>
      <c r="L160" s="40"/>
      <c r="M160" s="191"/>
      <c r="N160" s="192"/>
      <c r="O160" s="65"/>
      <c r="P160" s="65"/>
      <c r="Q160" s="65"/>
      <c r="R160" s="65"/>
      <c r="S160" s="65"/>
      <c r="T160" s="66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8" t="s">
        <v>132</v>
      </c>
      <c r="AU160" s="18" t="s">
        <v>80</v>
      </c>
    </row>
    <row r="161" spans="1:65" s="13" customFormat="1" ht="11.25">
      <c r="B161" s="193"/>
      <c r="C161" s="194"/>
      <c r="D161" s="195" t="s">
        <v>134</v>
      </c>
      <c r="E161" s="196" t="s">
        <v>19</v>
      </c>
      <c r="F161" s="197" t="s">
        <v>547</v>
      </c>
      <c r="G161" s="194"/>
      <c r="H161" s="198">
        <v>98.1</v>
      </c>
      <c r="I161" s="199"/>
      <c r="J161" s="194"/>
      <c r="K161" s="194"/>
      <c r="L161" s="200"/>
      <c r="M161" s="201"/>
      <c r="N161" s="202"/>
      <c r="O161" s="202"/>
      <c r="P161" s="202"/>
      <c r="Q161" s="202"/>
      <c r="R161" s="202"/>
      <c r="S161" s="202"/>
      <c r="T161" s="203"/>
      <c r="AT161" s="204" t="s">
        <v>134</v>
      </c>
      <c r="AU161" s="204" t="s">
        <v>80</v>
      </c>
      <c r="AV161" s="13" t="s">
        <v>80</v>
      </c>
      <c r="AW161" s="13" t="s">
        <v>33</v>
      </c>
      <c r="AX161" s="13" t="s">
        <v>76</v>
      </c>
      <c r="AY161" s="204" t="s">
        <v>123</v>
      </c>
    </row>
    <row r="162" spans="1:65" s="2" customFormat="1" ht="21.75" customHeight="1">
      <c r="A162" s="35"/>
      <c r="B162" s="36"/>
      <c r="C162" s="205" t="s">
        <v>265</v>
      </c>
      <c r="D162" s="205" t="s">
        <v>210</v>
      </c>
      <c r="E162" s="206" t="s">
        <v>548</v>
      </c>
      <c r="F162" s="207" t="s">
        <v>549</v>
      </c>
      <c r="G162" s="208" t="s">
        <v>141</v>
      </c>
      <c r="H162" s="209">
        <v>53.954999999999998</v>
      </c>
      <c r="I162" s="210"/>
      <c r="J162" s="211">
        <f>ROUND(I162*H162,2)</f>
        <v>0</v>
      </c>
      <c r="K162" s="207" t="s">
        <v>550</v>
      </c>
      <c r="L162" s="212"/>
      <c r="M162" s="213" t="s">
        <v>19</v>
      </c>
      <c r="N162" s="214" t="s">
        <v>42</v>
      </c>
      <c r="O162" s="65"/>
      <c r="P162" s="184">
        <f>O162*H162</f>
        <v>0</v>
      </c>
      <c r="Q162" s="184">
        <v>4.3099999999999996E-3</v>
      </c>
      <c r="R162" s="184">
        <f>Q162*H162</f>
        <v>0.23254604999999998</v>
      </c>
      <c r="S162" s="184">
        <v>0</v>
      </c>
      <c r="T162" s="185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186" t="s">
        <v>169</v>
      </c>
      <c r="AT162" s="186" t="s">
        <v>210</v>
      </c>
      <c r="AU162" s="186" t="s">
        <v>80</v>
      </c>
      <c r="AY162" s="18" t="s">
        <v>123</v>
      </c>
      <c r="BE162" s="187">
        <f>IF(N162="základní",J162,0)</f>
        <v>0</v>
      </c>
      <c r="BF162" s="187">
        <f>IF(N162="snížená",J162,0)</f>
        <v>0</v>
      </c>
      <c r="BG162" s="187">
        <f>IF(N162="zákl. přenesená",J162,0)</f>
        <v>0</v>
      </c>
      <c r="BH162" s="187">
        <f>IF(N162="sníž. přenesená",J162,0)</f>
        <v>0</v>
      </c>
      <c r="BI162" s="187">
        <f>IF(N162="nulová",J162,0)</f>
        <v>0</v>
      </c>
      <c r="BJ162" s="18" t="s">
        <v>76</v>
      </c>
      <c r="BK162" s="187">
        <f>ROUND(I162*H162,2)</f>
        <v>0</v>
      </c>
      <c r="BL162" s="18" t="s">
        <v>130</v>
      </c>
      <c r="BM162" s="186" t="s">
        <v>551</v>
      </c>
    </row>
    <row r="163" spans="1:65" s="13" customFormat="1" ht="11.25">
      <c r="B163" s="193"/>
      <c r="C163" s="194"/>
      <c r="D163" s="195" t="s">
        <v>134</v>
      </c>
      <c r="E163" s="194"/>
      <c r="F163" s="197" t="s">
        <v>552</v>
      </c>
      <c r="G163" s="194"/>
      <c r="H163" s="198">
        <v>53.954999999999998</v>
      </c>
      <c r="I163" s="199"/>
      <c r="J163" s="194"/>
      <c r="K163" s="194"/>
      <c r="L163" s="200"/>
      <c r="M163" s="201"/>
      <c r="N163" s="202"/>
      <c r="O163" s="202"/>
      <c r="P163" s="202"/>
      <c r="Q163" s="202"/>
      <c r="R163" s="202"/>
      <c r="S163" s="202"/>
      <c r="T163" s="203"/>
      <c r="AT163" s="204" t="s">
        <v>134</v>
      </c>
      <c r="AU163" s="204" t="s">
        <v>80</v>
      </c>
      <c r="AV163" s="13" t="s">
        <v>80</v>
      </c>
      <c r="AW163" s="13" t="s">
        <v>4</v>
      </c>
      <c r="AX163" s="13" t="s">
        <v>76</v>
      </c>
      <c r="AY163" s="204" t="s">
        <v>123</v>
      </c>
    </row>
    <row r="164" spans="1:65" s="2" customFormat="1" ht="21.75" customHeight="1">
      <c r="A164" s="35"/>
      <c r="B164" s="36"/>
      <c r="C164" s="205" t="s">
        <v>271</v>
      </c>
      <c r="D164" s="205" t="s">
        <v>210</v>
      </c>
      <c r="E164" s="206" t="s">
        <v>553</v>
      </c>
      <c r="F164" s="207" t="s">
        <v>554</v>
      </c>
      <c r="G164" s="208" t="s">
        <v>141</v>
      </c>
      <c r="H164" s="209">
        <v>53.954999999999998</v>
      </c>
      <c r="I164" s="210"/>
      <c r="J164" s="211">
        <f>ROUND(I164*H164,2)</f>
        <v>0</v>
      </c>
      <c r="K164" s="207" t="s">
        <v>550</v>
      </c>
      <c r="L164" s="212"/>
      <c r="M164" s="213" t="s">
        <v>19</v>
      </c>
      <c r="N164" s="214" t="s">
        <v>42</v>
      </c>
      <c r="O164" s="65"/>
      <c r="P164" s="184">
        <f>O164*H164</f>
        <v>0</v>
      </c>
      <c r="Q164" s="184">
        <v>4.3099999999999996E-3</v>
      </c>
      <c r="R164" s="184">
        <f>Q164*H164</f>
        <v>0.23254604999999998</v>
      </c>
      <c r="S164" s="184">
        <v>0</v>
      </c>
      <c r="T164" s="185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186" t="s">
        <v>169</v>
      </c>
      <c r="AT164" s="186" t="s">
        <v>210</v>
      </c>
      <c r="AU164" s="186" t="s">
        <v>80</v>
      </c>
      <c r="AY164" s="18" t="s">
        <v>123</v>
      </c>
      <c r="BE164" s="187">
        <f>IF(N164="základní",J164,0)</f>
        <v>0</v>
      </c>
      <c r="BF164" s="187">
        <f>IF(N164="snížená",J164,0)</f>
        <v>0</v>
      </c>
      <c r="BG164" s="187">
        <f>IF(N164="zákl. přenesená",J164,0)</f>
        <v>0</v>
      </c>
      <c r="BH164" s="187">
        <f>IF(N164="sníž. přenesená",J164,0)</f>
        <v>0</v>
      </c>
      <c r="BI164" s="187">
        <f>IF(N164="nulová",J164,0)</f>
        <v>0</v>
      </c>
      <c r="BJ164" s="18" t="s">
        <v>76</v>
      </c>
      <c r="BK164" s="187">
        <f>ROUND(I164*H164,2)</f>
        <v>0</v>
      </c>
      <c r="BL164" s="18" t="s">
        <v>130</v>
      </c>
      <c r="BM164" s="186" t="s">
        <v>555</v>
      </c>
    </row>
    <row r="165" spans="1:65" s="13" customFormat="1" ht="11.25">
      <c r="B165" s="193"/>
      <c r="C165" s="194"/>
      <c r="D165" s="195" t="s">
        <v>134</v>
      </c>
      <c r="E165" s="194"/>
      <c r="F165" s="197" t="s">
        <v>552</v>
      </c>
      <c r="G165" s="194"/>
      <c r="H165" s="198">
        <v>53.954999999999998</v>
      </c>
      <c r="I165" s="199"/>
      <c r="J165" s="194"/>
      <c r="K165" s="194"/>
      <c r="L165" s="200"/>
      <c r="M165" s="201"/>
      <c r="N165" s="202"/>
      <c r="O165" s="202"/>
      <c r="P165" s="202"/>
      <c r="Q165" s="202"/>
      <c r="R165" s="202"/>
      <c r="S165" s="202"/>
      <c r="T165" s="203"/>
      <c r="AT165" s="204" t="s">
        <v>134</v>
      </c>
      <c r="AU165" s="204" t="s">
        <v>80</v>
      </c>
      <c r="AV165" s="13" t="s">
        <v>80</v>
      </c>
      <c r="AW165" s="13" t="s">
        <v>4</v>
      </c>
      <c r="AX165" s="13" t="s">
        <v>76</v>
      </c>
      <c r="AY165" s="204" t="s">
        <v>123</v>
      </c>
    </row>
    <row r="166" spans="1:65" s="2" customFormat="1" ht="24.2" customHeight="1">
      <c r="A166" s="35"/>
      <c r="B166" s="36"/>
      <c r="C166" s="175" t="s">
        <v>277</v>
      </c>
      <c r="D166" s="175" t="s">
        <v>125</v>
      </c>
      <c r="E166" s="176" t="s">
        <v>556</v>
      </c>
      <c r="F166" s="177" t="s">
        <v>557</v>
      </c>
      <c r="G166" s="178" t="s">
        <v>141</v>
      </c>
      <c r="H166" s="179">
        <v>31.7</v>
      </c>
      <c r="I166" s="180"/>
      <c r="J166" s="181">
        <f>ROUND(I166*H166,2)</f>
        <v>0</v>
      </c>
      <c r="K166" s="177" t="s">
        <v>129</v>
      </c>
      <c r="L166" s="40"/>
      <c r="M166" s="182" t="s">
        <v>19</v>
      </c>
      <c r="N166" s="183" t="s">
        <v>42</v>
      </c>
      <c r="O166" s="65"/>
      <c r="P166" s="184">
        <f>O166*H166</f>
        <v>0</v>
      </c>
      <c r="Q166" s="184">
        <v>1.4E-5</v>
      </c>
      <c r="R166" s="184">
        <f>Q166*H166</f>
        <v>4.438E-4</v>
      </c>
      <c r="S166" s="184">
        <v>0</v>
      </c>
      <c r="T166" s="185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186" t="s">
        <v>130</v>
      </c>
      <c r="AT166" s="186" t="s">
        <v>125</v>
      </c>
      <c r="AU166" s="186" t="s">
        <v>80</v>
      </c>
      <c r="AY166" s="18" t="s">
        <v>123</v>
      </c>
      <c r="BE166" s="187">
        <f>IF(N166="základní",J166,0)</f>
        <v>0</v>
      </c>
      <c r="BF166" s="187">
        <f>IF(N166="snížená",J166,0)</f>
        <v>0</v>
      </c>
      <c r="BG166" s="187">
        <f>IF(N166="zákl. přenesená",J166,0)</f>
        <v>0</v>
      </c>
      <c r="BH166" s="187">
        <f>IF(N166="sníž. přenesená",J166,0)</f>
        <v>0</v>
      </c>
      <c r="BI166" s="187">
        <f>IF(N166="nulová",J166,0)</f>
        <v>0</v>
      </c>
      <c r="BJ166" s="18" t="s">
        <v>76</v>
      </c>
      <c r="BK166" s="187">
        <f>ROUND(I166*H166,2)</f>
        <v>0</v>
      </c>
      <c r="BL166" s="18" t="s">
        <v>130</v>
      </c>
      <c r="BM166" s="186" t="s">
        <v>558</v>
      </c>
    </row>
    <row r="167" spans="1:65" s="2" customFormat="1" ht="11.25">
      <c r="A167" s="35"/>
      <c r="B167" s="36"/>
      <c r="C167" s="37"/>
      <c r="D167" s="188" t="s">
        <v>132</v>
      </c>
      <c r="E167" s="37"/>
      <c r="F167" s="189" t="s">
        <v>559</v>
      </c>
      <c r="G167" s="37"/>
      <c r="H167" s="37"/>
      <c r="I167" s="190"/>
      <c r="J167" s="37"/>
      <c r="K167" s="37"/>
      <c r="L167" s="40"/>
      <c r="M167" s="191"/>
      <c r="N167" s="192"/>
      <c r="O167" s="65"/>
      <c r="P167" s="65"/>
      <c r="Q167" s="65"/>
      <c r="R167" s="65"/>
      <c r="S167" s="65"/>
      <c r="T167" s="66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8" t="s">
        <v>132</v>
      </c>
      <c r="AU167" s="18" t="s">
        <v>80</v>
      </c>
    </row>
    <row r="168" spans="1:65" s="13" customFormat="1" ht="11.25">
      <c r="B168" s="193"/>
      <c r="C168" s="194"/>
      <c r="D168" s="195" t="s">
        <v>134</v>
      </c>
      <c r="E168" s="196" t="s">
        <v>19</v>
      </c>
      <c r="F168" s="197" t="s">
        <v>560</v>
      </c>
      <c r="G168" s="194"/>
      <c r="H168" s="198">
        <v>31.7</v>
      </c>
      <c r="I168" s="199"/>
      <c r="J168" s="194"/>
      <c r="K168" s="194"/>
      <c r="L168" s="200"/>
      <c r="M168" s="201"/>
      <c r="N168" s="202"/>
      <c r="O168" s="202"/>
      <c r="P168" s="202"/>
      <c r="Q168" s="202"/>
      <c r="R168" s="202"/>
      <c r="S168" s="202"/>
      <c r="T168" s="203"/>
      <c r="AT168" s="204" t="s">
        <v>134</v>
      </c>
      <c r="AU168" s="204" t="s">
        <v>80</v>
      </c>
      <c r="AV168" s="13" t="s">
        <v>80</v>
      </c>
      <c r="AW168" s="13" t="s">
        <v>33</v>
      </c>
      <c r="AX168" s="13" t="s">
        <v>76</v>
      </c>
      <c r="AY168" s="204" t="s">
        <v>123</v>
      </c>
    </row>
    <row r="169" spans="1:65" s="2" customFormat="1" ht="24.2" customHeight="1">
      <c r="A169" s="35"/>
      <c r="B169" s="36"/>
      <c r="C169" s="205" t="s">
        <v>283</v>
      </c>
      <c r="D169" s="205" t="s">
        <v>210</v>
      </c>
      <c r="E169" s="206" t="s">
        <v>561</v>
      </c>
      <c r="F169" s="207" t="s">
        <v>562</v>
      </c>
      <c r="G169" s="208" t="s">
        <v>141</v>
      </c>
      <c r="H169" s="209">
        <v>32.651000000000003</v>
      </c>
      <c r="I169" s="210"/>
      <c r="J169" s="211">
        <f>ROUND(I169*H169,2)</f>
        <v>0</v>
      </c>
      <c r="K169" s="207" t="s">
        <v>129</v>
      </c>
      <c r="L169" s="212"/>
      <c r="M169" s="213" t="s">
        <v>19</v>
      </c>
      <c r="N169" s="214" t="s">
        <v>42</v>
      </c>
      <c r="O169" s="65"/>
      <c r="P169" s="184">
        <f>O169*H169</f>
        <v>0</v>
      </c>
      <c r="Q169" s="184">
        <v>6.7299999999999999E-3</v>
      </c>
      <c r="R169" s="184">
        <f>Q169*H169</f>
        <v>0.21974123000000001</v>
      </c>
      <c r="S169" s="184">
        <v>0</v>
      </c>
      <c r="T169" s="185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186" t="s">
        <v>169</v>
      </c>
      <c r="AT169" s="186" t="s">
        <v>210</v>
      </c>
      <c r="AU169" s="186" t="s">
        <v>80</v>
      </c>
      <c r="AY169" s="18" t="s">
        <v>123</v>
      </c>
      <c r="BE169" s="187">
        <f>IF(N169="základní",J169,0)</f>
        <v>0</v>
      </c>
      <c r="BF169" s="187">
        <f>IF(N169="snížená",J169,0)</f>
        <v>0</v>
      </c>
      <c r="BG169" s="187">
        <f>IF(N169="zákl. přenesená",J169,0)</f>
        <v>0</v>
      </c>
      <c r="BH169" s="187">
        <f>IF(N169="sníž. přenesená",J169,0)</f>
        <v>0</v>
      </c>
      <c r="BI169" s="187">
        <f>IF(N169="nulová",J169,0)</f>
        <v>0</v>
      </c>
      <c r="BJ169" s="18" t="s">
        <v>76</v>
      </c>
      <c r="BK169" s="187">
        <f>ROUND(I169*H169,2)</f>
        <v>0</v>
      </c>
      <c r="BL169" s="18" t="s">
        <v>130</v>
      </c>
      <c r="BM169" s="186" t="s">
        <v>563</v>
      </c>
    </row>
    <row r="170" spans="1:65" s="13" customFormat="1" ht="11.25">
      <c r="B170" s="193"/>
      <c r="C170" s="194"/>
      <c r="D170" s="195" t="s">
        <v>134</v>
      </c>
      <c r="E170" s="194"/>
      <c r="F170" s="197" t="s">
        <v>564</v>
      </c>
      <c r="G170" s="194"/>
      <c r="H170" s="198">
        <v>32.651000000000003</v>
      </c>
      <c r="I170" s="199"/>
      <c r="J170" s="194"/>
      <c r="K170" s="194"/>
      <c r="L170" s="200"/>
      <c r="M170" s="201"/>
      <c r="N170" s="202"/>
      <c r="O170" s="202"/>
      <c r="P170" s="202"/>
      <c r="Q170" s="202"/>
      <c r="R170" s="202"/>
      <c r="S170" s="202"/>
      <c r="T170" s="203"/>
      <c r="AT170" s="204" t="s">
        <v>134</v>
      </c>
      <c r="AU170" s="204" t="s">
        <v>80</v>
      </c>
      <c r="AV170" s="13" t="s">
        <v>80</v>
      </c>
      <c r="AW170" s="13" t="s">
        <v>4</v>
      </c>
      <c r="AX170" s="13" t="s">
        <v>76</v>
      </c>
      <c r="AY170" s="204" t="s">
        <v>123</v>
      </c>
    </row>
    <row r="171" spans="1:65" s="2" customFormat="1" ht="44.25" customHeight="1">
      <c r="A171" s="35"/>
      <c r="B171" s="36"/>
      <c r="C171" s="175" t="s">
        <v>289</v>
      </c>
      <c r="D171" s="175" t="s">
        <v>125</v>
      </c>
      <c r="E171" s="176" t="s">
        <v>565</v>
      </c>
      <c r="F171" s="177" t="s">
        <v>566</v>
      </c>
      <c r="G171" s="178" t="s">
        <v>302</v>
      </c>
      <c r="H171" s="179">
        <v>23</v>
      </c>
      <c r="I171" s="180"/>
      <c r="J171" s="181">
        <f>ROUND(I171*H171,2)</f>
        <v>0</v>
      </c>
      <c r="K171" s="177" t="s">
        <v>129</v>
      </c>
      <c r="L171" s="40"/>
      <c r="M171" s="182" t="s">
        <v>19</v>
      </c>
      <c r="N171" s="183" t="s">
        <v>42</v>
      </c>
      <c r="O171" s="65"/>
      <c r="P171" s="184">
        <f>O171*H171</f>
        <v>0</v>
      </c>
      <c r="Q171" s="184">
        <v>1.2500000000000001E-6</v>
      </c>
      <c r="R171" s="184">
        <f>Q171*H171</f>
        <v>2.8750000000000001E-5</v>
      </c>
      <c r="S171" s="184">
        <v>0</v>
      </c>
      <c r="T171" s="185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186" t="s">
        <v>130</v>
      </c>
      <c r="AT171" s="186" t="s">
        <v>125</v>
      </c>
      <c r="AU171" s="186" t="s">
        <v>80</v>
      </c>
      <c r="AY171" s="18" t="s">
        <v>123</v>
      </c>
      <c r="BE171" s="187">
        <f>IF(N171="základní",J171,0)</f>
        <v>0</v>
      </c>
      <c r="BF171" s="187">
        <f>IF(N171="snížená",J171,0)</f>
        <v>0</v>
      </c>
      <c r="BG171" s="187">
        <f>IF(N171="zákl. přenesená",J171,0)</f>
        <v>0</v>
      </c>
      <c r="BH171" s="187">
        <f>IF(N171="sníž. přenesená",J171,0)</f>
        <v>0</v>
      </c>
      <c r="BI171" s="187">
        <f>IF(N171="nulová",J171,0)</f>
        <v>0</v>
      </c>
      <c r="BJ171" s="18" t="s">
        <v>76</v>
      </c>
      <c r="BK171" s="187">
        <f>ROUND(I171*H171,2)</f>
        <v>0</v>
      </c>
      <c r="BL171" s="18" t="s">
        <v>130</v>
      </c>
      <c r="BM171" s="186" t="s">
        <v>567</v>
      </c>
    </row>
    <row r="172" spans="1:65" s="2" customFormat="1" ht="11.25">
      <c r="A172" s="35"/>
      <c r="B172" s="36"/>
      <c r="C172" s="37"/>
      <c r="D172" s="188" t="s">
        <v>132</v>
      </c>
      <c r="E172" s="37"/>
      <c r="F172" s="189" t="s">
        <v>568</v>
      </c>
      <c r="G172" s="37"/>
      <c r="H172" s="37"/>
      <c r="I172" s="190"/>
      <c r="J172" s="37"/>
      <c r="K172" s="37"/>
      <c r="L172" s="40"/>
      <c r="M172" s="191"/>
      <c r="N172" s="192"/>
      <c r="O172" s="65"/>
      <c r="P172" s="65"/>
      <c r="Q172" s="65"/>
      <c r="R172" s="65"/>
      <c r="S172" s="65"/>
      <c r="T172" s="66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8" t="s">
        <v>132</v>
      </c>
      <c r="AU172" s="18" t="s">
        <v>80</v>
      </c>
    </row>
    <row r="173" spans="1:65" s="13" customFormat="1" ht="11.25">
      <c r="B173" s="193"/>
      <c r="C173" s="194"/>
      <c r="D173" s="195" t="s">
        <v>134</v>
      </c>
      <c r="E173" s="196" t="s">
        <v>19</v>
      </c>
      <c r="F173" s="197" t="s">
        <v>260</v>
      </c>
      <c r="G173" s="194"/>
      <c r="H173" s="198">
        <v>23</v>
      </c>
      <c r="I173" s="199"/>
      <c r="J173" s="194"/>
      <c r="K173" s="194"/>
      <c r="L173" s="200"/>
      <c r="M173" s="201"/>
      <c r="N173" s="202"/>
      <c r="O173" s="202"/>
      <c r="P173" s="202"/>
      <c r="Q173" s="202"/>
      <c r="R173" s="202"/>
      <c r="S173" s="202"/>
      <c r="T173" s="203"/>
      <c r="AT173" s="204" t="s">
        <v>134</v>
      </c>
      <c r="AU173" s="204" t="s">
        <v>80</v>
      </c>
      <c r="AV173" s="13" t="s">
        <v>80</v>
      </c>
      <c r="AW173" s="13" t="s">
        <v>33</v>
      </c>
      <c r="AX173" s="13" t="s">
        <v>76</v>
      </c>
      <c r="AY173" s="204" t="s">
        <v>123</v>
      </c>
    </row>
    <row r="174" spans="1:65" s="2" customFormat="1" ht="24.2" customHeight="1">
      <c r="A174" s="35"/>
      <c r="B174" s="36"/>
      <c r="C174" s="205" t="s">
        <v>294</v>
      </c>
      <c r="D174" s="205" t="s">
        <v>210</v>
      </c>
      <c r="E174" s="206" t="s">
        <v>569</v>
      </c>
      <c r="F174" s="207" t="s">
        <v>570</v>
      </c>
      <c r="G174" s="208" t="s">
        <v>302</v>
      </c>
      <c r="H174" s="209">
        <v>5</v>
      </c>
      <c r="I174" s="210"/>
      <c r="J174" s="211">
        <f>ROUND(I174*H174,2)</f>
        <v>0</v>
      </c>
      <c r="K174" s="207" t="s">
        <v>129</v>
      </c>
      <c r="L174" s="212"/>
      <c r="M174" s="213" t="s">
        <v>19</v>
      </c>
      <c r="N174" s="214" t="s">
        <v>42</v>
      </c>
      <c r="O174" s="65"/>
      <c r="P174" s="184">
        <f>O174*H174</f>
        <v>0</v>
      </c>
      <c r="Q174" s="184">
        <v>5.9999999999999995E-4</v>
      </c>
      <c r="R174" s="184">
        <f>Q174*H174</f>
        <v>2.9999999999999996E-3</v>
      </c>
      <c r="S174" s="184">
        <v>0</v>
      </c>
      <c r="T174" s="185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186" t="s">
        <v>169</v>
      </c>
      <c r="AT174" s="186" t="s">
        <v>210</v>
      </c>
      <c r="AU174" s="186" t="s">
        <v>80</v>
      </c>
      <c r="AY174" s="18" t="s">
        <v>123</v>
      </c>
      <c r="BE174" s="187">
        <f>IF(N174="základní",J174,0)</f>
        <v>0</v>
      </c>
      <c r="BF174" s="187">
        <f>IF(N174="snížená",J174,0)</f>
        <v>0</v>
      </c>
      <c r="BG174" s="187">
        <f>IF(N174="zákl. přenesená",J174,0)</f>
        <v>0</v>
      </c>
      <c r="BH174" s="187">
        <f>IF(N174="sníž. přenesená",J174,0)</f>
        <v>0</v>
      </c>
      <c r="BI174" s="187">
        <f>IF(N174="nulová",J174,0)</f>
        <v>0</v>
      </c>
      <c r="BJ174" s="18" t="s">
        <v>76</v>
      </c>
      <c r="BK174" s="187">
        <f>ROUND(I174*H174,2)</f>
        <v>0</v>
      </c>
      <c r="BL174" s="18" t="s">
        <v>130</v>
      </c>
      <c r="BM174" s="186" t="s">
        <v>571</v>
      </c>
    </row>
    <row r="175" spans="1:65" s="13" customFormat="1" ht="11.25">
      <c r="B175" s="193"/>
      <c r="C175" s="194"/>
      <c r="D175" s="195" t="s">
        <v>134</v>
      </c>
      <c r="E175" s="196" t="s">
        <v>19</v>
      </c>
      <c r="F175" s="197" t="s">
        <v>150</v>
      </c>
      <c r="G175" s="194"/>
      <c r="H175" s="198">
        <v>5</v>
      </c>
      <c r="I175" s="199"/>
      <c r="J175" s="194"/>
      <c r="K175" s="194"/>
      <c r="L175" s="200"/>
      <c r="M175" s="201"/>
      <c r="N175" s="202"/>
      <c r="O175" s="202"/>
      <c r="P175" s="202"/>
      <c r="Q175" s="202"/>
      <c r="R175" s="202"/>
      <c r="S175" s="202"/>
      <c r="T175" s="203"/>
      <c r="AT175" s="204" t="s">
        <v>134</v>
      </c>
      <c r="AU175" s="204" t="s">
        <v>80</v>
      </c>
      <c r="AV175" s="13" t="s">
        <v>80</v>
      </c>
      <c r="AW175" s="13" t="s">
        <v>33</v>
      </c>
      <c r="AX175" s="13" t="s">
        <v>76</v>
      </c>
      <c r="AY175" s="204" t="s">
        <v>123</v>
      </c>
    </row>
    <row r="176" spans="1:65" s="2" customFormat="1" ht="24.2" customHeight="1">
      <c r="A176" s="35"/>
      <c r="B176" s="36"/>
      <c r="C176" s="205" t="s">
        <v>299</v>
      </c>
      <c r="D176" s="205" t="s">
        <v>210</v>
      </c>
      <c r="E176" s="206" t="s">
        <v>572</v>
      </c>
      <c r="F176" s="207" t="s">
        <v>573</v>
      </c>
      <c r="G176" s="208" t="s">
        <v>302</v>
      </c>
      <c r="H176" s="209">
        <v>5</v>
      </c>
      <c r="I176" s="210"/>
      <c r="J176" s="211">
        <f>ROUND(I176*H176,2)</f>
        <v>0</v>
      </c>
      <c r="K176" s="207" t="s">
        <v>129</v>
      </c>
      <c r="L176" s="212"/>
      <c r="M176" s="213" t="s">
        <v>19</v>
      </c>
      <c r="N176" s="214" t="s">
        <v>42</v>
      </c>
      <c r="O176" s="65"/>
      <c r="P176" s="184">
        <f>O176*H176</f>
        <v>0</v>
      </c>
      <c r="Q176" s="184">
        <v>6.9999999999999999E-4</v>
      </c>
      <c r="R176" s="184">
        <f>Q176*H176</f>
        <v>3.5000000000000001E-3</v>
      </c>
      <c r="S176" s="184">
        <v>0</v>
      </c>
      <c r="T176" s="185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186" t="s">
        <v>169</v>
      </c>
      <c r="AT176" s="186" t="s">
        <v>210</v>
      </c>
      <c r="AU176" s="186" t="s">
        <v>80</v>
      </c>
      <c r="AY176" s="18" t="s">
        <v>123</v>
      </c>
      <c r="BE176" s="187">
        <f>IF(N176="základní",J176,0)</f>
        <v>0</v>
      </c>
      <c r="BF176" s="187">
        <f>IF(N176="snížená",J176,0)</f>
        <v>0</v>
      </c>
      <c r="BG176" s="187">
        <f>IF(N176="zákl. přenesená",J176,0)</f>
        <v>0</v>
      </c>
      <c r="BH176" s="187">
        <f>IF(N176="sníž. přenesená",J176,0)</f>
        <v>0</v>
      </c>
      <c r="BI176" s="187">
        <f>IF(N176="nulová",J176,0)</f>
        <v>0</v>
      </c>
      <c r="BJ176" s="18" t="s">
        <v>76</v>
      </c>
      <c r="BK176" s="187">
        <f>ROUND(I176*H176,2)</f>
        <v>0</v>
      </c>
      <c r="BL176" s="18" t="s">
        <v>130</v>
      </c>
      <c r="BM176" s="186" t="s">
        <v>574</v>
      </c>
    </row>
    <row r="177" spans="1:65" s="13" customFormat="1" ht="11.25">
      <c r="B177" s="193"/>
      <c r="C177" s="194"/>
      <c r="D177" s="195" t="s">
        <v>134</v>
      </c>
      <c r="E177" s="196" t="s">
        <v>19</v>
      </c>
      <c r="F177" s="197" t="s">
        <v>150</v>
      </c>
      <c r="G177" s="194"/>
      <c r="H177" s="198">
        <v>5</v>
      </c>
      <c r="I177" s="199"/>
      <c r="J177" s="194"/>
      <c r="K177" s="194"/>
      <c r="L177" s="200"/>
      <c r="M177" s="201"/>
      <c r="N177" s="202"/>
      <c r="O177" s="202"/>
      <c r="P177" s="202"/>
      <c r="Q177" s="202"/>
      <c r="R177" s="202"/>
      <c r="S177" s="202"/>
      <c r="T177" s="203"/>
      <c r="AT177" s="204" t="s">
        <v>134</v>
      </c>
      <c r="AU177" s="204" t="s">
        <v>80</v>
      </c>
      <c r="AV177" s="13" t="s">
        <v>80</v>
      </c>
      <c r="AW177" s="13" t="s">
        <v>33</v>
      </c>
      <c r="AX177" s="13" t="s">
        <v>76</v>
      </c>
      <c r="AY177" s="204" t="s">
        <v>123</v>
      </c>
    </row>
    <row r="178" spans="1:65" s="2" customFormat="1" ht="24.2" customHeight="1">
      <c r="A178" s="35"/>
      <c r="B178" s="36"/>
      <c r="C178" s="205" t="s">
        <v>305</v>
      </c>
      <c r="D178" s="205" t="s">
        <v>210</v>
      </c>
      <c r="E178" s="206" t="s">
        <v>575</v>
      </c>
      <c r="F178" s="207" t="s">
        <v>576</v>
      </c>
      <c r="G178" s="208" t="s">
        <v>302</v>
      </c>
      <c r="H178" s="209">
        <v>13</v>
      </c>
      <c r="I178" s="210"/>
      <c r="J178" s="211">
        <f>ROUND(I178*H178,2)</f>
        <v>0</v>
      </c>
      <c r="K178" s="207" t="s">
        <v>129</v>
      </c>
      <c r="L178" s="212"/>
      <c r="M178" s="213" t="s">
        <v>19</v>
      </c>
      <c r="N178" s="214" t="s">
        <v>42</v>
      </c>
      <c r="O178" s="65"/>
      <c r="P178" s="184">
        <f>O178*H178</f>
        <v>0</v>
      </c>
      <c r="Q178" s="184">
        <v>8.0000000000000004E-4</v>
      </c>
      <c r="R178" s="184">
        <f>Q178*H178</f>
        <v>1.0400000000000001E-2</v>
      </c>
      <c r="S178" s="184">
        <v>0</v>
      </c>
      <c r="T178" s="185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186" t="s">
        <v>169</v>
      </c>
      <c r="AT178" s="186" t="s">
        <v>210</v>
      </c>
      <c r="AU178" s="186" t="s">
        <v>80</v>
      </c>
      <c r="AY178" s="18" t="s">
        <v>123</v>
      </c>
      <c r="BE178" s="187">
        <f>IF(N178="základní",J178,0)</f>
        <v>0</v>
      </c>
      <c r="BF178" s="187">
        <f>IF(N178="snížená",J178,0)</f>
        <v>0</v>
      </c>
      <c r="BG178" s="187">
        <f>IF(N178="zákl. přenesená",J178,0)</f>
        <v>0</v>
      </c>
      <c r="BH178" s="187">
        <f>IF(N178="sníž. přenesená",J178,0)</f>
        <v>0</v>
      </c>
      <c r="BI178" s="187">
        <f>IF(N178="nulová",J178,0)</f>
        <v>0</v>
      </c>
      <c r="BJ178" s="18" t="s">
        <v>76</v>
      </c>
      <c r="BK178" s="187">
        <f>ROUND(I178*H178,2)</f>
        <v>0</v>
      </c>
      <c r="BL178" s="18" t="s">
        <v>130</v>
      </c>
      <c r="BM178" s="186" t="s">
        <v>577</v>
      </c>
    </row>
    <row r="179" spans="1:65" s="13" customFormat="1" ht="11.25">
      <c r="B179" s="193"/>
      <c r="C179" s="194"/>
      <c r="D179" s="195" t="s">
        <v>134</v>
      </c>
      <c r="E179" s="196" t="s">
        <v>19</v>
      </c>
      <c r="F179" s="197" t="s">
        <v>197</v>
      </c>
      <c r="G179" s="194"/>
      <c r="H179" s="198">
        <v>13</v>
      </c>
      <c r="I179" s="199"/>
      <c r="J179" s="194"/>
      <c r="K179" s="194"/>
      <c r="L179" s="200"/>
      <c r="M179" s="201"/>
      <c r="N179" s="202"/>
      <c r="O179" s="202"/>
      <c r="P179" s="202"/>
      <c r="Q179" s="202"/>
      <c r="R179" s="202"/>
      <c r="S179" s="202"/>
      <c r="T179" s="203"/>
      <c r="AT179" s="204" t="s">
        <v>134</v>
      </c>
      <c r="AU179" s="204" t="s">
        <v>80</v>
      </c>
      <c r="AV179" s="13" t="s">
        <v>80</v>
      </c>
      <c r="AW179" s="13" t="s">
        <v>33</v>
      </c>
      <c r="AX179" s="13" t="s">
        <v>76</v>
      </c>
      <c r="AY179" s="204" t="s">
        <v>123</v>
      </c>
    </row>
    <row r="180" spans="1:65" s="2" customFormat="1" ht="44.25" customHeight="1">
      <c r="A180" s="35"/>
      <c r="B180" s="36"/>
      <c r="C180" s="175" t="s">
        <v>309</v>
      </c>
      <c r="D180" s="175" t="s">
        <v>125</v>
      </c>
      <c r="E180" s="176" t="s">
        <v>578</v>
      </c>
      <c r="F180" s="177" t="s">
        <v>579</v>
      </c>
      <c r="G180" s="178" t="s">
        <v>302</v>
      </c>
      <c r="H180" s="179">
        <v>18</v>
      </c>
      <c r="I180" s="180"/>
      <c r="J180" s="181">
        <f>ROUND(I180*H180,2)</f>
        <v>0</v>
      </c>
      <c r="K180" s="177" t="s">
        <v>129</v>
      </c>
      <c r="L180" s="40"/>
      <c r="M180" s="182" t="s">
        <v>19</v>
      </c>
      <c r="N180" s="183" t="s">
        <v>42</v>
      </c>
      <c r="O180" s="65"/>
      <c r="P180" s="184">
        <f>O180*H180</f>
        <v>0</v>
      </c>
      <c r="Q180" s="184">
        <v>1.9E-6</v>
      </c>
      <c r="R180" s="184">
        <f>Q180*H180</f>
        <v>3.4199999999999998E-5</v>
      </c>
      <c r="S180" s="184">
        <v>0</v>
      </c>
      <c r="T180" s="185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186" t="s">
        <v>130</v>
      </c>
      <c r="AT180" s="186" t="s">
        <v>125</v>
      </c>
      <c r="AU180" s="186" t="s">
        <v>80</v>
      </c>
      <c r="AY180" s="18" t="s">
        <v>123</v>
      </c>
      <c r="BE180" s="187">
        <f>IF(N180="základní",J180,0)</f>
        <v>0</v>
      </c>
      <c r="BF180" s="187">
        <f>IF(N180="snížená",J180,0)</f>
        <v>0</v>
      </c>
      <c r="BG180" s="187">
        <f>IF(N180="zákl. přenesená",J180,0)</f>
        <v>0</v>
      </c>
      <c r="BH180" s="187">
        <f>IF(N180="sníž. přenesená",J180,0)</f>
        <v>0</v>
      </c>
      <c r="BI180" s="187">
        <f>IF(N180="nulová",J180,0)</f>
        <v>0</v>
      </c>
      <c r="BJ180" s="18" t="s">
        <v>76</v>
      </c>
      <c r="BK180" s="187">
        <f>ROUND(I180*H180,2)</f>
        <v>0</v>
      </c>
      <c r="BL180" s="18" t="s">
        <v>130</v>
      </c>
      <c r="BM180" s="186" t="s">
        <v>580</v>
      </c>
    </row>
    <row r="181" spans="1:65" s="2" customFormat="1" ht="11.25">
      <c r="A181" s="35"/>
      <c r="B181" s="36"/>
      <c r="C181" s="37"/>
      <c r="D181" s="188" t="s">
        <v>132</v>
      </c>
      <c r="E181" s="37"/>
      <c r="F181" s="189" t="s">
        <v>581</v>
      </c>
      <c r="G181" s="37"/>
      <c r="H181" s="37"/>
      <c r="I181" s="190"/>
      <c r="J181" s="37"/>
      <c r="K181" s="37"/>
      <c r="L181" s="40"/>
      <c r="M181" s="191"/>
      <c r="N181" s="192"/>
      <c r="O181" s="65"/>
      <c r="P181" s="65"/>
      <c r="Q181" s="65"/>
      <c r="R181" s="65"/>
      <c r="S181" s="65"/>
      <c r="T181" s="66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T181" s="18" t="s">
        <v>132</v>
      </c>
      <c r="AU181" s="18" t="s">
        <v>80</v>
      </c>
    </row>
    <row r="182" spans="1:65" s="13" customFormat="1" ht="11.25">
      <c r="B182" s="193"/>
      <c r="C182" s="194"/>
      <c r="D182" s="195" t="s">
        <v>134</v>
      </c>
      <c r="E182" s="196" t="s">
        <v>19</v>
      </c>
      <c r="F182" s="197" t="s">
        <v>234</v>
      </c>
      <c r="G182" s="194"/>
      <c r="H182" s="198">
        <v>18</v>
      </c>
      <c r="I182" s="199"/>
      <c r="J182" s="194"/>
      <c r="K182" s="194"/>
      <c r="L182" s="200"/>
      <c r="M182" s="201"/>
      <c r="N182" s="202"/>
      <c r="O182" s="202"/>
      <c r="P182" s="202"/>
      <c r="Q182" s="202"/>
      <c r="R182" s="202"/>
      <c r="S182" s="202"/>
      <c r="T182" s="203"/>
      <c r="AT182" s="204" t="s">
        <v>134</v>
      </c>
      <c r="AU182" s="204" t="s">
        <v>80</v>
      </c>
      <c r="AV182" s="13" t="s">
        <v>80</v>
      </c>
      <c r="AW182" s="13" t="s">
        <v>33</v>
      </c>
      <c r="AX182" s="13" t="s">
        <v>76</v>
      </c>
      <c r="AY182" s="204" t="s">
        <v>123</v>
      </c>
    </row>
    <row r="183" spans="1:65" s="2" customFormat="1" ht="24.2" customHeight="1">
      <c r="A183" s="35"/>
      <c r="B183" s="36"/>
      <c r="C183" s="205" t="s">
        <v>315</v>
      </c>
      <c r="D183" s="205" t="s">
        <v>210</v>
      </c>
      <c r="E183" s="206" t="s">
        <v>582</v>
      </c>
      <c r="F183" s="207" t="s">
        <v>583</v>
      </c>
      <c r="G183" s="208" t="s">
        <v>302</v>
      </c>
      <c r="H183" s="209">
        <v>6</v>
      </c>
      <c r="I183" s="210"/>
      <c r="J183" s="211">
        <f>ROUND(I183*H183,2)</f>
        <v>0</v>
      </c>
      <c r="K183" s="207" t="s">
        <v>129</v>
      </c>
      <c r="L183" s="212"/>
      <c r="M183" s="213" t="s">
        <v>19</v>
      </c>
      <c r="N183" s="214" t="s">
        <v>42</v>
      </c>
      <c r="O183" s="65"/>
      <c r="P183" s="184">
        <f>O183*H183</f>
        <v>0</v>
      </c>
      <c r="Q183" s="184">
        <v>1.5E-3</v>
      </c>
      <c r="R183" s="184">
        <f>Q183*H183</f>
        <v>9.0000000000000011E-3</v>
      </c>
      <c r="S183" s="184">
        <v>0</v>
      </c>
      <c r="T183" s="185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186" t="s">
        <v>169</v>
      </c>
      <c r="AT183" s="186" t="s">
        <v>210</v>
      </c>
      <c r="AU183" s="186" t="s">
        <v>80</v>
      </c>
      <c r="AY183" s="18" t="s">
        <v>123</v>
      </c>
      <c r="BE183" s="187">
        <f>IF(N183="základní",J183,0)</f>
        <v>0</v>
      </c>
      <c r="BF183" s="187">
        <f>IF(N183="snížená",J183,0)</f>
        <v>0</v>
      </c>
      <c r="BG183" s="187">
        <f>IF(N183="zákl. přenesená",J183,0)</f>
        <v>0</v>
      </c>
      <c r="BH183" s="187">
        <f>IF(N183="sníž. přenesená",J183,0)</f>
        <v>0</v>
      </c>
      <c r="BI183" s="187">
        <f>IF(N183="nulová",J183,0)</f>
        <v>0</v>
      </c>
      <c r="BJ183" s="18" t="s">
        <v>76</v>
      </c>
      <c r="BK183" s="187">
        <f>ROUND(I183*H183,2)</f>
        <v>0</v>
      </c>
      <c r="BL183" s="18" t="s">
        <v>130</v>
      </c>
      <c r="BM183" s="186" t="s">
        <v>584</v>
      </c>
    </row>
    <row r="184" spans="1:65" s="13" customFormat="1" ht="11.25">
      <c r="B184" s="193"/>
      <c r="C184" s="194"/>
      <c r="D184" s="195" t="s">
        <v>134</v>
      </c>
      <c r="E184" s="194"/>
      <c r="F184" s="197" t="s">
        <v>585</v>
      </c>
      <c r="G184" s="194"/>
      <c r="H184" s="198">
        <v>6</v>
      </c>
      <c r="I184" s="199"/>
      <c r="J184" s="194"/>
      <c r="K184" s="194"/>
      <c r="L184" s="200"/>
      <c r="M184" s="201"/>
      <c r="N184" s="202"/>
      <c r="O184" s="202"/>
      <c r="P184" s="202"/>
      <c r="Q184" s="202"/>
      <c r="R184" s="202"/>
      <c r="S184" s="202"/>
      <c r="T184" s="203"/>
      <c r="AT184" s="204" t="s">
        <v>134</v>
      </c>
      <c r="AU184" s="204" t="s">
        <v>80</v>
      </c>
      <c r="AV184" s="13" t="s">
        <v>80</v>
      </c>
      <c r="AW184" s="13" t="s">
        <v>4</v>
      </c>
      <c r="AX184" s="13" t="s">
        <v>76</v>
      </c>
      <c r="AY184" s="204" t="s">
        <v>123</v>
      </c>
    </row>
    <row r="185" spans="1:65" s="2" customFormat="1" ht="24.2" customHeight="1">
      <c r="A185" s="35"/>
      <c r="B185" s="36"/>
      <c r="C185" s="205" t="s">
        <v>319</v>
      </c>
      <c r="D185" s="205" t="s">
        <v>210</v>
      </c>
      <c r="E185" s="206" t="s">
        <v>586</v>
      </c>
      <c r="F185" s="207" t="s">
        <v>587</v>
      </c>
      <c r="G185" s="208" t="s">
        <v>302</v>
      </c>
      <c r="H185" s="209">
        <v>6</v>
      </c>
      <c r="I185" s="210"/>
      <c r="J185" s="211">
        <f>ROUND(I185*H185,2)</f>
        <v>0</v>
      </c>
      <c r="K185" s="207" t="s">
        <v>129</v>
      </c>
      <c r="L185" s="212"/>
      <c r="M185" s="213" t="s">
        <v>19</v>
      </c>
      <c r="N185" s="214" t="s">
        <v>42</v>
      </c>
      <c r="O185" s="65"/>
      <c r="P185" s="184">
        <f>O185*H185</f>
        <v>0</v>
      </c>
      <c r="Q185" s="184">
        <v>1.4E-3</v>
      </c>
      <c r="R185" s="184">
        <f>Q185*H185</f>
        <v>8.3999999999999995E-3</v>
      </c>
      <c r="S185" s="184">
        <v>0</v>
      </c>
      <c r="T185" s="185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186" t="s">
        <v>169</v>
      </c>
      <c r="AT185" s="186" t="s">
        <v>210</v>
      </c>
      <c r="AU185" s="186" t="s">
        <v>80</v>
      </c>
      <c r="AY185" s="18" t="s">
        <v>123</v>
      </c>
      <c r="BE185" s="187">
        <f>IF(N185="základní",J185,0)</f>
        <v>0</v>
      </c>
      <c r="BF185" s="187">
        <f>IF(N185="snížená",J185,0)</f>
        <v>0</v>
      </c>
      <c r="BG185" s="187">
        <f>IF(N185="zákl. přenesená",J185,0)</f>
        <v>0</v>
      </c>
      <c r="BH185" s="187">
        <f>IF(N185="sníž. přenesená",J185,0)</f>
        <v>0</v>
      </c>
      <c r="BI185" s="187">
        <f>IF(N185="nulová",J185,0)</f>
        <v>0</v>
      </c>
      <c r="BJ185" s="18" t="s">
        <v>76</v>
      </c>
      <c r="BK185" s="187">
        <f>ROUND(I185*H185,2)</f>
        <v>0</v>
      </c>
      <c r="BL185" s="18" t="s">
        <v>130</v>
      </c>
      <c r="BM185" s="186" t="s">
        <v>588</v>
      </c>
    </row>
    <row r="186" spans="1:65" s="13" customFormat="1" ht="11.25">
      <c r="B186" s="193"/>
      <c r="C186" s="194"/>
      <c r="D186" s="195" t="s">
        <v>134</v>
      </c>
      <c r="E186" s="194"/>
      <c r="F186" s="197" t="s">
        <v>585</v>
      </c>
      <c r="G186" s="194"/>
      <c r="H186" s="198">
        <v>6</v>
      </c>
      <c r="I186" s="199"/>
      <c r="J186" s="194"/>
      <c r="K186" s="194"/>
      <c r="L186" s="200"/>
      <c r="M186" s="201"/>
      <c r="N186" s="202"/>
      <c r="O186" s="202"/>
      <c r="P186" s="202"/>
      <c r="Q186" s="202"/>
      <c r="R186" s="202"/>
      <c r="S186" s="202"/>
      <c r="T186" s="203"/>
      <c r="AT186" s="204" t="s">
        <v>134</v>
      </c>
      <c r="AU186" s="204" t="s">
        <v>80</v>
      </c>
      <c r="AV186" s="13" t="s">
        <v>80</v>
      </c>
      <c r="AW186" s="13" t="s">
        <v>4</v>
      </c>
      <c r="AX186" s="13" t="s">
        <v>76</v>
      </c>
      <c r="AY186" s="204" t="s">
        <v>123</v>
      </c>
    </row>
    <row r="187" spans="1:65" s="2" customFormat="1" ht="24.2" customHeight="1">
      <c r="A187" s="35"/>
      <c r="B187" s="36"/>
      <c r="C187" s="205" t="s">
        <v>323</v>
      </c>
      <c r="D187" s="205" t="s">
        <v>210</v>
      </c>
      <c r="E187" s="206" t="s">
        <v>589</v>
      </c>
      <c r="F187" s="207" t="s">
        <v>590</v>
      </c>
      <c r="G187" s="208" t="s">
        <v>302</v>
      </c>
      <c r="H187" s="209">
        <v>6</v>
      </c>
      <c r="I187" s="210"/>
      <c r="J187" s="211">
        <f>ROUND(I187*H187,2)</f>
        <v>0</v>
      </c>
      <c r="K187" s="207" t="s">
        <v>129</v>
      </c>
      <c r="L187" s="212"/>
      <c r="M187" s="213" t="s">
        <v>19</v>
      </c>
      <c r="N187" s="214" t="s">
        <v>42</v>
      </c>
      <c r="O187" s="65"/>
      <c r="P187" s="184">
        <f>O187*H187</f>
        <v>0</v>
      </c>
      <c r="Q187" s="184">
        <v>1.2999999999999999E-3</v>
      </c>
      <c r="R187" s="184">
        <f>Q187*H187</f>
        <v>7.7999999999999996E-3</v>
      </c>
      <c r="S187" s="184">
        <v>0</v>
      </c>
      <c r="T187" s="185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186" t="s">
        <v>169</v>
      </c>
      <c r="AT187" s="186" t="s">
        <v>210</v>
      </c>
      <c r="AU187" s="186" t="s">
        <v>80</v>
      </c>
      <c r="AY187" s="18" t="s">
        <v>123</v>
      </c>
      <c r="BE187" s="187">
        <f>IF(N187="základní",J187,0)</f>
        <v>0</v>
      </c>
      <c r="BF187" s="187">
        <f>IF(N187="snížená",J187,0)</f>
        <v>0</v>
      </c>
      <c r="BG187" s="187">
        <f>IF(N187="zákl. přenesená",J187,0)</f>
        <v>0</v>
      </c>
      <c r="BH187" s="187">
        <f>IF(N187="sníž. přenesená",J187,0)</f>
        <v>0</v>
      </c>
      <c r="BI187" s="187">
        <f>IF(N187="nulová",J187,0)</f>
        <v>0</v>
      </c>
      <c r="BJ187" s="18" t="s">
        <v>76</v>
      </c>
      <c r="BK187" s="187">
        <f>ROUND(I187*H187,2)</f>
        <v>0</v>
      </c>
      <c r="BL187" s="18" t="s">
        <v>130</v>
      </c>
      <c r="BM187" s="186" t="s">
        <v>591</v>
      </c>
    </row>
    <row r="188" spans="1:65" s="13" customFormat="1" ht="11.25">
      <c r="B188" s="193"/>
      <c r="C188" s="194"/>
      <c r="D188" s="195" t="s">
        <v>134</v>
      </c>
      <c r="E188" s="194"/>
      <c r="F188" s="197" t="s">
        <v>585</v>
      </c>
      <c r="G188" s="194"/>
      <c r="H188" s="198">
        <v>6</v>
      </c>
      <c r="I188" s="199"/>
      <c r="J188" s="194"/>
      <c r="K188" s="194"/>
      <c r="L188" s="200"/>
      <c r="M188" s="201"/>
      <c r="N188" s="202"/>
      <c r="O188" s="202"/>
      <c r="P188" s="202"/>
      <c r="Q188" s="202"/>
      <c r="R188" s="202"/>
      <c r="S188" s="202"/>
      <c r="T188" s="203"/>
      <c r="AT188" s="204" t="s">
        <v>134</v>
      </c>
      <c r="AU188" s="204" t="s">
        <v>80</v>
      </c>
      <c r="AV188" s="13" t="s">
        <v>80</v>
      </c>
      <c r="AW188" s="13" t="s">
        <v>4</v>
      </c>
      <c r="AX188" s="13" t="s">
        <v>76</v>
      </c>
      <c r="AY188" s="204" t="s">
        <v>123</v>
      </c>
    </row>
    <row r="189" spans="1:65" s="2" customFormat="1" ht="24.2" customHeight="1">
      <c r="A189" s="35"/>
      <c r="B189" s="36"/>
      <c r="C189" s="175" t="s">
        <v>328</v>
      </c>
      <c r="D189" s="175" t="s">
        <v>125</v>
      </c>
      <c r="E189" s="176" t="s">
        <v>592</v>
      </c>
      <c r="F189" s="177" t="s">
        <v>593</v>
      </c>
      <c r="G189" s="178" t="s">
        <v>302</v>
      </c>
      <c r="H189" s="179">
        <v>9</v>
      </c>
      <c r="I189" s="180"/>
      <c r="J189" s="181">
        <f>ROUND(I189*H189,2)</f>
        <v>0</v>
      </c>
      <c r="K189" s="177" t="s">
        <v>129</v>
      </c>
      <c r="L189" s="40"/>
      <c r="M189" s="182" t="s">
        <v>19</v>
      </c>
      <c r="N189" s="183" t="s">
        <v>42</v>
      </c>
      <c r="O189" s="65"/>
      <c r="P189" s="184">
        <f>O189*H189</f>
        <v>0</v>
      </c>
      <c r="Q189" s="184">
        <v>0.12525800000000001</v>
      </c>
      <c r="R189" s="184">
        <f>Q189*H189</f>
        <v>1.1273220000000002</v>
      </c>
      <c r="S189" s="184">
        <v>0</v>
      </c>
      <c r="T189" s="185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186" t="s">
        <v>130</v>
      </c>
      <c r="AT189" s="186" t="s">
        <v>125</v>
      </c>
      <c r="AU189" s="186" t="s">
        <v>80</v>
      </c>
      <c r="AY189" s="18" t="s">
        <v>123</v>
      </c>
      <c r="BE189" s="187">
        <f>IF(N189="základní",J189,0)</f>
        <v>0</v>
      </c>
      <c r="BF189" s="187">
        <f>IF(N189="snížená",J189,0)</f>
        <v>0</v>
      </c>
      <c r="BG189" s="187">
        <f>IF(N189="zákl. přenesená",J189,0)</f>
        <v>0</v>
      </c>
      <c r="BH189" s="187">
        <f>IF(N189="sníž. přenesená",J189,0)</f>
        <v>0</v>
      </c>
      <c r="BI189" s="187">
        <f>IF(N189="nulová",J189,0)</f>
        <v>0</v>
      </c>
      <c r="BJ189" s="18" t="s">
        <v>76</v>
      </c>
      <c r="BK189" s="187">
        <f>ROUND(I189*H189,2)</f>
        <v>0</v>
      </c>
      <c r="BL189" s="18" t="s">
        <v>130</v>
      </c>
      <c r="BM189" s="186" t="s">
        <v>594</v>
      </c>
    </row>
    <row r="190" spans="1:65" s="2" customFormat="1" ht="11.25">
      <c r="A190" s="35"/>
      <c r="B190" s="36"/>
      <c r="C190" s="37"/>
      <c r="D190" s="188" t="s">
        <v>132</v>
      </c>
      <c r="E190" s="37"/>
      <c r="F190" s="189" t="s">
        <v>595</v>
      </c>
      <c r="G190" s="37"/>
      <c r="H190" s="37"/>
      <c r="I190" s="190"/>
      <c r="J190" s="37"/>
      <c r="K190" s="37"/>
      <c r="L190" s="40"/>
      <c r="M190" s="191"/>
      <c r="N190" s="192"/>
      <c r="O190" s="65"/>
      <c r="P190" s="65"/>
      <c r="Q190" s="65"/>
      <c r="R190" s="65"/>
      <c r="S190" s="65"/>
      <c r="T190" s="66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8" t="s">
        <v>132</v>
      </c>
      <c r="AU190" s="18" t="s">
        <v>80</v>
      </c>
    </row>
    <row r="191" spans="1:65" s="13" customFormat="1" ht="11.25">
      <c r="B191" s="193"/>
      <c r="C191" s="194"/>
      <c r="D191" s="195" t="s">
        <v>134</v>
      </c>
      <c r="E191" s="196" t="s">
        <v>19</v>
      </c>
      <c r="F191" s="197" t="s">
        <v>175</v>
      </c>
      <c r="G191" s="194"/>
      <c r="H191" s="198">
        <v>9</v>
      </c>
      <c r="I191" s="199"/>
      <c r="J191" s="194"/>
      <c r="K191" s="194"/>
      <c r="L191" s="200"/>
      <c r="M191" s="201"/>
      <c r="N191" s="202"/>
      <c r="O191" s="202"/>
      <c r="P191" s="202"/>
      <c r="Q191" s="202"/>
      <c r="R191" s="202"/>
      <c r="S191" s="202"/>
      <c r="T191" s="203"/>
      <c r="AT191" s="204" t="s">
        <v>134</v>
      </c>
      <c r="AU191" s="204" t="s">
        <v>80</v>
      </c>
      <c r="AV191" s="13" t="s">
        <v>80</v>
      </c>
      <c r="AW191" s="13" t="s">
        <v>33</v>
      </c>
      <c r="AX191" s="13" t="s">
        <v>76</v>
      </c>
      <c r="AY191" s="204" t="s">
        <v>123</v>
      </c>
    </row>
    <row r="192" spans="1:65" s="2" customFormat="1" ht="24.2" customHeight="1">
      <c r="A192" s="35"/>
      <c r="B192" s="36"/>
      <c r="C192" s="205" t="s">
        <v>333</v>
      </c>
      <c r="D192" s="205" t="s">
        <v>210</v>
      </c>
      <c r="E192" s="206" t="s">
        <v>596</v>
      </c>
      <c r="F192" s="207" t="s">
        <v>597</v>
      </c>
      <c r="G192" s="208" t="s">
        <v>302</v>
      </c>
      <c r="H192" s="209">
        <v>9</v>
      </c>
      <c r="I192" s="210"/>
      <c r="J192" s="211">
        <f>ROUND(I192*H192,2)</f>
        <v>0</v>
      </c>
      <c r="K192" s="207" t="s">
        <v>129</v>
      </c>
      <c r="L192" s="212"/>
      <c r="M192" s="213" t="s">
        <v>19</v>
      </c>
      <c r="N192" s="214" t="s">
        <v>42</v>
      </c>
      <c r="O192" s="65"/>
      <c r="P192" s="184">
        <f>O192*H192</f>
        <v>0</v>
      </c>
      <c r="Q192" s="184">
        <v>4.0000000000000001E-3</v>
      </c>
      <c r="R192" s="184">
        <f>Q192*H192</f>
        <v>3.6000000000000004E-2</v>
      </c>
      <c r="S192" s="184">
        <v>0</v>
      </c>
      <c r="T192" s="185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186" t="s">
        <v>169</v>
      </c>
      <c r="AT192" s="186" t="s">
        <v>210</v>
      </c>
      <c r="AU192" s="186" t="s">
        <v>80</v>
      </c>
      <c r="AY192" s="18" t="s">
        <v>123</v>
      </c>
      <c r="BE192" s="187">
        <f>IF(N192="základní",J192,0)</f>
        <v>0</v>
      </c>
      <c r="BF192" s="187">
        <f>IF(N192="snížená",J192,0)</f>
        <v>0</v>
      </c>
      <c r="BG192" s="187">
        <f>IF(N192="zákl. přenesená",J192,0)</f>
        <v>0</v>
      </c>
      <c r="BH192" s="187">
        <f>IF(N192="sníž. přenesená",J192,0)</f>
        <v>0</v>
      </c>
      <c r="BI192" s="187">
        <f>IF(N192="nulová",J192,0)</f>
        <v>0</v>
      </c>
      <c r="BJ192" s="18" t="s">
        <v>76</v>
      </c>
      <c r="BK192" s="187">
        <f>ROUND(I192*H192,2)</f>
        <v>0</v>
      </c>
      <c r="BL192" s="18" t="s">
        <v>130</v>
      </c>
      <c r="BM192" s="186" t="s">
        <v>598</v>
      </c>
    </row>
    <row r="193" spans="1:65" s="13" customFormat="1" ht="11.25">
      <c r="B193" s="193"/>
      <c r="C193" s="194"/>
      <c r="D193" s="195" t="s">
        <v>134</v>
      </c>
      <c r="E193" s="196" t="s">
        <v>19</v>
      </c>
      <c r="F193" s="197" t="s">
        <v>175</v>
      </c>
      <c r="G193" s="194"/>
      <c r="H193" s="198">
        <v>9</v>
      </c>
      <c r="I193" s="199"/>
      <c r="J193" s="194"/>
      <c r="K193" s="194"/>
      <c r="L193" s="200"/>
      <c r="M193" s="201"/>
      <c r="N193" s="202"/>
      <c r="O193" s="202"/>
      <c r="P193" s="202"/>
      <c r="Q193" s="202"/>
      <c r="R193" s="202"/>
      <c r="S193" s="202"/>
      <c r="T193" s="203"/>
      <c r="AT193" s="204" t="s">
        <v>134</v>
      </c>
      <c r="AU193" s="204" t="s">
        <v>80</v>
      </c>
      <c r="AV193" s="13" t="s">
        <v>80</v>
      </c>
      <c r="AW193" s="13" t="s">
        <v>33</v>
      </c>
      <c r="AX193" s="13" t="s">
        <v>76</v>
      </c>
      <c r="AY193" s="204" t="s">
        <v>123</v>
      </c>
    </row>
    <row r="194" spans="1:65" s="2" customFormat="1" ht="24.2" customHeight="1">
      <c r="A194" s="35"/>
      <c r="B194" s="36"/>
      <c r="C194" s="205" t="s">
        <v>338</v>
      </c>
      <c r="D194" s="205" t="s">
        <v>210</v>
      </c>
      <c r="E194" s="206" t="s">
        <v>599</v>
      </c>
      <c r="F194" s="207" t="s">
        <v>600</v>
      </c>
      <c r="G194" s="208" t="s">
        <v>302</v>
      </c>
      <c r="H194" s="209">
        <v>9</v>
      </c>
      <c r="I194" s="210"/>
      <c r="J194" s="211">
        <f>ROUND(I194*H194,2)</f>
        <v>0</v>
      </c>
      <c r="K194" s="207" t="s">
        <v>129</v>
      </c>
      <c r="L194" s="212"/>
      <c r="M194" s="213" t="s">
        <v>19</v>
      </c>
      <c r="N194" s="214" t="s">
        <v>42</v>
      </c>
      <c r="O194" s="65"/>
      <c r="P194" s="184">
        <f>O194*H194</f>
        <v>0</v>
      </c>
      <c r="Q194" s="184">
        <v>7.3999999999999996E-2</v>
      </c>
      <c r="R194" s="184">
        <f>Q194*H194</f>
        <v>0.66599999999999993</v>
      </c>
      <c r="S194" s="184">
        <v>0</v>
      </c>
      <c r="T194" s="185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186" t="s">
        <v>169</v>
      </c>
      <c r="AT194" s="186" t="s">
        <v>210</v>
      </c>
      <c r="AU194" s="186" t="s">
        <v>80</v>
      </c>
      <c r="AY194" s="18" t="s">
        <v>123</v>
      </c>
      <c r="BE194" s="187">
        <f>IF(N194="základní",J194,0)</f>
        <v>0</v>
      </c>
      <c r="BF194" s="187">
        <f>IF(N194="snížená",J194,0)</f>
        <v>0</v>
      </c>
      <c r="BG194" s="187">
        <f>IF(N194="zákl. přenesená",J194,0)</f>
        <v>0</v>
      </c>
      <c r="BH194" s="187">
        <f>IF(N194="sníž. přenesená",J194,0)</f>
        <v>0</v>
      </c>
      <c r="BI194" s="187">
        <f>IF(N194="nulová",J194,0)</f>
        <v>0</v>
      </c>
      <c r="BJ194" s="18" t="s">
        <v>76</v>
      </c>
      <c r="BK194" s="187">
        <f>ROUND(I194*H194,2)</f>
        <v>0</v>
      </c>
      <c r="BL194" s="18" t="s">
        <v>130</v>
      </c>
      <c r="BM194" s="186" t="s">
        <v>601</v>
      </c>
    </row>
    <row r="195" spans="1:65" s="13" customFormat="1" ht="11.25">
      <c r="B195" s="193"/>
      <c r="C195" s="194"/>
      <c r="D195" s="195" t="s">
        <v>134</v>
      </c>
      <c r="E195" s="196" t="s">
        <v>19</v>
      </c>
      <c r="F195" s="197" t="s">
        <v>175</v>
      </c>
      <c r="G195" s="194"/>
      <c r="H195" s="198">
        <v>9</v>
      </c>
      <c r="I195" s="199"/>
      <c r="J195" s="194"/>
      <c r="K195" s="194"/>
      <c r="L195" s="200"/>
      <c r="M195" s="201"/>
      <c r="N195" s="202"/>
      <c r="O195" s="202"/>
      <c r="P195" s="202"/>
      <c r="Q195" s="202"/>
      <c r="R195" s="202"/>
      <c r="S195" s="202"/>
      <c r="T195" s="203"/>
      <c r="AT195" s="204" t="s">
        <v>134</v>
      </c>
      <c r="AU195" s="204" t="s">
        <v>80</v>
      </c>
      <c r="AV195" s="13" t="s">
        <v>80</v>
      </c>
      <c r="AW195" s="13" t="s">
        <v>33</v>
      </c>
      <c r="AX195" s="13" t="s">
        <v>76</v>
      </c>
      <c r="AY195" s="204" t="s">
        <v>123</v>
      </c>
    </row>
    <row r="196" spans="1:65" s="2" customFormat="1" ht="16.5" customHeight="1">
      <c r="A196" s="35"/>
      <c r="B196" s="36"/>
      <c r="C196" s="205" t="s">
        <v>342</v>
      </c>
      <c r="D196" s="205" t="s">
        <v>210</v>
      </c>
      <c r="E196" s="206" t="s">
        <v>602</v>
      </c>
      <c r="F196" s="207" t="s">
        <v>603</v>
      </c>
      <c r="G196" s="208" t="s">
        <v>302</v>
      </c>
      <c r="H196" s="209">
        <v>9</v>
      </c>
      <c r="I196" s="210"/>
      <c r="J196" s="211">
        <f>ROUND(I196*H196,2)</f>
        <v>0</v>
      </c>
      <c r="K196" s="207" t="s">
        <v>19</v>
      </c>
      <c r="L196" s="212"/>
      <c r="M196" s="213" t="s">
        <v>19</v>
      </c>
      <c r="N196" s="214" t="s">
        <v>42</v>
      </c>
      <c r="O196" s="65"/>
      <c r="P196" s="184">
        <f>O196*H196</f>
        <v>0</v>
      </c>
      <c r="Q196" s="184">
        <v>0</v>
      </c>
      <c r="R196" s="184">
        <f>Q196*H196</f>
        <v>0</v>
      </c>
      <c r="S196" s="184">
        <v>0</v>
      </c>
      <c r="T196" s="185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186" t="s">
        <v>169</v>
      </c>
      <c r="AT196" s="186" t="s">
        <v>210</v>
      </c>
      <c r="AU196" s="186" t="s">
        <v>80</v>
      </c>
      <c r="AY196" s="18" t="s">
        <v>123</v>
      </c>
      <c r="BE196" s="187">
        <f>IF(N196="základní",J196,0)</f>
        <v>0</v>
      </c>
      <c r="BF196" s="187">
        <f>IF(N196="snížená",J196,0)</f>
        <v>0</v>
      </c>
      <c r="BG196" s="187">
        <f>IF(N196="zákl. přenesená",J196,0)</f>
        <v>0</v>
      </c>
      <c r="BH196" s="187">
        <f>IF(N196="sníž. přenesená",J196,0)</f>
        <v>0</v>
      </c>
      <c r="BI196" s="187">
        <f>IF(N196="nulová",J196,0)</f>
        <v>0</v>
      </c>
      <c r="BJ196" s="18" t="s">
        <v>76</v>
      </c>
      <c r="BK196" s="187">
        <f>ROUND(I196*H196,2)</f>
        <v>0</v>
      </c>
      <c r="BL196" s="18" t="s">
        <v>130</v>
      </c>
      <c r="BM196" s="186" t="s">
        <v>604</v>
      </c>
    </row>
    <row r="197" spans="1:65" s="13" customFormat="1" ht="11.25">
      <c r="B197" s="193"/>
      <c r="C197" s="194"/>
      <c r="D197" s="195" t="s">
        <v>134</v>
      </c>
      <c r="E197" s="196" t="s">
        <v>19</v>
      </c>
      <c r="F197" s="197" t="s">
        <v>175</v>
      </c>
      <c r="G197" s="194"/>
      <c r="H197" s="198">
        <v>9</v>
      </c>
      <c r="I197" s="199"/>
      <c r="J197" s="194"/>
      <c r="K197" s="194"/>
      <c r="L197" s="200"/>
      <c r="M197" s="201"/>
      <c r="N197" s="202"/>
      <c r="O197" s="202"/>
      <c r="P197" s="202"/>
      <c r="Q197" s="202"/>
      <c r="R197" s="202"/>
      <c r="S197" s="202"/>
      <c r="T197" s="203"/>
      <c r="AT197" s="204" t="s">
        <v>134</v>
      </c>
      <c r="AU197" s="204" t="s">
        <v>80</v>
      </c>
      <c r="AV197" s="13" t="s">
        <v>80</v>
      </c>
      <c r="AW197" s="13" t="s">
        <v>33</v>
      </c>
      <c r="AX197" s="13" t="s">
        <v>76</v>
      </c>
      <c r="AY197" s="204" t="s">
        <v>123</v>
      </c>
    </row>
    <row r="198" spans="1:65" s="2" customFormat="1" ht="24.2" customHeight="1">
      <c r="A198" s="35"/>
      <c r="B198" s="36"/>
      <c r="C198" s="205" t="s">
        <v>346</v>
      </c>
      <c r="D198" s="205" t="s">
        <v>210</v>
      </c>
      <c r="E198" s="206" t="s">
        <v>605</v>
      </c>
      <c r="F198" s="207" t="s">
        <v>606</v>
      </c>
      <c r="G198" s="208" t="s">
        <v>302</v>
      </c>
      <c r="H198" s="209">
        <v>9</v>
      </c>
      <c r="I198" s="210"/>
      <c r="J198" s="211">
        <f>ROUND(I198*H198,2)</f>
        <v>0</v>
      </c>
      <c r="K198" s="207" t="s">
        <v>129</v>
      </c>
      <c r="L198" s="212"/>
      <c r="M198" s="213" t="s">
        <v>19</v>
      </c>
      <c r="N198" s="214" t="s">
        <v>42</v>
      </c>
      <c r="O198" s="65"/>
      <c r="P198" s="184">
        <f>O198*H198</f>
        <v>0</v>
      </c>
      <c r="Q198" s="184">
        <v>0.09</v>
      </c>
      <c r="R198" s="184">
        <f>Q198*H198</f>
        <v>0.80999999999999994</v>
      </c>
      <c r="S198" s="184">
        <v>0</v>
      </c>
      <c r="T198" s="185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186" t="s">
        <v>169</v>
      </c>
      <c r="AT198" s="186" t="s">
        <v>210</v>
      </c>
      <c r="AU198" s="186" t="s">
        <v>80</v>
      </c>
      <c r="AY198" s="18" t="s">
        <v>123</v>
      </c>
      <c r="BE198" s="187">
        <f>IF(N198="základní",J198,0)</f>
        <v>0</v>
      </c>
      <c r="BF198" s="187">
        <f>IF(N198="snížená",J198,0)</f>
        <v>0</v>
      </c>
      <c r="BG198" s="187">
        <f>IF(N198="zákl. přenesená",J198,0)</f>
        <v>0</v>
      </c>
      <c r="BH198" s="187">
        <f>IF(N198="sníž. přenesená",J198,0)</f>
        <v>0</v>
      </c>
      <c r="BI198" s="187">
        <f>IF(N198="nulová",J198,0)</f>
        <v>0</v>
      </c>
      <c r="BJ198" s="18" t="s">
        <v>76</v>
      </c>
      <c r="BK198" s="187">
        <f>ROUND(I198*H198,2)</f>
        <v>0</v>
      </c>
      <c r="BL198" s="18" t="s">
        <v>130</v>
      </c>
      <c r="BM198" s="186" t="s">
        <v>607</v>
      </c>
    </row>
    <row r="199" spans="1:65" s="13" customFormat="1" ht="11.25">
      <c r="B199" s="193"/>
      <c r="C199" s="194"/>
      <c r="D199" s="195" t="s">
        <v>134</v>
      </c>
      <c r="E199" s="196" t="s">
        <v>19</v>
      </c>
      <c r="F199" s="197" t="s">
        <v>175</v>
      </c>
      <c r="G199" s="194"/>
      <c r="H199" s="198">
        <v>9</v>
      </c>
      <c r="I199" s="199"/>
      <c r="J199" s="194"/>
      <c r="K199" s="194"/>
      <c r="L199" s="200"/>
      <c r="M199" s="201"/>
      <c r="N199" s="202"/>
      <c r="O199" s="202"/>
      <c r="P199" s="202"/>
      <c r="Q199" s="202"/>
      <c r="R199" s="202"/>
      <c r="S199" s="202"/>
      <c r="T199" s="203"/>
      <c r="AT199" s="204" t="s">
        <v>134</v>
      </c>
      <c r="AU199" s="204" t="s">
        <v>80</v>
      </c>
      <c r="AV199" s="13" t="s">
        <v>80</v>
      </c>
      <c r="AW199" s="13" t="s">
        <v>33</v>
      </c>
      <c r="AX199" s="13" t="s">
        <v>76</v>
      </c>
      <c r="AY199" s="204" t="s">
        <v>123</v>
      </c>
    </row>
    <row r="200" spans="1:65" s="2" customFormat="1" ht="24.2" customHeight="1">
      <c r="A200" s="35"/>
      <c r="B200" s="36"/>
      <c r="C200" s="205" t="s">
        <v>350</v>
      </c>
      <c r="D200" s="205" t="s">
        <v>210</v>
      </c>
      <c r="E200" s="206" t="s">
        <v>608</v>
      </c>
      <c r="F200" s="207" t="s">
        <v>609</v>
      </c>
      <c r="G200" s="208" t="s">
        <v>302</v>
      </c>
      <c r="H200" s="209">
        <v>9</v>
      </c>
      <c r="I200" s="210"/>
      <c r="J200" s="211">
        <f>ROUND(I200*H200,2)</f>
        <v>0</v>
      </c>
      <c r="K200" s="207" t="s">
        <v>129</v>
      </c>
      <c r="L200" s="212"/>
      <c r="M200" s="213" t="s">
        <v>19</v>
      </c>
      <c r="N200" s="214" t="s">
        <v>42</v>
      </c>
      <c r="O200" s="65"/>
      <c r="P200" s="184">
        <f>O200*H200</f>
        <v>0</v>
      </c>
      <c r="Q200" s="184">
        <v>7.1999999999999995E-2</v>
      </c>
      <c r="R200" s="184">
        <f>Q200*H200</f>
        <v>0.64799999999999991</v>
      </c>
      <c r="S200" s="184">
        <v>0</v>
      </c>
      <c r="T200" s="185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186" t="s">
        <v>169</v>
      </c>
      <c r="AT200" s="186" t="s">
        <v>210</v>
      </c>
      <c r="AU200" s="186" t="s">
        <v>80</v>
      </c>
      <c r="AY200" s="18" t="s">
        <v>123</v>
      </c>
      <c r="BE200" s="187">
        <f>IF(N200="základní",J200,0)</f>
        <v>0</v>
      </c>
      <c r="BF200" s="187">
        <f>IF(N200="snížená",J200,0)</f>
        <v>0</v>
      </c>
      <c r="BG200" s="187">
        <f>IF(N200="zákl. přenesená",J200,0)</f>
        <v>0</v>
      </c>
      <c r="BH200" s="187">
        <f>IF(N200="sníž. přenesená",J200,0)</f>
        <v>0</v>
      </c>
      <c r="BI200" s="187">
        <f>IF(N200="nulová",J200,0)</f>
        <v>0</v>
      </c>
      <c r="BJ200" s="18" t="s">
        <v>76</v>
      </c>
      <c r="BK200" s="187">
        <f>ROUND(I200*H200,2)</f>
        <v>0</v>
      </c>
      <c r="BL200" s="18" t="s">
        <v>130</v>
      </c>
      <c r="BM200" s="186" t="s">
        <v>610</v>
      </c>
    </row>
    <row r="201" spans="1:65" s="13" customFormat="1" ht="11.25">
      <c r="B201" s="193"/>
      <c r="C201" s="194"/>
      <c r="D201" s="195" t="s">
        <v>134</v>
      </c>
      <c r="E201" s="196" t="s">
        <v>19</v>
      </c>
      <c r="F201" s="197" t="s">
        <v>175</v>
      </c>
      <c r="G201" s="194"/>
      <c r="H201" s="198">
        <v>9</v>
      </c>
      <c r="I201" s="199"/>
      <c r="J201" s="194"/>
      <c r="K201" s="194"/>
      <c r="L201" s="200"/>
      <c r="M201" s="201"/>
      <c r="N201" s="202"/>
      <c r="O201" s="202"/>
      <c r="P201" s="202"/>
      <c r="Q201" s="202"/>
      <c r="R201" s="202"/>
      <c r="S201" s="202"/>
      <c r="T201" s="203"/>
      <c r="AT201" s="204" t="s">
        <v>134</v>
      </c>
      <c r="AU201" s="204" t="s">
        <v>80</v>
      </c>
      <c r="AV201" s="13" t="s">
        <v>80</v>
      </c>
      <c r="AW201" s="13" t="s">
        <v>33</v>
      </c>
      <c r="AX201" s="13" t="s">
        <v>76</v>
      </c>
      <c r="AY201" s="204" t="s">
        <v>123</v>
      </c>
    </row>
    <row r="202" spans="1:65" s="2" customFormat="1" ht="21.75" customHeight="1">
      <c r="A202" s="35"/>
      <c r="B202" s="36"/>
      <c r="C202" s="205" t="s">
        <v>354</v>
      </c>
      <c r="D202" s="205" t="s">
        <v>210</v>
      </c>
      <c r="E202" s="206" t="s">
        <v>611</v>
      </c>
      <c r="F202" s="207" t="s">
        <v>612</v>
      </c>
      <c r="G202" s="208" t="s">
        <v>302</v>
      </c>
      <c r="H202" s="209">
        <v>9</v>
      </c>
      <c r="I202" s="210"/>
      <c r="J202" s="211">
        <f>ROUND(I202*H202,2)</f>
        <v>0</v>
      </c>
      <c r="K202" s="207" t="s">
        <v>129</v>
      </c>
      <c r="L202" s="212"/>
      <c r="M202" s="213" t="s">
        <v>19</v>
      </c>
      <c r="N202" s="214" t="s">
        <v>42</v>
      </c>
      <c r="O202" s="65"/>
      <c r="P202" s="184">
        <f>O202*H202</f>
        <v>0</v>
      </c>
      <c r="Q202" s="184">
        <v>0.111</v>
      </c>
      <c r="R202" s="184">
        <f>Q202*H202</f>
        <v>0.999</v>
      </c>
      <c r="S202" s="184">
        <v>0</v>
      </c>
      <c r="T202" s="185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186" t="s">
        <v>169</v>
      </c>
      <c r="AT202" s="186" t="s">
        <v>210</v>
      </c>
      <c r="AU202" s="186" t="s">
        <v>80</v>
      </c>
      <c r="AY202" s="18" t="s">
        <v>123</v>
      </c>
      <c r="BE202" s="187">
        <f>IF(N202="základní",J202,0)</f>
        <v>0</v>
      </c>
      <c r="BF202" s="187">
        <f>IF(N202="snížená",J202,0)</f>
        <v>0</v>
      </c>
      <c r="BG202" s="187">
        <f>IF(N202="zákl. přenesená",J202,0)</f>
        <v>0</v>
      </c>
      <c r="BH202" s="187">
        <f>IF(N202="sníž. přenesená",J202,0)</f>
        <v>0</v>
      </c>
      <c r="BI202" s="187">
        <f>IF(N202="nulová",J202,0)</f>
        <v>0</v>
      </c>
      <c r="BJ202" s="18" t="s">
        <v>76</v>
      </c>
      <c r="BK202" s="187">
        <f>ROUND(I202*H202,2)</f>
        <v>0</v>
      </c>
      <c r="BL202" s="18" t="s">
        <v>130</v>
      </c>
      <c r="BM202" s="186" t="s">
        <v>613</v>
      </c>
    </row>
    <row r="203" spans="1:65" s="13" customFormat="1" ht="11.25">
      <c r="B203" s="193"/>
      <c r="C203" s="194"/>
      <c r="D203" s="195" t="s">
        <v>134</v>
      </c>
      <c r="E203" s="196" t="s">
        <v>19</v>
      </c>
      <c r="F203" s="197" t="s">
        <v>175</v>
      </c>
      <c r="G203" s="194"/>
      <c r="H203" s="198">
        <v>9</v>
      </c>
      <c r="I203" s="199"/>
      <c r="J203" s="194"/>
      <c r="K203" s="194"/>
      <c r="L203" s="200"/>
      <c r="M203" s="201"/>
      <c r="N203" s="202"/>
      <c r="O203" s="202"/>
      <c r="P203" s="202"/>
      <c r="Q203" s="202"/>
      <c r="R203" s="202"/>
      <c r="S203" s="202"/>
      <c r="T203" s="203"/>
      <c r="AT203" s="204" t="s">
        <v>134</v>
      </c>
      <c r="AU203" s="204" t="s">
        <v>80</v>
      </c>
      <c r="AV203" s="13" t="s">
        <v>80</v>
      </c>
      <c r="AW203" s="13" t="s">
        <v>33</v>
      </c>
      <c r="AX203" s="13" t="s">
        <v>76</v>
      </c>
      <c r="AY203" s="204" t="s">
        <v>123</v>
      </c>
    </row>
    <row r="204" spans="1:65" s="2" customFormat="1" ht="24.2" customHeight="1">
      <c r="A204" s="35"/>
      <c r="B204" s="36"/>
      <c r="C204" s="205" t="s">
        <v>358</v>
      </c>
      <c r="D204" s="205" t="s">
        <v>210</v>
      </c>
      <c r="E204" s="206" t="s">
        <v>614</v>
      </c>
      <c r="F204" s="207" t="s">
        <v>615</v>
      </c>
      <c r="G204" s="208" t="s">
        <v>302</v>
      </c>
      <c r="H204" s="209">
        <v>9</v>
      </c>
      <c r="I204" s="210"/>
      <c r="J204" s="211">
        <f>ROUND(I204*H204,2)</f>
        <v>0</v>
      </c>
      <c r="K204" s="207" t="s">
        <v>129</v>
      </c>
      <c r="L204" s="212"/>
      <c r="M204" s="213" t="s">
        <v>19</v>
      </c>
      <c r="N204" s="214" t="s">
        <v>42</v>
      </c>
      <c r="O204" s="65"/>
      <c r="P204" s="184">
        <f>O204*H204</f>
        <v>0</v>
      </c>
      <c r="Q204" s="184">
        <v>2.7E-2</v>
      </c>
      <c r="R204" s="184">
        <f>Q204*H204</f>
        <v>0.24299999999999999</v>
      </c>
      <c r="S204" s="184">
        <v>0</v>
      </c>
      <c r="T204" s="185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186" t="s">
        <v>169</v>
      </c>
      <c r="AT204" s="186" t="s">
        <v>210</v>
      </c>
      <c r="AU204" s="186" t="s">
        <v>80</v>
      </c>
      <c r="AY204" s="18" t="s">
        <v>123</v>
      </c>
      <c r="BE204" s="187">
        <f>IF(N204="základní",J204,0)</f>
        <v>0</v>
      </c>
      <c r="BF204" s="187">
        <f>IF(N204="snížená",J204,0)</f>
        <v>0</v>
      </c>
      <c r="BG204" s="187">
        <f>IF(N204="zákl. přenesená",J204,0)</f>
        <v>0</v>
      </c>
      <c r="BH204" s="187">
        <f>IF(N204="sníž. přenesená",J204,0)</f>
        <v>0</v>
      </c>
      <c r="BI204" s="187">
        <f>IF(N204="nulová",J204,0)</f>
        <v>0</v>
      </c>
      <c r="BJ204" s="18" t="s">
        <v>76</v>
      </c>
      <c r="BK204" s="187">
        <f>ROUND(I204*H204,2)</f>
        <v>0</v>
      </c>
      <c r="BL204" s="18" t="s">
        <v>130</v>
      </c>
      <c r="BM204" s="186" t="s">
        <v>616</v>
      </c>
    </row>
    <row r="205" spans="1:65" s="13" customFormat="1" ht="11.25">
      <c r="B205" s="193"/>
      <c r="C205" s="194"/>
      <c r="D205" s="195" t="s">
        <v>134</v>
      </c>
      <c r="E205" s="196" t="s">
        <v>19</v>
      </c>
      <c r="F205" s="197" t="s">
        <v>175</v>
      </c>
      <c r="G205" s="194"/>
      <c r="H205" s="198">
        <v>9</v>
      </c>
      <c r="I205" s="199"/>
      <c r="J205" s="194"/>
      <c r="K205" s="194"/>
      <c r="L205" s="200"/>
      <c r="M205" s="201"/>
      <c r="N205" s="202"/>
      <c r="O205" s="202"/>
      <c r="P205" s="202"/>
      <c r="Q205" s="202"/>
      <c r="R205" s="202"/>
      <c r="S205" s="202"/>
      <c r="T205" s="203"/>
      <c r="AT205" s="204" t="s">
        <v>134</v>
      </c>
      <c r="AU205" s="204" t="s">
        <v>80</v>
      </c>
      <c r="AV205" s="13" t="s">
        <v>80</v>
      </c>
      <c r="AW205" s="13" t="s">
        <v>33</v>
      </c>
      <c r="AX205" s="13" t="s">
        <v>76</v>
      </c>
      <c r="AY205" s="204" t="s">
        <v>123</v>
      </c>
    </row>
    <row r="206" spans="1:65" s="2" customFormat="1" ht="24.2" customHeight="1">
      <c r="A206" s="35"/>
      <c r="B206" s="36"/>
      <c r="C206" s="175" t="s">
        <v>362</v>
      </c>
      <c r="D206" s="175" t="s">
        <v>125</v>
      </c>
      <c r="E206" s="176" t="s">
        <v>617</v>
      </c>
      <c r="F206" s="177" t="s">
        <v>618</v>
      </c>
      <c r="G206" s="178" t="s">
        <v>141</v>
      </c>
      <c r="H206" s="179">
        <v>129.80000000000001</v>
      </c>
      <c r="I206" s="180"/>
      <c r="J206" s="181">
        <f>ROUND(I206*H206,2)</f>
        <v>0</v>
      </c>
      <c r="K206" s="177" t="s">
        <v>129</v>
      </c>
      <c r="L206" s="40"/>
      <c r="M206" s="182" t="s">
        <v>19</v>
      </c>
      <c r="N206" s="183" t="s">
        <v>42</v>
      </c>
      <c r="O206" s="65"/>
      <c r="P206" s="184">
        <f>O206*H206</f>
        <v>0</v>
      </c>
      <c r="Q206" s="184">
        <v>9.4500000000000007E-5</v>
      </c>
      <c r="R206" s="184">
        <f>Q206*H206</f>
        <v>1.2266100000000002E-2</v>
      </c>
      <c r="S206" s="184">
        <v>0</v>
      </c>
      <c r="T206" s="185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186" t="s">
        <v>130</v>
      </c>
      <c r="AT206" s="186" t="s">
        <v>125</v>
      </c>
      <c r="AU206" s="186" t="s">
        <v>80</v>
      </c>
      <c r="AY206" s="18" t="s">
        <v>123</v>
      </c>
      <c r="BE206" s="187">
        <f>IF(N206="základní",J206,0)</f>
        <v>0</v>
      </c>
      <c r="BF206" s="187">
        <f>IF(N206="snížená",J206,0)</f>
        <v>0</v>
      </c>
      <c r="BG206" s="187">
        <f>IF(N206="zákl. přenesená",J206,0)</f>
        <v>0</v>
      </c>
      <c r="BH206" s="187">
        <f>IF(N206="sníž. přenesená",J206,0)</f>
        <v>0</v>
      </c>
      <c r="BI206" s="187">
        <f>IF(N206="nulová",J206,0)</f>
        <v>0</v>
      </c>
      <c r="BJ206" s="18" t="s">
        <v>76</v>
      </c>
      <c r="BK206" s="187">
        <f>ROUND(I206*H206,2)</f>
        <v>0</v>
      </c>
      <c r="BL206" s="18" t="s">
        <v>130</v>
      </c>
      <c r="BM206" s="186" t="s">
        <v>619</v>
      </c>
    </row>
    <row r="207" spans="1:65" s="2" customFormat="1" ht="11.25">
      <c r="A207" s="35"/>
      <c r="B207" s="36"/>
      <c r="C207" s="37"/>
      <c r="D207" s="188" t="s">
        <v>132</v>
      </c>
      <c r="E207" s="37"/>
      <c r="F207" s="189" t="s">
        <v>620</v>
      </c>
      <c r="G207" s="37"/>
      <c r="H207" s="37"/>
      <c r="I207" s="190"/>
      <c r="J207" s="37"/>
      <c r="K207" s="37"/>
      <c r="L207" s="40"/>
      <c r="M207" s="191"/>
      <c r="N207" s="192"/>
      <c r="O207" s="65"/>
      <c r="P207" s="65"/>
      <c r="Q207" s="65"/>
      <c r="R207" s="65"/>
      <c r="S207" s="65"/>
      <c r="T207" s="66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8" t="s">
        <v>132</v>
      </c>
      <c r="AU207" s="18" t="s">
        <v>80</v>
      </c>
    </row>
    <row r="208" spans="1:65" s="13" customFormat="1" ht="11.25">
      <c r="B208" s="193"/>
      <c r="C208" s="194"/>
      <c r="D208" s="195" t="s">
        <v>134</v>
      </c>
      <c r="E208" s="196" t="s">
        <v>467</v>
      </c>
      <c r="F208" s="197" t="s">
        <v>621</v>
      </c>
      <c r="G208" s="194"/>
      <c r="H208" s="198">
        <v>129.80000000000001</v>
      </c>
      <c r="I208" s="199"/>
      <c r="J208" s="194"/>
      <c r="K208" s="194"/>
      <c r="L208" s="200"/>
      <c r="M208" s="201"/>
      <c r="N208" s="202"/>
      <c r="O208" s="202"/>
      <c r="P208" s="202"/>
      <c r="Q208" s="202"/>
      <c r="R208" s="202"/>
      <c r="S208" s="202"/>
      <c r="T208" s="203"/>
      <c r="AT208" s="204" t="s">
        <v>134</v>
      </c>
      <c r="AU208" s="204" t="s">
        <v>80</v>
      </c>
      <c r="AV208" s="13" t="s">
        <v>80</v>
      </c>
      <c r="AW208" s="13" t="s">
        <v>33</v>
      </c>
      <c r="AX208" s="13" t="s">
        <v>76</v>
      </c>
      <c r="AY208" s="204" t="s">
        <v>123</v>
      </c>
    </row>
    <row r="209" spans="1:65" s="12" customFormat="1" ht="22.9" customHeight="1">
      <c r="B209" s="159"/>
      <c r="C209" s="160"/>
      <c r="D209" s="161" t="s">
        <v>70</v>
      </c>
      <c r="E209" s="173" t="s">
        <v>175</v>
      </c>
      <c r="F209" s="173" t="s">
        <v>393</v>
      </c>
      <c r="G209" s="160"/>
      <c r="H209" s="160"/>
      <c r="I209" s="163"/>
      <c r="J209" s="174">
        <f>BK209</f>
        <v>0</v>
      </c>
      <c r="K209" s="160"/>
      <c r="L209" s="165"/>
      <c r="M209" s="166"/>
      <c r="N209" s="167"/>
      <c r="O209" s="167"/>
      <c r="P209" s="168">
        <f>SUM(P210:P215)</f>
        <v>0</v>
      </c>
      <c r="Q209" s="167"/>
      <c r="R209" s="168">
        <f>SUM(R210:R215)</f>
        <v>0.15813378240000001</v>
      </c>
      <c r="S209" s="167"/>
      <c r="T209" s="169">
        <f>SUM(T210:T215)</f>
        <v>0</v>
      </c>
      <c r="AR209" s="170" t="s">
        <v>76</v>
      </c>
      <c r="AT209" s="171" t="s">
        <v>70</v>
      </c>
      <c r="AU209" s="171" t="s">
        <v>76</v>
      </c>
      <c r="AY209" s="170" t="s">
        <v>123</v>
      </c>
      <c r="BK209" s="172">
        <f>SUM(BK210:BK215)</f>
        <v>0</v>
      </c>
    </row>
    <row r="210" spans="1:65" s="2" customFormat="1" ht="62.65" customHeight="1">
      <c r="A210" s="35"/>
      <c r="B210" s="36"/>
      <c r="C210" s="175" t="s">
        <v>366</v>
      </c>
      <c r="D210" s="175" t="s">
        <v>125</v>
      </c>
      <c r="E210" s="176" t="s">
        <v>410</v>
      </c>
      <c r="F210" s="177" t="s">
        <v>411</v>
      </c>
      <c r="G210" s="178" t="s">
        <v>141</v>
      </c>
      <c r="H210" s="179">
        <v>259.60000000000002</v>
      </c>
      <c r="I210" s="180"/>
      <c r="J210" s="181">
        <f>ROUND(I210*H210,2)</f>
        <v>0</v>
      </c>
      <c r="K210" s="177" t="s">
        <v>129</v>
      </c>
      <c r="L210" s="40"/>
      <c r="M210" s="182" t="s">
        <v>19</v>
      </c>
      <c r="N210" s="183" t="s">
        <v>42</v>
      </c>
      <c r="O210" s="65"/>
      <c r="P210" s="184">
        <f>O210*H210</f>
        <v>0</v>
      </c>
      <c r="Q210" s="184">
        <v>6.0506299999999998E-4</v>
      </c>
      <c r="R210" s="184">
        <f>Q210*H210</f>
        <v>0.15707435480000001</v>
      </c>
      <c r="S210" s="184">
        <v>0</v>
      </c>
      <c r="T210" s="185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186" t="s">
        <v>130</v>
      </c>
      <c r="AT210" s="186" t="s">
        <v>125</v>
      </c>
      <c r="AU210" s="186" t="s">
        <v>80</v>
      </c>
      <c r="AY210" s="18" t="s">
        <v>123</v>
      </c>
      <c r="BE210" s="187">
        <f>IF(N210="základní",J210,0)</f>
        <v>0</v>
      </c>
      <c r="BF210" s="187">
        <f>IF(N210="snížená",J210,0)</f>
        <v>0</v>
      </c>
      <c r="BG210" s="187">
        <f>IF(N210="zákl. přenesená",J210,0)</f>
        <v>0</v>
      </c>
      <c r="BH210" s="187">
        <f>IF(N210="sníž. přenesená",J210,0)</f>
        <v>0</v>
      </c>
      <c r="BI210" s="187">
        <f>IF(N210="nulová",J210,0)</f>
        <v>0</v>
      </c>
      <c r="BJ210" s="18" t="s">
        <v>76</v>
      </c>
      <c r="BK210" s="187">
        <f>ROUND(I210*H210,2)</f>
        <v>0</v>
      </c>
      <c r="BL210" s="18" t="s">
        <v>130</v>
      </c>
      <c r="BM210" s="186" t="s">
        <v>622</v>
      </c>
    </row>
    <row r="211" spans="1:65" s="2" customFormat="1" ht="11.25">
      <c r="A211" s="35"/>
      <c r="B211" s="36"/>
      <c r="C211" s="37"/>
      <c r="D211" s="188" t="s">
        <v>132</v>
      </c>
      <c r="E211" s="37"/>
      <c r="F211" s="189" t="s">
        <v>413</v>
      </c>
      <c r="G211" s="37"/>
      <c r="H211" s="37"/>
      <c r="I211" s="190"/>
      <c r="J211" s="37"/>
      <c r="K211" s="37"/>
      <c r="L211" s="40"/>
      <c r="M211" s="191"/>
      <c r="N211" s="192"/>
      <c r="O211" s="65"/>
      <c r="P211" s="65"/>
      <c r="Q211" s="65"/>
      <c r="R211" s="65"/>
      <c r="S211" s="65"/>
      <c r="T211" s="66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8" t="s">
        <v>132</v>
      </c>
      <c r="AU211" s="18" t="s">
        <v>80</v>
      </c>
    </row>
    <row r="212" spans="1:65" s="13" customFormat="1" ht="11.25">
      <c r="B212" s="193"/>
      <c r="C212" s="194"/>
      <c r="D212" s="195" t="s">
        <v>134</v>
      </c>
      <c r="E212" s="196" t="s">
        <v>19</v>
      </c>
      <c r="F212" s="197" t="s">
        <v>623</v>
      </c>
      <c r="G212" s="194"/>
      <c r="H212" s="198">
        <v>259.60000000000002</v>
      </c>
      <c r="I212" s="199"/>
      <c r="J212" s="194"/>
      <c r="K212" s="194"/>
      <c r="L212" s="200"/>
      <c r="M212" s="201"/>
      <c r="N212" s="202"/>
      <c r="O212" s="202"/>
      <c r="P212" s="202"/>
      <c r="Q212" s="202"/>
      <c r="R212" s="202"/>
      <c r="S212" s="202"/>
      <c r="T212" s="203"/>
      <c r="AT212" s="204" t="s">
        <v>134</v>
      </c>
      <c r="AU212" s="204" t="s">
        <v>80</v>
      </c>
      <c r="AV212" s="13" t="s">
        <v>80</v>
      </c>
      <c r="AW212" s="13" t="s">
        <v>33</v>
      </c>
      <c r="AX212" s="13" t="s">
        <v>76</v>
      </c>
      <c r="AY212" s="204" t="s">
        <v>123</v>
      </c>
    </row>
    <row r="213" spans="1:65" s="2" customFormat="1" ht="24.2" customHeight="1">
      <c r="A213" s="35"/>
      <c r="B213" s="36"/>
      <c r="C213" s="175" t="s">
        <v>370</v>
      </c>
      <c r="D213" s="175" t="s">
        <v>125</v>
      </c>
      <c r="E213" s="176" t="s">
        <v>416</v>
      </c>
      <c r="F213" s="177" t="s">
        <v>417</v>
      </c>
      <c r="G213" s="178" t="s">
        <v>141</v>
      </c>
      <c r="H213" s="179">
        <v>259.60000000000002</v>
      </c>
      <c r="I213" s="180"/>
      <c r="J213" s="181">
        <f>ROUND(I213*H213,2)</f>
        <v>0</v>
      </c>
      <c r="K213" s="177" t="s">
        <v>129</v>
      </c>
      <c r="L213" s="40"/>
      <c r="M213" s="182" t="s">
        <v>19</v>
      </c>
      <c r="N213" s="183" t="s">
        <v>42</v>
      </c>
      <c r="O213" s="65"/>
      <c r="P213" s="184">
        <f>O213*H213</f>
        <v>0</v>
      </c>
      <c r="Q213" s="184">
        <v>4.0810000000000004E-6</v>
      </c>
      <c r="R213" s="184">
        <f>Q213*H213</f>
        <v>1.0594276000000001E-3</v>
      </c>
      <c r="S213" s="184">
        <v>0</v>
      </c>
      <c r="T213" s="185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186" t="s">
        <v>130</v>
      </c>
      <c r="AT213" s="186" t="s">
        <v>125</v>
      </c>
      <c r="AU213" s="186" t="s">
        <v>80</v>
      </c>
      <c r="AY213" s="18" t="s">
        <v>123</v>
      </c>
      <c r="BE213" s="187">
        <f>IF(N213="základní",J213,0)</f>
        <v>0</v>
      </c>
      <c r="BF213" s="187">
        <f>IF(N213="snížená",J213,0)</f>
        <v>0</v>
      </c>
      <c r="BG213" s="187">
        <f>IF(N213="zákl. přenesená",J213,0)</f>
        <v>0</v>
      </c>
      <c r="BH213" s="187">
        <f>IF(N213="sníž. přenesená",J213,0)</f>
        <v>0</v>
      </c>
      <c r="BI213" s="187">
        <f>IF(N213="nulová",J213,0)</f>
        <v>0</v>
      </c>
      <c r="BJ213" s="18" t="s">
        <v>76</v>
      </c>
      <c r="BK213" s="187">
        <f>ROUND(I213*H213,2)</f>
        <v>0</v>
      </c>
      <c r="BL213" s="18" t="s">
        <v>130</v>
      </c>
      <c r="BM213" s="186" t="s">
        <v>624</v>
      </c>
    </row>
    <row r="214" spans="1:65" s="2" customFormat="1" ht="11.25">
      <c r="A214" s="35"/>
      <c r="B214" s="36"/>
      <c r="C214" s="37"/>
      <c r="D214" s="188" t="s">
        <v>132</v>
      </c>
      <c r="E214" s="37"/>
      <c r="F214" s="189" t="s">
        <v>419</v>
      </c>
      <c r="G214" s="37"/>
      <c r="H214" s="37"/>
      <c r="I214" s="190"/>
      <c r="J214" s="37"/>
      <c r="K214" s="37"/>
      <c r="L214" s="40"/>
      <c r="M214" s="191"/>
      <c r="N214" s="192"/>
      <c r="O214" s="65"/>
      <c r="P214" s="65"/>
      <c r="Q214" s="65"/>
      <c r="R214" s="65"/>
      <c r="S214" s="65"/>
      <c r="T214" s="66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T214" s="18" t="s">
        <v>132</v>
      </c>
      <c r="AU214" s="18" t="s">
        <v>80</v>
      </c>
    </row>
    <row r="215" spans="1:65" s="13" customFormat="1" ht="11.25">
      <c r="B215" s="193"/>
      <c r="C215" s="194"/>
      <c r="D215" s="195" t="s">
        <v>134</v>
      </c>
      <c r="E215" s="196" t="s">
        <v>19</v>
      </c>
      <c r="F215" s="197" t="s">
        <v>623</v>
      </c>
      <c r="G215" s="194"/>
      <c r="H215" s="198">
        <v>259.60000000000002</v>
      </c>
      <c r="I215" s="199"/>
      <c r="J215" s="194"/>
      <c r="K215" s="194"/>
      <c r="L215" s="200"/>
      <c r="M215" s="201"/>
      <c r="N215" s="202"/>
      <c r="O215" s="202"/>
      <c r="P215" s="202"/>
      <c r="Q215" s="202"/>
      <c r="R215" s="202"/>
      <c r="S215" s="202"/>
      <c r="T215" s="203"/>
      <c r="AT215" s="204" t="s">
        <v>134</v>
      </c>
      <c r="AU215" s="204" t="s">
        <v>80</v>
      </c>
      <c r="AV215" s="13" t="s">
        <v>80</v>
      </c>
      <c r="AW215" s="13" t="s">
        <v>33</v>
      </c>
      <c r="AX215" s="13" t="s">
        <v>76</v>
      </c>
      <c r="AY215" s="204" t="s">
        <v>123</v>
      </c>
    </row>
    <row r="216" spans="1:65" s="12" customFormat="1" ht="22.9" customHeight="1">
      <c r="B216" s="159"/>
      <c r="C216" s="160"/>
      <c r="D216" s="161" t="s">
        <v>70</v>
      </c>
      <c r="E216" s="173" t="s">
        <v>425</v>
      </c>
      <c r="F216" s="173" t="s">
        <v>625</v>
      </c>
      <c r="G216" s="160"/>
      <c r="H216" s="160"/>
      <c r="I216" s="163"/>
      <c r="J216" s="174">
        <f>BK216</f>
        <v>0</v>
      </c>
      <c r="K216" s="160"/>
      <c r="L216" s="165"/>
      <c r="M216" s="166"/>
      <c r="N216" s="167"/>
      <c r="O216" s="167"/>
      <c r="P216" s="168">
        <f>SUM(P217:P231)</f>
        <v>0</v>
      </c>
      <c r="Q216" s="167"/>
      <c r="R216" s="168">
        <f>SUM(R217:R231)</f>
        <v>0</v>
      </c>
      <c r="S216" s="167"/>
      <c r="T216" s="169">
        <f>SUM(T217:T231)</f>
        <v>0</v>
      </c>
      <c r="AR216" s="170" t="s">
        <v>76</v>
      </c>
      <c r="AT216" s="171" t="s">
        <v>70</v>
      </c>
      <c r="AU216" s="171" t="s">
        <v>76</v>
      </c>
      <c r="AY216" s="170" t="s">
        <v>123</v>
      </c>
      <c r="BK216" s="172">
        <f>SUM(BK217:BK231)</f>
        <v>0</v>
      </c>
    </row>
    <row r="217" spans="1:65" s="2" customFormat="1" ht="37.9" customHeight="1">
      <c r="A217" s="35"/>
      <c r="B217" s="36"/>
      <c r="C217" s="175" t="s">
        <v>375</v>
      </c>
      <c r="D217" s="175" t="s">
        <v>125</v>
      </c>
      <c r="E217" s="176" t="s">
        <v>428</v>
      </c>
      <c r="F217" s="177" t="s">
        <v>429</v>
      </c>
      <c r="G217" s="178" t="s">
        <v>193</v>
      </c>
      <c r="H217" s="179">
        <v>23.731999999999999</v>
      </c>
      <c r="I217" s="180"/>
      <c r="J217" s="181">
        <f>ROUND(I217*H217,2)</f>
        <v>0</v>
      </c>
      <c r="K217" s="177" t="s">
        <v>129</v>
      </c>
      <c r="L217" s="40"/>
      <c r="M217" s="182" t="s">
        <v>19</v>
      </c>
      <c r="N217" s="183" t="s">
        <v>42</v>
      </c>
      <c r="O217" s="65"/>
      <c r="P217" s="184">
        <f>O217*H217</f>
        <v>0</v>
      </c>
      <c r="Q217" s="184">
        <v>0</v>
      </c>
      <c r="R217" s="184">
        <f>Q217*H217</f>
        <v>0</v>
      </c>
      <c r="S217" s="184">
        <v>0</v>
      </c>
      <c r="T217" s="185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186" t="s">
        <v>130</v>
      </c>
      <c r="AT217" s="186" t="s">
        <v>125</v>
      </c>
      <c r="AU217" s="186" t="s">
        <v>80</v>
      </c>
      <c r="AY217" s="18" t="s">
        <v>123</v>
      </c>
      <c r="BE217" s="187">
        <f>IF(N217="základní",J217,0)</f>
        <v>0</v>
      </c>
      <c r="BF217" s="187">
        <f>IF(N217="snížená",J217,0)</f>
        <v>0</v>
      </c>
      <c r="BG217" s="187">
        <f>IF(N217="zákl. přenesená",J217,0)</f>
        <v>0</v>
      </c>
      <c r="BH217" s="187">
        <f>IF(N217="sníž. přenesená",J217,0)</f>
        <v>0</v>
      </c>
      <c r="BI217" s="187">
        <f>IF(N217="nulová",J217,0)</f>
        <v>0</v>
      </c>
      <c r="BJ217" s="18" t="s">
        <v>76</v>
      </c>
      <c r="BK217" s="187">
        <f>ROUND(I217*H217,2)</f>
        <v>0</v>
      </c>
      <c r="BL217" s="18" t="s">
        <v>130</v>
      </c>
      <c r="BM217" s="186" t="s">
        <v>626</v>
      </c>
    </row>
    <row r="218" spans="1:65" s="2" customFormat="1" ht="11.25">
      <c r="A218" s="35"/>
      <c r="B218" s="36"/>
      <c r="C218" s="37"/>
      <c r="D218" s="188" t="s">
        <v>132</v>
      </c>
      <c r="E218" s="37"/>
      <c r="F218" s="189" t="s">
        <v>431</v>
      </c>
      <c r="G218" s="37"/>
      <c r="H218" s="37"/>
      <c r="I218" s="190"/>
      <c r="J218" s="37"/>
      <c r="K218" s="37"/>
      <c r="L218" s="40"/>
      <c r="M218" s="191"/>
      <c r="N218" s="192"/>
      <c r="O218" s="65"/>
      <c r="P218" s="65"/>
      <c r="Q218" s="65"/>
      <c r="R218" s="65"/>
      <c r="S218" s="65"/>
      <c r="T218" s="66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8" t="s">
        <v>132</v>
      </c>
      <c r="AU218" s="18" t="s">
        <v>80</v>
      </c>
    </row>
    <row r="219" spans="1:65" s="13" customFormat="1" ht="11.25">
      <c r="B219" s="193"/>
      <c r="C219" s="194"/>
      <c r="D219" s="195" t="s">
        <v>134</v>
      </c>
      <c r="E219" s="196" t="s">
        <v>19</v>
      </c>
      <c r="F219" s="197" t="s">
        <v>627</v>
      </c>
      <c r="G219" s="194"/>
      <c r="H219" s="198">
        <v>23.731999999999999</v>
      </c>
      <c r="I219" s="199"/>
      <c r="J219" s="194"/>
      <c r="K219" s="194"/>
      <c r="L219" s="200"/>
      <c r="M219" s="201"/>
      <c r="N219" s="202"/>
      <c r="O219" s="202"/>
      <c r="P219" s="202"/>
      <c r="Q219" s="202"/>
      <c r="R219" s="202"/>
      <c r="S219" s="202"/>
      <c r="T219" s="203"/>
      <c r="AT219" s="204" t="s">
        <v>134</v>
      </c>
      <c r="AU219" s="204" t="s">
        <v>80</v>
      </c>
      <c r="AV219" s="13" t="s">
        <v>80</v>
      </c>
      <c r="AW219" s="13" t="s">
        <v>33</v>
      </c>
      <c r="AX219" s="13" t="s">
        <v>76</v>
      </c>
      <c r="AY219" s="204" t="s">
        <v>123</v>
      </c>
    </row>
    <row r="220" spans="1:65" s="2" customFormat="1" ht="49.15" customHeight="1">
      <c r="A220" s="35"/>
      <c r="B220" s="36"/>
      <c r="C220" s="175" t="s">
        <v>379</v>
      </c>
      <c r="D220" s="175" t="s">
        <v>125</v>
      </c>
      <c r="E220" s="176" t="s">
        <v>434</v>
      </c>
      <c r="F220" s="177" t="s">
        <v>435</v>
      </c>
      <c r="G220" s="178" t="s">
        <v>193</v>
      </c>
      <c r="H220" s="179">
        <v>118.66</v>
      </c>
      <c r="I220" s="180"/>
      <c r="J220" s="181">
        <f>ROUND(I220*H220,2)</f>
        <v>0</v>
      </c>
      <c r="K220" s="177" t="s">
        <v>129</v>
      </c>
      <c r="L220" s="40"/>
      <c r="M220" s="182" t="s">
        <v>19</v>
      </c>
      <c r="N220" s="183" t="s">
        <v>42</v>
      </c>
      <c r="O220" s="65"/>
      <c r="P220" s="184">
        <f>O220*H220</f>
        <v>0</v>
      </c>
      <c r="Q220" s="184">
        <v>0</v>
      </c>
      <c r="R220" s="184">
        <f>Q220*H220</f>
        <v>0</v>
      </c>
      <c r="S220" s="184">
        <v>0</v>
      </c>
      <c r="T220" s="185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186" t="s">
        <v>130</v>
      </c>
      <c r="AT220" s="186" t="s">
        <v>125</v>
      </c>
      <c r="AU220" s="186" t="s">
        <v>80</v>
      </c>
      <c r="AY220" s="18" t="s">
        <v>123</v>
      </c>
      <c r="BE220" s="187">
        <f>IF(N220="základní",J220,0)</f>
        <v>0</v>
      </c>
      <c r="BF220" s="187">
        <f>IF(N220="snížená",J220,0)</f>
        <v>0</v>
      </c>
      <c r="BG220" s="187">
        <f>IF(N220="zákl. přenesená",J220,0)</f>
        <v>0</v>
      </c>
      <c r="BH220" s="187">
        <f>IF(N220="sníž. přenesená",J220,0)</f>
        <v>0</v>
      </c>
      <c r="BI220" s="187">
        <f>IF(N220="nulová",J220,0)</f>
        <v>0</v>
      </c>
      <c r="BJ220" s="18" t="s">
        <v>76</v>
      </c>
      <c r="BK220" s="187">
        <f>ROUND(I220*H220,2)</f>
        <v>0</v>
      </c>
      <c r="BL220" s="18" t="s">
        <v>130</v>
      </c>
      <c r="BM220" s="186" t="s">
        <v>628</v>
      </c>
    </row>
    <row r="221" spans="1:65" s="2" customFormat="1" ht="11.25">
      <c r="A221" s="35"/>
      <c r="B221" s="36"/>
      <c r="C221" s="37"/>
      <c r="D221" s="188" t="s">
        <v>132</v>
      </c>
      <c r="E221" s="37"/>
      <c r="F221" s="189" t="s">
        <v>437</v>
      </c>
      <c r="G221" s="37"/>
      <c r="H221" s="37"/>
      <c r="I221" s="190"/>
      <c r="J221" s="37"/>
      <c r="K221" s="37"/>
      <c r="L221" s="40"/>
      <c r="M221" s="191"/>
      <c r="N221" s="192"/>
      <c r="O221" s="65"/>
      <c r="P221" s="65"/>
      <c r="Q221" s="65"/>
      <c r="R221" s="65"/>
      <c r="S221" s="65"/>
      <c r="T221" s="66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8" t="s">
        <v>132</v>
      </c>
      <c r="AU221" s="18" t="s">
        <v>80</v>
      </c>
    </row>
    <row r="222" spans="1:65" s="13" customFormat="1" ht="11.25">
      <c r="B222" s="193"/>
      <c r="C222" s="194"/>
      <c r="D222" s="195" t="s">
        <v>134</v>
      </c>
      <c r="E222" s="196" t="s">
        <v>19</v>
      </c>
      <c r="F222" s="197" t="s">
        <v>629</v>
      </c>
      <c r="G222" s="194"/>
      <c r="H222" s="198">
        <v>118.66</v>
      </c>
      <c r="I222" s="199"/>
      <c r="J222" s="194"/>
      <c r="K222" s="194"/>
      <c r="L222" s="200"/>
      <c r="M222" s="201"/>
      <c r="N222" s="202"/>
      <c r="O222" s="202"/>
      <c r="P222" s="202"/>
      <c r="Q222" s="202"/>
      <c r="R222" s="202"/>
      <c r="S222" s="202"/>
      <c r="T222" s="203"/>
      <c r="AT222" s="204" t="s">
        <v>134</v>
      </c>
      <c r="AU222" s="204" t="s">
        <v>80</v>
      </c>
      <c r="AV222" s="13" t="s">
        <v>80</v>
      </c>
      <c r="AW222" s="13" t="s">
        <v>33</v>
      </c>
      <c r="AX222" s="13" t="s">
        <v>76</v>
      </c>
      <c r="AY222" s="204" t="s">
        <v>123</v>
      </c>
    </row>
    <row r="223" spans="1:65" s="2" customFormat="1" ht="24.2" customHeight="1">
      <c r="A223" s="35"/>
      <c r="B223" s="36"/>
      <c r="C223" s="175" t="s">
        <v>384</v>
      </c>
      <c r="D223" s="175" t="s">
        <v>125</v>
      </c>
      <c r="E223" s="176" t="s">
        <v>439</v>
      </c>
      <c r="F223" s="177" t="s">
        <v>440</v>
      </c>
      <c r="G223" s="178" t="s">
        <v>193</v>
      </c>
      <c r="H223" s="179">
        <v>23.731999999999999</v>
      </c>
      <c r="I223" s="180"/>
      <c r="J223" s="181">
        <f>ROUND(I223*H223,2)</f>
        <v>0</v>
      </c>
      <c r="K223" s="177" t="s">
        <v>129</v>
      </c>
      <c r="L223" s="40"/>
      <c r="M223" s="182" t="s">
        <v>19</v>
      </c>
      <c r="N223" s="183" t="s">
        <v>42</v>
      </c>
      <c r="O223" s="65"/>
      <c r="P223" s="184">
        <f>O223*H223</f>
        <v>0</v>
      </c>
      <c r="Q223" s="184">
        <v>0</v>
      </c>
      <c r="R223" s="184">
        <f>Q223*H223</f>
        <v>0</v>
      </c>
      <c r="S223" s="184">
        <v>0</v>
      </c>
      <c r="T223" s="185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186" t="s">
        <v>130</v>
      </c>
      <c r="AT223" s="186" t="s">
        <v>125</v>
      </c>
      <c r="AU223" s="186" t="s">
        <v>80</v>
      </c>
      <c r="AY223" s="18" t="s">
        <v>123</v>
      </c>
      <c r="BE223" s="187">
        <f>IF(N223="základní",J223,0)</f>
        <v>0</v>
      </c>
      <c r="BF223" s="187">
        <f>IF(N223="snížená",J223,0)</f>
        <v>0</v>
      </c>
      <c r="BG223" s="187">
        <f>IF(N223="zákl. přenesená",J223,0)</f>
        <v>0</v>
      </c>
      <c r="BH223" s="187">
        <f>IF(N223="sníž. přenesená",J223,0)</f>
        <v>0</v>
      </c>
      <c r="BI223" s="187">
        <f>IF(N223="nulová",J223,0)</f>
        <v>0</v>
      </c>
      <c r="BJ223" s="18" t="s">
        <v>76</v>
      </c>
      <c r="BK223" s="187">
        <f>ROUND(I223*H223,2)</f>
        <v>0</v>
      </c>
      <c r="BL223" s="18" t="s">
        <v>130</v>
      </c>
      <c r="BM223" s="186" t="s">
        <v>630</v>
      </c>
    </row>
    <row r="224" spans="1:65" s="2" customFormat="1" ht="11.25">
      <c r="A224" s="35"/>
      <c r="B224" s="36"/>
      <c r="C224" s="37"/>
      <c r="D224" s="188" t="s">
        <v>132</v>
      </c>
      <c r="E224" s="37"/>
      <c r="F224" s="189" t="s">
        <v>442</v>
      </c>
      <c r="G224" s="37"/>
      <c r="H224" s="37"/>
      <c r="I224" s="190"/>
      <c r="J224" s="37"/>
      <c r="K224" s="37"/>
      <c r="L224" s="40"/>
      <c r="M224" s="191"/>
      <c r="N224" s="192"/>
      <c r="O224" s="65"/>
      <c r="P224" s="65"/>
      <c r="Q224" s="65"/>
      <c r="R224" s="65"/>
      <c r="S224" s="65"/>
      <c r="T224" s="66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8" t="s">
        <v>132</v>
      </c>
      <c r="AU224" s="18" t="s">
        <v>80</v>
      </c>
    </row>
    <row r="225" spans="1:65" s="13" customFormat="1" ht="11.25">
      <c r="B225" s="193"/>
      <c r="C225" s="194"/>
      <c r="D225" s="195" t="s">
        <v>134</v>
      </c>
      <c r="E225" s="196" t="s">
        <v>19</v>
      </c>
      <c r="F225" s="197" t="s">
        <v>627</v>
      </c>
      <c r="G225" s="194"/>
      <c r="H225" s="198">
        <v>23.731999999999999</v>
      </c>
      <c r="I225" s="199"/>
      <c r="J225" s="194"/>
      <c r="K225" s="194"/>
      <c r="L225" s="200"/>
      <c r="M225" s="201"/>
      <c r="N225" s="202"/>
      <c r="O225" s="202"/>
      <c r="P225" s="202"/>
      <c r="Q225" s="202"/>
      <c r="R225" s="202"/>
      <c r="S225" s="202"/>
      <c r="T225" s="203"/>
      <c r="AT225" s="204" t="s">
        <v>134</v>
      </c>
      <c r="AU225" s="204" t="s">
        <v>80</v>
      </c>
      <c r="AV225" s="13" t="s">
        <v>80</v>
      </c>
      <c r="AW225" s="13" t="s">
        <v>33</v>
      </c>
      <c r="AX225" s="13" t="s">
        <v>76</v>
      </c>
      <c r="AY225" s="204" t="s">
        <v>123</v>
      </c>
    </row>
    <row r="226" spans="1:65" s="2" customFormat="1" ht="44.25" customHeight="1">
      <c r="A226" s="35"/>
      <c r="B226" s="36"/>
      <c r="C226" s="175" t="s">
        <v>389</v>
      </c>
      <c r="D226" s="175" t="s">
        <v>125</v>
      </c>
      <c r="E226" s="176" t="s">
        <v>449</v>
      </c>
      <c r="F226" s="177" t="s">
        <v>450</v>
      </c>
      <c r="G226" s="178" t="s">
        <v>193</v>
      </c>
      <c r="H226" s="179">
        <v>15.576000000000001</v>
      </c>
      <c r="I226" s="180"/>
      <c r="J226" s="181">
        <f>ROUND(I226*H226,2)</f>
        <v>0</v>
      </c>
      <c r="K226" s="177" t="s">
        <v>129</v>
      </c>
      <c r="L226" s="40"/>
      <c r="M226" s="182" t="s">
        <v>19</v>
      </c>
      <c r="N226" s="183" t="s">
        <v>42</v>
      </c>
      <c r="O226" s="65"/>
      <c r="P226" s="184">
        <f>O226*H226</f>
        <v>0</v>
      </c>
      <c r="Q226" s="184">
        <v>0</v>
      </c>
      <c r="R226" s="184">
        <f>Q226*H226</f>
        <v>0</v>
      </c>
      <c r="S226" s="184">
        <v>0</v>
      </c>
      <c r="T226" s="185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186" t="s">
        <v>130</v>
      </c>
      <c r="AT226" s="186" t="s">
        <v>125</v>
      </c>
      <c r="AU226" s="186" t="s">
        <v>80</v>
      </c>
      <c r="AY226" s="18" t="s">
        <v>123</v>
      </c>
      <c r="BE226" s="187">
        <f>IF(N226="základní",J226,0)</f>
        <v>0</v>
      </c>
      <c r="BF226" s="187">
        <f>IF(N226="snížená",J226,0)</f>
        <v>0</v>
      </c>
      <c r="BG226" s="187">
        <f>IF(N226="zákl. přenesená",J226,0)</f>
        <v>0</v>
      </c>
      <c r="BH226" s="187">
        <f>IF(N226="sníž. přenesená",J226,0)</f>
        <v>0</v>
      </c>
      <c r="BI226" s="187">
        <f>IF(N226="nulová",J226,0)</f>
        <v>0</v>
      </c>
      <c r="BJ226" s="18" t="s">
        <v>76</v>
      </c>
      <c r="BK226" s="187">
        <f>ROUND(I226*H226,2)</f>
        <v>0</v>
      </c>
      <c r="BL226" s="18" t="s">
        <v>130</v>
      </c>
      <c r="BM226" s="186" t="s">
        <v>631</v>
      </c>
    </row>
    <row r="227" spans="1:65" s="2" customFormat="1" ht="11.25">
      <c r="A227" s="35"/>
      <c r="B227" s="36"/>
      <c r="C227" s="37"/>
      <c r="D227" s="188" t="s">
        <v>132</v>
      </c>
      <c r="E227" s="37"/>
      <c r="F227" s="189" t="s">
        <v>452</v>
      </c>
      <c r="G227" s="37"/>
      <c r="H227" s="37"/>
      <c r="I227" s="190"/>
      <c r="J227" s="37"/>
      <c r="K227" s="37"/>
      <c r="L227" s="40"/>
      <c r="M227" s="191"/>
      <c r="N227" s="192"/>
      <c r="O227" s="65"/>
      <c r="P227" s="65"/>
      <c r="Q227" s="65"/>
      <c r="R227" s="65"/>
      <c r="S227" s="65"/>
      <c r="T227" s="66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8" t="s">
        <v>132</v>
      </c>
      <c r="AU227" s="18" t="s">
        <v>80</v>
      </c>
    </row>
    <row r="228" spans="1:65" s="13" customFormat="1" ht="11.25">
      <c r="B228" s="193"/>
      <c r="C228" s="194"/>
      <c r="D228" s="195" t="s">
        <v>134</v>
      </c>
      <c r="E228" s="196" t="s">
        <v>19</v>
      </c>
      <c r="F228" s="197" t="s">
        <v>632</v>
      </c>
      <c r="G228" s="194"/>
      <c r="H228" s="198">
        <v>15.576000000000001</v>
      </c>
      <c r="I228" s="199"/>
      <c r="J228" s="194"/>
      <c r="K228" s="194"/>
      <c r="L228" s="200"/>
      <c r="M228" s="201"/>
      <c r="N228" s="202"/>
      <c r="O228" s="202"/>
      <c r="P228" s="202"/>
      <c r="Q228" s="202"/>
      <c r="R228" s="202"/>
      <c r="S228" s="202"/>
      <c r="T228" s="203"/>
      <c r="AT228" s="204" t="s">
        <v>134</v>
      </c>
      <c r="AU228" s="204" t="s">
        <v>80</v>
      </c>
      <c r="AV228" s="13" t="s">
        <v>80</v>
      </c>
      <c r="AW228" s="13" t="s">
        <v>33</v>
      </c>
      <c r="AX228" s="13" t="s">
        <v>76</v>
      </c>
      <c r="AY228" s="204" t="s">
        <v>123</v>
      </c>
    </row>
    <row r="229" spans="1:65" s="2" customFormat="1" ht="44.25" customHeight="1">
      <c r="A229" s="35"/>
      <c r="B229" s="36"/>
      <c r="C229" s="175" t="s">
        <v>394</v>
      </c>
      <c r="D229" s="175" t="s">
        <v>125</v>
      </c>
      <c r="E229" s="176" t="s">
        <v>633</v>
      </c>
      <c r="F229" s="177" t="s">
        <v>634</v>
      </c>
      <c r="G229" s="178" t="s">
        <v>193</v>
      </c>
      <c r="H229" s="179">
        <v>8.1560000000000006</v>
      </c>
      <c r="I229" s="180"/>
      <c r="J229" s="181">
        <f>ROUND(I229*H229,2)</f>
        <v>0</v>
      </c>
      <c r="K229" s="177" t="s">
        <v>129</v>
      </c>
      <c r="L229" s="40"/>
      <c r="M229" s="182" t="s">
        <v>19</v>
      </c>
      <c r="N229" s="183" t="s">
        <v>42</v>
      </c>
      <c r="O229" s="65"/>
      <c r="P229" s="184">
        <f>O229*H229</f>
        <v>0</v>
      </c>
      <c r="Q229" s="184">
        <v>0</v>
      </c>
      <c r="R229" s="184">
        <f>Q229*H229</f>
        <v>0</v>
      </c>
      <c r="S229" s="184">
        <v>0</v>
      </c>
      <c r="T229" s="185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186" t="s">
        <v>130</v>
      </c>
      <c r="AT229" s="186" t="s">
        <v>125</v>
      </c>
      <c r="AU229" s="186" t="s">
        <v>80</v>
      </c>
      <c r="AY229" s="18" t="s">
        <v>123</v>
      </c>
      <c r="BE229" s="187">
        <f>IF(N229="základní",J229,0)</f>
        <v>0</v>
      </c>
      <c r="BF229" s="187">
        <f>IF(N229="snížená",J229,0)</f>
        <v>0</v>
      </c>
      <c r="BG229" s="187">
        <f>IF(N229="zákl. přenesená",J229,0)</f>
        <v>0</v>
      </c>
      <c r="BH229" s="187">
        <f>IF(N229="sníž. přenesená",J229,0)</f>
        <v>0</v>
      </c>
      <c r="BI229" s="187">
        <f>IF(N229="nulová",J229,0)</f>
        <v>0</v>
      </c>
      <c r="BJ229" s="18" t="s">
        <v>76</v>
      </c>
      <c r="BK229" s="187">
        <f>ROUND(I229*H229,2)</f>
        <v>0</v>
      </c>
      <c r="BL229" s="18" t="s">
        <v>130</v>
      </c>
      <c r="BM229" s="186" t="s">
        <v>635</v>
      </c>
    </row>
    <row r="230" spans="1:65" s="2" customFormat="1" ht="11.25">
      <c r="A230" s="35"/>
      <c r="B230" s="36"/>
      <c r="C230" s="37"/>
      <c r="D230" s="188" t="s">
        <v>132</v>
      </c>
      <c r="E230" s="37"/>
      <c r="F230" s="189" t="s">
        <v>636</v>
      </c>
      <c r="G230" s="37"/>
      <c r="H230" s="37"/>
      <c r="I230" s="190"/>
      <c r="J230" s="37"/>
      <c r="K230" s="37"/>
      <c r="L230" s="40"/>
      <c r="M230" s="191"/>
      <c r="N230" s="192"/>
      <c r="O230" s="65"/>
      <c r="P230" s="65"/>
      <c r="Q230" s="65"/>
      <c r="R230" s="65"/>
      <c r="S230" s="65"/>
      <c r="T230" s="66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8" t="s">
        <v>132</v>
      </c>
      <c r="AU230" s="18" t="s">
        <v>80</v>
      </c>
    </row>
    <row r="231" spans="1:65" s="13" customFormat="1" ht="11.25">
      <c r="B231" s="193"/>
      <c r="C231" s="194"/>
      <c r="D231" s="195" t="s">
        <v>134</v>
      </c>
      <c r="E231" s="196" t="s">
        <v>19</v>
      </c>
      <c r="F231" s="197" t="s">
        <v>473</v>
      </c>
      <c r="G231" s="194"/>
      <c r="H231" s="198">
        <v>8.1560000000000006</v>
      </c>
      <c r="I231" s="199"/>
      <c r="J231" s="194"/>
      <c r="K231" s="194"/>
      <c r="L231" s="200"/>
      <c r="M231" s="201"/>
      <c r="N231" s="202"/>
      <c r="O231" s="202"/>
      <c r="P231" s="202"/>
      <c r="Q231" s="202"/>
      <c r="R231" s="202"/>
      <c r="S231" s="202"/>
      <c r="T231" s="203"/>
      <c r="AT231" s="204" t="s">
        <v>134</v>
      </c>
      <c r="AU231" s="204" t="s">
        <v>80</v>
      </c>
      <c r="AV231" s="13" t="s">
        <v>80</v>
      </c>
      <c r="AW231" s="13" t="s">
        <v>33</v>
      </c>
      <c r="AX231" s="13" t="s">
        <v>76</v>
      </c>
      <c r="AY231" s="204" t="s">
        <v>123</v>
      </c>
    </row>
    <row r="232" spans="1:65" s="12" customFormat="1" ht="22.9" customHeight="1">
      <c r="B232" s="159"/>
      <c r="C232" s="160"/>
      <c r="D232" s="161" t="s">
        <v>70</v>
      </c>
      <c r="E232" s="173" t="s">
        <v>454</v>
      </c>
      <c r="F232" s="173" t="s">
        <v>455</v>
      </c>
      <c r="G232" s="160"/>
      <c r="H232" s="160"/>
      <c r="I232" s="163"/>
      <c r="J232" s="174">
        <f>BK232</f>
        <v>0</v>
      </c>
      <c r="K232" s="160"/>
      <c r="L232" s="165"/>
      <c r="M232" s="166"/>
      <c r="N232" s="167"/>
      <c r="O232" s="167"/>
      <c r="P232" s="168">
        <f>SUM(P233:P238)</f>
        <v>0</v>
      </c>
      <c r="Q232" s="167"/>
      <c r="R232" s="168">
        <f>SUM(R233:R238)</f>
        <v>0</v>
      </c>
      <c r="S232" s="167"/>
      <c r="T232" s="169">
        <f>SUM(T233:T238)</f>
        <v>0</v>
      </c>
      <c r="AR232" s="170" t="s">
        <v>76</v>
      </c>
      <c r="AT232" s="171" t="s">
        <v>70</v>
      </c>
      <c r="AU232" s="171" t="s">
        <v>76</v>
      </c>
      <c r="AY232" s="170" t="s">
        <v>123</v>
      </c>
      <c r="BK232" s="172">
        <f>SUM(BK233:BK238)</f>
        <v>0</v>
      </c>
    </row>
    <row r="233" spans="1:65" s="2" customFormat="1" ht="44.25" customHeight="1">
      <c r="A233" s="35"/>
      <c r="B233" s="36"/>
      <c r="C233" s="175" t="s">
        <v>399</v>
      </c>
      <c r="D233" s="175" t="s">
        <v>125</v>
      </c>
      <c r="E233" s="176" t="s">
        <v>457</v>
      </c>
      <c r="F233" s="177" t="s">
        <v>458</v>
      </c>
      <c r="G233" s="178" t="s">
        <v>193</v>
      </c>
      <c r="H233" s="179">
        <v>60</v>
      </c>
      <c r="I233" s="180"/>
      <c r="J233" s="181">
        <f>ROUND(I233*H233,2)</f>
        <v>0</v>
      </c>
      <c r="K233" s="177" t="s">
        <v>129</v>
      </c>
      <c r="L233" s="40"/>
      <c r="M233" s="182" t="s">
        <v>19</v>
      </c>
      <c r="N233" s="183" t="s">
        <v>42</v>
      </c>
      <c r="O233" s="65"/>
      <c r="P233" s="184">
        <f>O233*H233</f>
        <v>0</v>
      </c>
      <c r="Q233" s="184">
        <v>0</v>
      </c>
      <c r="R233" s="184">
        <f>Q233*H233</f>
        <v>0</v>
      </c>
      <c r="S233" s="184">
        <v>0</v>
      </c>
      <c r="T233" s="185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186" t="s">
        <v>130</v>
      </c>
      <c r="AT233" s="186" t="s">
        <v>125</v>
      </c>
      <c r="AU233" s="186" t="s">
        <v>80</v>
      </c>
      <c r="AY233" s="18" t="s">
        <v>123</v>
      </c>
      <c r="BE233" s="187">
        <f>IF(N233="základní",J233,0)</f>
        <v>0</v>
      </c>
      <c r="BF233" s="187">
        <f>IF(N233="snížená",J233,0)</f>
        <v>0</v>
      </c>
      <c r="BG233" s="187">
        <f>IF(N233="zákl. přenesená",J233,0)</f>
        <v>0</v>
      </c>
      <c r="BH233" s="187">
        <f>IF(N233="sníž. přenesená",J233,0)</f>
        <v>0</v>
      </c>
      <c r="BI233" s="187">
        <f>IF(N233="nulová",J233,0)</f>
        <v>0</v>
      </c>
      <c r="BJ233" s="18" t="s">
        <v>76</v>
      </c>
      <c r="BK233" s="187">
        <f>ROUND(I233*H233,2)</f>
        <v>0</v>
      </c>
      <c r="BL233" s="18" t="s">
        <v>130</v>
      </c>
      <c r="BM233" s="186" t="s">
        <v>637</v>
      </c>
    </row>
    <row r="234" spans="1:65" s="2" customFormat="1" ht="11.25">
      <c r="A234" s="35"/>
      <c r="B234" s="36"/>
      <c r="C234" s="37"/>
      <c r="D234" s="188" t="s">
        <v>132</v>
      </c>
      <c r="E234" s="37"/>
      <c r="F234" s="189" t="s">
        <v>460</v>
      </c>
      <c r="G234" s="37"/>
      <c r="H234" s="37"/>
      <c r="I234" s="190"/>
      <c r="J234" s="37"/>
      <c r="K234" s="37"/>
      <c r="L234" s="40"/>
      <c r="M234" s="191"/>
      <c r="N234" s="192"/>
      <c r="O234" s="65"/>
      <c r="P234" s="65"/>
      <c r="Q234" s="65"/>
      <c r="R234" s="65"/>
      <c r="S234" s="65"/>
      <c r="T234" s="66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8" t="s">
        <v>132</v>
      </c>
      <c r="AU234" s="18" t="s">
        <v>80</v>
      </c>
    </row>
    <row r="235" spans="1:65" s="13" customFormat="1" ht="11.25">
      <c r="B235" s="193"/>
      <c r="C235" s="194"/>
      <c r="D235" s="195" t="s">
        <v>134</v>
      </c>
      <c r="E235" s="196" t="s">
        <v>19</v>
      </c>
      <c r="F235" s="197" t="s">
        <v>144</v>
      </c>
      <c r="G235" s="194"/>
      <c r="H235" s="198">
        <v>60</v>
      </c>
      <c r="I235" s="199"/>
      <c r="J235" s="194"/>
      <c r="K235" s="194"/>
      <c r="L235" s="200"/>
      <c r="M235" s="201"/>
      <c r="N235" s="202"/>
      <c r="O235" s="202"/>
      <c r="P235" s="202"/>
      <c r="Q235" s="202"/>
      <c r="R235" s="202"/>
      <c r="S235" s="202"/>
      <c r="T235" s="203"/>
      <c r="AT235" s="204" t="s">
        <v>134</v>
      </c>
      <c r="AU235" s="204" t="s">
        <v>80</v>
      </c>
      <c r="AV235" s="13" t="s">
        <v>80</v>
      </c>
      <c r="AW235" s="13" t="s">
        <v>33</v>
      </c>
      <c r="AX235" s="13" t="s">
        <v>76</v>
      </c>
      <c r="AY235" s="204" t="s">
        <v>123</v>
      </c>
    </row>
    <row r="236" spans="1:65" s="2" customFormat="1" ht="49.15" customHeight="1">
      <c r="A236" s="35"/>
      <c r="B236" s="36"/>
      <c r="C236" s="175" t="s">
        <v>403</v>
      </c>
      <c r="D236" s="175" t="s">
        <v>125</v>
      </c>
      <c r="E236" s="176" t="s">
        <v>463</v>
      </c>
      <c r="F236" s="177" t="s">
        <v>464</v>
      </c>
      <c r="G236" s="178" t="s">
        <v>193</v>
      </c>
      <c r="H236" s="179">
        <v>2.4</v>
      </c>
      <c r="I236" s="180"/>
      <c r="J236" s="181">
        <f>ROUND(I236*H236,2)</f>
        <v>0</v>
      </c>
      <c r="K236" s="177" t="s">
        <v>129</v>
      </c>
      <c r="L236" s="40"/>
      <c r="M236" s="182" t="s">
        <v>19</v>
      </c>
      <c r="N236" s="183" t="s">
        <v>42</v>
      </c>
      <c r="O236" s="65"/>
      <c r="P236" s="184">
        <f>O236*H236</f>
        <v>0</v>
      </c>
      <c r="Q236" s="184">
        <v>0</v>
      </c>
      <c r="R236" s="184">
        <f>Q236*H236</f>
        <v>0</v>
      </c>
      <c r="S236" s="184">
        <v>0</v>
      </c>
      <c r="T236" s="185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186" t="s">
        <v>130</v>
      </c>
      <c r="AT236" s="186" t="s">
        <v>125</v>
      </c>
      <c r="AU236" s="186" t="s">
        <v>80</v>
      </c>
      <c r="AY236" s="18" t="s">
        <v>123</v>
      </c>
      <c r="BE236" s="187">
        <f>IF(N236="základní",J236,0)</f>
        <v>0</v>
      </c>
      <c r="BF236" s="187">
        <f>IF(N236="snížená",J236,0)</f>
        <v>0</v>
      </c>
      <c r="BG236" s="187">
        <f>IF(N236="zákl. přenesená",J236,0)</f>
        <v>0</v>
      </c>
      <c r="BH236" s="187">
        <f>IF(N236="sníž. přenesená",J236,0)</f>
        <v>0</v>
      </c>
      <c r="BI236" s="187">
        <f>IF(N236="nulová",J236,0)</f>
        <v>0</v>
      </c>
      <c r="BJ236" s="18" t="s">
        <v>76</v>
      </c>
      <c r="BK236" s="187">
        <f>ROUND(I236*H236,2)</f>
        <v>0</v>
      </c>
      <c r="BL236" s="18" t="s">
        <v>130</v>
      </c>
      <c r="BM236" s="186" t="s">
        <v>638</v>
      </c>
    </row>
    <row r="237" spans="1:65" s="2" customFormat="1" ht="11.25">
      <c r="A237" s="35"/>
      <c r="B237" s="36"/>
      <c r="C237" s="37"/>
      <c r="D237" s="188" t="s">
        <v>132</v>
      </c>
      <c r="E237" s="37"/>
      <c r="F237" s="189" t="s">
        <v>466</v>
      </c>
      <c r="G237" s="37"/>
      <c r="H237" s="37"/>
      <c r="I237" s="190"/>
      <c r="J237" s="37"/>
      <c r="K237" s="37"/>
      <c r="L237" s="40"/>
      <c r="M237" s="191"/>
      <c r="N237" s="192"/>
      <c r="O237" s="65"/>
      <c r="P237" s="65"/>
      <c r="Q237" s="65"/>
      <c r="R237" s="65"/>
      <c r="S237" s="65"/>
      <c r="T237" s="66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8" t="s">
        <v>132</v>
      </c>
      <c r="AU237" s="18" t="s">
        <v>80</v>
      </c>
    </row>
    <row r="238" spans="1:65" s="13" customFormat="1" ht="11.25">
      <c r="B238" s="193"/>
      <c r="C238" s="194"/>
      <c r="D238" s="195" t="s">
        <v>134</v>
      </c>
      <c r="E238" s="196" t="s">
        <v>19</v>
      </c>
      <c r="F238" s="197" t="s">
        <v>639</v>
      </c>
      <c r="G238" s="194"/>
      <c r="H238" s="198">
        <v>2.4</v>
      </c>
      <c r="I238" s="199"/>
      <c r="J238" s="194"/>
      <c r="K238" s="194"/>
      <c r="L238" s="200"/>
      <c r="M238" s="226"/>
      <c r="N238" s="227"/>
      <c r="O238" s="227"/>
      <c r="P238" s="227"/>
      <c r="Q238" s="227"/>
      <c r="R238" s="227"/>
      <c r="S238" s="227"/>
      <c r="T238" s="228"/>
      <c r="AT238" s="204" t="s">
        <v>134</v>
      </c>
      <c r="AU238" s="204" t="s">
        <v>80</v>
      </c>
      <c r="AV238" s="13" t="s">
        <v>80</v>
      </c>
      <c r="AW238" s="13" t="s">
        <v>33</v>
      </c>
      <c r="AX238" s="13" t="s">
        <v>76</v>
      </c>
      <c r="AY238" s="204" t="s">
        <v>123</v>
      </c>
    </row>
    <row r="239" spans="1:65" s="2" customFormat="1" ht="6.95" customHeight="1">
      <c r="A239" s="35"/>
      <c r="B239" s="48"/>
      <c r="C239" s="49"/>
      <c r="D239" s="49"/>
      <c r="E239" s="49"/>
      <c r="F239" s="49"/>
      <c r="G239" s="49"/>
      <c r="H239" s="49"/>
      <c r="I239" s="49"/>
      <c r="J239" s="49"/>
      <c r="K239" s="49"/>
      <c r="L239" s="40"/>
      <c r="M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</row>
  </sheetData>
  <sheetProtection algorithmName="SHA-512" hashValue="/F3SZswwBPdrkKGHjVd18cIUbOxJc/K8FrYI2z3aVPV6JF0QkFxjMcCahkRUTC+2x4JFdqJLwJhDobKrE7sY8g==" saltValue="KYNkP1mXhtag9MGJyg9UVp0E2/tACFT5nw5Ik8b4Mt3yFdGeIhyOya8JRcslVZlH3aIWMzjCjH7VgVHXYDxTjA==" spinCount="100000" sheet="1" objects="1" scenarios="1" formatColumns="0" formatRows="0" autoFilter="0"/>
  <autoFilter ref="C87:K238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/>
    <hyperlink ref="F95" r:id="rId2"/>
    <hyperlink ref="F98" r:id="rId3"/>
    <hyperlink ref="F101" r:id="rId4"/>
    <hyperlink ref="F104" r:id="rId5"/>
    <hyperlink ref="F107" r:id="rId6"/>
    <hyperlink ref="F110" r:id="rId7"/>
    <hyperlink ref="F113" r:id="rId8"/>
    <hyperlink ref="F116" r:id="rId9"/>
    <hyperlink ref="F119" r:id="rId10"/>
    <hyperlink ref="F122" r:id="rId11"/>
    <hyperlink ref="F128" r:id="rId12"/>
    <hyperlink ref="F132" r:id="rId13"/>
    <hyperlink ref="F136" r:id="rId14"/>
    <hyperlink ref="F141" r:id="rId15"/>
    <hyperlink ref="F144" r:id="rId16"/>
    <hyperlink ref="F147" r:id="rId17"/>
    <hyperlink ref="F150" r:id="rId18"/>
    <hyperlink ref="F153" r:id="rId19"/>
    <hyperlink ref="F156" r:id="rId20"/>
    <hyperlink ref="F160" r:id="rId21"/>
    <hyperlink ref="F167" r:id="rId22"/>
    <hyperlink ref="F172" r:id="rId23"/>
    <hyperlink ref="F181" r:id="rId24"/>
    <hyperlink ref="F190" r:id="rId25"/>
    <hyperlink ref="F207" r:id="rId26"/>
    <hyperlink ref="F211" r:id="rId27"/>
    <hyperlink ref="F214" r:id="rId28"/>
    <hyperlink ref="F218" r:id="rId29"/>
    <hyperlink ref="F221" r:id="rId30"/>
    <hyperlink ref="F224" r:id="rId31"/>
    <hyperlink ref="F227" r:id="rId32"/>
    <hyperlink ref="F230" r:id="rId33"/>
    <hyperlink ref="F234" r:id="rId34"/>
    <hyperlink ref="F237" r:id="rId35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1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AT2" s="18" t="s">
        <v>85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1"/>
      <c r="AT3" s="18" t="s">
        <v>80</v>
      </c>
    </row>
    <row r="4" spans="1:46" s="1" customFormat="1" ht="24.95" customHeight="1">
      <c r="B4" s="21"/>
      <c r="D4" s="105" t="s">
        <v>92</v>
      </c>
      <c r="L4" s="21"/>
      <c r="M4" s="106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07" t="s">
        <v>16</v>
      </c>
      <c r="L6" s="21"/>
    </row>
    <row r="7" spans="1:46" s="1" customFormat="1" ht="16.5" customHeight="1">
      <c r="B7" s="21"/>
      <c r="E7" s="374" t="str">
        <f>'Rekapitulace stavby'!K6</f>
        <v>Oprava kanalizace Hůrky</v>
      </c>
      <c r="F7" s="375"/>
      <c r="G7" s="375"/>
      <c r="H7" s="375"/>
      <c r="L7" s="21"/>
    </row>
    <row r="8" spans="1:46" s="2" customFormat="1" ht="12" customHeight="1">
      <c r="A8" s="35"/>
      <c r="B8" s="40"/>
      <c r="C8" s="35"/>
      <c r="D8" s="107" t="s">
        <v>93</v>
      </c>
      <c r="E8" s="35"/>
      <c r="F8" s="35"/>
      <c r="G8" s="35"/>
      <c r="H8" s="35"/>
      <c r="I8" s="35"/>
      <c r="J8" s="35"/>
      <c r="K8" s="35"/>
      <c r="L8" s="108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76" t="s">
        <v>640</v>
      </c>
      <c r="F9" s="377"/>
      <c r="G9" s="377"/>
      <c r="H9" s="377"/>
      <c r="I9" s="35"/>
      <c r="J9" s="35"/>
      <c r="K9" s="35"/>
      <c r="L9" s="108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0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07" t="s">
        <v>18</v>
      </c>
      <c r="E11" s="35"/>
      <c r="F11" s="109" t="s">
        <v>19</v>
      </c>
      <c r="G11" s="35"/>
      <c r="H11" s="35"/>
      <c r="I11" s="107" t="s">
        <v>20</v>
      </c>
      <c r="J11" s="109" t="s">
        <v>19</v>
      </c>
      <c r="K11" s="35"/>
      <c r="L11" s="108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07" t="s">
        <v>21</v>
      </c>
      <c r="E12" s="35"/>
      <c r="F12" s="109" t="s">
        <v>22</v>
      </c>
      <c r="G12" s="35"/>
      <c r="H12" s="35"/>
      <c r="I12" s="107" t="s">
        <v>23</v>
      </c>
      <c r="J12" s="110" t="str">
        <f>'Rekapitulace stavby'!AN8</f>
        <v>24. 6. 2024</v>
      </c>
      <c r="K12" s="35"/>
      <c r="L12" s="10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0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07" t="s">
        <v>25</v>
      </c>
      <c r="E14" s="35"/>
      <c r="F14" s="35"/>
      <c r="G14" s="35"/>
      <c r="H14" s="35"/>
      <c r="I14" s="107" t="s">
        <v>26</v>
      </c>
      <c r="J14" s="109" t="s">
        <v>19</v>
      </c>
      <c r="K14" s="35"/>
      <c r="L14" s="10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09" t="s">
        <v>27</v>
      </c>
      <c r="F15" s="35"/>
      <c r="G15" s="35"/>
      <c r="H15" s="35"/>
      <c r="I15" s="107" t="s">
        <v>28</v>
      </c>
      <c r="J15" s="109" t="s">
        <v>19</v>
      </c>
      <c r="K15" s="35"/>
      <c r="L15" s="10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08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07" t="s">
        <v>29</v>
      </c>
      <c r="E17" s="35"/>
      <c r="F17" s="35"/>
      <c r="G17" s="35"/>
      <c r="H17" s="35"/>
      <c r="I17" s="107" t="s">
        <v>26</v>
      </c>
      <c r="J17" s="31" t="str">
        <f>'Rekapitulace stavby'!AN13</f>
        <v>Vyplň údaj</v>
      </c>
      <c r="K17" s="35"/>
      <c r="L17" s="108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78" t="str">
        <f>'Rekapitulace stavby'!E14</f>
        <v>Vyplň údaj</v>
      </c>
      <c r="F18" s="379"/>
      <c r="G18" s="379"/>
      <c r="H18" s="379"/>
      <c r="I18" s="107" t="s">
        <v>28</v>
      </c>
      <c r="J18" s="31" t="str">
        <f>'Rekapitulace stavby'!AN14</f>
        <v>Vyplň údaj</v>
      </c>
      <c r="K18" s="35"/>
      <c r="L18" s="108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08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07" t="s">
        <v>31</v>
      </c>
      <c r="E20" s="35"/>
      <c r="F20" s="35"/>
      <c r="G20" s="35"/>
      <c r="H20" s="35"/>
      <c r="I20" s="107" t="s">
        <v>26</v>
      </c>
      <c r="J20" s="109" t="s">
        <v>19</v>
      </c>
      <c r="K20" s="35"/>
      <c r="L20" s="108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9" t="s">
        <v>32</v>
      </c>
      <c r="F21" s="35"/>
      <c r="G21" s="35"/>
      <c r="H21" s="35"/>
      <c r="I21" s="107" t="s">
        <v>28</v>
      </c>
      <c r="J21" s="109" t="s">
        <v>19</v>
      </c>
      <c r="K21" s="35"/>
      <c r="L21" s="108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08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07" t="s">
        <v>34</v>
      </c>
      <c r="E23" s="35"/>
      <c r="F23" s="35"/>
      <c r="G23" s="35"/>
      <c r="H23" s="35"/>
      <c r="I23" s="107" t="s">
        <v>26</v>
      </c>
      <c r="J23" s="109" t="s">
        <v>19</v>
      </c>
      <c r="K23" s="35"/>
      <c r="L23" s="108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9" t="s">
        <v>32</v>
      </c>
      <c r="F24" s="35"/>
      <c r="G24" s="35"/>
      <c r="H24" s="35"/>
      <c r="I24" s="107" t="s">
        <v>28</v>
      </c>
      <c r="J24" s="109" t="s">
        <v>19</v>
      </c>
      <c r="K24" s="35"/>
      <c r="L24" s="108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08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07" t="s">
        <v>35</v>
      </c>
      <c r="E26" s="35"/>
      <c r="F26" s="35"/>
      <c r="G26" s="35"/>
      <c r="H26" s="35"/>
      <c r="I26" s="35"/>
      <c r="J26" s="35"/>
      <c r="K26" s="35"/>
      <c r="L26" s="108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1"/>
      <c r="B27" s="112"/>
      <c r="C27" s="111"/>
      <c r="D27" s="111"/>
      <c r="E27" s="380" t="s">
        <v>19</v>
      </c>
      <c r="F27" s="380"/>
      <c r="G27" s="380"/>
      <c r="H27" s="380"/>
      <c r="I27" s="111"/>
      <c r="J27" s="111"/>
      <c r="K27" s="111"/>
      <c r="L27" s="113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08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4"/>
      <c r="E29" s="114"/>
      <c r="F29" s="114"/>
      <c r="G29" s="114"/>
      <c r="H29" s="114"/>
      <c r="I29" s="114"/>
      <c r="J29" s="114"/>
      <c r="K29" s="114"/>
      <c r="L29" s="108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15" t="s">
        <v>37</v>
      </c>
      <c r="E30" s="35"/>
      <c r="F30" s="35"/>
      <c r="G30" s="35"/>
      <c r="H30" s="35"/>
      <c r="I30" s="35"/>
      <c r="J30" s="116">
        <f>ROUND(J85, 2)</f>
        <v>0</v>
      </c>
      <c r="K30" s="35"/>
      <c r="L30" s="108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4"/>
      <c r="E31" s="114"/>
      <c r="F31" s="114"/>
      <c r="G31" s="114"/>
      <c r="H31" s="114"/>
      <c r="I31" s="114"/>
      <c r="J31" s="114"/>
      <c r="K31" s="114"/>
      <c r="L31" s="108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17" t="s">
        <v>39</v>
      </c>
      <c r="G32" s="35"/>
      <c r="H32" s="35"/>
      <c r="I32" s="117" t="s">
        <v>38</v>
      </c>
      <c r="J32" s="117" t="s">
        <v>40</v>
      </c>
      <c r="K32" s="35"/>
      <c r="L32" s="108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18" t="s">
        <v>41</v>
      </c>
      <c r="E33" s="107" t="s">
        <v>42</v>
      </c>
      <c r="F33" s="119">
        <f>ROUND((SUM(BE85:BE118)),  2)</f>
        <v>0</v>
      </c>
      <c r="G33" s="35"/>
      <c r="H33" s="35"/>
      <c r="I33" s="120">
        <v>0.21</v>
      </c>
      <c r="J33" s="119">
        <f>ROUND(((SUM(BE85:BE118))*I33),  2)</f>
        <v>0</v>
      </c>
      <c r="K33" s="35"/>
      <c r="L33" s="108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07" t="s">
        <v>43</v>
      </c>
      <c r="F34" s="119">
        <f>ROUND((SUM(BF85:BF118)),  2)</f>
        <v>0</v>
      </c>
      <c r="G34" s="35"/>
      <c r="H34" s="35"/>
      <c r="I34" s="120">
        <v>0.12</v>
      </c>
      <c r="J34" s="119">
        <f>ROUND(((SUM(BF85:BF118))*I34),  2)</f>
        <v>0</v>
      </c>
      <c r="K34" s="35"/>
      <c r="L34" s="108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07" t="s">
        <v>44</v>
      </c>
      <c r="F35" s="119">
        <f>ROUND((SUM(BG85:BG118)),  2)</f>
        <v>0</v>
      </c>
      <c r="G35" s="35"/>
      <c r="H35" s="35"/>
      <c r="I35" s="120">
        <v>0.21</v>
      </c>
      <c r="J35" s="119">
        <f>0</f>
        <v>0</v>
      </c>
      <c r="K35" s="35"/>
      <c r="L35" s="108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07" t="s">
        <v>45</v>
      </c>
      <c r="F36" s="119">
        <f>ROUND((SUM(BH85:BH118)),  2)</f>
        <v>0</v>
      </c>
      <c r="G36" s="35"/>
      <c r="H36" s="35"/>
      <c r="I36" s="120">
        <v>0.12</v>
      </c>
      <c r="J36" s="119">
        <f>0</f>
        <v>0</v>
      </c>
      <c r="K36" s="35"/>
      <c r="L36" s="108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07" t="s">
        <v>46</v>
      </c>
      <c r="F37" s="119">
        <f>ROUND((SUM(BI85:BI118)),  2)</f>
        <v>0</v>
      </c>
      <c r="G37" s="35"/>
      <c r="H37" s="35"/>
      <c r="I37" s="120">
        <v>0</v>
      </c>
      <c r="J37" s="119">
        <f>0</f>
        <v>0</v>
      </c>
      <c r="K37" s="35"/>
      <c r="L37" s="108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08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1"/>
      <c r="D39" s="122" t="s">
        <v>47</v>
      </c>
      <c r="E39" s="123"/>
      <c r="F39" s="123"/>
      <c r="G39" s="124" t="s">
        <v>48</v>
      </c>
      <c r="H39" s="125" t="s">
        <v>49</v>
      </c>
      <c r="I39" s="123"/>
      <c r="J39" s="126">
        <f>SUM(J30:J37)</f>
        <v>0</v>
      </c>
      <c r="K39" s="127"/>
      <c r="L39" s="108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28"/>
      <c r="C40" s="129"/>
      <c r="D40" s="129"/>
      <c r="E40" s="129"/>
      <c r="F40" s="129"/>
      <c r="G40" s="129"/>
      <c r="H40" s="129"/>
      <c r="I40" s="129"/>
      <c r="J40" s="129"/>
      <c r="K40" s="129"/>
      <c r="L40" s="108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08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95</v>
      </c>
      <c r="D45" s="37"/>
      <c r="E45" s="37"/>
      <c r="F45" s="37"/>
      <c r="G45" s="37"/>
      <c r="H45" s="37"/>
      <c r="I45" s="37"/>
      <c r="J45" s="37"/>
      <c r="K45" s="37"/>
      <c r="L45" s="108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08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08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381" t="str">
        <f>E7</f>
        <v>Oprava kanalizace Hůrky</v>
      </c>
      <c r="F48" s="382"/>
      <c r="G48" s="382"/>
      <c r="H48" s="382"/>
      <c r="I48" s="37"/>
      <c r="J48" s="37"/>
      <c r="K48" s="37"/>
      <c r="L48" s="108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93</v>
      </c>
      <c r="D49" s="37"/>
      <c r="E49" s="37"/>
      <c r="F49" s="37"/>
      <c r="G49" s="37"/>
      <c r="H49" s="37"/>
      <c r="I49" s="37"/>
      <c r="J49" s="37"/>
      <c r="K49" s="37"/>
      <c r="L49" s="108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334" t="str">
        <f>E9</f>
        <v>3 - Oprava komunikace po roce</v>
      </c>
      <c r="F50" s="383"/>
      <c r="G50" s="383"/>
      <c r="H50" s="383"/>
      <c r="I50" s="37"/>
      <c r="J50" s="37"/>
      <c r="K50" s="37"/>
      <c r="L50" s="108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08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Hůrky, m.č. Nová Bystřice</v>
      </c>
      <c r="G52" s="37"/>
      <c r="H52" s="37"/>
      <c r="I52" s="30" t="s">
        <v>23</v>
      </c>
      <c r="J52" s="60" t="str">
        <f>IF(J12="","",J12)</f>
        <v>24. 6. 2024</v>
      </c>
      <c r="K52" s="37"/>
      <c r="L52" s="108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08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5.2" customHeight="1">
      <c r="A54" s="35"/>
      <c r="B54" s="36"/>
      <c r="C54" s="30" t="s">
        <v>25</v>
      </c>
      <c r="D54" s="37"/>
      <c r="E54" s="37"/>
      <c r="F54" s="28" t="str">
        <f>E15</f>
        <v>Město Nová Bystřice</v>
      </c>
      <c r="G54" s="37"/>
      <c r="H54" s="37"/>
      <c r="I54" s="30" t="s">
        <v>31</v>
      </c>
      <c r="J54" s="33" t="str">
        <f>E21</f>
        <v>Ing. Martin Růžička</v>
      </c>
      <c r="K54" s="37"/>
      <c r="L54" s="108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29</v>
      </c>
      <c r="D55" s="37"/>
      <c r="E55" s="37"/>
      <c r="F55" s="28" t="str">
        <f>IF(E18="","",E18)</f>
        <v>Vyplň údaj</v>
      </c>
      <c r="G55" s="37"/>
      <c r="H55" s="37"/>
      <c r="I55" s="30" t="s">
        <v>34</v>
      </c>
      <c r="J55" s="33" t="str">
        <f>E24</f>
        <v>Ing. Martin Růžička</v>
      </c>
      <c r="K55" s="37"/>
      <c r="L55" s="108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08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2" t="s">
        <v>96</v>
      </c>
      <c r="D57" s="133"/>
      <c r="E57" s="133"/>
      <c r="F57" s="133"/>
      <c r="G57" s="133"/>
      <c r="H57" s="133"/>
      <c r="I57" s="133"/>
      <c r="J57" s="134" t="s">
        <v>97</v>
      </c>
      <c r="K57" s="133"/>
      <c r="L57" s="108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08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35" t="s">
        <v>69</v>
      </c>
      <c r="D59" s="37"/>
      <c r="E59" s="37"/>
      <c r="F59" s="37"/>
      <c r="G59" s="37"/>
      <c r="H59" s="37"/>
      <c r="I59" s="37"/>
      <c r="J59" s="78">
        <f>J85</f>
        <v>0</v>
      </c>
      <c r="K59" s="37"/>
      <c r="L59" s="108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98</v>
      </c>
    </row>
    <row r="60" spans="1:47" s="9" customFormat="1" ht="24.95" customHeight="1">
      <c r="B60" s="136"/>
      <c r="C60" s="137"/>
      <c r="D60" s="138" t="s">
        <v>99</v>
      </c>
      <c r="E60" s="139"/>
      <c r="F60" s="139"/>
      <c r="G60" s="139"/>
      <c r="H60" s="139"/>
      <c r="I60" s="139"/>
      <c r="J60" s="140">
        <f>J86</f>
        <v>0</v>
      </c>
      <c r="K60" s="137"/>
      <c r="L60" s="141"/>
    </row>
    <row r="61" spans="1:47" s="10" customFormat="1" ht="19.899999999999999" customHeight="1">
      <c r="B61" s="142"/>
      <c r="C61" s="143"/>
      <c r="D61" s="144" t="s">
        <v>100</v>
      </c>
      <c r="E61" s="145"/>
      <c r="F61" s="145"/>
      <c r="G61" s="145"/>
      <c r="H61" s="145"/>
      <c r="I61" s="145"/>
      <c r="J61" s="146">
        <f>J87</f>
        <v>0</v>
      </c>
      <c r="K61" s="143"/>
      <c r="L61" s="147"/>
    </row>
    <row r="62" spans="1:47" s="10" customFormat="1" ht="19.899999999999999" customHeight="1">
      <c r="B62" s="142"/>
      <c r="C62" s="143"/>
      <c r="D62" s="144" t="s">
        <v>103</v>
      </c>
      <c r="E62" s="145"/>
      <c r="F62" s="145"/>
      <c r="G62" s="145"/>
      <c r="H62" s="145"/>
      <c r="I62" s="145"/>
      <c r="J62" s="146">
        <f>J90</f>
        <v>0</v>
      </c>
      <c r="K62" s="143"/>
      <c r="L62" s="147"/>
    </row>
    <row r="63" spans="1:47" s="10" customFormat="1" ht="19.899999999999999" customHeight="1">
      <c r="B63" s="142"/>
      <c r="C63" s="143"/>
      <c r="D63" s="144" t="s">
        <v>105</v>
      </c>
      <c r="E63" s="145"/>
      <c r="F63" s="145"/>
      <c r="G63" s="145"/>
      <c r="H63" s="145"/>
      <c r="I63" s="145"/>
      <c r="J63" s="146">
        <f>J96</f>
        <v>0</v>
      </c>
      <c r="K63" s="143"/>
      <c r="L63" s="147"/>
    </row>
    <row r="64" spans="1:47" s="10" customFormat="1" ht="19.899999999999999" customHeight="1">
      <c r="B64" s="142"/>
      <c r="C64" s="143"/>
      <c r="D64" s="144" t="s">
        <v>478</v>
      </c>
      <c r="E64" s="145"/>
      <c r="F64" s="145"/>
      <c r="G64" s="145"/>
      <c r="H64" s="145"/>
      <c r="I64" s="145"/>
      <c r="J64" s="146">
        <f>J106</f>
        <v>0</v>
      </c>
      <c r="K64" s="143"/>
      <c r="L64" s="147"/>
    </row>
    <row r="65" spans="1:31" s="10" customFormat="1" ht="19.899999999999999" customHeight="1">
      <c r="B65" s="142"/>
      <c r="C65" s="143"/>
      <c r="D65" s="144" t="s">
        <v>107</v>
      </c>
      <c r="E65" s="145"/>
      <c r="F65" s="145"/>
      <c r="G65" s="145"/>
      <c r="H65" s="145"/>
      <c r="I65" s="145"/>
      <c r="J65" s="146">
        <f>J116</f>
        <v>0</v>
      </c>
      <c r="K65" s="143"/>
      <c r="L65" s="147"/>
    </row>
    <row r="66" spans="1:31" s="2" customFormat="1" ht="21.75" customHeight="1">
      <c r="A66" s="35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108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31" s="2" customFormat="1" ht="6.95" customHeight="1">
      <c r="A67" s="35"/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108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</row>
    <row r="71" spans="1:31" s="2" customFormat="1" ht="6.95" customHeight="1">
      <c r="A71" s="35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08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2" spans="1:31" s="2" customFormat="1" ht="24.95" customHeight="1">
      <c r="A72" s="35"/>
      <c r="B72" s="36"/>
      <c r="C72" s="24" t="s">
        <v>108</v>
      </c>
      <c r="D72" s="37"/>
      <c r="E72" s="37"/>
      <c r="F72" s="37"/>
      <c r="G72" s="37"/>
      <c r="H72" s="37"/>
      <c r="I72" s="37"/>
      <c r="J72" s="37"/>
      <c r="K72" s="37"/>
      <c r="L72" s="108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</row>
    <row r="73" spans="1:31" s="2" customFormat="1" ht="6.95" customHeight="1">
      <c r="A73" s="35"/>
      <c r="B73" s="36"/>
      <c r="C73" s="37"/>
      <c r="D73" s="37"/>
      <c r="E73" s="37"/>
      <c r="F73" s="37"/>
      <c r="G73" s="37"/>
      <c r="H73" s="37"/>
      <c r="I73" s="37"/>
      <c r="J73" s="37"/>
      <c r="K73" s="37"/>
      <c r="L73" s="108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</row>
    <row r="74" spans="1:31" s="2" customFormat="1" ht="12" customHeight="1">
      <c r="A74" s="35"/>
      <c r="B74" s="36"/>
      <c r="C74" s="30" t="s">
        <v>16</v>
      </c>
      <c r="D74" s="37"/>
      <c r="E74" s="37"/>
      <c r="F74" s="37"/>
      <c r="G74" s="37"/>
      <c r="H74" s="37"/>
      <c r="I74" s="37"/>
      <c r="J74" s="37"/>
      <c r="K74" s="37"/>
      <c r="L74" s="108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16.5" customHeight="1">
      <c r="A75" s="35"/>
      <c r="B75" s="36"/>
      <c r="C75" s="37"/>
      <c r="D75" s="37"/>
      <c r="E75" s="381" t="str">
        <f>E7</f>
        <v>Oprava kanalizace Hůrky</v>
      </c>
      <c r="F75" s="382"/>
      <c r="G75" s="382"/>
      <c r="H75" s="382"/>
      <c r="I75" s="37"/>
      <c r="J75" s="37"/>
      <c r="K75" s="37"/>
      <c r="L75" s="108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12" customHeight="1">
      <c r="A76" s="35"/>
      <c r="B76" s="36"/>
      <c r="C76" s="30" t="s">
        <v>93</v>
      </c>
      <c r="D76" s="37"/>
      <c r="E76" s="37"/>
      <c r="F76" s="37"/>
      <c r="G76" s="37"/>
      <c r="H76" s="37"/>
      <c r="I76" s="37"/>
      <c r="J76" s="37"/>
      <c r="K76" s="37"/>
      <c r="L76" s="108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6.5" customHeight="1">
      <c r="A77" s="35"/>
      <c r="B77" s="36"/>
      <c r="C77" s="37"/>
      <c r="D77" s="37"/>
      <c r="E77" s="334" t="str">
        <f>E9</f>
        <v>3 - Oprava komunikace po roce</v>
      </c>
      <c r="F77" s="383"/>
      <c r="G77" s="383"/>
      <c r="H77" s="383"/>
      <c r="I77" s="37"/>
      <c r="J77" s="37"/>
      <c r="K77" s="37"/>
      <c r="L77" s="108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6.95" customHeight="1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108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2" customHeight="1">
      <c r="A79" s="35"/>
      <c r="B79" s="36"/>
      <c r="C79" s="30" t="s">
        <v>21</v>
      </c>
      <c r="D79" s="37"/>
      <c r="E79" s="37"/>
      <c r="F79" s="28" t="str">
        <f>F12</f>
        <v>Hůrky, m.č. Nová Bystřice</v>
      </c>
      <c r="G79" s="37"/>
      <c r="H79" s="37"/>
      <c r="I79" s="30" t="s">
        <v>23</v>
      </c>
      <c r="J79" s="60" t="str">
        <f>IF(J12="","",J12)</f>
        <v>24. 6. 2024</v>
      </c>
      <c r="K79" s="37"/>
      <c r="L79" s="108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6.95" customHeight="1">
      <c r="A80" s="35"/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108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5" s="2" customFormat="1" ht="15.2" customHeight="1">
      <c r="A81" s="35"/>
      <c r="B81" s="36"/>
      <c r="C81" s="30" t="s">
        <v>25</v>
      </c>
      <c r="D81" s="37"/>
      <c r="E81" s="37"/>
      <c r="F81" s="28" t="str">
        <f>E15</f>
        <v>Město Nová Bystřice</v>
      </c>
      <c r="G81" s="37"/>
      <c r="H81" s="37"/>
      <c r="I81" s="30" t="s">
        <v>31</v>
      </c>
      <c r="J81" s="33" t="str">
        <f>E21</f>
        <v>Ing. Martin Růžička</v>
      </c>
      <c r="K81" s="37"/>
      <c r="L81" s="108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5.2" customHeight="1">
      <c r="A82" s="35"/>
      <c r="B82" s="36"/>
      <c r="C82" s="30" t="s">
        <v>29</v>
      </c>
      <c r="D82" s="37"/>
      <c r="E82" s="37"/>
      <c r="F82" s="28" t="str">
        <f>IF(E18="","",E18)</f>
        <v>Vyplň údaj</v>
      </c>
      <c r="G82" s="37"/>
      <c r="H82" s="37"/>
      <c r="I82" s="30" t="s">
        <v>34</v>
      </c>
      <c r="J82" s="33" t="str">
        <f>E24</f>
        <v>Ing. Martin Růžička</v>
      </c>
      <c r="K82" s="37"/>
      <c r="L82" s="108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10.3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108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11" customFormat="1" ht="29.25" customHeight="1">
      <c r="A84" s="148"/>
      <c r="B84" s="149"/>
      <c r="C84" s="150" t="s">
        <v>109</v>
      </c>
      <c r="D84" s="151" t="s">
        <v>56</v>
      </c>
      <c r="E84" s="151" t="s">
        <v>52</v>
      </c>
      <c r="F84" s="151" t="s">
        <v>53</v>
      </c>
      <c r="G84" s="151" t="s">
        <v>110</v>
      </c>
      <c r="H84" s="151" t="s">
        <v>111</v>
      </c>
      <c r="I84" s="151" t="s">
        <v>112</v>
      </c>
      <c r="J84" s="151" t="s">
        <v>97</v>
      </c>
      <c r="K84" s="152" t="s">
        <v>113</v>
      </c>
      <c r="L84" s="153"/>
      <c r="M84" s="69" t="s">
        <v>19</v>
      </c>
      <c r="N84" s="70" t="s">
        <v>41</v>
      </c>
      <c r="O84" s="70" t="s">
        <v>114</v>
      </c>
      <c r="P84" s="70" t="s">
        <v>115</v>
      </c>
      <c r="Q84" s="70" t="s">
        <v>116</v>
      </c>
      <c r="R84" s="70" t="s">
        <v>117</v>
      </c>
      <c r="S84" s="70" t="s">
        <v>118</v>
      </c>
      <c r="T84" s="71" t="s">
        <v>119</v>
      </c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</row>
    <row r="85" spans="1:65" s="2" customFormat="1" ht="22.9" customHeight="1">
      <c r="A85" s="35"/>
      <c r="B85" s="36"/>
      <c r="C85" s="76" t="s">
        <v>120</v>
      </c>
      <c r="D85" s="37"/>
      <c r="E85" s="37"/>
      <c r="F85" s="37"/>
      <c r="G85" s="37"/>
      <c r="H85" s="37"/>
      <c r="I85" s="37"/>
      <c r="J85" s="154">
        <f>BK85</f>
        <v>0</v>
      </c>
      <c r="K85" s="37"/>
      <c r="L85" s="40"/>
      <c r="M85" s="72"/>
      <c r="N85" s="155"/>
      <c r="O85" s="73"/>
      <c r="P85" s="156">
        <f>P86</f>
        <v>0</v>
      </c>
      <c r="Q85" s="73"/>
      <c r="R85" s="156">
        <f>R86</f>
        <v>111.13127498</v>
      </c>
      <c r="S85" s="73"/>
      <c r="T85" s="157">
        <f>T86</f>
        <v>76.911999999999992</v>
      </c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T85" s="18" t="s">
        <v>70</v>
      </c>
      <c r="AU85" s="18" t="s">
        <v>98</v>
      </c>
      <c r="BK85" s="158">
        <f>BK86</f>
        <v>0</v>
      </c>
    </row>
    <row r="86" spans="1:65" s="12" customFormat="1" ht="25.9" customHeight="1">
      <c r="B86" s="159"/>
      <c r="C86" s="160"/>
      <c r="D86" s="161" t="s">
        <v>70</v>
      </c>
      <c r="E86" s="162" t="s">
        <v>121</v>
      </c>
      <c r="F86" s="162" t="s">
        <v>122</v>
      </c>
      <c r="G86" s="160"/>
      <c r="H86" s="160"/>
      <c r="I86" s="163"/>
      <c r="J86" s="164">
        <f>BK86</f>
        <v>0</v>
      </c>
      <c r="K86" s="160"/>
      <c r="L86" s="165"/>
      <c r="M86" s="166"/>
      <c r="N86" s="167"/>
      <c r="O86" s="167"/>
      <c r="P86" s="168">
        <f>P87+P90+P96+P106+P116</f>
        <v>0</v>
      </c>
      <c r="Q86" s="167"/>
      <c r="R86" s="168">
        <f>R87+R90+R96+R106+R116</f>
        <v>111.13127498</v>
      </c>
      <c r="S86" s="167"/>
      <c r="T86" s="169">
        <f>T87+T90+T96+T106+T116</f>
        <v>76.911999999999992</v>
      </c>
      <c r="AR86" s="170" t="s">
        <v>76</v>
      </c>
      <c r="AT86" s="171" t="s">
        <v>70</v>
      </c>
      <c r="AU86" s="171" t="s">
        <v>71</v>
      </c>
      <c r="AY86" s="170" t="s">
        <v>123</v>
      </c>
      <c r="BK86" s="172">
        <f>BK87+BK90+BK96+BK106+BK116</f>
        <v>0</v>
      </c>
    </row>
    <row r="87" spans="1:65" s="12" customFormat="1" ht="22.9" customHeight="1">
      <c r="B87" s="159"/>
      <c r="C87" s="160"/>
      <c r="D87" s="161" t="s">
        <v>70</v>
      </c>
      <c r="E87" s="173" t="s">
        <v>76</v>
      </c>
      <c r="F87" s="173" t="s">
        <v>124</v>
      </c>
      <c r="G87" s="160"/>
      <c r="H87" s="160"/>
      <c r="I87" s="163"/>
      <c r="J87" s="174">
        <f>BK87</f>
        <v>0</v>
      </c>
      <c r="K87" s="160"/>
      <c r="L87" s="165"/>
      <c r="M87" s="166"/>
      <c r="N87" s="167"/>
      <c r="O87" s="167"/>
      <c r="P87" s="168">
        <f>SUM(P88:P89)</f>
        <v>0</v>
      </c>
      <c r="Q87" s="167"/>
      <c r="R87" s="168">
        <f>SUM(R88:R89)</f>
        <v>9.5554799999999999E-3</v>
      </c>
      <c r="S87" s="167"/>
      <c r="T87" s="169">
        <f>SUM(T88:T89)</f>
        <v>76.911999999999992</v>
      </c>
      <c r="AR87" s="170" t="s">
        <v>76</v>
      </c>
      <c r="AT87" s="171" t="s">
        <v>70</v>
      </c>
      <c r="AU87" s="171" t="s">
        <v>76</v>
      </c>
      <c r="AY87" s="170" t="s">
        <v>123</v>
      </c>
      <c r="BK87" s="172">
        <f>SUM(BK88:BK89)</f>
        <v>0</v>
      </c>
    </row>
    <row r="88" spans="1:65" s="2" customFormat="1" ht="44.25" customHeight="1">
      <c r="A88" s="35"/>
      <c r="B88" s="36"/>
      <c r="C88" s="175" t="s">
        <v>76</v>
      </c>
      <c r="D88" s="175" t="s">
        <v>125</v>
      </c>
      <c r="E88" s="176" t="s">
        <v>641</v>
      </c>
      <c r="F88" s="177" t="s">
        <v>642</v>
      </c>
      <c r="G88" s="178" t="s">
        <v>128</v>
      </c>
      <c r="H88" s="179">
        <v>836</v>
      </c>
      <c r="I88" s="180"/>
      <c r="J88" s="181">
        <f>ROUND(I88*H88,2)</f>
        <v>0</v>
      </c>
      <c r="K88" s="177" t="s">
        <v>129</v>
      </c>
      <c r="L88" s="40"/>
      <c r="M88" s="182" t="s">
        <v>19</v>
      </c>
      <c r="N88" s="183" t="s">
        <v>42</v>
      </c>
      <c r="O88" s="65"/>
      <c r="P88" s="184">
        <f>O88*H88</f>
        <v>0</v>
      </c>
      <c r="Q88" s="184">
        <v>1.1430000000000001E-5</v>
      </c>
      <c r="R88" s="184">
        <f>Q88*H88</f>
        <v>9.5554799999999999E-3</v>
      </c>
      <c r="S88" s="184">
        <v>9.1999999999999998E-2</v>
      </c>
      <c r="T88" s="185">
        <f>S88*H88</f>
        <v>76.911999999999992</v>
      </c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R88" s="186" t="s">
        <v>130</v>
      </c>
      <c r="AT88" s="186" t="s">
        <v>125</v>
      </c>
      <c r="AU88" s="186" t="s">
        <v>80</v>
      </c>
      <c r="AY88" s="18" t="s">
        <v>123</v>
      </c>
      <c r="BE88" s="187">
        <f>IF(N88="základní",J88,0)</f>
        <v>0</v>
      </c>
      <c r="BF88" s="187">
        <f>IF(N88="snížená",J88,0)</f>
        <v>0</v>
      </c>
      <c r="BG88" s="187">
        <f>IF(N88="zákl. přenesená",J88,0)</f>
        <v>0</v>
      </c>
      <c r="BH88" s="187">
        <f>IF(N88="sníž. přenesená",J88,0)</f>
        <v>0</v>
      </c>
      <c r="BI88" s="187">
        <f>IF(N88="nulová",J88,0)</f>
        <v>0</v>
      </c>
      <c r="BJ88" s="18" t="s">
        <v>76</v>
      </c>
      <c r="BK88" s="187">
        <f>ROUND(I88*H88,2)</f>
        <v>0</v>
      </c>
      <c r="BL88" s="18" t="s">
        <v>130</v>
      </c>
      <c r="BM88" s="186" t="s">
        <v>643</v>
      </c>
    </row>
    <row r="89" spans="1:65" s="2" customFormat="1" ht="11.25">
      <c r="A89" s="35"/>
      <c r="B89" s="36"/>
      <c r="C89" s="37"/>
      <c r="D89" s="188" t="s">
        <v>132</v>
      </c>
      <c r="E89" s="37"/>
      <c r="F89" s="189" t="s">
        <v>644</v>
      </c>
      <c r="G89" s="37"/>
      <c r="H89" s="37"/>
      <c r="I89" s="190"/>
      <c r="J89" s="37"/>
      <c r="K89" s="37"/>
      <c r="L89" s="40"/>
      <c r="M89" s="191"/>
      <c r="N89" s="192"/>
      <c r="O89" s="65"/>
      <c r="P89" s="65"/>
      <c r="Q89" s="65"/>
      <c r="R89" s="65"/>
      <c r="S89" s="65"/>
      <c r="T89" s="66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T89" s="18" t="s">
        <v>132</v>
      </c>
      <c r="AU89" s="18" t="s">
        <v>80</v>
      </c>
    </row>
    <row r="90" spans="1:65" s="12" customFormat="1" ht="22.9" customHeight="1">
      <c r="B90" s="159"/>
      <c r="C90" s="160"/>
      <c r="D90" s="161" t="s">
        <v>70</v>
      </c>
      <c r="E90" s="173" t="s">
        <v>150</v>
      </c>
      <c r="F90" s="173" t="s">
        <v>245</v>
      </c>
      <c r="G90" s="160"/>
      <c r="H90" s="160"/>
      <c r="I90" s="163"/>
      <c r="J90" s="174">
        <f>BK90</f>
        <v>0</v>
      </c>
      <c r="K90" s="160"/>
      <c r="L90" s="165"/>
      <c r="M90" s="166"/>
      <c r="N90" s="167"/>
      <c r="O90" s="167"/>
      <c r="P90" s="168">
        <f>SUM(P91:P95)</f>
        <v>0</v>
      </c>
      <c r="Q90" s="167"/>
      <c r="R90" s="168">
        <f>SUM(R91:R95)</f>
        <v>86.718280000000007</v>
      </c>
      <c r="S90" s="167"/>
      <c r="T90" s="169">
        <f>SUM(T91:T95)</f>
        <v>0</v>
      </c>
      <c r="AR90" s="170" t="s">
        <v>76</v>
      </c>
      <c r="AT90" s="171" t="s">
        <v>70</v>
      </c>
      <c r="AU90" s="171" t="s">
        <v>76</v>
      </c>
      <c r="AY90" s="170" t="s">
        <v>123</v>
      </c>
      <c r="BK90" s="172">
        <f>SUM(BK91:BK95)</f>
        <v>0</v>
      </c>
    </row>
    <row r="91" spans="1:65" s="2" customFormat="1" ht="24.2" customHeight="1">
      <c r="A91" s="35"/>
      <c r="B91" s="36"/>
      <c r="C91" s="175" t="s">
        <v>80</v>
      </c>
      <c r="D91" s="175" t="s">
        <v>125</v>
      </c>
      <c r="E91" s="176" t="s">
        <v>284</v>
      </c>
      <c r="F91" s="177" t="s">
        <v>285</v>
      </c>
      <c r="G91" s="178" t="s">
        <v>128</v>
      </c>
      <c r="H91" s="179">
        <v>836</v>
      </c>
      <c r="I91" s="180"/>
      <c r="J91" s="181">
        <f>ROUND(I91*H91,2)</f>
        <v>0</v>
      </c>
      <c r="K91" s="177" t="s">
        <v>129</v>
      </c>
      <c r="L91" s="40"/>
      <c r="M91" s="182" t="s">
        <v>19</v>
      </c>
      <c r="N91" s="183" t="s">
        <v>42</v>
      </c>
      <c r="O91" s="65"/>
      <c r="P91" s="184">
        <f>O91*H91</f>
        <v>0</v>
      </c>
      <c r="Q91" s="184">
        <v>0</v>
      </c>
      <c r="R91" s="184">
        <f>Q91*H91</f>
        <v>0</v>
      </c>
      <c r="S91" s="184">
        <v>0</v>
      </c>
      <c r="T91" s="185">
        <f>S91*H91</f>
        <v>0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R91" s="186" t="s">
        <v>130</v>
      </c>
      <c r="AT91" s="186" t="s">
        <v>125</v>
      </c>
      <c r="AU91" s="186" t="s">
        <v>80</v>
      </c>
      <c r="AY91" s="18" t="s">
        <v>123</v>
      </c>
      <c r="BE91" s="187">
        <f>IF(N91="základní",J91,0)</f>
        <v>0</v>
      </c>
      <c r="BF91" s="187">
        <f>IF(N91="snížená",J91,0)</f>
        <v>0</v>
      </c>
      <c r="BG91" s="187">
        <f>IF(N91="zákl. přenesená",J91,0)</f>
        <v>0</v>
      </c>
      <c r="BH91" s="187">
        <f>IF(N91="sníž. přenesená",J91,0)</f>
        <v>0</v>
      </c>
      <c r="BI91" s="187">
        <f>IF(N91="nulová",J91,0)</f>
        <v>0</v>
      </c>
      <c r="BJ91" s="18" t="s">
        <v>76</v>
      </c>
      <c r="BK91" s="187">
        <f>ROUND(I91*H91,2)</f>
        <v>0</v>
      </c>
      <c r="BL91" s="18" t="s">
        <v>130</v>
      </c>
      <c r="BM91" s="186" t="s">
        <v>645</v>
      </c>
    </row>
    <row r="92" spans="1:65" s="2" customFormat="1" ht="11.25">
      <c r="A92" s="35"/>
      <c r="B92" s="36"/>
      <c r="C92" s="37"/>
      <c r="D92" s="188" t="s">
        <v>132</v>
      </c>
      <c r="E92" s="37"/>
      <c r="F92" s="189" t="s">
        <v>287</v>
      </c>
      <c r="G92" s="37"/>
      <c r="H92" s="37"/>
      <c r="I92" s="190"/>
      <c r="J92" s="37"/>
      <c r="K92" s="37"/>
      <c r="L92" s="40"/>
      <c r="M92" s="191"/>
      <c r="N92" s="192"/>
      <c r="O92" s="65"/>
      <c r="P92" s="65"/>
      <c r="Q92" s="65"/>
      <c r="R92" s="65"/>
      <c r="S92" s="65"/>
      <c r="T92" s="66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T92" s="18" t="s">
        <v>132</v>
      </c>
      <c r="AU92" s="18" t="s">
        <v>80</v>
      </c>
    </row>
    <row r="93" spans="1:65" s="2" customFormat="1" ht="49.15" customHeight="1">
      <c r="A93" s="35"/>
      <c r="B93" s="36"/>
      <c r="C93" s="175" t="s">
        <v>83</v>
      </c>
      <c r="D93" s="175" t="s">
        <v>125</v>
      </c>
      <c r="E93" s="176" t="s">
        <v>272</v>
      </c>
      <c r="F93" s="177" t="s">
        <v>273</v>
      </c>
      <c r="G93" s="178" t="s">
        <v>128</v>
      </c>
      <c r="H93" s="179">
        <v>836</v>
      </c>
      <c r="I93" s="180"/>
      <c r="J93" s="181">
        <f>ROUND(I93*H93,2)</f>
        <v>0</v>
      </c>
      <c r="K93" s="177" t="s">
        <v>129</v>
      </c>
      <c r="L93" s="40"/>
      <c r="M93" s="182" t="s">
        <v>19</v>
      </c>
      <c r="N93" s="183" t="s">
        <v>42</v>
      </c>
      <c r="O93" s="65"/>
      <c r="P93" s="184">
        <f>O93*H93</f>
        <v>0</v>
      </c>
      <c r="Q93" s="184">
        <v>0.10373</v>
      </c>
      <c r="R93" s="184">
        <f>Q93*H93</f>
        <v>86.718280000000007</v>
      </c>
      <c r="S93" s="184">
        <v>0</v>
      </c>
      <c r="T93" s="185">
        <f>S93*H93</f>
        <v>0</v>
      </c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R93" s="186" t="s">
        <v>130</v>
      </c>
      <c r="AT93" s="186" t="s">
        <v>125</v>
      </c>
      <c r="AU93" s="186" t="s">
        <v>80</v>
      </c>
      <c r="AY93" s="18" t="s">
        <v>123</v>
      </c>
      <c r="BE93" s="187">
        <f>IF(N93="základní",J93,0)</f>
        <v>0</v>
      </c>
      <c r="BF93" s="187">
        <f>IF(N93="snížená",J93,0)</f>
        <v>0</v>
      </c>
      <c r="BG93" s="187">
        <f>IF(N93="zákl. přenesená",J93,0)</f>
        <v>0</v>
      </c>
      <c r="BH93" s="187">
        <f>IF(N93="sníž. přenesená",J93,0)</f>
        <v>0</v>
      </c>
      <c r="BI93" s="187">
        <f>IF(N93="nulová",J93,0)</f>
        <v>0</v>
      </c>
      <c r="BJ93" s="18" t="s">
        <v>76</v>
      </c>
      <c r="BK93" s="187">
        <f>ROUND(I93*H93,2)</f>
        <v>0</v>
      </c>
      <c r="BL93" s="18" t="s">
        <v>130</v>
      </c>
      <c r="BM93" s="186" t="s">
        <v>646</v>
      </c>
    </row>
    <row r="94" spans="1:65" s="2" customFormat="1" ht="11.25">
      <c r="A94" s="35"/>
      <c r="B94" s="36"/>
      <c r="C94" s="37"/>
      <c r="D94" s="188" t="s">
        <v>132</v>
      </c>
      <c r="E94" s="37"/>
      <c r="F94" s="189" t="s">
        <v>275</v>
      </c>
      <c r="G94" s="37"/>
      <c r="H94" s="37"/>
      <c r="I94" s="190"/>
      <c r="J94" s="37"/>
      <c r="K94" s="37"/>
      <c r="L94" s="40"/>
      <c r="M94" s="191"/>
      <c r="N94" s="192"/>
      <c r="O94" s="65"/>
      <c r="P94" s="65"/>
      <c r="Q94" s="65"/>
      <c r="R94" s="65"/>
      <c r="S94" s="65"/>
      <c r="T94" s="66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T94" s="18" t="s">
        <v>132</v>
      </c>
      <c r="AU94" s="18" t="s">
        <v>80</v>
      </c>
    </row>
    <row r="95" spans="1:65" s="13" customFormat="1" ht="11.25">
      <c r="B95" s="193"/>
      <c r="C95" s="194"/>
      <c r="D95" s="195" t="s">
        <v>134</v>
      </c>
      <c r="E95" s="196" t="s">
        <v>19</v>
      </c>
      <c r="F95" s="197" t="s">
        <v>647</v>
      </c>
      <c r="G95" s="194"/>
      <c r="H95" s="198">
        <v>836</v>
      </c>
      <c r="I95" s="199"/>
      <c r="J95" s="194"/>
      <c r="K95" s="194"/>
      <c r="L95" s="200"/>
      <c r="M95" s="201"/>
      <c r="N95" s="202"/>
      <c r="O95" s="202"/>
      <c r="P95" s="202"/>
      <c r="Q95" s="202"/>
      <c r="R95" s="202"/>
      <c r="S95" s="202"/>
      <c r="T95" s="203"/>
      <c r="AT95" s="204" t="s">
        <v>134</v>
      </c>
      <c r="AU95" s="204" t="s">
        <v>80</v>
      </c>
      <c r="AV95" s="13" t="s">
        <v>80</v>
      </c>
      <c r="AW95" s="13" t="s">
        <v>33</v>
      </c>
      <c r="AX95" s="13" t="s">
        <v>76</v>
      </c>
      <c r="AY95" s="204" t="s">
        <v>123</v>
      </c>
    </row>
    <row r="96" spans="1:65" s="12" customFormat="1" ht="22.9" customHeight="1">
      <c r="B96" s="159"/>
      <c r="C96" s="160"/>
      <c r="D96" s="161" t="s">
        <v>70</v>
      </c>
      <c r="E96" s="173" t="s">
        <v>175</v>
      </c>
      <c r="F96" s="173" t="s">
        <v>393</v>
      </c>
      <c r="G96" s="160"/>
      <c r="H96" s="160"/>
      <c r="I96" s="163"/>
      <c r="J96" s="174">
        <f>BK96</f>
        <v>0</v>
      </c>
      <c r="K96" s="160"/>
      <c r="L96" s="165"/>
      <c r="M96" s="166"/>
      <c r="N96" s="167"/>
      <c r="O96" s="167"/>
      <c r="P96" s="168">
        <f>SUM(P97:P105)</f>
        <v>0</v>
      </c>
      <c r="Q96" s="167"/>
      <c r="R96" s="168">
        <f>SUM(R97:R105)</f>
        <v>24.403439499999998</v>
      </c>
      <c r="S96" s="167"/>
      <c r="T96" s="169">
        <f>SUM(T97:T105)</f>
        <v>0</v>
      </c>
      <c r="AR96" s="170" t="s">
        <v>76</v>
      </c>
      <c r="AT96" s="171" t="s">
        <v>70</v>
      </c>
      <c r="AU96" s="171" t="s">
        <v>76</v>
      </c>
      <c r="AY96" s="170" t="s">
        <v>123</v>
      </c>
      <c r="BK96" s="172">
        <f>SUM(BK97:BK105)</f>
        <v>0</v>
      </c>
    </row>
    <row r="97" spans="1:65" s="2" customFormat="1" ht="62.65" customHeight="1">
      <c r="A97" s="35"/>
      <c r="B97" s="36"/>
      <c r="C97" s="175" t="s">
        <v>130</v>
      </c>
      <c r="D97" s="175" t="s">
        <v>125</v>
      </c>
      <c r="E97" s="176" t="s">
        <v>410</v>
      </c>
      <c r="F97" s="177" t="s">
        <v>411</v>
      </c>
      <c r="G97" s="178" t="s">
        <v>141</v>
      </c>
      <c r="H97" s="179">
        <v>250</v>
      </c>
      <c r="I97" s="180"/>
      <c r="J97" s="181">
        <f>ROUND(I97*H97,2)</f>
        <v>0</v>
      </c>
      <c r="K97" s="177" t="s">
        <v>129</v>
      </c>
      <c r="L97" s="40"/>
      <c r="M97" s="182" t="s">
        <v>19</v>
      </c>
      <c r="N97" s="183" t="s">
        <v>42</v>
      </c>
      <c r="O97" s="65"/>
      <c r="P97" s="184">
        <f>O97*H97</f>
        <v>0</v>
      </c>
      <c r="Q97" s="184">
        <v>6.0506299999999998E-4</v>
      </c>
      <c r="R97" s="184">
        <f>Q97*H97</f>
        <v>0.15126575</v>
      </c>
      <c r="S97" s="184">
        <v>0</v>
      </c>
      <c r="T97" s="185">
        <f>S97*H97</f>
        <v>0</v>
      </c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R97" s="186" t="s">
        <v>130</v>
      </c>
      <c r="AT97" s="186" t="s">
        <v>125</v>
      </c>
      <c r="AU97" s="186" t="s">
        <v>80</v>
      </c>
      <c r="AY97" s="18" t="s">
        <v>123</v>
      </c>
      <c r="BE97" s="187">
        <f>IF(N97="základní",J97,0)</f>
        <v>0</v>
      </c>
      <c r="BF97" s="187">
        <f>IF(N97="snížená",J97,0)</f>
        <v>0</v>
      </c>
      <c r="BG97" s="187">
        <f>IF(N97="zákl. přenesená",J97,0)</f>
        <v>0</v>
      </c>
      <c r="BH97" s="187">
        <f>IF(N97="sníž. přenesená",J97,0)</f>
        <v>0</v>
      </c>
      <c r="BI97" s="187">
        <f>IF(N97="nulová",J97,0)</f>
        <v>0</v>
      </c>
      <c r="BJ97" s="18" t="s">
        <v>76</v>
      </c>
      <c r="BK97" s="187">
        <f>ROUND(I97*H97,2)</f>
        <v>0</v>
      </c>
      <c r="BL97" s="18" t="s">
        <v>130</v>
      </c>
      <c r="BM97" s="186" t="s">
        <v>648</v>
      </c>
    </row>
    <row r="98" spans="1:65" s="2" customFormat="1" ht="11.25">
      <c r="A98" s="35"/>
      <c r="B98" s="36"/>
      <c r="C98" s="37"/>
      <c r="D98" s="188" t="s">
        <v>132</v>
      </c>
      <c r="E98" s="37"/>
      <c r="F98" s="189" t="s">
        <v>413</v>
      </c>
      <c r="G98" s="37"/>
      <c r="H98" s="37"/>
      <c r="I98" s="190"/>
      <c r="J98" s="37"/>
      <c r="K98" s="37"/>
      <c r="L98" s="40"/>
      <c r="M98" s="191"/>
      <c r="N98" s="192"/>
      <c r="O98" s="65"/>
      <c r="P98" s="65"/>
      <c r="Q98" s="65"/>
      <c r="R98" s="65"/>
      <c r="S98" s="65"/>
      <c r="T98" s="66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T98" s="18" t="s">
        <v>132</v>
      </c>
      <c r="AU98" s="18" t="s">
        <v>80</v>
      </c>
    </row>
    <row r="99" spans="1:65" s="13" customFormat="1" ht="11.25">
      <c r="B99" s="193"/>
      <c r="C99" s="194"/>
      <c r="D99" s="195" t="s">
        <v>134</v>
      </c>
      <c r="E99" s="196" t="s">
        <v>19</v>
      </c>
      <c r="F99" s="197" t="s">
        <v>649</v>
      </c>
      <c r="G99" s="194"/>
      <c r="H99" s="198">
        <v>250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134</v>
      </c>
      <c r="AU99" s="204" t="s">
        <v>80</v>
      </c>
      <c r="AV99" s="13" t="s">
        <v>80</v>
      </c>
      <c r="AW99" s="13" t="s">
        <v>33</v>
      </c>
      <c r="AX99" s="13" t="s">
        <v>76</v>
      </c>
      <c r="AY99" s="204" t="s">
        <v>123</v>
      </c>
    </row>
    <row r="100" spans="1:65" s="2" customFormat="1" ht="24.2" customHeight="1">
      <c r="A100" s="35"/>
      <c r="B100" s="36"/>
      <c r="C100" s="175" t="s">
        <v>150</v>
      </c>
      <c r="D100" s="175" t="s">
        <v>125</v>
      </c>
      <c r="E100" s="176" t="s">
        <v>650</v>
      </c>
      <c r="F100" s="177" t="s">
        <v>651</v>
      </c>
      <c r="G100" s="178" t="s">
        <v>141</v>
      </c>
      <c r="H100" s="179">
        <v>250</v>
      </c>
      <c r="I100" s="180"/>
      <c r="J100" s="181">
        <f>ROUND(I100*H100,2)</f>
        <v>0</v>
      </c>
      <c r="K100" s="177" t="s">
        <v>129</v>
      </c>
      <c r="L100" s="40"/>
      <c r="M100" s="182" t="s">
        <v>19</v>
      </c>
      <c r="N100" s="183" t="s">
        <v>42</v>
      </c>
      <c r="O100" s="65"/>
      <c r="P100" s="184">
        <f>O100*H100</f>
        <v>0</v>
      </c>
      <c r="Q100" s="184">
        <v>1.2950000000000001E-6</v>
      </c>
      <c r="R100" s="184">
        <f>Q100*H100</f>
        <v>3.2375000000000004E-4</v>
      </c>
      <c r="S100" s="184">
        <v>0</v>
      </c>
      <c r="T100" s="185">
        <f>S100*H100</f>
        <v>0</v>
      </c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R100" s="186" t="s">
        <v>130</v>
      </c>
      <c r="AT100" s="186" t="s">
        <v>125</v>
      </c>
      <c r="AU100" s="186" t="s">
        <v>80</v>
      </c>
      <c r="AY100" s="18" t="s">
        <v>123</v>
      </c>
      <c r="BE100" s="187">
        <f>IF(N100="základní",J100,0)</f>
        <v>0</v>
      </c>
      <c r="BF100" s="187">
        <f>IF(N100="snížená",J100,0)</f>
        <v>0</v>
      </c>
      <c r="BG100" s="187">
        <f>IF(N100="zákl. přenesená",J100,0)</f>
        <v>0</v>
      </c>
      <c r="BH100" s="187">
        <f>IF(N100="sníž. přenesená",J100,0)</f>
        <v>0</v>
      </c>
      <c r="BI100" s="187">
        <f>IF(N100="nulová",J100,0)</f>
        <v>0</v>
      </c>
      <c r="BJ100" s="18" t="s">
        <v>76</v>
      </c>
      <c r="BK100" s="187">
        <f>ROUND(I100*H100,2)</f>
        <v>0</v>
      </c>
      <c r="BL100" s="18" t="s">
        <v>130</v>
      </c>
      <c r="BM100" s="186" t="s">
        <v>652</v>
      </c>
    </row>
    <row r="101" spans="1:65" s="2" customFormat="1" ht="11.25">
      <c r="A101" s="35"/>
      <c r="B101" s="36"/>
      <c r="C101" s="37"/>
      <c r="D101" s="188" t="s">
        <v>132</v>
      </c>
      <c r="E101" s="37"/>
      <c r="F101" s="189" t="s">
        <v>653</v>
      </c>
      <c r="G101" s="37"/>
      <c r="H101" s="37"/>
      <c r="I101" s="190"/>
      <c r="J101" s="37"/>
      <c r="K101" s="37"/>
      <c r="L101" s="40"/>
      <c r="M101" s="191"/>
      <c r="N101" s="192"/>
      <c r="O101" s="65"/>
      <c r="P101" s="65"/>
      <c r="Q101" s="65"/>
      <c r="R101" s="65"/>
      <c r="S101" s="65"/>
      <c r="T101" s="66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132</v>
      </c>
      <c r="AU101" s="18" t="s">
        <v>80</v>
      </c>
    </row>
    <row r="102" spans="1:65" s="13" customFormat="1" ht="11.25">
      <c r="B102" s="193"/>
      <c r="C102" s="194"/>
      <c r="D102" s="195" t="s">
        <v>134</v>
      </c>
      <c r="E102" s="196" t="s">
        <v>19</v>
      </c>
      <c r="F102" s="197" t="s">
        <v>649</v>
      </c>
      <c r="G102" s="194"/>
      <c r="H102" s="198">
        <v>250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134</v>
      </c>
      <c r="AU102" s="204" t="s">
        <v>80</v>
      </c>
      <c r="AV102" s="13" t="s">
        <v>80</v>
      </c>
      <c r="AW102" s="13" t="s">
        <v>33</v>
      </c>
      <c r="AX102" s="13" t="s">
        <v>76</v>
      </c>
      <c r="AY102" s="204" t="s">
        <v>123</v>
      </c>
    </row>
    <row r="103" spans="1:65" s="2" customFormat="1" ht="44.25" customHeight="1">
      <c r="A103" s="35"/>
      <c r="B103" s="36"/>
      <c r="C103" s="175" t="s">
        <v>157</v>
      </c>
      <c r="D103" s="175" t="s">
        <v>125</v>
      </c>
      <c r="E103" s="176" t="s">
        <v>654</v>
      </c>
      <c r="F103" s="177" t="s">
        <v>655</v>
      </c>
      <c r="G103" s="178" t="s">
        <v>302</v>
      </c>
      <c r="H103" s="179">
        <v>15</v>
      </c>
      <c r="I103" s="180"/>
      <c r="J103" s="181">
        <f>ROUND(I103*H103,2)</f>
        <v>0</v>
      </c>
      <c r="K103" s="177" t="s">
        <v>129</v>
      </c>
      <c r="L103" s="40"/>
      <c r="M103" s="182" t="s">
        <v>19</v>
      </c>
      <c r="N103" s="183" t="s">
        <v>42</v>
      </c>
      <c r="O103" s="65"/>
      <c r="P103" s="184">
        <f>O103*H103</f>
        <v>0</v>
      </c>
      <c r="Q103" s="184">
        <v>1.6167899999999999</v>
      </c>
      <c r="R103" s="184">
        <f>Q103*H103</f>
        <v>24.251849999999997</v>
      </c>
      <c r="S103" s="184">
        <v>0</v>
      </c>
      <c r="T103" s="185">
        <f>S103*H103</f>
        <v>0</v>
      </c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R103" s="186" t="s">
        <v>130</v>
      </c>
      <c r="AT103" s="186" t="s">
        <v>125</v>
      </c>
      <c r="AU103" s="186" t="s">
        <v>80</v>
      </c>
      <c r="AY103" s="18" t="s">
        <v>123</v>
      </c>
      <c r="BE103" s="187">
        <f>IF(N103="základní",J103,0)</f>
        <v>0</v>
      </c>
      <c r="BF103" s="187">
        <f>IF(N103="snížená",J103,0)</f>
        <v>0</v>
      </c>
      <c r="BG103" s="187">
        <f>IF(N103="zákl. přenesená",J103,0)</f>
        <v>0</v>
      </c>
      <c r="BH103" s="187">
        <f>IF(N103="sníž. přenesená",J103,0)</f>
        <v>0</v>
      </c>
      <c r="BI103" s="187">
        <f>IF(N103="nulová",J103,0)</f>
        <v>0</v>
      </c>
      <c r="BJ103" s="18" t="s">
        <v>76</v>
      </c>
      <c r="BK103" s="187">
        <f>ROUND(I103*H103,2)</f>
        <v>0</v>
      </c>
      <c r="BL103" s="18" t="s">
        <v>130</v>
      </c>
      <c r="BM103" s="186" t="s">
        <v>656</v>
      </c>
    </row>
    <row r="104" spans="1:65" s="2" customFormat="1" ht="11.25">
      <c r="A104" s="35"/>
      <c r="B104" s="36"/>
      <c r="C104" s="37"/>
      <c r="D104" s="188" t="s">
        <v>132</v>
      </c>
      <c r="E104" s="37"/>
      <c r="F104" s="189" t="s">
        <v>657</v>
      </c>
      <c r="G104" s="37"/>
      <c r="H104" s="37"/>
      <c r="I104" s="190"/>
      <c r="J104" s="37"/>
      <c r="K104" s="37"/>
      <c r="L104" s="40"/>
      <c r="M104" s="191"/>
      <c r="N104" s="192"/>
      <c r="O104" s="65"/>
      <c r="P104" s="65"/>
      <c r="Q104" s="65"/>
      <c r="R104" s="65"/>
      <c r="S104" s="65"/>
      <c r="T104" s="66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T104" s="18" t="s">
        <v>132</v>
      </c>
      <c r="AU104" s="18" t="s">
        <v>80</v>
      </c>
    </row>
    <row r="105" spans="1:65" s="13" customFormat="1" ht="11.25">
      <c r="B105" s="193"/>
      <c r="C105" s="194"/>
      <c r="D105" s="195" t="s">
        <v>134</v>
      </c>
      <c r="E105" s="196" t="s">
        <v>19</v>
      </c>
      <c r="F105" s="197" t="s">
        <v>209</v>
      </c>
      <c r="G105" s="194"/>
      <c r="H105" s="198">
        <v>15</v>
      </c>
      <c r="I105" s="199"/>
      <c r="J105" s="194"/>
      <c r="K105" s="194"/>
      <c r="L105" s="200"/>
      <c r="M105" s="201"/>
      <c r="N105" s="202"/>
      <c r="O105" s="202"/>
      <c r="P105" s="202"/>
      <c r="Q105" s="202"/>
      <c r="R105" s="202"/>
      <c r="S105" s="202"/>
      <c r="T105" s="203"/>
      <c r="AT105" s="204" t="s">
        <v>134</v>
      </c>
      <c r="AU105" s="204" t="s">
        <v>80</v>
      </c>
      <c r="AV105" s="13" t="s">
        <v>80</v>
      </c>
      <c r="AW105" s="13" t="s">
        <v>33</v>
      </c>
      <c r="AX105" s="13" t="s">
        <v>76</v>
      </c>
      <c r="AY105" s="204" t="s">
        <v>123</v>
      </c>
    </row>
    <row r="106" spans="1:65" s="12" customFormat="1" ht="22.9" customHeight="1">
      <c r="B106" s="159"/>
      <c r="C106" s="160"/>
      <c r="D106" s="161" t="s">
        <v>70</v>
      </c>
      <c r="E106" s="173" t="s">
        <v>425</v>
      </c>
      <c r="F106" s="173" t="s">
        <v>625</v>
      </c>
      <c r="G106" s="160"/>
      <c r="H106" s="160"/>
      <c r="I106" s="163"/>
      <c r="J106" s="174">
        <f>BK106</f>
        <v>0</v>
      </c>
      <c r="K106" s="160"/>
      <c r="L106" s="165"/>
      <c r="M106" s="166"/>
      <c r="N106" s="167"/>
      <c r="O106" s="167"/>
      <c r="P106" s="168">
        <f>SUM(P107:P115)</f>
        <v>0</v>
      </c>
      <c r="Q106" s="167"/>
      <c r="R106" s="168">
        <f>SUM(R107:R115)</f>
        <v>0</v>
      </c>
      <c r="S106" s="167"/>
      <c r="T106" s="169">
        <f>SUM(T107:T115)</f>
        <v>0</v>
      </c>
      <c r="AR106" s="170" t="s">
        <v>76</v>
      </c>
      <c r="AT106" s="171" t="s">
        <v>70</v>
      </c>
      <c r="AU106" s="171" t="s">
        <v>76</v>
      </c>
      <c r="AY106" s="170" t="s">
        <v>123</v>
      </c>
      <c r="BK106" s="172">
        <f>SUM(BK107:BK115)</f>
        <v>0</v>
      </c>
    </row>
    <row r="107" spans="1:65" s="2" customFormat="1" ht="37.9" customHeight="1">
      <c r="A107" s="35"/>
      <c r="B107" s="36"/>
      <c r="C107" s="175" t="s">
        <v>163</v>
      </c>
      <c r="D107" s="175" t="s">
        <v>125</v>
      </c>
      <c r="E107" s="176" t="s">
        <v>428</v>
      </c>
      <c r="F107" s="177" t="s">
        <v>429</v>
      </c>
      <c r="G107" s="178" t="s">
        <v>193</v>
      </c>
      <c r="H107" s="179">
        <v>76.912000000000006</v>
      </c>
      <c r="I107" s="180"/>
      <c r="J107" s="181">
        <f>ROUND(I107*H107,2)</f>
        <v>0</v>
      </c>
      <c r="K107" s="177" t="s">
        <v>129</v>
      </c>
      <c r="L107" s="40"/>
      <c r="M107" s="182" t="s">
        <v>19</v>
      </c>
      <c r="N107" s="183" t="s">
        <v>42</v>
      </c>
      <c r="O107" s="65"/>
      <c r="P107" s="184">
        <f>O107*H107</f>
        <v>0</v>
      </c>
      <c r="Q107" s="184">
        <v>0</v>
      </c>
      <c r="R107" s="184">
        <f>Q107*H107</f>
        <v>0</v>
      </c>
      <c r="S107" s="184">
        <v>0</v>
      </c>
      <c r="T107" s="185">
        <f>S107*H107</f>
        <v>0</v>
      </c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R107" s="186" t="s">
        <v>130</v>
      </c>
      <c r="AT107" s="186" t="s">
        <v>125</v>
      </c>
      <c r="AU107" s="186" t="s">
        <v>80</v>
      </c>
      <c r="AY107" s="18" t="s">
        <v>123</v>
      </c>
      <c r="BE107" s="187">
        <f>IF(N107="základní",J107,0)</f>
        <v>0</v>
      </c>
      <c r="BF107" s="187">
        <f>IF(N107="snížená",J107,0)</f>
        <v>0</v>
      </c>
      <c r="BG107" s="187">
        <f>IF(N107="zákl. přenesená",J107,0)</f>
        <v>0</v>
      </c>
      <c r="BH107" s="187">
        <f>IF(N107="sníž. přenesená",J107,0)</f>
        <v>0</v>
      </c>
      <c r="BI107" s="187">
        <f>IF(N107="nulová",J107,0)</f>
        <v>0</v>
      </c>
      <c r="BJ107" s="18" t="s">
        <v>76</v>
      </c>
      <c r="BK107" s="187">
        <f>ROUND(I107*H107,2)</f>
        <v>0</v>
      </c>
      <c r="BL107" s="18" t="s">
        <v>130</v>
      </c>
      <c r="BM107" s="186" t="s">
        <v>658</v>
      </c>
    </row>
    <row r="108" spans="1:65" s="2" customFormat="1" ht="11.25">
      <c r="A108" s="35"/>
      <c r="B108" s="36"/>
      <c r="C108" s="37"/>
      <c r="D108" s="188" t="s">
        <v>132</v>
      </c>
      <c r="E108" s="37"/>
      <c r="F108" s="189" t="s">
        <v>431</v>
      </c>
      <c r="G108" s="37"/>
      <c r="H108" s="37"/>
      <c r="I108" s="190"/>
      <c r="J108" s="37"/>
      <c r="K108" s="37"/>
      <c r="L108" s="40"/>
      <c r="M108" s="191"/>
      <c r="N108" s="192"/>
      <c r="O108" s="65"/>
      <c r="P108" s="65"/>
      <c r="Q108" s="65"/>
      <c r="R108" s="65"/>
      <c r="S108" s="65"/>
      <c r="T108" s="66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T108" s="18" t="s">
        <v>132</v>
      </c>
      <c r="AU108" s="18" t="s">
        <v>80</v>
      </c>
    </row>
    <row r="109" spans="1:65" s="13" customFormat="1" ht="11.25">
      <c r="B109" s="193"/>
      <c r="C109" s="194"/>
      <c r="D109" s="195" t="s">
        <v>134</v>
      </c>
      <c r="E109" s="196" t="s">
        <v>19</v>
      </c>
      <c r="F109" s="197" t="s">
        <v>659</v>
      </c>
      <c r="G109" s="194"/>
      <c r="H109" s="198">
        <v>76.912000000000006</v>
      </c>
      <c r="I109" s="199"/>
      <c r="J109" s="194"/>
      <c r="K109" s="194"/>
      <c r="L109" s="200"/>
      <c r="M109" s="201"/>
      <c r="N109" s="202"/>
      <c r="O109" s="202"/>
      <c r="P109" s="202"/>
      <c r="Q109" s="202"/>
      <c r="R109" s="202"/>
      <c r="S109" s="202"/>
      <c r="T109" s="203"/>
      <c r="AT109" s="204" t="s">
        <v>134</v>
      </c>
      <c r="AU109" s="204" t="s">
        <v>80</v>
      </c>
      <c r="AV109" s="13" t="s">
        <v>80</v>
      </c>
      <c r="AW109" s="13" t="s">
        <v>33</v>
      </c>
      <c r="AX109" s="13" t="s">
        <v>76</v>
      </c>
      <c r="AY109" s="204" t="s">
        <v>123</v>
      </c>
    </row>
    <row r="110" spans="1:65" s="2" customFormat="1" ht="49.15" customHeight="1">
      <c r="A110" s="35"/>
      <c r="B110" s="36"/>
      <c r="C110" s="175" t="s">
        <v>169</v>
      </c>
      <c r="D110" s="175" t="s">
        <v>125</v>
      </c>
      <c r="E110" s="176" t="s">
        <v>434</v>
      </c>
      <c r="F110" s="177" t="s">
        <v>435</v>
      </c>
      <c r="G110" s="178" t="s">
        <v>193</v>
      </c>
      <c r="H110" s="179">
        <v>1845.8879999999999</v>
      </c>
      <c r="I110" s="180"/>
      <c r="J110" s="181">
        <f>ROUND(I110*H110,2)</f>
        <v>0</v>
      </c>
      <c r="K110" s="177" t="s">
        <v>129</v>
      </c>
      <c r="L110" s="40"/>
      <c r="M110" s="182" t="s">
        <v>19</v>
      </c>
      <c r="N110" s="183" t="s">
        <v>42</v>
      </c>
      <c r="O110" s="65"/>
      <c r="P110" s="184">
        <f>O110*H110</f>
        <v>0</v>
      </c>
      <c r="Q110" s="184">
        <v>0</v>
      </c>
      <c r="R110" s="184">
        <f>Q110*H110</f>
        <v>0</v>
      </c>
      <c r="S110" s="184">
        <v>0</v>
      </c>
      <c r="T110" s="185">
        <f>S110*H110</f>
        <v>0</v>
      </c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R110" s="186" t="s">
        <v>130</v>
      </c>
      <c r="AT110" s="186" t="s">
        <v>125</v>
      </c>
      <c r="AU110" s="186" t="s">
        <v>80</v>
      </c>
      <c r="AY110" s="18" t="s">
        <v>123</v>
      </c>
      <c r="BE110" s="187">
        <f>IF(N110="základní",J110,0)</f>
        <v>0</v>
      </c>
      <c r="BF110" s="187">
        <f>IF(N110="snížená",J110,0)</f>
        <v>0</v>
      </c>
      <c r="BG110" s="187">
        <f>IF(N110="zákl. přenesená",J110,0)</f>
        <v>0</v>
      </c>
      <c r="BH110" s="187">
        <f>IF(N110="sníž. přenesená",J110,0)</f>
        <v>0</v>
      </c>
      <c r="BI110" s="187">
        <f>IF(N110="nulová",J110,0)</f>
        <v>0</v>
      </c>
      <c r="BJ110" s="18" t="s">
        <v>76</v>
      </c>
      <c r="BK110" s="187">
        <f>ROUND(I110*H110,2)</f>
        <v>0</v>
      </c>
      <c r="BL110" s="18" t="s">
        <v>130</v>
      </c>
      <c r="BM110" s="186" t="s">
        <v>660</v>
      </c>
    </row>
    <row r="111" spans="1:65" s="2" customFormat="1" ht="11.25">
      <c r="A111" s="35"/>
      <c r="B111" s="36"/>
      <c r="C111" s="37"/>
      <c r="D111" s="188" t="s">
        <v>132</v>
      </c>
      <c r="E111" s="37"/>
      <c r="F111" s="189" t="s">
        <v>437</v>
      </c>
      <c r="G111" s="37"/>
      <c r="H111" s="37"/>
      <c r="I111" s="190"/>
      <c r="J111" s="37"/>
      <c r="K111" s="37"/>
      <c r="L111" s="40"/>
      <c r="M111" s="191"/>
      <c r="N111" s="192"/>
      <c r="O111" s="65"/>
      <c r="P111" s="65"/>
      <c r="Q111" s="65"/>
      <c r="R111" s="65"/>
      <c r="S111" s="65"/>
      <c r="T111" s="66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T111" s="18" t="s">
        <v>132</v>
      </c>
      <c r="AU111" s="18" t="s">
        <v>80</v>
      </c>
    </row>
    <row r="112" spans="1:65" s="13" customFormat="1" ht="11.25">
      <c r="B112" s="193"/>
      <c r="C112" s="194"/>
      <c r="D112" s="195" t="s">
        <v>134</v>
      </c>
      <c r="E112" s="196" t="s">
        <v>19</v>
      </c>
      <c r="F112" s="197" t="s">
        <v>661</v>
      </c>
      <c r="G112" s="194"/>
      <c r="H112" s="198">
        <v>1845.8879999999999</v>
      </c>
      <c r="I112" s="199"/>
      <c r="J112" s="194"/>
      <c r="K112" s="194"/>
      <c r="L112" s="200"/>
      <c r="M112" s="201"/>
      <c r="N112" s="202"/>
      <c r="O112" s="202"/>
      <c r="P112" s="202"/>
      <c r="Q112" s="202"/>
      <c r="R112" s="202"/>
      <c r="S112" s="202"/>
      <c r="T112" s="203"/>
      <c r="AT112" s="204" t="s">
        <v>134</v>
      </c>
      <c r="AU112" s="204" t="s">
        <v>80</v>
      </c>
      <c r="AV112" s="13" t="s">
        <v>80</v>
      </c>
      <c r="AW112" s="13" t="s">
        <v>33</v>
      </c>
      <c r="AX112" s="13" t="s">
        <v>76</v>
      </c>
      <c r="AY112" s="204" t="s">
        <v>123</v>
      </c>
    </row>
    <row r="113" spans="1:65" s="2" customFormat="1" ht="44.25" customHeight="1">
      <c r="A113" s="35"/>
      <c r="B113" s="36"/>
      <c r="C113" s="175" t="s">
        <v>175</v>
      </c>
      <c r="D113" s="175" t="s">
        <v>125</v>
      </c>
      <c r="E113" s="176" t="s">
        <v>449</v>
      </c>
      <c r="F113" s="177" t="s">
        <v>450</v>
      </c>
      <c r="G113" s="178" t="s">
        <v>193</v>
      </c>
      <c r="H113" s="179">
        <v>76.912000000000006</v>
      </c>
      <c r="I113" s="180"/>
      <c r="J113" s="181">
        <f>ROUND(I113*H113,2)</f>
        <v>0</v>
      </c>
      <c r="K113" s="177" t="s">
        <v>129</v>
      </c>
      <c r="L113" s="40"/>
      <c r="M113" s="182" t="s">
        <v>19</v>
      </c>
      <c r="N113" s="183" t="s">
        <v>42</v>
      </c>
      <c r="O113" s="65"/>
      <c r="P113" s="184">
        <f>O113*H113</f>
        <v>0</v>
      </c>
      <c r="Q113" s="184">
        <v>0</v>
      </c>
      <c r="R113" s="184">
        <f>Q113*H113</f>
        <v>0</v>
      </c>
      <c r="S113" s="184">
        <v>0</v>
      </c>
      <c r="T113" s="185">
        <f>S113*H113</f>
        <v>0</v>
      </c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R113" s="186" t="s">
        <v>130</v>
      </c>
      <c r="AT113" s="186" t="s">
        <v>125</v>
      </c>
      <c r="AU113" s="186" t="s">
        <v>80</v>
      </c>
      <c r="AY113" s="18" t="s">
        <v>123</v>
      </c>
      <c r="BE113" s="187">
        <f>IF(N113="základní",J113,0)</f>
        <v>0</v>
      </c>
      <c r="BF113" s="187">
        <f>IF(N113="snížená",J113,0)</f>
        <v>0</v>
      </c>
      <c r="BG113" s="187">
        <f>IF(N113="zákl. přenesená",J113,0)</f>
        <v>0</v>
      </c>
      <c r="BH113" s="187">
        <f>IF(N113="sníž. přenesená",J113,0)</f>
        <v>0</v>
      </c>
      <c r="BI113" s="187">
        <f>IF(N113="nulová",J113,0)</f>
        <v>0</v>
      </c>
      <c r="BJ113" s="18" t="s">
        <v>76</v>
      </c>
      <c r="BK113" s="187">
        <f>ROUND(I113*H113,2)</f>
        <v>0</v>
      </c>
      <c r="BL113" s="18" t="s">
        <v>130</v>
      </c>
      <c r="BM113" s="186" t="s">
        <v>662</v>
      </c>
    </row>
    <row r="114" spans="1:65" s="2" customFormat="1" ht="11.25">
      <c r="A114" s="35"/>
      <c r="B114" s="36"/>
      <c r="C114" s="37"/>
      <c r="D114" s="188" t="s">
        <v>132</v>
      </c>
      <c r="E114" s="37"/>
      <c r="F114" s="189" t="s">
        <v>452</v>
      </c>
      <c r="G114" s="37"/>
      <c r="H114" s="37"/>
      <c r="I114" s="190"/>
      <c r="J114" s="37"/>
      <c r="K114" s="37"/>
      <c r="L114" s="40"/>
      <c r="M114" s="191"/>
      <c r="N114" s="192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132</v>
      </c>
      <c r="AU114" s="18" t="s">
        <v>80</v>
      </c>
    </row>
    <row r="115" spans="1:65" s="13" customFormat="1" ht="11.25">
      <c r="B115" s="193"/>
      <c r="C115" s="194"/>
      <c r="D115" s="195" t="s">
        <v>134</v>
      </c>
      <c r="E115" s="196" t="s">
        <v>19</v>
      </c>
      <c r="F115" s="197" t="s">
        <v>659</v>
      </c>
      <c r="G115" s="194"/>
      <c r="H115" s="198">
        <v>76.912000000000006</v>
      </c>
      <c r="I115" s="199"/>
      <c r="J115" s="194"/>
      <c r="K115" s="194"/>
      <c r="L115" s="200"/>
      <c r="M115" s="201"/>
      <c r="N115" s="202"/>
      <c r="O115" s="202"/>
      <c r="P115" s="202"/>
      <c r="Q115" s="202"/>
      <c r="R115" s="202"/>
      <c r="S115" s="202"/>
      <c r="T115" s="203"/>
      <c r="AT115" s="204" t="s">
        <v>134</v>
      </c>
      <c r="AU115" s="204" t="s">
        <v>80</v>
      </c>
      <c r="AV115" s="13" t="s">
        <v>80</v>
      </c>
      <c r="AW115" s="13" t="s">
        <v>33</v>
      </c>
      <c r="AX115" s="13" t="s">
        <v>76</v>
      </c>
      <c r="AY115" s="204" t="s">
        <v>123</v>
      </c>
    </row>
    <row r="116" spans="1:65" s="12" customFormat="1" ht="22.9" customHeight="1">
      <c r="B116" s="159"/>
      <c r="C116" s="160"/>
      <c r="D116" s="161" t="s">
        <v>70</v>
      </c>
      <c r="E116" s="173" t="s">
        <v>454</v>
      </c>
      <c r="F116" s="173" t="s">
        <v>455</v>
      </c>
      <c r="G116" s="160"/>
      <c r="H116" s="160"/>
      <c r="I116" s="163"/>
      <c r="J116" s="174">
        <f>BK116</f>
        <v>0</v>
      </c>
      <c r="K116" s="160"/>
      <c r="L116" s="165"/>
      <c r="M116" s="166"/>
      <c r="N116" s="167"/>
      <c r="O116" s="167"/>
      <c r="P116" s="168">
        <f>SUM(P117:P118)</f>
        <v>0</v>
      </c>
      <c r="Q116" s="167"/>
      <c r="R116" s="168">
        <f>SUM(R117:R118)</f>
        <v>0</v>
      </c>
      <c r="S116" s="167"/>
      <c r="T116" s="169">
        <f>SUM(T117:T118)</f>
        <v>0</v>
      </c>
      <c r="AR116" s="170" t="s">
        <v>76</v>
      </c>
      <c r="AT116" s="171" t="s">
        <v>70</v>
      </c>
      <c r="AU116" s="171" t="s">
        <v>76</v>
      </c>
      <c r="AY116" s="170" t="s">
        <v>123</v>
      </c>
      <c r="BK116" s="172">
        <f>SUM(BK117:BK118)</f>
        <v>0</v>
      </c>
    </row>
    <row r="117" spans="1:65" s="2" customFormat="1" ht="44.25" customHeight="1">
      <c r="A117" s="35"/>
      <c r="B117" s="36"/>
      <c r="C117" s="175" t="s">
        <v>180</v>
      </c>
      <c r="D117" s="175" t="s">
        <v>125</v>
      </c>
      <c r="E117" s="176" t="s">
        <v>457</v>
      </c>
      <c r="F117" s="177" t="s">
        <v>458</v>
      </c>
      <c r="G117" s="178" t="s">
        <v>193</v>
      </c>
      <c r="H117" s="179">
        <v>111.131</v>
      </c>
      <c r="I117" s="180"/>
      <c r="J117" s="181">
        <f>ROUND(I117*H117,2)</f>
        <v>0</v>
      </c>
      <c r="K117" s="177" t="s">
        <v>129</v>
      </c>
      <c r="L117" s="40"/>
      <c r="M117" s="182" t="s">
        <v>19</v>
      </c>
      <c r="N117" s="183" t="s">
        <v>42</v>
      </c>
      <c r="O117" s="65"/>
      <c r="P117" s="184">
        <f>O117*H117</f>
        <v>0</v>
      </c>
      <c r="Q117" s="184">
        <v>0</v>
      </c>
      <c r="R117" s="184">
        <f>Q117*H117</f>
        <v>0</v>
      </c>
      <c r="S117" s="184">
        <v>0</v>
      </c>
      <c r="T117" s="185">
        <f>S117*H117</f>
        <v>0</v>
      </c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R117" s="186" t="s">
        <v>130</v>
      </c>
      <c r="AT117" s="186" t="s">
        <v>125</v>
      </c>
      <c r="AU117" s="186" t="s">
        <v>80</v>
      </c>
      <c r="AY117" s="18" t="s">
        <v>123</v>
      </c>
      <c r="BE117" s="187">
        <f>IF(N117="základní",J117,0)</f>
        <v>0</v>
      </c>
      <c r="BF117" s="187">
        <f>IF(N117="snížená",J117,0)</f>
        <v>0</v>
      </c>
      <c r="BG117" s="187">
        <f>IF(N117="zákl. přenesená",J117,0)</f>
        <v>0</v>
      </c>
      <c r="BH117" s="187">
        <f>IF(N117="sníž. přenesená",J117,0)</f>
        <v>0</v>
      </c>
      <c r="BI117" s="187">
        <f>IF(N117="nulová",J117,0)</f>
        <v>0</v>
      </c>
      <c r="BJ117" s="18" t="s">
        <v>76</v>
      </c>
      <c r="BK117" s="187">
        <f>ROUND(I117*H117,2)</f>
        <v>0</v>
      </c>
      <c r="BL117" s="18" t="s">
        <v>130</v>
      </c>
      <c r="BM117" s="186" t="s">
        <v>663</v>
      </c>
    </row>
    <row r="118" spans="1:65" s="2" customFormat="1" ht="11.25">
      <c r="A118" s="35"/>
      <c r="B118" s="36"/>
      <c r="C118" s="37"/>
      <c r="D118" s="188" t="s">
        <v>132</v>
      </c>
      <c r="E118" s="37"/>
      <c r="F118" s="189" t="s">
        <v>460</v>
      </c>
      <c r="G118" s="37"/>
      <c r="H118" s="37"/>
      <c r="I118" s="190"/>
      <c r="J118" s="37"/>
      <c r="K118" s="37"/>
      <c r="L118" s="40"/>
      <c r="M118" s="229"/>
      <c r="N118" s="230"/>
      <c r="O118" s="231"/>
      <c r="P118" s="231"/>
      <c r="Q118" s="231"/>
      <c r="R118" s="231"/>
      <c r="S118" s="231"/>
      <c r="T118" s="232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132</v>
      </c>
      <c r="AU118" s="18" t="s">
        <v>80</v>
      </c>
    </row>
    <row r="119" spans="1:65" s="2" customFormat="1" ht="6.95" customHeight="1">
      <c r="A119" s="35"/>
      <c r="B119" s="48"/>
      <c r="C119" s="49"/>
      <c r="D119" s="49"/>
      <c r="E119" s="49"/>
      <c r="F119" s="49"/>
      <c r="G119" s="49"/>
      <c r="H119" s="49"/>
      <c r="I119" s="49"/>
      <c r="J119" s="49"/>
      <c r="K119" s="49"/>
      <c r="L119" s="40"/>
      <c r="M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</sheetData>
  <sheetProtection algorithmName="SHA-512" hashValue="FeKRmF3s17uZB11F1v183rgvYCiyXtKYOkfoniWtHtqiCkp6k3ZWJ0lvOIo3F/uEdk536P9gQCK8LTOanV+nMg==" saltValue="+ajgk4qBZswu7DP5J7rtztF/M5lvrBKZot0XGF56/jMLXurRwIzqbz02q67QV2xidvER25P2Ov9xVvoO/TAPNw==" spinCount="100000" sheet="1" objects="1" scenarios="1" formatColumns="0" formatRows="0" autoFilter="0"/>
  <autoFilter ref="C84:K118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/>
    <hyperlink ref="F92" r:id="rId2"/>
    <hyperlink ref="F94" r:id="rId3"/>
    <hyperlink ref="F98" r:id="rId4"/>
    <hyperlink ref="F101" r:id="rId5"/>
    <hyperlink ref="F104" r:id="rId6"/>
    <hyperlink ref="F108" r:id="rId7"/>
    <hyperlink ref="F111" r:id="rId8"/>
    <hyperlink ref="F114" r:id="rId9"/>
    <hyperlink ref="F118" r:id="rId10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AT2" s="18" t="s">
        <v>88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1"/>
      <c r="AT3" s="18" t="s">
        <v>80</v>
      </c>
    </row>
    <row r="4" spans="1:46" s="1" customFormat="1" ht="24.95" customHeight="1">
      <c r="B4" s="21"/>
      <c r="D4" s="105" t="s">
        <v>92</v>
      </c>
      <c r="L4" s="21"/>
      <c r="M4" s="106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07" t="s">
        <v>16</v>
      </c>
      <c r="L6" s="21"/>
    </row>
    <row r="7" spans="1:46" s="1" customFormat="1" ht="16.5" customHeight="1">
      <c r="B7" s="21"/>
      <c r="E7" s="374" t="str">
        <f>'Rekapitulace stavby'!K6</f>
        <v>Oprava kanalizace Hůrky</v>
      </c>
      <c r="F7" s="375"/>
      <c r="G7" s="375"/>
      <c r="H7" s="375"/>
      <c r="L7" s="21"/>
    </row>
    <row r="8" spans="1:46" s="2" customFormat="1" ht="12" customHeight="1">
      <c r="A8" s="35"/>
      <c r="B8" s="40"/>
      <c r="C8" s="35"/>
      <c r="D8" s="107" t="s">
        <v>93</v>
      </c>
      <c r="E8" s="35"/>
      <c r="F8" s="35"/>
      <c r="G8" s="35"/>
      <c r="H8" s="35"/>
      <c r="I8" s="35"/>
      <c r="J8" s="35"/>
      <c r="K8" s="35"/>
      <c r="L8" s="108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76" t="s">
        <v>664</v>
      </c>
      <c r="F9" s="377"/>
      <c r="G9" s="377"/>
      <c r="H9" s="377"/>
      <c r="I9" s="35"/>
      <c r="J9" s="35"/>
      <c r="K9" s="35"/>
      <c r="L9" s="108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1.25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0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07" t="s">
        <v>18</v>
      </c>
      <c r="E11" s="35"/>
      <c r="F11" s="109" t="s">
        <v>19</v>
      </c>
      <c r="G11" s="35"/>
      <c r="H11" s="35"/>
      <c r="I11" s="107" t="s">
        <v>20</v>
      </c>
      <c r="J11" s="109" t="s">
        <v>19</v>
      </c>
      <c r="K11" s="35"/>
      <c r="L11" s="108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07" t="s">
        <v>21</v>
      </c>
      <c r="E12" s="35"/>
      <c r="F12" s="109" t="s">
        <v>22</v>
      </c>
      <c r="G12" s="35"/>
      <c r="H12" s="35"/>
      <c r="I12" s="107" t="s">
        <v>23</v>
      </c>
      <c r="J12" s="110" t="str">
        <f>'Rekapitulace stavby'!AN8</f>
        <v>24. 6. 2024</v>
      </c>
      <c r="K12" s="35"/>
      <c r="L12" s="10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0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07" t="s">
        <v>25</v>
      </c>
      <c r="E14" s="35"/>
      <c r="F14" s="35"/>
      <c r="G14" s="35"/>
      <c r="H14" s="35"/>
      <c r="I14" s="107" t="s">
        <v>26</v>
      </c>
      <c r="J14" s="109" t="s">
        <v>19</v>
      </c>
      <c r="K14" s="35"/>
      <c r="L14" s="10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09" t="s">
        <v>27</v>
      </c>
      <c r="F15" s="35"/>
      <c r="G15" s="35"/>
      <c r="H15" s="35"/>
      <c r="I15" s="107" t="s">
        <v>28</v>
      </c>
      <c r="J15" s="109" t="s">
        <v>19</v>
      </c>
      <c r="K15" s="35"/>
      <c r="L15" s="10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08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07" t="s">
        <v>29</v>
      </c>
      <c r="E17" s="35"/>
      <c r="F17" s="35"/>
      <c r="G17" s="35"/>
      <c r="H17" s="35"/>
      <c r="I17" s="107" t="s">
        <v>26</v>
      </c>
      <c r="J17" s="31" t="str">
        <f>'Rekapitulace stavby'!AN13</f>
        <v>Vyplň údaj</v>
      </c>
      <c r="K17" s="35"/>
      <c r="L17" s="108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78" t="str">
        <f>'Rekapitulace stavby'!E14</f>
        <v>Vyplň údaj</v>
      </c>
      <c r="F18" s="379"/>
      <c r="G18" s="379"/>
      <c r="H18" s="379"/>
      <c r="I18" s="107" t="s">
        <v>28</v>
      </c>
      <c r="J18" s="31" t="str">
        <f>'Rekapitulace stavby'!AN14</f>
        <v>Vyplň údaj</v>
      </c>
      <c r="K18" s="35"/>
      <c r="L18" s="108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08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07" t="s">
        <v>31</v>
      </c>
      <c r="E20" s="35"/>
      <c r="F20" s="35"/>
      <c r="G20" s="35"/>
      <c r="H20" s="35"/>
      <c r="I20" s="107" t="s">
        <v>26</v>
      </c>
      <c r="J20" s="109" t="s">
        <v>19</v>
      </c>
      <c r="K20" s="35"/>
      <c r="L20" s="108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9" t="s">
        <v>32</v>
      </c>
      <c r="F21" s="35"/>
      <c r="G21" s="35"/>
      <c r="H21" s="35"/>
      <c r="I21" s="107" t="s">
        <v>28</v>
      </c>
      <c r="J21" s="109" t="s">
        <v>19</v>
      </c>
      <c r="K21" s="35"/>
      <c r="L21" s="108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08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07" t="s">
        <v>34</v>
      </c>
      <c r="E23" s="35"/>
      <c r="F23" s="35"/>
      <c r="G23" s="35"/>
      <c r="H23" s="35"/>
      <c r="I23" s="107" t="s">
        <v>26</v>
      </c>
      <c r="J23" s="109" t="s">
        <v>19</v>
      </c>
      <c r="K23" s="35"/>
      <c r="L23" s="108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9" t="s">
        <v>32</v>
      </c>
      <c r="F24" s="35"/>
      <c r="G24" s="35"/>
      <c r="H24" s="35"/>
      <c r="I24" s="107" t="s">
        <v>28</v>
      </c>
      <c r="J24" s="109" t="s">
        <v>19</v>
      </c>
      <c r="K24" s="35"/>
      <c r="L24" s="108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08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07" t="s">
        <v>35</v>
      </c>
      <c r="E26" s="35"/>
      <c r="F26" s="35"/>
      <c r="G26" s="35"/>
      <c r="H26" s="35"/>
      <c r="I26" s="35"/>
      <c r="J26" s="35"/>
      <c r="K26" s="35"/>
      <c r="L26" s="108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1"/>
      <c r="B27" s="112"/>
      <c r="C27" s="111"/>
      <c r="D27" s="111"/>
      <c r="E27" s="380" t="s">
        <v>19</v>
      </c>
      <c r="F27" s="380"/>
      <c r="G27" s="380"/>
      <c r="H27" s="380"/>
      <c r="I27" s="111"/>
      <c r="J27" s="111"/>
      <c r="K27" s="111"/>
      <c r="L27" s="113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08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4"/>
      <c r="E29" s="114"/>
      <c r="F29" s="114"/>
      <c r="G29" s="114"/>
      <c r="H29" s="114"/>
      <c r="I29" s="114"/>
      <c r="J29" s="114"/>
      <c r="K29" s="114"/>
      <c r="L29" s="108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15" t="s">
        <v>37</v>
      </c>
      <c r="E30" s="35"/>
      <c r="F30" s="35"/>
      <c r="G30" s="35"/>
      <c r="H30" s="35"/>
      <c r="I30" s="35"/>
      <c r="J30" s="116">
        <f>ROUND(J88, 2)</f>
        <v>0</v>
      </c>
      <c r="K30" s="35"/>
      <c r="L30" s="108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4"/>
      <c r="E31" s="114"/>
      <c r="F31" s="114"/>
      <c r="G31" s="114"/>
      <c r="H31" s="114"/>
      <c r="I31" s="114"/>
      <c r="J31" s="114"/>
      <c r="K31" s="114"/>
      <c r="L31" s="108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17" t="s">
        <v>39</v>
      </c>
      <c r="G32" s="35"/>
      <c r="H32" s="35"/>
      <c r="I32" s="117" t="s">
        <v>38</v>
      </c>
      <c r="J32" s="117" t="s">
        <v>40</v>
      </c>
      <c r="K32" s="35"/>
      <c r="L32" s="108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18" t="s">
        <v>41</v>
      </c>
      <c r="E33" s="107" t="s">
        <v>42</v>
      </c>
      <c r="F33" s="119">
        <f>ROUND((SUM(BE88:BE132)),  2)</f>
        <v>0</v>
      </c>
      <c r="G33" s="35"/>
      <c r="H33" s="35"/>
      <c r="I33" s="120">
        <v>0.21</v>
      </c>
      <c r="J33" s="119">
        <f>ROUND(((SUM(BE88:BE132))*I33),  2)</f>
        <v>0</v>
      </c>
      <c r="K33" s="35"/>
      <c r="L33" s="108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07" t="s">
        <v>43</v>
      </c>
      <c r="F34" s="119">
        <f>ROUND((SUM(BF88:BF132)),  2)</f>
        <v>0</v>
      </c>
      <c r="G34" s="35"/>
      <c r="H34" s="35"/>
      <c r="I34" s="120">
        <v>0.12</v>
      </c>
      <c r="J34" s="119">
        <f>ROUND(((SUM(BF88:BF132))*I34),  2)</f>
        <v>0</v>
      </c>
      <c r="K34" s="35"/>
      <c r="L34" s="108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07" t="s">
        <v>44</v>
      </c>
      <c r="F35" s="119">
        <f>ROUND((SUM(BG88:BG132)),  2)</f>
        <v>0</v>
      </c>
      <c r="G35" s="35"/>
      <c r="H35" s="35"/>
      <c r="I35" s="120">
        <v>0.21</v>
      </c>
      <c r="J35" s="119">
        <f>0</f>
        <v>0</v>
      </c>
      <c r="K35" s="35"/>
      <c r="L35" s="108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07" t="s">
        <v>45</v>
      </c>
      <c r="F36" s="119">
        <f>ROUND((SUM(BH88:BH132)),  2)</f>
        <v>0</v>
      </c>
      <c r="G36" s="35"/>
      <c r="H36" s="35"/>
      <c r="I36" s="120">
        <v>0.12</v>
      </c>
      <c r="J36" s="119">
        <f>0</f>
        <v>0</v>
      </c>
      <c r="K36" s="35"/>
      <c r="L36" s="108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07" t="s">
        <v>46</v>
      </c>
      <c r="F37" s="119">
        <f>ROUND((SUM(BI88:BI132)),  2)</f>
        <v>0</v>
      </c>
      <c r="G37" s="35"/>
      <c r="H37" s="35"/>
      <c r="I37" s="120">
        <v>0</v>
      </c>
      <c r="J37" s="119">
        <f>0</f>
        <v>0</v>
      </c>
      <c r="K37" s="35"/>
      <c r="L37" s="108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08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1"/>
      <c r="D39" s="122" t="s">
        <v>47</v>
      </c>
      <c r="E39" s="123"/>
      <c r="F39" s="123"/>
      <c r="G39" s="124" t="s">
        <v>48</v>
      </c>
      <c r="H39" s="125" t="s">
        <v>49</v>
      </c>
      <c r="I39" s="123"/>
      <c r="J39" s="126">
        <f>SUM(J30:J37)</f>
        <v>0</v>
      </c>
      <c r="K39" s="127"/>
      <c r="L39" s="108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28"/>
      <c r="C40" s="129"/>
      <c r="D40" s="129"/>
      <c r="E40" s="129"/>
      <c r="F40" s="129"/>
      <c r="G40" s="129"/>
      <c r="H40" s="129"/>
      <c r="I40" s="129"/>
      <c r="J40" s="129"/>
      <c r="K40" s="129"/>
      <c r="L40" s="108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08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95</v>
      </c>
      <c r="D45" s="37"/>
      <c r="E45" s="37"/>
      <c r="F45" s="37"/>
      <c r="G45" s="37"/>
      <c r="H45" s="37"/>
      <c r="I45" s="37"/>
      <c r="J45" s="37"/>
      <c r="K45" s="37"/>
      <c r="L45" s="108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08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08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381" t="str">
        <f>E7</f>
        <v>Oprava kanalizace Hůrky</v>
      </c>
      <c r="F48" s="382"/>
      <c r="G48" s="382"/>
      <c r="H48" s="382"/>
      <c r="I48" s="37"/>
      <c r="J48" s="37"/>
      <c r="K48" s="37"/>
      <c r="L48" s="108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93</v>
      </c>
      <c r="D49" s="37"/>
      <c r="E49" s="37"/>
      <c r="F49" s="37"/>
      <c r="G49" s="37"/>
      <c r="H49" s="37"/>
      <c r="I49" s="37"/>
      <c r="J49" s="37"/>
      <c r="K49" s="37"/>
      <c r="L49" s="108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334" t="str">
        <f>E9</f>
        <v>VON - Vedlejší a ostatní náklady</v>
      </c>
      <c r="F50" s="383"/>
      <c r="G50" s="383"/>
      <c r="H50" s="383"/>
      <c r="I50" s="37"/>
      <c r="J50" s="37"/>
      <c r="K50" s="37"/>
      <c r="L50" s="108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08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Hůrky, m.č. Nová Bystřice</v>
      </c>
      <c r="G52" s="37"/>
      <c r="H52" s="37"/>
      <c r="I52" s="30" t="s">
        <v>23</v>
      </c>
      <c r="J52" s="60" t="str">
        <f>IF(J12="","",J12)</f>
        <v>24. 6. 2024</v>
      </c>
      <c r="K52" s="37"/>
      <c r="L52" s="108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08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5.2" customHeight="1">
      <c r="A54" s="35"/>
      <c r="B54" s="36"/>
      <c r="C54" s="30" t="s">
        <v>25</v>
      </c>
      <c r="D54" s="37"/>
      <c r="E54" s="37"/>
      <c r="F54" s="28" t="str">
        <f>E15</f>
        <v>Město Nová Bystřice</v>
      </c>
      <c r="G54" s="37"/>
      <c r="H54" s="37"/>
      <c r="I54" s="30" t="s">
        <v>31</v>
      </c>
      <c r="J54" s="33" t="str">
        <f>E21</f>
        <v>Ing. Martin Růžička</v>
      </c>
      <c r="K54" s="37"/>
      <c r="L54" s="108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29</v>
      </c>
      <c r="D55" s="37"/>
      <c r="E55" s="37"/>
      <c r="F55" s="28" t="str">
        <f>IF(E18="","",E18)</f>
        <v>Vyplň údaj</v>
      </c>
      <c r="G55" s="37"/>
      <c r="H55" s="37"/>
      <c r="I55" s="30" t="s">
        <v>34</v>
      </c>
      <c r="J55" s="33" t="str">
        <f>E24</f>
        <v>Ing. Martin Růžička</v>
      </c>
      <c r="K55" s="37"/>
      <c r="L55" s="108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08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2" t="s">
        <v>96</v>
      </c>
      <c r="D57" s="133"/>
      <c r="E57" s="133"/>
      <c r="F57" s="133"/>
      <c r="G57" s="133"/>
      <c r="H57" s="133"/>
      <c r="I57" s="133"/>
      <c r="J57" s="134" t="s">
        <v>97</v>
      </c>
      <c r="K57" s="133"/>
      <c r="L57" s="108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08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35" t="s">
        <v>69</v>
      </c>
      <c r="D59" s="37"/>
      <c r="E59" s="37"/>
      <c r="F59" s="37"/>
      <c r="G59" s="37"/>
      <c r="H59" s="37"/>
      <c r="I59" s="37"/>
      <c r="J59" s="78">
        <f>J88</f>
        <v>0</v>
      </c>
      <c r="K59" s="37"/>
      <c r="L59" s="108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98</v>
      </c>
    </row>
    <row r="60" spans="1:47" s="9" customFormat="1" ht="24.95" customHeight="1">
      <c r="B60" s="136"/>
      <c r="C60" s="137"/>
      <c r="D60" s="138" t="s">
        <v>99</v>
      </c>
      <c r="E60" s="139"/>
      <c r="F60" s="139"/>
      <c r="G60" s="139"/>
      <c r="H60" s="139"/>
      <c r="I60" s="139"/>
      <c r="J60" s="140">
        <f>J89</f>
        <v>0</v>
      </c>
      <c r="K60" s="137"/>
      <c r="L60" s="141"/>
    </row>
    <row r="61" spans="1:47" s="10" customFormat="1" ht="19.899999999999999" customHeight="1">
      <c r="B61" s="142"/>
      <c r="C61" s="143"/>
      <c r="D61" s="144" t="s">
        <v>100</v>
      </c>
      <c r="E61" s="145"/>
      <c r="F61" s="145"/>
      <c r="G61" s="145"/>
      <c r="H61" s="145"/>
      <c r="I61" s="145"/>
      <c r="J61" s="146">
        <f>J90</f>
        <v>0</v>
      </c>
      <c r="K61" s="143"/>
      <c r="L61" s="147"/>
    </row>
    <row r="62" spans="1:47" s="10" customFormat="1" ht="19.899999999999999" customHeight="1">
      <c r="B62" s="142"/>
      <c r="C62" s="143"/>
      <c r="D62" s="144" t="s">
        <v>665</v>
      </c>
      <c r="E62" s="145"/>
      <c r="F62" s="145"/>
      <c r="G62" s="145"/>
      <c r="H62" s="145"/>
      <c r="I62" s="145"/>
      <c r="J62" s="146">
        <f>J95</f>
        <v>0</v>
      </c>
      <c r="K62" s="143"/>
      <c r="L62" s="147"/>
    </row>
    <row r="63" spans="1:47" s="9" customFormat="1" ht="24.95" customHeight="1">
      <c r="B63" s="136"/>
      <c r="C63" s="137"/>
      <c r="D63" s="138" t="s">
        <v>666</v>
      </c>
      <c r="E63" s="139"/>
      <c r="F63" s="139"/>
      <c r="G63" s="139"/>
      <c r="H63" s="139"/>
      <c r="I63" s="139"/>
      <c r="J63" s="140">
        <f>J108</f>
        <v>0</v>
      </c>
      <c r="K63" s="137"/>
      <c r="L63" s="141"/>
    </row>
    <row r="64" spans="1:47" s="10" customFormat="1" ht="19.899999999999999" customHeight="1">
      <c r="B64" s="142"/>
      <c r="C64" s="143"/>
      <c r="D64" s="144" t="s">
        <v>667</v>
      </c>
      <c r="E64" s="145"/>
      <c r="F64" s="145"/>
      <c r="G64" s="145"/>
      <c r="H64" s="145"/>
      <c r="I64" s="145"/>
      <c r="J64" s="146">
        <f>J109</f>
        <v>0</v>
      </c>
      <c r="K64" s="143"/>
      <c r="L64" s="147"/>
    </row>
    <row r="65" spans="1:31" s="10" customFormat="1" ht="19.899999999999999" customHeight="1">
      <c r="B65" s="142"/>
      <c r="C65" s="143"/>
      <c r="D65" s="144" t="s">
        <v>668</v>
      </c>
      <c r="E65" s="145"/>
      <c r="F65" s="145"/>
      <c r="G65" s="145"/>
      <c r="H65" s="145"/>
      <c r="I65" s="145"/>
      <c r="J65" s="146">
        <f>J118</f>
        <v>0</v>
      </c>
      <c r="K65" s="143"/>
      <c r="L65" s="147"/>
    </row>
    <row r="66" spans="1:31" s="10" customFormat="1" ht="19.899999999999999" customHeight="1">
      <c r="B66" s="142"/>
      <c r="C66" s="143"/>
      <c r="D66" s="144" t="s">
        <v>669</v>
      </c>
      <c r="E66" s="145"/>
      <c r="F66" s="145"/>
      <c r="G66" s="145"/>
      <c r="H66" s="145"/>
      <c r="I66" s="145"/>
      <c r="J66" s="146">
        <f>J121</f>
        <v>0</v>
      </c>
      <c r="K66" s="143"/>
      <c r="L66" s="147"/>
    </row>
    <row r="67" spans="1:31" s="10" customFormat="1" ht="19.899999999999999" customHeight="1">
      <c r="B67" s="142"/>
      <c r="C67" s="143"/>
      <c r="D67" s="144" t="s">
        <v>670</v>
      </c>
      <c r="E67" s="145"/>
      <c r="F67" s="145"/>
      <c r="G67" s="145"/>
      <c r="H67" s="145"/>
      <c r="I67" s="145"/>
      <c r="J67" s="146">
        <f>J125</f>
        <v>0</v>
      </c>
      <c r="K67" s="143"/>
      <c r="L67" s="147"/>
    </row>
    <row r="68" spans="1:31" s="10" customFormat="1" ht="19.899999999999999" customHeight="1">
      <c r="B68" s="142"/>
      <c r="C68" s="143"/>
      <c r="D68" s="144" t="s">
        <v>671</v>
      </c>
      <c r="E68" s="145"/>
      <c r="F68" s="145"/>
      <c r="G68" s="145"/>
      <c r="H68" s="145"/>
      <c r="I68" s="145"/>
      <c r="J68" s="146">
        <f>J128</f>
        <v>0</v>
      </c>
      <c r="K68" s="143"/>
      <c r="L68" s="147"/>
    </row>
    <row r="69" spans="1:31" s="2" customFormat="1" ht="21.75" customHeight="1">
      <c r="A69" s="35"/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108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31" s="2" customFormat="1" ht="6.95" customHeight="1">
      <c r="A70" s="35"/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108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4" spans="1:31" s="2" customFormat="1" ht="6.95" customHeight="1">
      <c r="A74" s="35"/>
      <c r="B74" s="50"/>
      <c r="C74" s="51"/>
      <c r="D74" s="51"/>
      <c r="E74" s="51"/>
      <c r="F74" s="51"/>
      <c r="G74" s="51"/>
      <c r="H74" s="51"/>
      <c r="I74" s="51"/>
      <c r="J74" s="51"/>
      <c r="K74" s="51"/>
      <c r="L74" s="108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24.95" customHeight="1">
      <c r="A75" s="35"/>
      <c r="B75" s="36"/>
      <c r="C75" s="24" t="s">
        <v>108</v>
      </c>
      <c r="D75" s="37"/>
      <c r="E75" s="37"/>
      <c r="F75" s="37"/>
      <c r="G75" s="37"/>
      <c r="H75" s="37"/>
      <c r="I75" s="37"/>
      <c r="J75" s="37"/>
      <c r="K75" s="37"/>
      <c r="L75" s="108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6.95" customHeigh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108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2" customHeight="1">
      <c r="A77" s="35"/>
      <c r="B77" s="36"/>
      <c r="C77" s="30" t="s">
        <v>16</v>
      </c>
      <c r="D77" s="37"/>
      <c r="E77" s="37"/>
      <c r="F77" s="37"/>
      <c r="G77" s="37"/>
      <c r="H77" s="37"/>
      <c r="I77" s="37"/>
      <c r="J77" s="37"/>
      <c r="K77" s="37"/>
      <c r="L77" s="108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6.5" customHeight="1">
      <c r="A78" s="35"/>
      <c r="B78" s="36"/>
      <c r="C78" s="37"/>
      <c r="D78" s="37"/>
      <c r="E78" s="381" t="str">
        <f>E7</f>
        <v>Oprava kanalizace Hůrky</v>
      </c>
      <c r="F78" s="382"/>
      <c r="G78" s="382"/>
      <c r="H78" s="382"/>
      <c r="I78" s="37"/>
      <c r="J78" s="37"/>
      <c r="K78" s="37"/>
      <c r="L78" s="108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2" customHeight="1">
      <c r="A79" s="35"/>
      <c r="B79" s="36"/>
      <c r="C79" s="30" t="s">
        <v>93</v>
      </c>
      <c r="D79" s="37"/>
      <c r="E79" s="37"/>
      <c r="F79" s="37"/>
      <c r="G79" s="37"/>
      <c r="H79" s="37"/>
      <c r="I79" s="37"/>
      <c r="J79" s="37"/>
      <c r="K79" s="37"/>
      <c r="L79" s="108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16.5" customHeight="1">
      <c r="A80" s="35"/>
      <c r="B80" s="36"/>
      <c r="C80" s="37"/>
      <c r="D80" s="37"/>
      <c r="E80" s="334" t="str">
        <f>E9</f>
        <v>VON - Vedlejší a ostatní náklady</v>
      </c>
      <c r="F80" s="383"/>
      <c r="G80" s="383"/>
      <c r="H80" s="383"/>
      <c r="I80" s="37"/>
      <c r="J80" s="37"/>
      <c r="K80" s="37"/>
      <c r="L80" s="108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5" s="2" customFormat="1" ht="6.95" customHeight="1">
      <c r="A81" s="35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108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21</v>
      </c>
      <c r="D82" s="37"/>
      <c r="E82" s="37"/>
      <c r="F82" s="28" t="str">
        <f>F12</f>
        <v>Hůrky, m.č. Nová Bystřice</v>
      </c>
      <c r="G82" s="37"/>
      <c r="H82" s="37"/>
      <c r="I82" s="30" t="s">
        <v>23</v>
      </c>
      <c r="J82" s="60" t="str">
        <f>IF(J12="","",J12)</f>
        <v>24. 6. 2024</v>
      </c>
      <c r="K82" s="37"/>
      <c r="L82" s="108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108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15.2" customHeight="1">
      <c r="A84" s="35"/>
      <c r="B84" s="36"/>
      <c r="C84" s="30" t="s">
        <v>25</v>
      </c>
      <c r="D84" s="37"/>
      <c r="E84" s="37"/>
      <c r="F84" s="28" t="str">
        <f>E15</f>
        <v>Město Nová Bystřice</v>
      </c>
      <c r="G84" s="37"/>
      <c r="H84" s="37"/>
      <c r="I84" s="30" t="s">
        <v>31</v>
      </c>
      <c r="J84" s="33" t="str">
        <f>E21</f>
        <v>Ing. Martin Růžička</v>
      </c>
      <c r="K84" s="37"/>
      <c r="L84" s="108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5.2" customHeight="1">
      <c r="A85" s="35"/>
      <c r="B85" s="36"/>
      <c r="C85" s="30" t="s">
        <v>29</v>
      </c>
      <c r="D85" s="37"/>
      <c r="E85" s="37"/>
      <c r="F85" s="28" t="str">
        <f>IF(E18="","",E18)</f>
        <v>Vyplň údaj</v>
      </c>
      <c r="G85" s="37"/>
      <c r="H85" s="37"/>
      <c r="I85" s="30" t="s">
        <v>34</v>
      </c>
      <c r="J85" s="33" t="str">
        <f>E24</f>
        <v>Ing. Martin Růžička</v>
      </c>
      <c r="K85" s="37"/>
      <c r="L85" s="108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10.3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08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11" customFormat="1" ht="29.25" customHeight="1">
      <c r="A87" s="148"/>
      <c r="B87" s="149"/>
      <c r="C87" s="150" t="s">
        <v>109</v>
      </c>
      <c r="D87" s="151" t="s">
        <v>56</v>
      </c>
      <c r="E87" s="151" t="s">
        <v>52</v>
      </c>
      <c r="F87" s="151" t="s">
        <v>53</v>
      </c>
      <c r="G87" s="151" t="s">
        <v>110</v>
      </c>
      <c r="H87" s="151" t="s">
        <v>111</v>
      </c>
      <c r="I87" s="151" t="s">
        <v>112</v>
      </c>
      <c r="J87" s="151" t="s">
        <v>97</v>
      </c>
      <c r="K87" s="152" t="s">
        <v>113</v>
      </c>
      <c r="L87" s="153"/>
      <c r="M87" s="69" t="s">
        <v>19</v>
      </c>
      <c r="N87" s="70" t="s">
        <v>41</v>
      </c>
      <c r="O87" s="70" t="s">
        <v>114</v>
      </c>
      <c r="P87" s="70" t="s">
        <v>115</v>
      </c>
      <c r="Q87" s="70" t="s">
        <v>116</v>
      </c>
      <c r="R87" s="70" t="s">
        <v>117</v>
      </c>
      <c r="S87" s="70" t="s">
        <v>118</v>
      </c>
      <c r="T87" s="71" t="s">
        <v>119</v>
      </c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</row>
    <row r="88" spans="1:65" s="2" customFormat="1" ht="22.9" customHeight="1">
      <c r="A88" s="35"/>
      <c r="B88" s="36"/>
      <c r="C88" s="76" t="s">
        <v>120</v>
      </c>
      <c r="D88" s="37"/>
      <c r="E88" s="37"/>
      <c r="F88" s="37"/>
      <c r="G88" s="37"/>
      <c r="H88" s="37"/>
      <c r="I88" s="37"/>
      <c r="J88" s="154">
        <f>BK88</f>
        <v>0</v>
      </c>
      <c r="K88" s="37"/>
      <c r="L88" s="40"/>
      <c r="M88" s="72"/>
      <c r="N88" s="155"/>
      <c r="O88" s="73"/>
      <c r="P88" s="156">
        <f>P89+P108</f>
        <v>0</v>
      </c>
      <c r="Q88" s="73"/>
      <c r="R88" s="156">
        <f>R89+R108</f>
        <v>1.6250000000000001E-2</v>
      </c>
      <c r="S88" s="73"/>
      <c r="T88" s="157">
        <f>T89+T108</f>
        <v>0</v>
      </c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T88" s="18" t="s">
        <v>70</v>
      </c>
      <c r="AU88" s="18" t="s">
        <v>98</v>
      </c>
      <c r="BK88" s="158">
        <f>BK89+BK108</f>
        <v>0</v>
      </c>
    </row>
    <row r="89" spans="1:65" s="12" customFormat="1" ht="25.9" customHeight="1">
      <c r="B89" s="159"/>
      <c r="C89" s="160"/>
      <c r="D89" s="161" t="s">
        <v>70</v>
      </c>
      <c r="E89" s="162" t="s">
        <v>121</v>
      </c>
      <c r="F89" s="162" t="s">
        <v>122</v>
      </c>
      <c r="G89" s="160"/>
      <c r="H89" s="160"/>
      <c r="I89" s="163"/>
      <c r="J89" s="164">
        <f>BK89</f>
        <v>0</v>
      </c>
      <c r="K89" s="160"/>
      <c r="L89" s="165"/>
      <c r="M89" s="166"/>
      <c r="N89" s="167"/>
      <c r="O89" s="167"/>
      <c r="P89" s="168">
        <f>P90+P95</f>
        <v>0</v>
      </c>
      <c r="Q89" s="167"/>
      <c r="R89" s="168">
        <f>R90+R95</f>
        <v>1.6250000000000001E-2</v>
      </c>
      <c r="S89" s="167"/>
      <c r="T89" s="169">
        <f>T90+T95</f>
        <v>0</v>
      </c>
      <c r="AR89" s="170" t="s">
        <v>76</v>
      </c>
      <c r="AT89" s="171" t="s">
        <v>70</v>
      </c>
      <c r="AU89" s="171" t="s">
        <v>71</v>
      </c>
      <c r="AY89" s="170" t="s">
        <v>123</v>
      </c>
      <c r="BK89" s="172">
        <f>BK90+BK95</f>
        <v>0</v>
      </c>
    </row>
    <row r="90" spans="1:65" s="12" customFormat="1" ht="22.9" customHeight="1">
      <c r="B90" s="159"/>
      <c r="C90" s="160"/>
      <c r="D90" s="161" t="s">
        <v>70</v>
      </c>
      <c r="E90" s="173" t="s">
        <v>76</v>
      </c>
      <c r="F90" s="173" t="s">
        <v>124</v>
      </c>
      <c r="G90" s="160"/>
      <c r="H90" s="160"/>
      <c r="I90" s="163"/>
      <c r="J90" s="174">
        <f>BK90</f>
        <v>0</v>
      </c>
      <c r="K90" s="160"/>
      <c r="L90" s="165"/>
      <c r="M90" s="166"/>
      <c r="N90" s="167"/>
      <c r="O90" s="167"/>
      <c r="P90" s="168">
        <f>SUM(P91:P94)</f>
        <v>0</v>
      </c>
      <c r="Q90" s="167"/>
      <c r="R90" s="168">
        <f>SUM(R91:R94)</f>
        <v>1.6250000000000001E-2</v>
      </c>
      <c r="S90" s="167"/>
      <c r="T90" s="169">
        <f>SUM(T91:T94)</f>
        <v>0</v>
      </c>
      <c r="AR90" s="170" t="s">
        <v>76</v>
      </c>
      <c r="AT90" s="171" t="s">
        <v>70</v>
      </c>
      <c r="AU90" s="171" t="s">
        <v>76</v>
      </c>
      <c r="AY90" s="170" t="s">
        <v>123</v>
      </c>
      <c r="BK90" s="172">
        <f>SUM(BK91:BK94)</f>
        <v>0</v>
      </c>
    </row>
    <row r="91" spans="1:65" s="2" customFormat="1" ht="37.9" customHeight="1">
      <c r="A91" s="35"/>
      <c r="B91" s="36"/>
      <c r="C91" s="175" t="s">
        <v>76</v>
      </c>
      <c r="D91" s="175" t="s">
        <v>125</v>
      </c>
      <c r="E91" s="176" t="s">
        <v>672</v>
      </c>
      <c r="F91" s="177" t="s">
        <v>673</v>
      </c>
      <c r="G91" s="178" t="s">
        <v>302</v>
      </c>
      <c r="H91" s="179">
        <v>25</v>
      </c>
      <c r="I91" s="180"/>
      <c r="J91" s="181">
        <f>ROUND(I91*H91,2)</f>
        <v>0</v>
      </c>
      <c r="K91" s="177" t="s">
        <v>129</v>
      </c>
      <c r="L91" s="40"/>
      <c r="M91" s="182" t="s">
        <v>19</v>
      </c>
      <c r="N91" s="183" t="s">
        <v>42</v>
      </c>
      <c r="O91" s="65"/>
      <c r="P91" s="184">
        <f>O91*H91</f>
        <v>0</v>
      </c>
      <c r="Q91" s="184">
        <v>6.4999999999999997E-4</v>
      </c>
      <c r="R91" s="184">
        <f>Q91*H91</f>
        <v>1.6250000000000001E-2</v>
      </c>
      <c r="S91" s="184">
        <v>0</v>
      </c>
      <c r="T91" s="185">
        <f>S91*H91</f>
        <v>0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R91" s="186" t="s">
        <v>130</v>
      </c>
      <c r="AT91" s="186" t="s">
        <v>125</v>
      </c>
      <c r="AU91" s="186" t="s">
        <v>80</v>
      </c>
      <c r="AY91" s="18" t="s">
        <v>123</v>
      </c>
      <c r="BE91" s="187">
        <f>IF(N91="základní",J91,0)</f>
        <v>0</v>
      </c>
      <c r="BF91" s="187">
        <f>IF(N91="snížená",J91,0)</f>
        <v>0</v>
      </c>
      <c r="BG91" s="187">
        <f>IF(N91="zákl. přenesená",J91,0)</f>
        <v>0</v>
      </c>
      <c r="BH91" s="187">
        <f>IF(N91="sníž. přenesená",J91,0)</f>
        <v>0</v>
      </c>
      <c r="BI91" s="187">
        <f>IF(N91="nulová",J91,0)</f>
        <v>0</v>
      </c>
      <c r="BJ91" s="18" t="s">
        <v>76</v>
      </c>
      <c r="BK91" s="187">
        <f>ROUND(I91*H91,2)</f>
        <v>0</v>
      </c>
      <c r="BL91" s="18" t="s">
        <v>130</v>
      </c>
      <c r="BM91" s="186" t="s">
        <v>674</v>
      </c>
    </row>
    <row r="92" spans="1:65" s="2" customFormat="1" ht="11.25">
      <c r="A92" s="35"/>
      <c r="B92" s="36"/>
      <c r="C92" s="37"/>
      <c r="D92" s="188" t="s">
        <v>132</v>
      </c>
      <c r="E92" s="37"/>
      <c r="F92" s="189" t="s">
        <v>675</v>
      </c>
      <c r="G92" s="37"/>
      <c r="H92" s="37"/>
      <c r="I92" s="190"/>
      <c r="J92" s="37"/>
      <c r="K92" s="37"/>
      <c r="L92" s="40"/>
      <c r="M92" s="191"/>
      <c r="N92" s="192"/>
      <c r="O92" s="65"/>
      <c r="P92" s="65"/>
      <c r="Q92" s="65"/>
      <c r="R92" s="65"/>
      <c r="S92" s="65"/>
      <c r="T92" s="66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T92" s="18" t="s">
        <v>132</v>
      </c>
      <c r="AU92" s="18" t="s">
        <v>80</v>
      </c>
    </row>
    <row r="93" spans="1:65" s="2" customFormat="1" ht="37.9" customHeight="1">
      <c r="A93" s="35"/>
      <c r="B93" s="36"/>
      <c r="C93" s="175" t="s">
        <v>80</v>
      </c>
      <c r="D93" s="175" t="s">
        <v>125</v>
      </c>
      <c r="E93" s="176" t="s">
        <v>676</v>
      </c>
      <c r="F93" s="177" t="s">
        <v>677</v>
      </c>
      <c r="G93" s="178" t="s">
        <v>302</v>
      </c>
      <c r="H93" s="179">
        <v>25</v>
      </c>
      <c r="I93" s="180"/>
      <c r="J93" s="181">
        <f>ROUND(I93*H93,2)</f>
        <v>0</v>
      </c>
      <c r="K93" s="177" t="s">
        <v>129</v>
      </c>
      <c r="L93" s="40"/>
      <c r="M93" s="182" t="s">
        <v>19</v>
      </c>
      <c r="N93" s="183" t="s">
        <v>42</v>
      </c>
      <c r="O93" s="65"/>
      <c r="P93" s="184">
        <f>O93*H93</f>
        <v>0</v>
      </c>
      <c r="Q93" s="184">
        <v>0</v>
      </c>
      <c r="R93" s="184">
        <f>Q93*H93</f>
        <v>0</v>
      </c>
      <c r="S93" s="184">
        <v>0</v>
      </c>
      <c r="T93" s="185">
        <f>S93*H93</f>
        <v>0</v>
      </c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R93" s="186" t="s">
        <v>130</v>
      </c>
      <c r="AT93" s="186" t="s">
        <v>125</v>
      </c>
      <c r="AU93" s="186" t="s">
        <v>80</v>
      </c>
      <c r="AY93" s="18" t="s">
        <v>123</v>
      </c>
      <c r="BE93" s="187">
        <f>IF(N93="základní",J93,0)</f>
        <v>0</v>
      </c>
      <c r="BF93" s="187">
        <f>IF(N93="snížená",J93,0)</f>
        <v>0</v>
      </c>
      <c r="BG93" s="187">
        <f>IF(N93="zákl. přenesená",J93,0)</f>
        <v>0</v>
      </c>
      <c r="BH93" s="187">
        <f>IF(N93="sníž. přenesená",J93,0)</f>
        <v>0</v>
      </c>
      <c r="BI93" s="187">
        <f>IF(N93="nulová",J93,0)</f>
        <v>0</v>
      </c>
      <c r="BJ93" s="18" t="s">
        <v>76</v>
      </c>
      <c r="BK93" s="187">
        <f>ROUND(I93*H93,2)</f>
        <v>0</v>
      </c>
      <c r="BL93" s="18" t="s">
        <v>130</v>
      </c>
      <c r="BM93" s="186" t="s">
        <v>678</v>
      </c>
    </row>
    <row r="94" spans="1:65" s="2" customFormat="1" ht="11.25">
      <c r="A94" s="35"/>
      <c r="B94" s="36"/>
      <c r="C94" s="37"/>
      <c r="D94" s="188" t="s">
        <v>132</v>
      </c>
      <c r="E94" s="37"/>
      <c r="F94" s="189" t="s">
        <v>679</v>
      </c>
      <c r="G94" s="37"/>
      <c r="H94" s="37"/>
      <c r="I94" s="190"/>
      <c r="J94" s="37"/>
      <c r="K94" s="37"/>
      <c r="L94" s="40"/>
      <c r="M94" s="191"/>
      <c r="N94" s="192"/>
      <c r="O94" s="65"/>
      <c r="P94" s="65"/>
      <c r="Q94" s="65"/>
      <c r="R94" s="65"/>
      <c r="S94" s="65"/>
      <c r="T94" s="66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T94" s="18" t="s">
        <v>132</v>
      </c>
      <c r="AU94" s="18" t="s">
        <v>80</v>
      </c>
    </row>
    <row r="95" spans="1:65" s="12" customFormat="1" ht="22.9" customHeight="1">
      <c r="B95" s="159"/>
      <c r="C95" s="160"/>
      <c r="D95" s="161" t="s">
        <v>70</v>
      </c>
      <c r="E95" s="173" t="s">
        <v>175</v>
      </c>
      <c r="F95" s="173" t="s">
        <v>680</v>
      </c>
      <c r="G95" s="160"/>
      <c r="H95" s="160"/>
      <c r="I95" s="163"/>
      <c r="J95" s="174">
        <f>BK95</f>
        <v>0</v>
      </c>
      <c r="K95" s="160"/>
      <c r="L95" s="165"/>
      <c r="M95" s="166"/>
      <c r="N95" s="167"/>
      <c r="O95" s="167"/>
      <c r="P95" s="168">
        <f>SUM(P96:P107)</f>
        <v>0</v>
      </c>
      <c r="Q95" s="167"/>
      <c r="R95" s="168">
        <f>SUM(R96:R107)</f>
        <v>0</v>
      </c>
      <c r="S95" s="167"/>
      <c r="T95" s="169">
        <f>SUM(T96:T107)</f>
        <v>0</v>
      </c>
      <c r="AR95" s="170" t="s">
        <v>76</v>
      </c>
      <c r="AT95" s="171" t="s">
        <v>70</v>
      </c>
      <c r="AU95" s="171" t="s">
        <v>76</v>
      </c>
      <c r="AY95" s="170" t="s">
        <v>123</v>
      </c>
      <c r="BK95" s="172">
        <f>SUM(BK96:BK107)</f>
        <v>0</v>
      </c>
    </row>
    <row r="96" spans="1:65" s="2" customFormat="1" ht="37.9" customHeight="1">
      <c r="A96" s="35"/>
      <c r="B96" s="36"/>
      <c r="C96" s="175" t="s">
        <v>83</v>
      </c>
      <c r="D96" s="175" t="s">
        <v>125</v>
      </c>
      <c r="E96" s="176" t="s">
        <v>681</v>
      </c>
      <c r="F96" s="177" t="s">
        <v>682</v>
      </c>
      <c r="G96" s="178" t="s">
        <v>302</v>
      </c>
      <c r="H96" s="179">
        <v>6</v>
      </c>
      <c r="I96" s="180"/>
      <c r="J96" s="181">
        <f>ROUND(I96*H96,2)</f>
        <v>0</v>
      </c>
      <c r="K96" s="177" t="s">
        <v>129</v>
      </c>
      <c r="L96" s="40"/>
      <c r="M96" s="182" t="s">
        <v>19</v>
      </c>
      <c r="N96" s="183" t="s">
        <v>42</v>
      </c>
      <c r="O96" s="65"/>
      <c r="P96" s="184">
        <f>O96*H96</f>
        <v>0</v>
      </c>
      <c r="Q96" s="184">
        <v>0</v>
      </c>
      <c r="R96" s="184">
        <f>Q96*H96</f>
        <v>0</v>
      </c>
      <c r="S96" s="184">
        <v>0</v>
      </c>
      <c r="T96" s="185">
        <f>S96*H96</f>
        <v>0</v>
      </c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R96" s="186" t="s">
        <v>130</v>
      </c>
      <c r="AT96" s="186" t="s">
        <v>125</v>
      </c>
      <c r="AU96" s="186" t="s">
        <v>80</v>
      </c>
      <c r="AY96" s="18" t="s">
        <v>123</v>
      </c>
      <c r="BE96" s="187">
        <f>IF(N96="základní",J96,0)</f>
        <v>0</v>
      </c>
      <c r="BF96" s="187">
        <f>IF(N96="snížená",J96,0)</f>
        <v>0</v>
      </c>
      <c r="BG96" s="187">
        <f>IF(N96="zákl. přenesená",J96,0)</f>
        <v>0</v>
      </c>
      <c r="BH96" s="187">
        <f>IF(N96="sníž. přenesená",J96,0)</f>
        <v>0</v>
      </c>
      <c r="BI96" s="187">
        <f>IF(N96="nulová",J96,0)</f>
        <v>0</v>
      </c>
      <c r="BJ96" s="18" t="s">
        <v>76</v>
      </c>
      <c r="BK96" s="187">
        <f>ROUND(I96*H96,2)</f>
        <v>0</v>
      </c>
      <c r="BL96" s="18" t="s">
        <v>130</v>
      </c>
      <c r="BM96" s="186" t="s">
        <v>683</v>
      </c>
    </row>
    <row r="97" spans="1:65" s="2" customFormat="1" ht="11.25">
      <c r="A97" s="35"/>
      <c r="B97" s="36"/>
      <c r="C97" s="37"/>
      <c r="D97" s="188" t="s">
        <v>132</v>
      </c>
      <c r="E97" s="37"/>
      <c r="F97" s="189" t="s">
        <v>684</v>
      </c>
      <c r="G97" s="37"/>
      <c r="H97" s="37"/>
      <c r="I97" s="190"/>
      <c r="J97" s="37"/>
      <c r="K97" s="37"/>
      <c r="L97" s="40"/>
      <c r="M97" s="191"/>
      <c r="N97" s="192"/>
      <c r="O97" s="65"/>
      <c r="P97" s="65"/>
      <c r="Q97" s="65"/>
      <c r="R97" s="65"/>
      <c r="S97" s="65"/>
      <c r="T97" s="66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T97" s="18" t="s">
        <v>132</v>
      </c>
      <c r="AU97" s="18" t="s">
        <v>80</v>
      </c>
    </row>
    <row r="98" spans="1:65" s="2" customFormat="1" ht="44.25" customHeight="1">
      <c r="A98" s="35"/>
      <c r="B98" s="36"/>
      <c r="C98" s="175" t="s">
        <v>130</v>
      </c>
      <c r="D98" s="175" t="s">
        <v>125</v>
      </c>
      <c r="E98" s="176" t="s">
        <v>685</v>
      </c>
      <c r="F98" s="177" t="s">
        <v>686</v>
      </c>
      <c r="G98" s="178" t="s">
        <v>302</v>
      </c>
      <c r="H98" s="179">
        <v>180</v>
      </c>
      <c r="I98" s="180"/>
      <c r="J98" s="181">
        <f>ROUND(I98*H98,2)</f>
        <v>0</v>
      </c>
      <c r="K98" s="177" t="s">
        <v>129</v>
      </c>
      <c r="L98" s="40"/>
      <c r="M98" s="182" t="s">
        <v>19</v>
      </c>
      <c r="N98" s="183" t="s">
        <v>42</v>
      </c>
      <c r="O98" s="65"/>
      <c r="P98" s="184">
        <f>O98*H98</f>
        <v>0</v>
      </c>
      <c r="Q98" s="184">
        <v>0</v>
      </c>
      <c r="R98" s="184">
        <f>Q98*H98</f>
        <v>0</v>
      </c>
      <c r="S98" s="184">
        <v>0</v>
      </c>
      <c r="T98" s="185">
        <f>S98*H98</f>
        <v>0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86" t="s">
        <v>130</v>
      </c>
      <c r="AT98" s="186" t="s">
        <v>125</v>
      </c>
      <c r="AU98" s="186" t="s">
        <v>80</v>
      </c>
      <c r="AY98" s="18" t="s">
        <v>123</v>
      </c>
      <c r="BE98" s="187">
        <f>IF(N98="základní",J98,0)</f>
        <v>0</v>
      </c>
      <c r="BF98" s="187">
        <f>IF(N98="snížená",J98,0)</f>
        <v>0</v>
      </c>
      <c r="BG98" s="187">
        <f>IF(N98="zákl. přenesená",J98,0)</f>
        <v>0</v>
      </c>
      <c r="BH98" s="187">
        <f>IF(N98="sníž. přenesená",J98,0)</f>
        <v>0</v>
      </c>
      <c r="BI98" s="187">
        <f>IF(N98="nulová",J98,0)</f>
        <v>0</v>
      </c>
      <c r="BJ98" s="18" t="s">
        <v>76</v>
      </c>
      <c r="BK98" s="187">
        <f>ROUND(I98*H98,2)</f>
        <v>0</v>
      </c>
      <c r="BL98" s="18" t="s">
        <v>130</v>
      </c>
      <c r="BM98" s="186" t="s">
        <v>687</v>
      </c>
    </row>
    <row r="99" spans="1:65" s="2" customFormat="1" ht="11.25">
      <c r="A99" s="35"/>
      <c r="B99" s="36"/>
      <c r="C99" s="37"/>
      <c r="D99" s="188" t="s">
        <v>132</v>
      </c>
      <c r="E99" s="37"/>
      <c r="F99" s="189" t="s">
        <v>688</v>
      </c>
      <c r="G99" s="37"/>
      <c r="H99" s="37"/>
      <c r="I99" s="190"/>
      <c r="J99" s="37"/>
      <c r="K99" s="37"/>
      <c r="L99" s="40"/>
      <c r="M99" s="191"/>
      <c r="N99" s="192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132</v>
      </c>
      <c r="AU99" s="18" t="s">
        <v>80</v>
      </c>
    </row>
    <row r="100" spans="1:65" s="2" customFormat="1" ht="24.2" customHeight="1">
      <c r="A100" s="35"/>
      <c r="B100" s="36"/>
      <c r="C100" s="175" t="s">
        <v>150</v>
      </c>
      <c r="D100" s="175" t="s">
        <v>125</v>
      </c>
      <c r="E100" s="176" t="s">
        <v>689</v>
      </c>
      <c r="F100" s="177" t="s">
        <v>690</v>
      </c>
      <c r="G100" s="178" t="s">
        <v>302</v>
      </c>
      <c r="H100" s="179">
        <v>50</v>
      </c>
      <c r="I100" s="180"/>
      <c r="J100" s="181">
        <f>ROUND(I100*H100,2)</f>
        <v>0</v>
      </c>
      <c r="K100" s="177" t="s">
        <v>129</v>
      </c>
      <c r="L100" s="40"/>
      <c r="M100" s="182" t="s">
        <v>19</v>
      </c>
      <c r="N100" s="183" t="s">
        <v>42</v>
      </c>
      <c r="O100" s="65"/>
      <c r="P100" s="184">
        <f>O100*H100</f>
        <v>0</v>
      </c>
      <c r="Q100" s="184">
        <v>0</v>
      </c>
      <c r="R100" s="184">
        <f>Q100*H100</f>
        <v>0</v>
      </c>
      <c r="S100" s="184">
        <v>0</v>
      </c>
      <c r="T100" s="185">
        <f>S100*H100</f>
        <v>0</v>
      </c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R100" s="186" t="s">
        <v>130</v>
      </c>
      <c r="AT100" s="186" t="s">
        <v>125</v>
      </c>
      <c r="AU100" s="186" t="s">
        <v>80</v>
      </c>
      <c r="AY100" s="18" t="s">
        <v>123</v>
      </c>
      <c r="BE100" s="187">
        <f>IF(N100="základní",J100,0)</f>
        <v>0</v>
      </c>
      <c r="BF100" s="187">
        <f>IF(N100="snížená",J100,0)</f>
        <v>0</v>
      </c>
      <c r="BG100" s="187">
        <f>IF(N100="zákl. přenesená",J100,0)</f>
        <v>0</v>
      </c>
      <c r="BH100" s="187">
        <f>IF(N100="sníž. přenesená",J100,0)</f>
        <v>0</v>
      </c>
      <c r="BI100" s="187">
        <f>IF(N100="nulová",J100,0)</f>
        <v>0</v>
      </c>
      <c r="BJ100" s="18" t="s">
        <v>76</v>
      </c>
      <c r="BK100" s="187">
        <f>ROUND(I100*H100,2)</f>
        <v>0</v>
      </c>
      <c r="BL100" s="18" t="s">
        <v>130</v>
      </c>
      <c r="BM100" s="186" t="s">
        <v>691</v>
      </c>
    </row>
    <row r="101" spans="1:65" s="2" customFormat="1" ht="11.25">
      <c r="A101" s="35"/>
      <c r="B101" s="36"/>
      <c r="C101" s="37"/>
      <c r="D101" s="188" t="s">
        <v>132</v>
      </c>
      <c r="E101" s="37"/>
      <c r="F101" s="189" t="s">
        <v>692</v>
      </c>
      <c r="G101" s="37"/>
      <c r="H101" s="37"/>
      <c r="I101" s="190"/>
      <c r="J101" s="37"/>
      <c r="K101" s="37"/>
      <c r="L101" s="40"/>
      <c r="M101" s="191"/>
      <c r="N101" s="192"/>
      <c r="O101" s="65"/>
      <c r="P101" s="65"/>
      <c r="Q101" s="65"/>
      <c r="R101" s="65"/>
      <c r="S101" s="65"/>
      <c r="T101" s="66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132</v>
      </c>
      <c r="AU101" s="18" t="s">
        <v>80</v>
      </c>
    </row>
    <row r="102" spans="1:65" s="2" customFormat="1" ht="37.9" customHeight="1">
      <c r="A102" s="35"/>
      <c r="B102" s="36"/>
      <c r="C102" s="175" t="s">
        <v>157</v>
      </c>
      <c r="D102" s="175" t="s">
        <v>125</v>
      </c>
      <c r="E102" s="176" t="s">
        <v>693</v>
      </c>
      <c r="F102" s="177" t="s">
        <v>694</v>
      </c>
      <c r="G102" s="178" t="s">
        <v>302</v>
      </c>
      <c r="H102" s="179">
        <v>1500</v>
      </c>
      <c r="I102" s="180"/>
      <c r="J102" s="181">
        <f>ROUND(I102*H102,2)</f>
        <v>0</v>
      </c>
      <c r="K102" s="177" t="s">
        <v>129</v>
      </c>
      <c r="L102" s="40"/>
      <c r="M102" s="182" t="s">
        <v>19</v>
      </c>
      <c r="N102" s="183" t="s">
        <v>42</v>
      </c>
      <c r="O102" s="65"/>
      <c r="P102" s="184">
        <f>O102*H102</f>
        <v>0</v>
      </c>
      <c r="Q102" s="184">
        <v>0</v>
      </c>
      <c r="R102" s="184">
        <f>Q102*H102</f>
        <v>0</v>
      </c>
      <c r="S102" s="184">
        <v>0</v>
      </c>
      <c r="T102" s="185">
        <f>S102*H102</f>
        <v>0</v>
      </c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R102" s="186" t="s">
        <v>130</v>
      </c>
      <c r="AT102" s="186" t="s">
        <v>125</v>
      </c>
      <c r="AU102" s="186" t="s">
        <v>80</v>
      </c>
      <c r="AY102" s="18" t="s">
        <v>123</v>
      </c>
      <c r="BE102" s="187">
        <f>IF(N102="základní",J102,0)</f>
        <v>0</v>
      </c>
      <c r="BF102" s="187">
        <f>IF(N102="snížená",J102,0)</f>
        <v>0</v>
      </c>
      <c r="BG102" s="187">
        <f>IF(N102="zákl. přenesená",J102,0)</f>
        <v>0</v>
      </c>
      <c r="BH102" s="187">
        <f>IF(N102="sníž. přenesená",J102,0)</f>
        <v>0</v>
      </c>
      <c r="BI102" s="187">
        <f>IF(N102="nulová",J102,0)</f>
        <v>0</v>
      </c>
      <c r="BJ102" s="18" t="s">
        <v>76</v>
      </c>
      <c r="BK102" s="187">
        <f>ROUND(I102*H102,2)</f>
        <v>0</v>
      </c>
      <c r="BL102" s="18" t="s">
        <v>130</v>
      </c>
      <c r="BM102" s="186" t="s">
        <v>695</v>
      </c>
    </row>
    <row r="103" spans="1:65" s="2" customFormat="1" ht="11.25">
      <c r="A103" s="35"/>
      <c r="B103" s="36"/>
      <c r="C103" s="37"/>
      <c r="D103" s="188" t="s">
        <v>132</v>
      </c>
      <c r="E103" s="37"/>
      <c r="F103" s="189" t="s">
        <v>696</v>
      </c>
      <c r="G103" s="37"/>
      <c r="H103" s="37"/>
      <c r="I103" s="190"/>
      <c r="J103" s="37"/>
      <c r="K103" s="37"/>
      <c r="L103" s="40"/>
      <c r="M103" s="191"/>
      <c r="N103" s="192"/>
      <c r="O103" s="65"/>
      <c r="P103" s="65"/>
      <c r="Q103" s="65"/>
      <c r="R103" s="65"/>
      <c r="S103" s="65"/>
      <c r="T103" s="66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T103" s="18" t="s">
        <v>132</v>
      </c>
      <c r="AU103" s="18" t="s">
        <v>80</v>
      </c>
    </row>
    <row r="104" spans="1:65" s="2" customFormat="1" ht="37.9" customHeight="1">
      <c r="A104" s="35"/>
      <c r="B104" s="36"/>
      <c r="C104" s="175" t="s">
        <v>163</v>
      </c>
      <c r="D104" s="175" t="s">
        <v>125</v>
      </c>
      <c r="E104" s="176" t="s">
        <v>697</v>
      </c>
      <c r="F104" s="177" t="s">
        <v>698</v>
      </c>
      <c r="G104" s="178" t="s">
        <v>302</v>
      </c>
      <c r="H104" s="179">
        <v>2</v>
      </c>
      <c r="I104" s="180"/>
      <c r="J104" s="181">
        <f>ROUND(I104*H104,2)</f>
        <v>0</v>
      </c>
      <c r="K104" s="177" t="s">
        <v>129</v>
      </c>
      <c r="L104" s="40"/>
      <c r="M104" s="182" t="s">
        <v>19</v>
      </c>
      <c r="N104" s="183" t="s">
        <v>42</v>
      </c>
      <c r="O104" s="65"/>
      <c r="P104" s="184">
        <f>O104*H104</f>
        <v>0</v>
      </c>
      <c r="Q104" s="184">
        <v>0</v>
      </c>
      <c r="R104" s="184">
        <f>Q104*H104</f>
        <v>0</v>
      </c>
      <c r="S104" s="184">
        <v>0</v>
      </c>
      <c r="T104" s="185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86" t="s">
        <v>130</v>
      </c>
      <c r="AT104" s="186" t="s">
        <v>125</v>
      </c>
      <c r="AU104" s="186" t="s">
        <v>80</v>
      </c>
      <c r="AY104" s="18" t="s">
        <v>123</v>
      </c>
      <c r="BE104" s="187">
        <f>IF(N104="základní",J104,0)</f>
        <v>0</v>
      </c>
      <c r="BF104" s="187">
        <f>IF(N104="snížená",J104,0)</f>
        <v>0</v>
      </c>
      <c r="BG104" s="187">
        <f>IF(N104="zákl. přenesená",J104,0)</f>
        <v>0</v>
      </c>
      <c r="BH104" s="187">
        <f>IF(N104="sníž. přenesená",J104,0)</f>
        <v>0</v>
      </c>
      <c r="BI104" s="187">
        <f>IF(N104="nulová",J104,0)</f>
        <v>0</v>
      </c>
      <c r="BJ104" s="18" t="s">
        <v>76</v>
      </c>
      <c r="BK104" s="187">
        <f>ROUND(I104*H104,2)</f>
        <v>0</v>
      </c>
      <c r="BL104" s="18" t="s">
        <v>130</v>
      </c>
      <c r="BM104" s="186" t="s">
        <v>699</v>
      </c>
    </row>
    <row r="105" spans="1:65" s="2" customFormat="1" ht="11.25">
      <c r="A105" s="35"/>
      <c r="B105" s="36"/>
      <c r="C105" s="37"/>
      <c r="D105" s="188" t="s">
        <v>132</v>
      </c>
      <c r="E105" s="37"/>
      <c r="F105" s="189" t="s">
        <v>700</v>
      </c>
      <c r="G105" s="37"/>
      <c r="H105" s="37"/>
      <c r="I105" s="190"/>
      <c r="J105" s="37"/>
      <c r="K105" s="37"/>
      <c r="L105" s="40"/>
      <c r="M105" s="191"/>
      <c r="N105" s="192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132</v>
      </c>
      <c r="AU105" s="18" t="s">
        <v>80</v>
      </c>
    </row>
    <row r="106" spans="1:65" s="2" customFormat="1" ht="37.9" customHeight="1">
      <c r="A106" s="35"/>
      <c r="B106" s="36"/>
      <c r="C106" s="175" t="s">
        <v>169</v>
      </c>
      <c r="D106" s="175" t="s">
        <v>125</v>
      </c>
      <c r="E106" s="176" t="s">
        <v>701</v>
      </c>
      <c r="F106" s="177" t="s">
        <v>702</v>
      </c>
      <c r="G106" s="178" t="s">
        <v>302</v>
      </c>
      <c r="H106" s="179">
        <v>60</v>
      </c>
      <c r="I106" s="180"/>
      <c r="J106" s="181">
        <f>ROUND(I106*H106,2)</f>
        <v>0</v>
      </c>
      <c r="K106" s="177" t="s">
        <v>129</v>
      </c>
      <c r="L106" s="40"/>
      <c r="M106" s="182" t="s">
        <v>19</v>
      </c>
      <c r="N106" s="183" t="s">
        <v>42</v>
      </c>
      <c r="O106" s="65"/>
      <c r="P106" s="184">
        <f>O106*H106</f>
        <v>0</v>
      </c>
      <c r="Q106" s="184">
        <v>0</v>
      </c>
      <c r="R106" s="184">
        <f>Q106*H106</f>
        <v>0</v>
      </c>
      <c r="S106" s="184">
        <v>0</v>
      </c>
      <c r="T106" s="185">
        <f>S106*H106</f>
        <v>0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86" t="s">
        <v>130</v>
      </c>
      <c r="AT106" s="186" t="s">
        <v>125</v>
      </c>
      <c r="AU106" s="186" t="s">
        <v>80</v>
      </c>
      <c r="AY106" s="18" t="s">
        <v>123</v>
      </c>
      <c r="BE106" s="187">
        <f>IF(N106="základní",J106,0)</f>
        <v>0</v>
      </c>
      <c r="BF106" s="187">
        <f>IF(N106="snížená",J106,0)</f>
        <v>0</v>
      </c>
      <c r="BG106" s="187">
        <f>IF(N106="zákl. přenesená",J106,0)</f>
        <v>0</v>
      </c>
      <c r="BH106" s="187">
        <f>IF(N106="sníž. přenesená",J106,0)</f>
        <v>0</v>
      </c>
      <c r="BI106" s="187">
        <f>IF(N106="nulová",J106,0)</f>
        <v>0</v>
      </c>
      <c r="BJ106" s="18" t="s">
        <v>76</v>
      </c>
      <c r="BK106" s="187">
        <f>ROUND(I106*H106,2)</f>
        <v>0</v>
      </c>
      <c r="BL106" s="18" t="s">
        <v>130</v>
      </c>
      <c r="BM106" s="186" t="s">
        <v>703</v>
      </c>
    </row>
    <row r="107" spans="1:65" s="2" customFormat="1" ht="11.25">
      <c r="A107" s="35"/>
      <c r="B107" s="36"/>
      <c r="C107" s="37"/>
      <c r="D107" s="188" t="s">
        <v>132</v>
      </c>
      <c r="E107" s="37"/>
      <c r="F107" s="189" t="s">
        <v>704</v>
      </c>
      <c r="G107" s="37"/>
      <c r="H107" s="37"/>
      <c r="I107" s="190"/>
      <c r="J107" s="37"/>
      <c r="K107" s="37"/>
      <c r="L107" s="40"/>
      <c r="M107" s="191"/>
      <c r="N107" s="192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132</v>
      </c>
      <c r="AU107" s="18" t="s">
        <v>80</v>
      </c>
    </row>
    <row r="108" spans="1:65" s="12" customFormat="1" ht="25.9" customHeight="1">
      <c r="B108" s="159"/>
      <c r="C108" s="160"/>
      <c r="D108" s="161" t="s">
        <v>70</v>
      </c>
      <c r="E108" s="162" t="s">
        <v>705</v>
      </c>
      <c r="F108" s="162" t="s">
        <v>706</v>
      </c>
      <c r="G108" s="160"/>
      <c r="H108" s="160"/>
      <c r="I108" s="163"/>
      <c r="J108" s="164">
        <f>BK108</f>
        <v>0</v>
      </c>
      <c r="K108" s="160"/>
      <c r="L108" s="165"/>
      <c r="M108" s="166"/>
      <c r="N108" s="167"/>
      <c r="O108" s="167"/>
      <c r="P108" s="168">
        <f>P109+P118+P121+P125+P128</f>
        <v>0</v>
      </c>
      <c r="Q108" s="167"/>
      <c r="R108" s="168">
        <f>R109+R118+R121+R125+R128</f>
        <v>0</v>
      </c>
      <c r="S108" s="167"/>
      <c r="T108" s="169">
        <f>T109+T118+T121+T125+T128</f>
        <v>0</v>
      </c>
      <c r="AR108" s="170" t="s">
        <v>150</v>
      </c>
      <c r="AT108" s="171" t="s">
        <v>70</v>
      </c>
      <c r="AU108" s="171" t="s">
        <v>71</v>
      </c>
      <c r="AY108" s="170" t="s">
        <v>123</v>
      </c>
      <c r="BK108" s="172">
        <f>BK109+BK118+BK121+BK125+BK128</f>
        <v>0</v>
      </c>
    </row>
    <row r="109" spans="1:65" s="12" customFormat="1" ht="22.9" customHeight="1">
      <c r="B109" s="159"/>
      <c r="C109" s="160"/>
      <c r="D109" s="161" t="s">
        <v>70</v>
      </c>
      <c r="E109" s="173" t="s">
        <v>707</v>
      </c>
      <c r="F109" s="173" t="s">
        <v>708</v>
      </c>
      <c r="G109" s="160"/>
      <c r="H109" s="160"/>
      <c r="I109" s="163"/>
      <c r="J109" s="174">
        <f>BK109</f>
        <v>0</v>
      </c>
      <c r="K109" s="160"/>
      <c r="L109" s="165"/>
      <c r="M109" s="166"/>
      <c r="N109" s="167"/>
      <c r="O109" s="167"/>
      <c r="P109" s="168">
        <f>SUM(P110:P117)</f>
        <v>0</v>
      </c>
      <c r="Q109" s="167"/>
      <c r="R109" s="168">
        <f>SUM(R110:R117)</f>
        <v>0</v>
      </c>
      <c r="S109" s="167"/>
      <c r="T109" s="169">
        <f>SUM(T110:T117)</f>
        <v>0</v>
      </c>
      <c r="AR109" s="170" t="s">
        <v>150</v>
      </c>
      <c r="AT109" s="171" t="s">
        <v>70</v>
      </c>
      <c r="AU109" s="171" t="s">
        <v>76</v>
      </c>
      <c r="AY109" s="170" t="s">
        <v>123</v>
      </c>
      <c r="BK109" s="172">
        <f>SUM(BK110:BK117)</f>
        <v>0</v>
      </c>
    </row>
    <row r="110" spans="1:65" s="2" customFormat="1" ht="16.5" customHeight="1">
      <c r="A110" s="35"/>
      <c r="B110" s="36"/>
      <c r="C110" s="175" t="s">
        <v>175</v>
      </c>
      <c r="D110" s="175" t="s">
        <v>125</v>
      </c>
      <c r="E110" s="176" t="s">
        <v>709</v>
      </c>
      <c r="F110" s="177" t="s">
        <v>710</v>
      </c>
      <c r="G110" s="178" t="s">
        <v>711</v>
      </c>
      <c r="H110" s="179">
        <v>1</v>
      </c>
      <c r="I110" s="180"/>
      <c r="J110" s="181">
        <f>ROUND(I110*H110,2)</f>
        <v>0</v>
      </c>
      <c r="K110" s="177" t="s">
        <v>129</v>
      </c>
      <c r="L110" s="40"/>
      <c r="M110" s="182" t="s">
        <v>19</v>
      </c>
      <c r="N110" s="183" t="s">
        <v>42</v>
      </c>
      <c r="O110" s="65"/>
      <c r="P110" s="184">
        <f>O110*H110</f>
        <v>0</v>
      </c>
      <c r="Q110" s="184">
        <v>0</v>
      </c>
      <c r="R110" s="184">
        <f>Q110*H110</f>
        <v>0</v>
      </c>
      <c r="S110" s="184">
        <v>0</v>
      </c>
      <c r="T110" s="185">
        <f>S110*H110</f>
        <v>0</v>
      </c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R110" s="186" t="s">
        <v>130</v>
      </c>
      <c r="AT110" s="186" t="s">
        <v>125</v>
      </c>
      <c r="AU110" s="186" t="s">
        <v>80</v>
      </c>
      <c r="AY110" s="18" t="s">
        <v>123</v>
      </c>
      <c r="BE110" s="187">
        <f>IF(N110="základní",J110,0)</f>
        <v>0</v>
      </c>
      <c r="BF110" s="187">
        <f>IF(N110="snížená",J110,0)</f>
        <v>0</v>
      </c>
      <c r="BG110" s="187">
        <f>IF(N110="zákl. přenesená",J110,0)</f>
        <v>0</v>
      </c>
      <c r="BH110" s="187">
        <f>IF(N110="sníž. přenesená",J110,0)</f>
        <v>0</v>
      </c>
      <c r="BI110" s="187">
        <f>IF(N110="nulová",J110,0)</f>
        <v>0</v>
      </c>
      <c r="BJ110" s="18" t="s">
        <v>76</v>
      </c>
      <c r="BK110" s="187">
        <f>ROUND(I110*H110,2)</f>
        <v>0</v>
      </c>
      <c r="BL110" s="18" t="s">
        <v>130</v>
      </c>
      <c r="BM110" s="186" t="s">
        <v>712</v>
      </c>
    </row>
    <row r="111" spans="1:65" s="2" customFormat="1" ht="11.25">
      <c r="A111" s="35"/>
      <c r="B111" s="36"/>
      <c r="C111" s="37"/>
      <c r="D111" s="188" t="s">
        <v>132</v>
      </c>
      <c r="E111" s="37"/>
      <c r="F111" s="189" t="s">
        <v>713</v>
      </c>
      <c r="G111" s="37"/>
      <c r="H111" s="37"/>
      <c r="I111" s="190"/>
      <c r="J111" s="37"/>
      <c r="K111" s="37"/>
      <c r="L111" s="40"/>
      <c r="M111" s="191"/>
      <c r="N111" s="192"/>
      <c r="O111" s="65"/>
      <c r="P111" s="65"/>
      <c r="Q111" s="65"/>
      <c r="R111" s="65"/>
      <c r="S111" s="65"/>
      <c r="T111" s="66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T111" s="18" t="s">
        <v>132</v>
      </c>
      <c r="AU111" s="18" t="s">
        <v>80</v>
      </c>
    </row>
    <row r="112" spans="1:65" s="2" customFormat="1" ht="16.5" customHeight="1">
      <c r="A112" s="35"/>
      <c r="B112" s="36"/>
      <c r="C112" s="175" t="s">
        <v>180</v>
      </c>
      <c r="D112" s="175" t="s">
        <v>125</v>
      </c>
      <c r="E112" s="176" t="s">
        <v>714</v>
      </c>
      <c r="F112" s="177" t="s">
        <v>715</v>
      </c>
      <c r="G112" s="178" t="s">
        <v>711</v>
      </c>
      <c r="H112" s="179">
        <v>1</v>
      </c>
      <c r="I112" s="180"/>
      <c r="J112" s="181">
        <f>ROUND(I112*H112,2)</f>
        <v>0</v>
      </c>
      <c r="K112" s="177" t="s">
        <v>129</v>
      </c>
      <c r="L112" s="40"/>
      <c r="M112" s="182" t="s">
        <v>19</v>
      </c>
      <c r="N112" s="183" t="s">
        <v>42</v>
      </c>
      <c r="O112" s="65"/>
      <c r="P112" s="184">
        <f>O112*H112</f>
        <v>0</v>
      </c>
      <c r="Q112" s="184">
        <v>0</v>
      </c>
      <c r="R112" s="184">
        <f>Q112*H112</f>
        <v>0</v>
      </c>
      <c r="S112" s="184">
        <v>0</v>
      </c>
      <c r="T112" s="185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86" t="s">
        <v>130</v>
      </c>
      <c r="AT112" s="186" t="s">
        <v>125</v>
      </c>
      <c r="AU112" s="186" t="s">
        <v>80</v>
      </c>
      <c r="AY112" s="18" t="s">
        <v>123</v>
      </c>
      <c r="BE112" s="187">
        <f>IF(N112="základní",J112,0)</f>
        <v>0</v>
      </c>
      <c r="BF112" s="187">
        <f>IF(N112="snížená",J112,0)</f>
        <v>0</v>
      </c>
      <c r="BG112" s="187">
        <f>IF(N112="zákl. přenesená",J112,0)</f>
        <v>0</v>
      </c>
      <c r="BH112" s="187">
        <f>IF(N112="sníž. přenesená",J112,0)</f>
        <v>0</v>
      </c>
      <c r="BI112" s="187">
        <f>IF(N112="nulová",J112,0)</f>
        <v>0</v>
      </c>
      <c r="BJ112" s="18" t="s">
        <v>76</v>
      </c>
      <c r="BK112" s="187">
        <f>ROUND(I112*H112,2)</f>
        <v>0</v>
      </c>
      <c r="BL112" s="18" t="s">
        <v>130</v>
      </c>
      <c r="BM112" s="186" t="s">
        <v>716</v>
      </c>
    </row>
    <row r="113" spans="1:65" s="2" customFormat="1" ht="11.25">
      <c r="A113" s="35"/>
      <c r="B113" s="36"/>
      <c r="C113" s="37"/>
      <c r="D113" s="188" t="s">
        <v>132</v>
      </c>
      <c r="E113" s="37"/>
      <c r="F113" s="189" t="s">
        <v>717</v>
      </c>
      <c r="G113" s="37"/>
      <c r="H113" s="37"/>
      <c r="I113" s="190"/>
      <c r="J113" s="37"/>
      <c r="K113" s="37"/>
      <c r="L113" s="40"/>
      <c r="M113" s="191"/>
      <c r="N113" s="192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132</v>
      </c>
      <c r="AU113" s="18" t="s">
        <v>80</v>
      </c>
    </row>
    <row r="114" spans="1:65" s="2" customFormat="1" ht="16.5" customHeight="1">
      <c r="A114" s="35"/>
      <c r="B114" s="36"/>
      <c r="C114" s="175" t="s">
        <v>186</v>
      </c>
      <c r="D114" s="175" t="s">
        <v>125</v>
      </c>
      <c r="E114" s="176" t="s">
        <v>718</v>
      </c>
      <c r="F114" s="177" t="s">
        <v>719</v>
      </c>
      <c r="G114" s="178" t="s">
        <v>711</v>
      </c>
      <c r="H114" s="179">
        <v>1</v>
      </c>
      <c r="I114" s="180"/>
      <c r="J114" s="181">
        <f>ROUND(I114*H114,2)</f>
        <v>0</v>
      </c>
      <c r="K114" s="177" t="s">
        <v>129</v>
      </c>
      <c r="L114" s="40"/>
      <c r="M114" s="182" t="s">
        <v>19</v>
      </c>
      <c r="N114" s="183" t="s">
        <v>42</v>
      </c>
      <c r="O114" s="65"/>
      <c r="P114" s="184">
        <f>O114*H114</f>
        <v>0</v>
      </c>
      <c r="Q114" s="184">
        <v>0</v>
      </c>
      <c r="R114" s="184">
        <f>Q114*H114</f>
        <v>0</v>
      </c>
      <c r="S114" s="184">
        <v>0</v>
      </c>
      <c r="T114" s="185">
        <f>S114*H114</f>
        <v>0</v>
      </c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R114" s="186" t="s">
        <v>130</v>
      </c>
      <c r="AT114" s="186" t="s">
        <v>125</v>
      </c>
      <c r="AU114" s="186" t="s">
        <v>80</v>
      </c>
      <c r="AY114" s="18" t="s">
        <v>123</v>
      </c>
      <c r="BE114" s="187">
        <f>IF(N114="základní",J114,0)</f>
        <v>0</v>
      </c>
      <c r="BF114" s="187">
        <f>IF(N114="snížená",J114,0)</f>
        <v>0</v>
      </c>
      <c r="BG114" s="187">
        <f>IF(N114="zákl. přenesená",J114,0)</f>
        <v>0</v>
      </c>
      <c r="BH114" s="187">
        <f>IF(N114="sníž. přenesená",J114,0)</f>
        <v>0</v>
      </c>
      <c r="BI114" s="187">
        <f>IF(N114="nulová",J114,0)</f>
        <v>0</v>
      </c>
      <c r="BJ114" s="18" t="s">
        <v>76</v>
      </c>
      <c r="BK114" s="187">
        <f>ROUND(I114*H114,2)</f>
        <v>0</v>
      </c>
      <c r="BL114" s="18" t="s">
        <v>130</v>
      </c>
      <c r="BM114" s="186" t="s">
        <v>720</v>
      </c>
    </row>
    <row r="115" spans="1:65" s="2" customFormat="1" ht="11.25">
      <c r="A115" s="35"/>
      <c r="B115" s="36"/>
      <c r="C115" s="37"/>
      <c r="D115" s="188" t="s">
        <v>132</v>
      </c>
      <c r="E115" s="37"/>
      <c r="F115" s="189" t="s">
        <v>721</v>
      </c>
      <c r="G115" s="37"/>
      <c r="H115" s="37"/>
      <c r="I115" s="190"/>
      <c r="J115" s="37"/>
      <c r="K115" s="37"/>
      <c r="L115" s="40"/>
      <c r="M115" s="191"/>
      <c r="N115" s="192"/>
      <c r="O115" s="65"/>
      <c r="P115" s="65"/>
      <c r="Q115" s="65"/>
      <c r="R115" s="65"/>
      <c r="S115" s="65"/>
      <c r="T115" s="66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T115" s="18" t="s">
        <v>132</v>
      </c>
      <c r="AU115" s="18" t="s">
        <v>80</v>
      </c>
    </row>
    <row r="116" spans="1:65" s="2" customFormat="1" ht="24.2" customHeight="1">
      <c r="A116" s="35"/>
      <c r="B116" s="36"/>
      <c r="C116" s="175" t="s">
        <v>8</v>
      </c>
      <c r="D116" s="175" t="s">
        <v>125</v>
      </c>
      <c r="E116" s="176" t="s">
        <v>722</v>
      </c>
      <c r="F116" s="177" t="s">
        <v>723</v>
      </c>
      <c r="G116" s="178" t="s">
        <v>711</v>
      </c>
      <c r="H116" s="179">
        <v>1</v>
      </c>
      <c r="I116" s="180"/>
      <c r="J116" s="181">
        <f>ROUND(I116*H116,2)</f>
        <v>0</v>
      </c>
      <c r="K116" s="177" t="s">
        <v>19</v>
      </c>
      <c r="L116" s="40"/>
      <c r="M116" s="182" t="s">
        <v>19</v>
      </c>
      <c r="N116" s="183" t="s">
        <v>42</v>
      </c>
      <c r="O116" s="65"/>
      <c r="P116" s="184">
        <f>O116*H116</f>
        <v>0</v>
      </c>
      <c r="Q116" s="184">
        <v>0</v>
      </c>
      <c r="R116" s="184">
        <f>Q116*H116</f>
        <v>0</v>
      </c>
      <c r="S116" s="184">
        <v>0</v>
      </c>
      <c r="T116" s="185">
        <f>S116*H116</f>
        <v>0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86" t="s">
        <v>724</v>
      </c>
      <c r="AT116" s="186" t="s">
        <v>125</v>
      </c>
      <c r="AU116" s="186" t="s">
        <v>80</v>
      </c>
      <c r="AY116" s="18" t="s">
        <v>123</v>
      </c>
      <c r="BE116" s="187">
        <f>IF(N116="základní",J116,0)</f>
        <v>0</v>
      </c>
      <c r="BF116" s="187">
        <f>IF(N116="snížená",J116,0)</f>
        <v>0</v>
      </c>
      <c r="BG116" s="187">
        <f>IF(N116="zákl. přenesená",J116,0)</f>
        <v>0</v>
      </c>
      <c r="BH116" s="187">
        <f>IF(N116="sníž. přenesená",J116,0)</f>
        <v>0</v>
      </c>
      <c r="BI116" s="187">
        <f>IF(N116="nulová",J116,0)</f>
        <v>0</v>
      </c>
      <c r="BJ116" s="18" t="s">
        <v>76</v>
      </c>
      <c r="BK116" s="187">
        <f>ROUND(I116*H116,2)</f>
        <v>0</v>
      </c>
      <c r="BL116" s="18" t="s">
        <v>724</v>
      </c>
      <c r="BM116" s="186" t="s">
        <v>725</v>
      </c>
    </row>
    <row r="117" spans="1:65" s="13" customFormat="1" ht="11.25">
      <c r="B117" s="193"/>
      <c r="C117" s="194"/>
      <c r="D117" s="195" t="s">
        <v>134</v>
      </c>
      <c r="E117" s="196" t="s">
        <v>19</v>
      </c>
      <c r="F117" s="197" t="s">
        <v>76</v>
      </c>
      <c r="G117" s="194"/>
      <c r="H117" s="198">
        <v>1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134</v>
      </c>
      <c r="AU117" s="204" t="s">
        <v>80</v>
      </c>
      <c r="AV117" s="13" t="s">
        <v>80</v>
      </c>
      <c r="AW117" s="13" t="s">
        <v>33</v>
      </c>
      <c r="AX117" s="13" t="s">
        <v>76</v>
      </c>
      <c r="AY117" s="204" t="s">
        <v>123</v>
      </c>
    </row>
    <row r="118" spans="1:65" s="12" customFormat="1" ht="22.9" customHeight="1">
      <c r="B118" s="159"/>
      <c r="C118" s="160"/>
      <c r="D118" s="161" t="s">
        <v>70</v>
      </c>
      <c r="E118" s="173" t="s">
        <v>726</v>
      </c>
      <c r="F118" s="173" t="s">
        <v>727</v>
      </c>
      <c r="G118" s="160"/>
      <c r="H118" s="160"/>
      <c r="I118" s="163"/>
      <c r="J118" s="174">
        <f>BK118</f>
        <v>0</v>
      </c>
      <c r="K118" s="160"/>
      <c r="L118" s="165"/>
      <c r="M118" s="166"/>
      <c r="N118" s="167"/>
      <c r="O118" s="167"/>
      <c r="P118" s="168">
        <f>SUM(P119:P120)</f>
        <v>0</v>
      </c>
      <c r="Q118" s="167"/>
      <c r="R118" s="168">
        <f>SUM(R119:R120)</f>
        <v>0</v>
      </c>
      <c r="S118" s="167"/>
      <c r="T118" s="169">
        <f>SUM(T119:T120)</f>
        <v>0</v>
      </c>
      <c r="AR118" s="170" t="s">
        <v>150</v>
      </c>
      <c r="AT118" s="171" t="s">
        <v>70</v>
      </c>
      <c r="AU118" s="171" t="s">
        <v>76</v>
      </c>
      <c r="AY118" s="170" t="s">
        <v>123</v>
      </c>
      <c r="BK118" s="172">
        <f>SUM(BK119:BK120)</f>
        <v>0</v>
      </c>
    </row>
    <row r="119" spans="1:65" s="2" customFormat="1" ht="16.5" customHeight="1">
      <c r="A119" s="35"/>
      <c r="B119" s="36"/>
      <c r="C119" s="175" t="s">
        <v>197</v>
      </c>
      <c r="D119" s="175" t="s">
        <v>125</v>
      </c>
      <c r="E119" s="176" t="s">
        <v>728</v>
      </c>
      <c r="F119" s="177" t="s">
        <v>727</v>
      </c>
      <c r="G119" s="178" t="s">
        <v>711</v>
      </c>
      <c r="H119" s="179">
        <v>1</v>
      </c>
      <c r="I119" s="180"/>
      <c r="J119" s="181">
        <f>ROUND(I119*H119,2)</f>
        <v>0</v>
      </c>
      <c r="K119" s="177" t="s">
        <v>129</v>
      </c>
      <c r="L119" s="40"/>
      <c r="M119" s="182" t="s">
        <v>19</v>
      </c>
      <c r="N119" s="183" t="s">
        <v>42</v>
      </c>
      <c r="O119" s="65"/>
      <c r="P119" s="184">
        <f>O119*H119</f>
        <v>0</v>
      </c>
      <c r="Q119" s="184">
        <v>0</v>
      </c>
      <c r="R119" s="184">
        <f>Q119*H119</f>
        <v>0</v>
      </c>
      <c r="S119" s="184">
        <v>0</v>
      </c>
      <c r="T119" s="185">
        <f>S119*H119</f>
        <v>0</v>
      </c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R119" s="186" t="s">
        <v>130</v>
      </c>
      <c r="AT119" s="186" t="s">
        <v>125</v>
      </c>
      <c r="AU119" s="186" t="s">
        <v>80</v>
      </c>
      <c r="AY119" s="18" t="s">
        <v>123</v>
      </c>
      <c r="BE119" s="187">
        <f>IF(N119="základní",J119,0)</f>
        <v>0</v>
      </c>
      <c r="BF119" s="187">
        <f>IF(N119="snížená",J119,0)</f>
        <v>0</v>
      </c>
      <c r="BG119" s="187">
        <f>IF(N119="zákl. přenesená",J119,0)</f>
        <v>0</v>
      </c>
      <c r="BH119" s="187">
        <f>IF(N119="sníž. přenesená",J119,0)</f>
        <v>0</v>
      </c>
      <c r="BI119" s="187">
        <f>IF(N119="nulová",J119,0)</f>
        <v>0</v>
      </c>
      <c r="BJ119" s="18" t="s">
        <v>76</v>
      </c>
      <c r="BK119" s="187">
        <f>ROUND(I119*H119,2)</f>
        <v>0</v>
      </c>
      <c r="BL119" s="18" t="s">
        <v>130</v>
      </c>
      <c r="BM119" s="186" t="s">
        <v>729</v>
      </c>
    </row>
    <row r="120" spans="1:65" s="2" customFormat="1" ht="11.25">
      <c r="A120" s="35"/>
      <c r="B120" s="36"/>
      <c r="C120" s="37"/>
      <c r="D120" s="188" t="s">
        <v>132</v>
      </c>
      <c r="E120" s="37"/>
      <c r="F120" s="189" t="s">
        <v>730</v>
      </c>
      <c r="G120" s="37"/>
      <c r="H120" s="37"/>
      <c r="I120" s="190"/>
      <c r="J120" s="37"/>
      <c r="K120" s="37"/>
      <c r="L120" s="40"/>
      <c r="M120" s="191"/>
      <c r="N120" s="192"/>
      <c r="O120" s="65"/>
      <c r="P120" s="65"/>
      <c r="Q120" s="65"/>
      <c r="R120" s="65"/>
      <c r="S120" s="65"/>
      <c r="T120" s="66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8" t="s">
        <v>132</v>
      </c>
      <c r="AU120" s="18" t="s">
        <v>80</v>
      </c>
    </row>
    <row r="121" spans="1:65" s="12" customFormat="1" ht="22.9" customHeight="1">
      <c r="B121" s="159"/>
      <c r="C121" s="160"/>
      <c r="D121" s="161" t="s">
        <v>70</v>
      </c>
      <c r="E121" s="173" t="s">
        <v>731</v>
      </c>
      <c r="F121" s="173" t="s">
        <v>732</v>
      </c>
      <c r="G121" s="160"/>
      <c r="H121" s="160"/>
      <c r="I121" s="163"/>
      <c r="J121" s="174">
        <f>BK121</f>
        <v>0</v>
      </c>
      <c r="K121" s="160"/>
      <c r="L121" s="165"/>
      <c r="M121" s="166"/>
      <c r="N121" s="167"/>
      <c r="O121" s="167"/>
      <c r="P121" s="168">
        <f>SUM(P122:P124)</f>
        <v>0</v>
      </c>
      <c r="Q121" s="167"/>
      <c r="R121" s="168">
        <f>SUM(R122:R124)</f>
        <v>0</v>
      </c>
      <c r="S121" s="167"/>
      <c r="T121" s="169">
        <f>SUM(T122:T124)</f>
        <v>0</v>
      </c>
      <c r="AR121" s="170" t="s">
        <v>150</v>
      </c>
      <c r="AT121" s="171" t="s">
        <v>70</v>
      </c>
      <c r="AU121" s="171" t="s">
        <v>76</v>
      </c>
      <c r="AY121" s="170" t="s">
        <v>123</v>
      </c>
      <c r="BK121" s="172">
        <f>SUM(BK122:BK124)</f>
        <v>0</v>
      </c>
    </row>
    <row r="122" spans="1:65" s="2" customFormat="1" ht="16.5" customHeight="1">
      <c r="A122" s="35"/>
      <c r="B122" s="36"/>
      <c r="C122" s="175" t="s">
        <v>203</v>
      </c>
      <c r="D122" s="175" t="s">
        <v>125</v>
      </c>
      <c r="E122" s="176" t="s">
        <v>733</v>
      </c>
      <c r="F122" s="177" t="s">
        <v>734</v>
      </c>
      <c r="G122" s="178" t="s">
        <v>711</v>
      </c>
      <c r="H122" s="179">
        <v>5</v>
      </c>
      <c r="I122" s="180"/>
      <c r="J122" s="181">
        <f>ROUND(I122*H122,2)</f>
        <v>0</v>
      </c>
      <c r="K122" s="177" t="s">
        <v>129</v>
      </c>
      <c r="L122" s="40"/>
      <c r="M122" s="182" t="s">
        <v>19</v>
      </c>
      <c r="N122" s="183" t="s">
        <v>42</v>
      </c>
      <c r="O122" s="65"/>
      <c r="P122" s="184">
        <f>O122*H122</f>
        <v>0</v>
      </c>
      <c r="Q122" s="184">
        <v>0</v>
      </c>
      <c r="R122" s="184">
        <f>Q122*H122</f>
        <v>0</v>
      </c>
      <c r="S122" s="184">
        <v>0</v>
      </c>
      <c r="T122" s="185">
        <f>S122*H122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186" t="s">
        <v>724</v>
      </c>
      <c r="AT122" s="186" t="s">
        <v>125</v>
      </c>
      <c r="AU122" s="186" t="s">
        <v>80</v>
      </c>
      <c r="AY122" s="18" t="s">
        <v>123</v>
      </c>
      <c r="BE122" s="187">
        <f>IF(N122="základní",J122,0)</f>
        <v>0</v>
      </c>
      <c r="BF122" s="187">
        <f>IF(N122="snížená",J122,0)</f>
        <v>0</v>
      </c>
      <c r="BG122" s="187">
        <f>IF(N122="zákl. přenesená",J122,0)</f>
        <v>0</v>
      </c>
      <c r="BH122" s="187">
        <f>IF(N122="sníž. přenesená",J122,0)</f>
        <v>0</v>
      </c>
      <c r="BI122" s="187">
        <f>IF(N122="nulová",J122,0)</f>
        <v>0</v>
      </c>
      <c r="BJ122" s="18" t="s">
        <v>76</v>
      </c>
      <c r="BK122" s="187">
        <f>ROUND(I122*H122,2)</f>
        <v>0</v>
      </c>
      <c r="BL122" s="18" t="s">
        <v>724</v>
      </c>
      <c r="BM122" s="186" t="s">
        <v>735</v>
      </c>
    </row>
    <row r="123" spans="1:65" s="2" customFormat="1" ht="11.25">
      <c r="A123" s="35"/>
      <c r="B123" s="36"/>
      <c r="C123" s="37"/>
      <c r="D123" s="188" t="s">
        <v>132</v>
      </c>
      <c r="E123" s="37"/>
      <c r="F123" s="189" t="s">
        <v>736</v>
      </c>
      <c r="G123" s="37"/>
      <c r="H123" s="37"/>
      <c r="I123" s="190"/>
      <c r="J123" s="37"/>
      <c r="K123" s="37"/>
      <c r="L123" s="40"/>
      <c r="M123" s="191"/>
      <c r="N123" s="192"/>
      <c r="O123" s="65"/>
      <c r="P123" s="65"/>
      <c r="Q123" s="65"/>
      <c r="R123" s="65"/>
      <c r="S123" s="65"/>
      <c r="T123" s="66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132</v>
      </c>
      <c r="AU123" s="18" t="s">
        <v>80</v>
      </c>
    </row>
    <row r="124" spans="1:65" s="13" customFormat="1" ht="11.25">
      <c r="B124" s="193"/>
      <c r="C124" s="194"/>
      <c r="D124" s="195" t="s">
        <v>134</v>
      </c>
      <c r="E124" s="196" t="s">
        <v>19</v>
      </c>
      <c r="F124" s="197" t="s">
        <v>150</v>
      </c>
      <c r="G124" s="194"/>
      <c r="H124" s="198">
        <v>5</v>
      </c>
      <c r="I124" s="199"/>
      <c r="J124" s="194"/>
      <c r="K124" s="194"/>
      <c r="L124" s="200"/>
      <c r="M124" s="201"/>
      <c r="N124" s="202"/>
      <c r="O124" s="202"/>
      <c r="P124" s="202"/>
      <c r="Q124" s="202"/>
      <c r="R124" s="202"/>
      <c r="S124" s="202"/>
      <c r="T124" s="203"/>
      <c r="AT124" s="204" t="s">
        <v>134</v>
      </c>
      <c r="AU124" s="204" t="s">
        <v>80</v>
      </c>
      <c r="AV124" s="13" t="s">
        <v>80</v>
      </c>
      <c r="AW124" s="13" t="s">
        <v>33</v>
      </c>
      <c r="AX124" s="13" t="s">
        <v>76</v>
      </c>
      <c r="AY124" s="204" t="s">
        <v>123</v>
      </c>
    </row>
    <row r="125" spans="1:65" s="12" customFormat="1" ht="22.9" customHeight="1">
      <c r="B125" s="159"/>
      <c r="C125" s="160"/>
      <c r="D125" s="161" t="s">
        <v>70</v>
      </c>
      <c r="E125" s="173" t="s">
        <v>737</v>
      </c>
      <c r="F125" s="173" t="s">
        <v>738</v>
      </c>
      <c r="G125" s="160"/>
      <c r="H125" s="160"/>
      <c r="I125" s="163"/>
      <c r="J125" s="174">
        <f>BK125</f>
        <v>0</v>
      </c>
      <c r="K125" s="160"/>
      <c r="L125" s="165"/>
      <c r="M125" s="166"/>
      <c r="N125" s="167"/>
      <c r="O125" s="167"/>
      <c r="P125" s="168">
        <f>SUM(P126:P127)</f>
        <v>0</v>
      </c>
      <c r="Q125" s="167"/>
      <c r="R125" s="168">
        <f>SUM(R126:R127)</f>
        <v>0</v>
      </c>
      <c r="S125" s="167"/>
      <c r="T125" s="169">
        <f>SUM(T126:T127)</f>
        <v>0</v>
      </c>
      <c r="AR125" s="170" t="s">
        <v>150</v>
      </c>
      <c r="AT125" s="171" t="s">
        <v>70</v>
      </c>
      <c r="AU125" s="171" t="s">
        <v>76</v>
      </c>
      <c r="AY125" s="170" t="s">
        <v>123</v>
      </c>
      <c r="BK125" s="172">
        <f>SUM(BK126:BK127)</f>
        <v>0</v>
      </c>
    </row>
    <row r="126" spans="1:65" s="2" customFormat="1" ht="55.5" customHeight="1">
      <c r="A126" s="35"/>
      <c r="B126" s="36"/>
      <c r="C126" s="175" t="s">
        <v>209</v>
      </c>
      <c r="D126" s="175" t="s">
        <v>125</v>
      </c>
      <c r="E126" s="176" t="s">
        <v>739</v>
      </c>
      <c r="F126" s="177" t="s">
        <v>740</v>
      </c>
      <c r="G126" s="178" t="s">
        <v>711</v>
      </c>
      <c r="H126" s="179">
        <v>1</v>
      </c>
      <c r="I126" s="180"/>
      <c r="J126" s="181">
        <f>ROUND(I126*H126,2)</f>
        <v>0</v>
      </c>
      <c r="K126" s="177" t="s">
        <v>19</v>
      </c>
      <c r="L126" s="40"/>
      <c r="M126" s="182" t="s">
        <v>19</v>
      </c>
      <c r="N126" s="183" t="s">
        <v>42</v>
      </c>
      <c r="O126" s="65"/>
      <c r="P126" s="184">
        <f>O126*H126</f>
        <v>0</v>
      </c>
      <c r="Q126" s="184">
        <v>0</v>
      </c>
      <c r="R126" s="184">
        <f>Q126*H126</f>
        <v>0</v>
      </c>
      <c r="S126" s="184">
        <v>0</v>
      </c>
      <c r="T126" s="185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186" t="s">
        <v>724</v>
      </c>
      <c r="AT126" s="186" t="s">
        <v>125</v>
      </c>
      <c r="AU126" s="186" t="s">
        <v>80</v>
      </c>
      <c r="AY126" s="18" t="s">
        <v>123</v>
      </c>
      <c r="BE126" s="187">
        <f>IF(N126="základní",J126,0)</f>
        <v>0</v>
      </c>
      <c r="BF126" s="187">
        <f>IF(N126="snížená",J126,0)</f>
        <v>0</v>
      </c>
      <c r="BG126" s="187">
        <f>IF(N126="zákl. přenesená",J126,0)</f>
        <v>0</v>
      </c>
      <c r="BH126" s="187">
        <f>IF(N126="sníž. přenesená",J126,0)</f>
        <v>0</v>
      </c>
      <c r="BI126" s="187">
        <f>IF(N126="nulová",J126,0)</f>
        <v>0</v>
      </c>
      <c r="BJ126" s="18" t="s">
        <v>76</v>
      </c>
      <c r="BK126" s="187">
        <f>ROUND(I126*H126,2)</f>
        <v>0</v>
      </c>
      <c r="BL126" s="18" t="s">
        <v>724</v>
      </c>
      <c r="BM126" s="186" t="s">
        <v>741</v>
      </c>
    </row>
    <row r="127" spans="1:65" s="13" customFormat="1" ht="11.25">
      <c r="B127" s="193"/>
      <c r="C127" s="194"/>
      <c r="D127" s="195" t="s">
        <v>134</v>
      </c>
      <c r="E127" s="196" t="s">
        <v>19</v>
      </c>
      <c r="F127" s="197" t="s">
        <v>76</v>
      </c>
      <c r="G127" s="194"/>
      <c r="H127" s="198">
        <v>1</v>
      </c>
      <c r="I127" s="199"/>
      <c r="J127" s="194"/>
      <c r="K127" s="194"/>
      <c r="L127" s="200"/>
      <c r="M127" s="201"/>
      <c r="N127" s="202"/>
      <c r="O127" s="202"/>
      <c r="P127" s="202"/>
      <c r="Q127" s="202"/>
      <c r="R127" s="202"/>
      <c r="S127" s="202"/>
      <c r="T127" s="203"/>
      <c r="AT127" s="204" t="s">
        <v>134</v>
      </c>
      <c r="AU127" s="204" t="s">
        <v>80</v>
      </c>
      <c r="AV127" s="13" t="s">
        <v>80</v>
      </c>
      <c r="AW127" s="13" t="s">
        <v>33</v>
      </c>
      <c r="AX127" s="13" t="s">
        <v>76</v>
      </c>
      <c r="AY127" s="204" t="s">
        <v>123</v>
      </c>
    </row>
    <row r="128" spans="1:65" s="12" customFormat="1" ht="22.9" customHeight="1">
      <c r="B128" s="159"/>
      <c r="C128" s="160"/>
      <c r="D128" s="161" t="s">
        <v>70</v>
      </c>
      <c r="E128" s="173" t="s">
        <v>742</v>
      </c>
      <c r="F128" s="173" t="s">
        <v>743</v>
      </c>
      <c r="G128" s="160"/>
      <c r="H128" s="160"/>
      <c r="I128" s="163"/>
      <c r="J128" s="174">
        <f>BK128</f>
        <v>0</v>
      </c>
      <c r="K128" s="160"/>
      <c r="L128" s="165"/>
      <c r="M128" s="166"/>
      <c r="N128" s="167"/>
      <c r="O128" s="167"/>
      <c r="P128" s="168">
        <f>SUM(P129:P132)</f>
        <v>0</v>
      </c>
      <c r="Q128" s="167"/>
      <c r="R128" s="168">
        <f>SUM(R129:R132)</f>
        <v>0</v>
      </c>
      <c r="S128" s="167"/>
      <c r="T128" s="169">
        <f>SUM(T129:T132)</f>
        <v>0</v>
      </c>
      <c r="AR128" s="170" t="s">
        <v>150</v>
      </c>
      <c r="AT128" s="171" t="s">
        <v>70</v>
      </c>
      <c r="AU128" s="171" t="s">
        <v>76</v>
      </c>
      <c r="AY128" s="170" t="s">
        <v>123</v>
      </c>
      <c r="BK128" s="172">
        <f>SUM(BK129:BK132)</f>
        <v>0</v>
      </c>
    </row>
    <row r="129" spans="1:65" s="2" customFormat="1" ht="16.5" customHeight="1">
      <c r="A129" s="35"/>
      <c r="B129" s="36"/>
      <c r="C129" s="175" t="s">
        <v>217</v>
      </c>
      <c r="D129" s="175" t="s">
        <v>125</v>
      </c>
      <c r="E129" s="176" t="s">
        <v>744</v>
      </c>
      <c r="F129" s="177" t="s">
        <v>745</v>
      </c>
      <c r="G129" s="178" t="s">
        <v>711</v>
      </c>
      <c r="H129" s="179">
        <v>1</v>
      </c>
      <c r="I129" s="180"/>
      <c r="J129" s="181">
        <f>ROUND(I129*H129,2)</f>
        <v>0</v>
      </c>
      <c r="K129" s="177" t="s">
        <v>19</v>
      </c>
      <c r="L129" s="40"/>
      <c r="M129" s="182" t="s">
        <v>19</v>
      </c>
      <c r="N129" s="183" t="s">
        <v>42</v>
      </c>
      <c r="O129" s="65"/>
      <c r="P129" s="184">
        <f>O129*H129</f>
        <v>0</v>
      </c>
      <c r="Q129" s="184">
        <v>0</v>
      </c>
      <c r="R129" s="184">
        <f>Q129*H129</f>
        <v>0</v>
      </c>
      <c r="S129" s="184">
        <v>0</v>
      </c>
      <c r="T129" s="18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186" t="s">
        <v>724</v>
      </c>
      <c r="AT129" s="186" t="s">
        <v>125</v>
      </c>
      <c r="AU129" s="186" t="s">
        <v>80</v>
      </c>
      <c r="AY129" s="18" t="s">
        <v>123</v>
      </c>
      <c r="BE129" s="187">
        <f>IF(N129="základní",J129,0)</f>
        <v>0</v>
      </c>
      <c r="BF129" s="187">
        <f>IF(N129="snížená",J129,0)</f>
        <v>0</v>
      </c>
      <c r="BG129" s="187">
        <f>IF(N129="zákl. přenesená",J129,0)</f>
        <v>0</v>
      </c>
      <c r="BH129" s="187">
        <f>IF(N129="sníž. přenesená",J129,0)</f>
        <v>0</v>
      </c>
      <c r="BI129" s="187">
        <f>IF(N129="nulová",J129,0)</f>
        <v>0</v>
      </c>
      <c r="BJ129" s="18" t="s">
        <v>76</v>
      </c>
      <c r="BK129" s="187">
        <f>ROUND(I129*H129,2)</f>
        <v>0</v>
      </c>
      <c r="BL129" s="18" t="s">
        <v>724</v>
      </c>
      <c r="BM129" s="186" t="s">
        <v>746</v>
      </c>
    </row>
    <row r="130" spans="1:65" s="13" customFormat="1" ht="11.25">
      <c r="B130" s="193"/>
      <c r="C130" s="194"/>
      <c r="D130" s="195" t="s">
        <v>134</v>
      </c>
      <c r="E130" s="196" t="s">
        <v>19</v>
      </c>
      <c r="F130" s="197" t="s">
        <v>76</v>
      </c>
      <c r="G130" s="194"/>
      <c r="H130" s="198">
        <v>1</v>
      </c>
      <c r="I130" s="199"/>
      <c r="J130" s="194"/>
      <c r="K130" s="194"/>
      <c r="L130" s="200"/>
      <c r="M130" s="201"/>
      <c r="N130" s="202"/>
      <c r="O130" s="202"/>
      <c r="P130" s="202"/>
      <c r="Q130" s="202"/>
      <c r="R130" s="202"/>
      <c r="S130" s="202"/>
      <c r="T130" s="203"/>
      <c r="AT130" s="204" t="s">
        <v>134</v>
      </c>
      <c r="AU130" s="204" t="s">
        <v>80</v>
      </c>
      <c r="AV130" s="13" t="s">
        <v>80</v>
      </c>
      <c r="AW130" s="13" t="s">
        <v>33</v>
      </c>
      <c r="AX130" s="13" t="s">
        <v>76</v>
      </c>
      <c r="AY130" s="204" t="s">
        <v>123</v>
      </c>
    </row>
    <row r="131" spans="1:65" s="2" customFormat="1" ht="24.2" customHeight="1">
      <c r="A131" s="35"/>
      <c r="B131" s="36"/>
      <c r="C131" s="175" t="s">
        <v>227</v>
      </c>
      <c r="D131" s="175" t="s">
        <v>125</v>
      </c>
      <c r="E131" s="176" t="s">
        <v>747</v>
      </c>
      <c r="F131" s="177" t="s">
        <v>748</v>
      </c>
      <c r="G131" s="178" t="s">
        <v>711</v>
      </c>
      <c r="H131" s="179">
        <v>1</v>
      </c>
      <c r="I131" s="180"/>
      <c r="J131" s="181">
        <f>ROUND(I131*H131,2)</f>
        <v>0</v>
      </c>
      <c r="K131" s="177" t="s">
        <v>19</v>
      </c>
      <c r="L131" s="40"/>
      <c r="M131" s="182" t="s">
        <v>19</v>
      </c>
      <c r="N131" s="183" t="s">
        <v>42</v>
      </c>
      <c r="O131" s="65"/>
      <c r="P131" s="184">
        <f>O131*H131</f>
        <v>0</v>
      </c>
      <c r="Q131" s="184">
        <v>0</v>
      </c>
      <c r="R131" s="184">
        <f>Q131*H131</f>
        <v>0</v>
      </c>
      <c r="S131" s="184">
        <v>0</v>
      </c>
      <c r="T131" s="18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186" t="s">
        <v>724</v>
      </c>
      <c r="AT131" s="186" t="s">
        <v>125</v>
      </c>
      <c r="AU131" s="186" t="s">
        <v>80</v>
      </c>
      <c r="AY131" s="18" t="s">
        <v>123</v>
      </c>
      <c r="BE131" s="187">
        <f>IF(N131="základní",J131,0)</f>
        <v>0</v>
      </c>
      <c r="BF131" s="187">
        <f>IF(N131="snížená",J131,0)</f>
        <v>0</v>
      </c>
      <c r="BG131" s="187">
        <f>IF(N131="zákl. přenesená",J131,0)</f>
        <v>0</v>
      </c>
      <c r="BH131" s="187">
        <f>IF(N131="sníž. přenesená",J131,0)</f>
        <v>0</v>
      </c>
      <c r="BI131" s="187">
        <f>IF(N131="nulová",J131,0)</f>
        <v>0</v>
      </c>
      <c r="BJ131" s="18" t="s">
        <v>76</v>
      </c>
      <c r="BK131" s="187">
        <f>ROUND(I131*H131,2)</f>
        <v>0</v>
      </c>
      <c r="BL131" s="18" t="s">
        <v>724</v>
      </c>
      <c r="BM131" s="186" t="s">
        <v>749</v>
      </c>
    </row>
    <row r="132" spans="1:65" s="13" customFormat="1" ht="11.25">
      <c r="B132" s="193"/>
      <c r="C132" s="194"/>
      <c r="D132" s="195" t="s">
        <v>134</v>
      </c>
      <c r="E132" s="196" t="s">
        <v>19</v>
      </c>
      <c r="F132" s="197" t="s">
        <v>76</v>
      </c>
      <c r="G132" s="194"/>
      <c r="H132" s="198">
        <v>1</v>
      </c>
      <c r="I132" s="199"/>
      <c r="J132" s="194"/>
      <c r="K132" s="194"/>
      <c r="L132" s="200"/>
      <c r="M132" s="226"/>
      <c r="N132" s="227"/>
      <c r="O132" s="227"/>
      <c r="P132" s="227"/>
      <c r="Q132" s="227"/>
      <c r="R132" s="227"/>
      <c r="S132" s="227"/>
      <c r="T132" s="228"/>
      <c r="AT132" s="204" t="s">
        <v>134</v>
      </c>
      <c r="AU132" s="204" t="s">
        <v>80</v>
      </c>
      <c r="AV132" s="13" t="s">
        <v>80</v>
      </c>
      <c r="AW132" s="13" t="s">
        <v>33</v>
      </c>
      <c r="AX132" s="13" t="s">
        <v>76</v>
      </c>
      <c r="AY132" s="204" t="s">
        <v>123</v>
      </c>
    </row>
    <row r="133" spans="1:65" s="2" customFormat="1" ht="6.95" customHeight="1">
      <c r="A133" s="35"/>
      <c r="B133" s="48"/>
      <c r="C133" s="49"/>
      <c r="D133" s="49"/>
      <c r="E133" s="49"/>
      <c r="F133" s="49"/>
      <c r="G133" s="49"/>
      <c r="H133" s="49"/>
      <c r="I133" s="49"/>
      <c r="J133" s="49"/>
      <c r="K133" s="49"/>
      <c r="L133" s="40"/>
      <c r="M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</sheetData>
  <sheetProtection algorithmName="SHA-512" hashValue="AKKTRh2q8YscAmrEdEuFaj+fpX9LauddUvq/B4OpO8h+/oSGIgLT7UjZrm33aAiWUsxovzPjKkWs2WU7JT3Oaw==" saltValue="smkjVyWhWRBXJ4iHh4db66PcTw2WDdnIx0Op/KP9XIcffZWPqsb/yN5LcBduUQRAWnxwSj36i8I2WSjtDuHIrg==" spinCount="100000" sheet="1" objects="1" scenarios="1" formatColumns="0" formatRows="0" autoFilter="0"/>
  <autoFilter ref="C87:K132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/>
    <hyperlink ref="F94" r:id="rId2"/>
    <hyperlink ref="F97" r:id="rId3"/>
    <hyperlink ref="F99" r:id="rId4"/>
    <hyperlink ref="F101" r:id="rId5"/>
    <hyperlink ref="F103" r:id="rId6"/>
    <hyperlink ref="F105" r:id="rId7"/>
    <hyperlink ref="F107" r:id="rId8"/>
    <hyperlink ref="F111" r:id="rId9"/>
    <hyperlink ref="F113" r:id="rId10"/>
    <hyperlink ref="F115" r:id="rId11"/>
    <hyperlink ref="F120" r:id="rId12"/>
    <hyperlink ref="F123" r:id="rId13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25" style="1" customWidth="1"/>
    <col min="4" max="4" width="75.83203125" style="1" customWidth="1"/>
    <col min="5" max="5" width="13.33203125" style="1" customWidth="1"/>
    <col min="6" max="6" width="20" style="1" customWidth="1"/>
    <col min="7" max="7" width="1.6640625" style="1" customWidth="1"/>
    <col min="8" max="8" width="8.33203125" style="1" customWidth="1"/>
  </cols>
  <sheetData>
    <row r="1" spans="1:8" s="1" customFormat="1" ht="11.25" customHeight="1"/>
    <row r="2" spans="1:8" s="1" customFormat="1" ht="36.950000000000003" customHeight="1"/>
    <row r="3" spans="1:8" s="1" customFormat="1" ht="6.95" customHeight="1">
      <c r="B3" s="103"/>
      <c r="C3" s="104"/>
      <c r="D3" s="104"/>
      <c r="E3" s="104"/>
      <c r="F3" s="104"/>
      <c r="G3" s="104"/>
      <c r="H3" s="21"/>
    </row>
    <row r="4" spans="1:8" s="1" customFormat="1" ht="24.95" customHeight="1">
      <c r="B4" s="21"/>
      <c r="C4" s="105" t="s">
        <v>750</v>
      </c>
      <c r="H4" s="21"/>
    </row>
    <row r="5" spans="1:8" s="1" customFormat="1" ht="12" customHeight="1">
      <c r="B5" s="21"/>
      <c r="C5" s="233" t="s">
        <v>13</v>
      </c>
      <c r="D5" s="380" t="s">
        <v>14</v>
      </c>
      <c r="E5" s="373"/>
      <c r="F5" s="373"/>
      <c r="H5" s="21"/>
    </row>
    <row r="6" spans="1:8" s="1" customFormat="1" ht="36.950000000000003" customHeight="1">
      <c r="B6" s="21"/>
      <c r="C6" s="234" t="s">
        <v>16</v>
      </c>
      <c r="D6" s="384" t="s">
        <v>17</v>
      </c>
      <c r="E6" s="373"/>
      <c r="F6" s="373"/>
      <c r="H6" s="21"/>
    </row>
    <row r="7" spans="1:8" s="1" customFormat="1" ht="16.5" customHeight="1">
      <c r="B7" s="21"/>
      <c r="C7" s="107" t="s">
        <v>23</v>
      </c>
      <c r="D7" s="110" t="str">
        <f>'Rekapitulace stavby'!AN8</f>
        <v>24. 6. 2024</v>
      </c>
      <c r="H7" s="21"/>
    </row>
    <row r="8" spans="1:8" s="2" customFormat="1" ht="10.9" customHeight="1">
      <c r="A8" s="35"/>
      <c r="B8" s="40"/>
      <c r="C8" s="35"/>
      <c r="D8" s="35"/>
      <c r="E8" s="35"/>
      <c r="F8" s="35"/>
      <c r="G8" s="35"/>
      <c r="H8" s="40"/>
    </row>
    <row r="9" spans="1:8" s="11" customFormat="1" ht="29.25" customHeight="1">
      <c r="A9" s="148"/>
      <c r="B9" s="235"/>
      <c r="C9" s="236" t="s">
        <v>52</v>
      </c>
      <c r="D9" s="237" t="s">
        <v>53</v>
      </c>
      <c r="E9" s="237" t="s">
        <v>110</v>
      </c>
      <c r="F9" s="238" t="s">
        <v>751</v>
      </c>
      <c r="G9" s="148"/>
      <c r="H9" s="235"/>
    </row>
    <row r="10" spans="1:8" s="2" customFormat="1" ht="26.45" customHeight="1">
      <c r="A10" s="35"/>
      <c r="B10" s="40"/>
      <c r="C10" s="239" t="s">
        <v>76</v>
      </c>
      <c r="D10" s="239" t="s">
        <v>77</v>
      </c>
      <c r="E10" s="35"/>
      <c r="F10" s="35"/>
      <c r="G10" s="35"/>
      <c r="H10" s="40"/>
    </row>
    <row r="11" spans="1:8" s="2" customFormat="1" ht="16.899999999999999" customHeight="1">
      <c r="A11" s="35"/>
      <c r="B11" s="40"/>
      <c r="C11" s="240" t="s">
        <v>89</v>
      </c>
      <c r="D11" s="241" t="s">
        <v>90</v>
      </c>
      <c r="E11" s="242" t="s">
        <v>19</v>
      </c>
      <c r="F11" s="243">
        <v>319.95</v>
      </c>
      <c r="G11" s="35"/>
      <c r="H11" s="40"/>
    </row>
    <row r="12" spans="1:8" s="2" customFormat="1" ht="16.899999999999999" customHeight="1">
      <c r="A12" s="35"/>
      <c r="B12" s="40"/>
      <c r="C12" s="244" t="s">
        <v>89</v>
      </c>
      <c r="D12" s="244" t="s">
        <v>91</v>
      </c>
      <c r="E12" s="18" t="s">
        <v>19</v>
      </c>
      <c r="F12" s="245">
        <v>319.95</v>
      </c>
      <c r="G12" s="35"/>
      <c r="H12" s="40"/>
    </row>
    <row r="13" spans="1:8" s="2" customFormat="1" ht="16.899999999999999" customHeight="1">
      <c r="A13" s="35"/>
      <c r="B13" s="40"/>
      <c r="C13" s="246" t="s">
        <v>752</v>
      </c>
      <c r="D13" s="35"/>
      <c r="E13" s="35"/>
      <c r="F13" s="35"/>
      <c r="G13" s="35"/>
      <c r="H13" s="40"/>
    </row>
    <row r="14" spans="1:8" s="2" customFormat="1" ht="16.899999999999999" customHeight="1">
      <c r="A14" s="35"/>
      <c r="B14" s="40"/>
      <c r="C14" s="244" t="s">
        <v>126</v>
      </c>
      <c r="D14" s="244" t="s">
        <v>753</v>
      </c>
      <c r="E14" s="18" t="s">
        <v>128</v>
      </c>
      <c r="F14" s="245">
        <v>319.95</v>
      </c>
      <c r="G14" s="35"/>
      <c r="H14" s="40"/>
    </row>
    <row r="15" spans="1:8" s="2" customFormat="1" ht="16.899999999999999" customHeight="1">
      <c r="A15" s="35"/>
      <c r="B15" s="40"/>
      <c r="C15" s="244" t="s">
        <v>135</v>
      </c>
      <c r="D15" s="244" t="s">
        <v>754</v>
      </c>
      <c r="E15" s="18" t="s">
        <v>128</v>
      </c>
      <c r="F15" s="245">
        <v>319.95</v>
      </c>
      <c r="G15" s="35"/>
      <c r="H15" s="40"/>
    </row>
    <row r="16" spans="1:8" s="2" customFormat="1" ht="16.899999999999999" customHeight="1">
      <c r="A16" s="35"/>
      <c r="B16" s="40"/>
      <c r="C16" s="244" t="s">
        <v>247</v>
      </c>
      <c r="D16" s="244" t="s">
        <v>755</v>
      </c>
      <c r="E16" s="18" t="s">
        <v>128</v>
      </c>
      <c r="F16" s="245">
        <v>319.95</v>
      </c>
      <c r="G16" s="35"/>
      <c r="H16" s="40"/>
    </row>
    <row r="17" spans="1:8" s="2" customFormat="1" ht="16.899999999999999" customHeight="1">
      <c r="A17" s="35"/>
      <c r="B17" s="40"/>
      <c r="C17" s="244" t="s">
        <v>256</v>
      </c>
      <c r="D17" s="244" t="s">
        <v>756</v>
      </c>
      <c r="E17" s="18" t="s">
        <v>128</v>
      </c>
      <c r="F17" s="245">
        <v>319.95</v>
      </c>
      <c r="G17" s="35"/>
      <c r="H17" s="40"/>
    </row>
    <row r="18" spans="1:8" s="2" customFormat="1" ht="16.899999999999999" customHeight="1">
      <c r="A18" s="35"/>
      <c r="B18" s="40"/>
      <c r="C18" s="244" t="s">
        <v>261</v>
      </c>
      <c r="D18" s="244" t="s">
        <v>757</v>
      </c>
      <c r="E18" s="18" t="s">
        <v>128</v>
      </c>
      <c r="F18" s="245">
        <v>319.95</v>
      </c>
      <c r="G18" s="35"/>
      <c r="H18" s="40"/>
    </row>
    <row r="19" spans="1:8" s="2" customFormat="1" ht="16.899999999999999" customHeight="1">
      <c r="A19" s="35"/>
      <c r="B19" s="40"/>
      <c r="C19" s="244" t="s">
        <v>284</v>
      </c>
      <c r="D19" s="244" t="s">
        <v>758</v>
      </c>
      <c r="E19" s="18" t="s">
        <v>128</v>
      </c>
      <c r="F19" s="245">
        <v>425.53399999999999</v>
      </c>
      <c r="G19" s="35"/>
      <c r="H19" s="40"/>
    </row>
    <row r="20" spans="1:8" s="2" customFormat="1" ht="16.899999999999999" customHeight="1">
      <c r="A20" s="35"/>
      <c r="B20" s="40"/>
      <c r="C20" s="244" t="s">
        <v>266</v>
      </c>
      <c r="D20" s="244" t="s">
        <v>759</v>
      </c>
      <c r="E20" s="18" t="s">
        <v>128</v>
      </c>
      <c r="F20" s="245">
        <v>851.06700000000001</v>
      </c>
      <c r="G20" s="35"/>
      <c r="H20" s="40"/>
    </row>
    <row r="21" spans="1:8" s="2" customFormat="1" ht="16.899999999999999" customHeight="1">
      <c r="A21" s="35"/>
      <c r="B21" s="40"/>
      <c r="C21" s="244" t="s">
        <v>272</v>
      </c>
      <c r="D21" s="244" t="s">
        <v>760</v>
      </c>
      <c r="E21" s="18" t="s">
        <v>128</v>
      </c>
      <c r="F21" s="245">
        <v>425.53399999999999</v>
      </c>
      <c r="G21" s="35"/>
      <c r="H21" s="40"/>
    </row>
    <row r="22" spans="1:8" s="2" customFormat="1" ht="16.899999999999999" customHeight="1">
      <c r="A22" s="35"/>
      <c r="B22" s="40"/>
      <c r="C22" s="244" t="s">
        <v>278</v>
      </c>
      <c r="D22" s="244" t="s">
        <v>761</v>
      </c>
      <c r="E22" s="18" t="s">
        <v>128</v>
      </c>
      <c r="F22" s="245">
        <v>425.53399999999999</v>
      </c>
      <c r="G22" s="35"/>
      <c r="H22" s="40"/>
    </row>
    <row r="23" spans="1:8" s="2" customFormat="1" ht="22.5">
      <c r="A23" s="35"/>
      <c r="B23" s="40"/>
      <c r="C23" s="244" t="s">
        <v>449</v>
      </c>
      <c r="D23" s="244" t="s">
        <v>762</v>
      </c>
      <c r="E23" s="18" t="s">
        <v>193</v>
      </c>
      <c r="F23" s="245">
        <v>86.387</v>
      </c>
      <c r="G23" s="35"/>
      <c r="H23" s="40"/>
    </row>
    <row r="24" spans="1:8" s="2" customFormat="1" ht="16.899999999999999" customHeight="1">
      <c r="A24" s="35"/>
      <c r="B24" s="40"/>
      <c r="C24" s="244" t="s">
        <v>251</v>
      </c>
      <c r="D24" s="244" t="s">
        <v>763</v>
      </c>
      <c r="E24" s="18" t="s">
        <v>128</v>
      </c>
      <c r="F24" s="245">
        <v>319.95</v>
      </c>
      <c r="G24" s="35"/>
      <c r="H24" s="40"/>
    </row>
    <row r="25" spans="1:8" s="2" customFormat="1" ht="26.45" customHeight="1">
      <c r="A25" s="35"/>
      <c r="B25" s="40"/>
      <c r="C25" s="239" t="s">
        <v>80</v>
      </c>
      <c r="D25" s="239" t="s">
        <v>81</v>
      </c>
      <c r="E25" s="35"/>
      <c r="F25" s="35"/>
      <c r="G25" s="35"/>
      <c r="H25" s="40"/>
    </row>
    <row r="26" spans="1:8" s="2" customFormat="1" ht="16.899999999999999" customHeight="1">
      <c r="A26" s="35"/>
      <c r="B26" s="40"/>
      <c r="C26" s="240" t="s">
        <v>467</v>
      </c>
      <c r="D26" s="241" t="s">
        <v>468</v>
      </c>
      <c r="E26" s="242" t="s">
        <v>141</v>
      </c>
      <c r="F26" s="243">
        <v>129.80000000000001</v>
      </c>
      <c r="G26" s="35"/>
      <c r="H26" s="40"/>
    </row>
    <row r="27" spans="1:8" s="2" customFormat="1" ht="16.899999999999999" customHeight="1">
      <c r="A27" s="35"/>
      <c r="B27" s="40"/>
      <c r="C27" s="244" t="s">
        <v>467</v>
      </c>
      <c r="D27" s="244" t="s">
        <v>621</v>
      </c>
      <c r="E27" s="18" t="s">
        <v>19</v>
      </c>
      <c r="F27" s="245">
        <v>129.80000000000001</v>
      </c>
      <c r="G27" s="35"/>
      <c r="H27" s="40"/>
    </row>
    <row r="28" spans="1:8" s="2" customFormat="1" ht="16.899999999999999" customHeight="1">
      <c r="A28" s="35"/>
      <c r="B28" s="40"/>
      <c r="C28" s="246" t="s">
        <v>752</v>
      </c>
      <c r="D28" s="35"/>
      <c r="E28" s="35"/>
      <c r="F28" s="35"/>
      <c r="G28" s="35"/>
      <c r="H28" s="40"/>
    </row>
    <row r="29" spans="1:8" s="2" customFormat="1" ht="16.899999999999999" customHeight="1">
      <c r="A29" s="35"/>
      <c r="B29" s="40"/>
      <c r="C29" s="244" t="s">
        <v>617</v>
      </c>
      <c r="D29" s="244" t="s">
        <v>764</v>
      </c>
      <c r="E29" s="18" t="s">
        <v>141</v>
      </c>
      <c r="F29" s="245">
        <v>129.80000000000001</v>
      </c>
      <c r="G29" s="35"/>
      <c r="H29" s="40"/>
    </row>
    <row r="30" spans="1:8" s="2" customFormat="1" ht="16.899999999999999" customHeight="1">
      <c r="A30" s="35"/>
      <c r="B30" s="40"/>
      <c r="C30" s="244" t="s">
        <v>218</v>
      </c>
      <c r="D30" s="244" t="s">
        <v>765</v>
      </c>
      <c r="E30" s="18" t="s">
        <v>153</v>
      </c>
      <c r="F30" s="245">
        <v>8.1560000000000006</v>
      </c>
      <c r="G30" s="35"/>
      <c r="H30" s="40"/>
    </row>
    <row r="31" spans="1:8" s="2" customFormat="1" ht="22.5">
      <c r="A31" s="35"/>
      <c r="B31" s="40"/>
      <c r="C31" s="244" t="s">
        <v>410</v>
      </c>
      <c r="D31" s="244" t="s">
        <v>766</v>
      </c>
      <c r="E31" s="18" t="s">
        <v>141</v>
      </c>
      <c r="F31" s="245">
        <v>259.60000000000002</v>
      </c>
      <c r="G31" s="35"/>
      <c r="H31" s="40"/>
    </row>
    <row r="32" spans="1:8" s="2" customFormat="1" ht="16.899999999999999" customHeight="1">
      <c r="A32" s="35"/>
      <c r="B32" s="40"/>
      <c r="C32" s="244" t="s">
        <v>416</v>
      </c>
      <c r="D32" s="244" t="s">
        <v>767</v>
      </c>
      <c r="E32" s="18" t="s">
        <v>141</v>
      </c>
      <c r="F32" s="245">
        <v>259.60000000000002</v>
      </c>
      <c r="G32" s="35"/>
      <c r="H32" s="40"/>
    </row>
    <row r="33" spans="1:8" s="2" customFormat="1" ht="16.899999999999999" customHeight="1">
      <c r="A33" s="35"/>
      <c r="B33" s="40"/>
      <c r="C33" s="240" t="s">
        <v>517</v>
      </c>
      <c r="D33" s="241" t="s">
        <v>768</v>
      </c>
      <c r="E33" s="242" t="s">
        <v>153</v>
      </c>
      <c r="F33" s="243">
        <v>43.764000000000003</v>
      </c>
      <c r="G33" s="35"/>
      <c r="H33" s="40"/>
    </row>
    <row r="34" spans="1:8" s="2" customFormat="1" ht="16.899999999999999" customHeight="1">
      <c r="A34" s="35"/>
      <c r="B34" s="40"/>
      <c r="C34" s="244" t="s">
        <v>517</v>
      </c>
      <c r="D34" s="244" t="s">
        <v>518</v>
      </c>
      <c r="E34" s="18" t="s">
        <v>19</v>
      </c>
      <c r="F34" s="245">
        <v>43.764000000000003</v>
      </c>
      <c r="G34" s="35"/>
      <c r="H34" s="40"/>
    </row>
    <row r="35" spans="1:8" s="2" customFormat="1" ht="16.899999999999999" customHeight="1">
      <c r="A35" s="35"/>
      <c r="B35" s="40"/>
      <c r="C35" s="240" t="s">
        <v>470</v>
      </c>
      <c r="D35" s="241" t="s">
        <v>471</v>
      </c>
      <c r="E35" s="242" t="s">
        <v>19</v>
      </c>
      <c r="F35" s="243">
        <v>103.84</v>
      </c>
      <c r="G35" s="35"/>
      <c r="H35" s="40"/>
    </row>
    <row r="36" spans="1:8" s="2" customFormat="1" ht="16.899999999999999" customHeight="1">
      <c r="A36" s="35"/>
      <c r="B36" s="40"/>
      <c r="C36" s="244" t="s">
        <v>470</v>
      </c>
      <c r="D36" s="244" t="s">
        <v>483</v>
      </c>
      <c r="E36" s="18" t="s">
        <v>19</v>
      </c>
      <c r="F36" s="245">
        <v>103.84</v>
      </c>
      <c r="G36" s="35"/>
      <c r="H36" s="40"/>
    </row>
    <row r="37" spans="1:8" s="2" customFormat="1" ht="16.899999999999999" customHeight="1">
      <c r="A37" s="35"/>
      <c r="B37" s="40"/>
      <c r="C37" s="246" t="s">
        <v>752</v>
      </c>
      <c r="D37" s="35"/>
      <c r="E37" s="35"/>
      <c r="F37" s="35"/>
      <c r="G37" s="35"/>
      <c r="H37" s="40"/>
    </row>
    <row r="38" spans="1:8" s="2" customFormat="1" ht="22.5">
      <c r="A38" s="35"/>
      <c r="B38" s="40"/>
      <c r="C38" s="244" t="s">
        <v>479</v>
      </c>
      <c r="D38" s="244" t="s">
        <v>769</v>
      </c>
      <c r="E38" s="18" t="s">
        <v>128</v>
      </c>
      <c r="F38" s="245">
        <v>103.84</v>
      </c>
      <c r="G38" s="35"/>
      <c r="H38" s="40"/>
    </row>
    <row r="39" spans="1:8" s="2" customFormat="1" ht="22.5">
      <c r="A39" s="35"/>
      <c r="B39" s="40"/>
      <c r="C39" s="244" t="s">
        <v>484</v>
      </c>
      <c r="D39" s="244" t="s">
        <v>770</v>
      </c>
      <c r="E39" s="18" t="s">
        <v>128</v>
      </c>
      <c r="F39" s="245">
        <v>103.84</v>
      </c>
      <c r="G39" s="35"/>
      <c r="H39" s="40"/>
    </row>
    <row r="40" spans="1:8" s="2" customFormat="1" ht="16.899999999999999" customHeight="1">
      <c r="A40" s="35"/>
      <c r="B40" s="40"/>
      <c r="C40" s="244" t="s">
        <v>488</v>
      </c>
      <c r="D40" s="244" t="s">
        <v>771</v>
      </c>
      <c r="E40" s="18" t="s">
        <v>128</v>
      </c>
      <c r="F40" s="245">
        <v>103.84</v>
      </c>
      <c r="G40" s="35"/>
      <c r="H40" s="40"/>
    </row>
    <row r="41" spans="1:8" s="2" customFormat="1" ht="16.899999999999999" customHeight="1">
      <c r="A41" s="35"/>
      <c r="B41" s="40"/>
      <c r="C41" s="244" t="s">
        <v>492</v>
      </c>
      <c r="D41" s="244" t="s">
        <v>772</v>
      </c>
      <c r="E41" s="18" t="s">
        <v>128</v>
      </c>
      <c r="F41" s="245">
        <v>103.84</v>
      </c>
      <c r="G41" s="35"/>
      <c r="H41" s="40"/>
    </row>
    <row r="42" spans="1:8" s="2" customFormat="1" ht="22.5">
      <c r="A42" s="35"/>
      <c r="B42" s="40"/>
      <c r="C42" s="244" t="s">
        <v>496</v>
      </c>
      <c r="D42" s="244" t="s">
        <v>773</v>
      </c>
      <c r="E42" s="18" t="s">
        <v>153</v>
      </c>
      <c r="F42" s="245">
        <v>155.76</v>
      </c>
      <c r="G42" s="35"/>
      <c r="H42" s="40"/>
    </row>
    <row r="43" spans="1:8" s="2" customFormat="1" ht="22.5">
      <c r="A43" s="35"/>
      <c r="B43" s="40"/>
      <c r="C43" s="244" t="s">
        <v>504</v>
      </c>
      <c r="D43" s="244" t="s">
        <v>774</v>
      </c>
      <c r="E43" s="18" t="s">
        <v>153</v>
      </c>
      <c r="F43" s="245">
        <v>155.76</v>
      </c>
      <c r="G43" s="35"/>
      <c r="H43" s="40"/>
    </row>
    <row r="44" spans="1:8" s="2" customFormat="1" ht="16.899999999999999" customHeight="1">
      <c r="A44" s="35"/>
      <c r="B44" s="40"/>
      <c r="C44" s="244" t="s">
        <v>508</v>
      </c>
      <c r="D44" s="244" t="s">
        <v>775</v>
      </c>
      <c r="E44" s="18" t="s">
        <v>153</v>
      </c>
      <c r="F44" s="245">
        <v>155.76</v>
      </c>
      <c r="G44" s="35"/>
      <c r="H44" s="40"/>
    </row>
    <row r="45" spans="1:8" s="2" customFormat="1" ht="16.899999999999999" customHeight="1">
      <c r="A45" s="35"/>
      <c r="B45" s="40"/>
      <c r="C45" s="244" t="s">
        <v>512</v>
      </c>
      <c r="D45" s="244" t="s">
        <v>776</v>
      </c>
      <c r="E45" s="18" t="s">
        <v>153</v>
      </c>
      <c r="F45" s="245">
        <v>155.76</v>
      </c>
      <c r="G45" s="35"/>
      <c r="H45" s="40"/>
    </row>
    <row r="46" spans="1:8" s="2" customFormat="1" ht="16.899999999999999" customHeight="1">
      <c r="A46" s="35"/>
      <c r="B46" s="40"/>
      <c r="C46" s="244" t="s">
        <v>204</v>
      </c>
      <c r="D46" s="244" t="s">
        <v>777</v>
      </c>
      <c r="E46" s="18" t="s">
        <v>153</v>
      </c>
      <c r="F46" s="245">
        <v>43.764000000000003</v>
      </c>
      <c r="G46" s="35"/>
      <c r="H46" s="40"/>
    </row>
    <row r="47" spans="1:8" s="2" customFormat="1" ht="16.899999999999999" customHeight="1">
      <c r="A47" s="35"/>
      <c r="B47" s="40"/>
      <c r="C47" s="244" t="s">
        <v>235</v>
      </c>
      <c r="D47" s="244" t="s">
        <v>778</v>
      </c>
      <c r="E47" s="18" t="s">
        <v>153</v>
      </c>
      <c r="F47" s="245">
        <v>10.384</v>
      </c>
      <c r="G47" s="35"/>
      <c r="H47" s="40"/>
    </row>
    <row r="48" spans="1:8" s="2" customFormat="1" ht="16.899999999999999" customHeight="1">
      <c r="A48" s="35"/>
      <c r="B48" s="40"/>
      <c r="C48" s="244" t="s">
        <v>247</v>
      </c>
      <c r="D48" s="244" t="s">
        <v>755</v>
      </c>
      <c r="E48" s="18" t="s">
        <v>128</v>
      </c>
      <c r="F48" s="245">
        <v>103.84</v>
      </c>
      <c r="G48" s="35"/>
      <c r="H48" s="40"/>
    </row>
    <row r="49" spans="1:8" s="2" customFormat="1" ht="16.899999999999999" customHeight="1">
      <c r="A49" s="35"/>
      <c r="B49" s="40"/>
      <c r="C49" s="244" t="s">
        <v>256</v>
      </c>
      <c r="D49" s="244" t="s">
        <v>756</v>
      </c>
      <c r="E49" s="18" t="s">
        <v>128</v>
      </c>
      <c r="F49" s="245">
        <v>103.84</v>
      </c>
      <c r="G49" s="35"/>
      <c r="H49" s="40"/>
    </row>
    <row r="50" spans="1:8" s="2" customFormat="1" ht="16.899999999999999" customHeight="1">
      <c r="A50" s="35"/>
      <c r="B50" s="40"/>
      <c r="C50" s="244" t="s">
        <v>261</v>
      </c>
      <c r="D50" s="244" t="s">
        <v>779</v>
      </c>
      <c r="E50" s="18" t="s">
        <v>128</v>
      </c>
      <c r="F50" s="245">
        <v>103.84</v>
      </c>
      <c r="G50" s="35"/>
      <c r="H50" s="40"/>
    </row>
    <row r="51" spans="1:8" s="2" customFormat="1" ht="16.899999999999999" customHeight="1">
      <c r="A51" s="35"/>
      <c r="B51" s="40"/>
      <c r="C51" s="244" t="s">
        <v>284</v>
      </c>
      <c r="D51" s="244" t="s">
        <v>758</v>
      </c>
      <c r="E51" s="18" t="s">
        <v>128</v>
      </c>
      <c r="F51" s="245">
        <v>155.76</v>
      </c>
      <c r="G51" s="35"/>
      <c r="H51" s="40"/>
    </row>
    <row r="52" spans="1:8" s="2" customFormat="1" ht="16.899999999999999" customHeight="1">
      <c r="A52" s="35"/>
      <c r="B52" s="40"/>
      <c r="C52" s="244" t="s">
        <v>266</v>
      </c>
      <c r="D52" s="244" t="s">
        <v>759</v>
      </c>
      <c r="E52" s="18" t="s">
        <v>128</v>
      </c>
      <c r="F52" s="245">
        <v>311.52</v>
      </c>
      <c r="G52" s="35"/>
      <c r="H52" s="40"/>
    </row>
    <row r="53" spans="1:8" s="2" customFormat="1" ht="16.899999999999999" customHeight="1">
      <c r="A53" s="35"/>
      <c r="B53" s="40"/>
      <c r="C53" s="244" t="s">
        <v>533</v>
      </c>
      <c r="D53" s="244" t="s">
        <v>780</v>
      </c>
      <c r="E53" s="18" t="s">
        <v>128</v>
      </c>
      <c r="F53" s="245">
        <v>155.76</v>
      </c>
      <c r="G53" s="35"/>
      <c r="H53" s="40"/>
    </row>
    <row r="54" spans="1:8" s="2" customFormat="1" ht="16.899999999999999" customHeight="1">
      <c r="A54" s="35"/>
      <c r="B54" s="40"/>
      <c r="C54" s="244" t="s">
        <v>537</v>
      </c>
      <c r="D54" s="244" t="s">
        <v>781</v>
      </c>
      <c r="E54" s="18" t="s">
        <v>128</v>
      </c>
      <c r="F54" s="245">
        <v>155.76</v>
      </c>
      <c r="G54" s="35"/>
      <c r="H54" s="40"/>
    </row>
    <row r="55" spans="1:8" s="2" customFormat="1" ht="16.899999999999999" customHeight="1">
      <c r="A55" s="35"/>
      <c r="B55" s="40"/>
      <c r="C55" s="244" t="s">
        <v>428</v>
      </c>
      <c r="D55" s="244" t="s">
        <v>782</v>
      </c>
      <c r="E55" s="18" t="s">
        <v>193</v>
      </c>
      <c r="F55" s="245">
        <v>23.731999999999999</v>
      </c>
      <c r="G55" s="35"/>
      <c r="H55" s="40"/>
    </row>
    <row r="56" spans="1:8" s="2" customFormat="1" ht="16.899999999999999" customHeight="1">
      <c r="A56" s="35"/>
      <c r="B56" s="40"/>
      <c r="C56" s="244" t="s">
        <v>434</v>
      </c>
      <c r="D56" s="244" t="s">
        <v>783</v>
      </c>
      <c r="E56" s="18" t="s">
        <v>193</v>
      </c>
      <c r="F56" s="245">
        <v>118.66</v>
      </c>
      <c r="G56" s="35"/>
      <c r="H56" s="40"/>
    </row>
    <row r="57" spans="1:8" s="2" customFormat="1" ht="16.899999999999999" customHeight="1">
      <c r="A57" s="35"/>
      <c r="B57" s="40"/>
      <c r="C57" s="244" t="s">
        <v>439</v>
      </c>
      <c r="D57" s="244" t="s">
        <v>784</v>
      </c>
      <c r="E57" s="18" t="s">
        <v>193</v>
      </c>
      <c r="F57" s="245">
        <v>23.731999999999999</v>
      </c>
      <c r="G57" s="35"/>
      <c r="H57" s="40"/>
    </row>
    <row r="58" spans="1:8" s="2" customFormat="1" ht="22.5">
      <c r="A58" s="35"/>
      <c r="B58" s="40"/>
      <c r="C58" s="244" t="s">
        <v>449</v>
      </c>
      <c r="D58" s="244" t="s">
        <v>762</v>
      </c>
      <c r="E58" s="18" t="s">
        <v>193</v>
      </c>
      <c r="F58" s="245">
        <v>15.576000000000001</v>
      </c>
      <c r="G58" s="35"/>
      <c r="H58" s="40"/>
    </row>
    <row r="59" spans="1:8" s="2" customFormat="1" ht="16.899999999999999" customHeight="1">
      <c r="A59" s="35"/>
      <c r="B59" s="40"/>
      <c r="C59" s="244" t="s">
        <v>251</v>
      </c>
      <c r="D59" s="244" t="s">
        <v>785</v>
      </c>
      <c r="E59" s="18" t="s">
        <v>128</v>
      </c>
      <c r="F59" s="245">
        <v>103.84</v>
      </c>
      <c r="G59" s="35"/>
      <c r="H59" s="40"/>
    </row>
    <row r="60" spans="1:8" s="2" customFormat="1" ht="16.899999999999999" customHeight="1">
      <c r="A60" s="35"/>
      <c r="B60" s="40"/>
      <c r="C60" s="240" t="s">
        <v>473</v>
      </c>
      <c r="D60" s="241" t="s">
        <v>474</v>
      </c>
      <c r="E60" s="242" t="s">
        <v>19</v>
      </c>
      <c r="F60" s="243">
        <v>8.1560000000000006</v>
      </c>
      <c r="G60" s="35"/>
      <c r="H60" s="40"/>
    </row>
    <row r="61" spans="1:8" s="2" customFormat="1" ht="16.899999999999999" customHeight="1">
      <c r="A61" s="35"/>
      <c r="B61" s="40"/>
      <c r="C61" s="244" t="s">
        <v>473</v>
      </c>
      <c r="D61" s="244" t="s">
        <v>522</v>
      </c>
      <c r="E61" s="18" t="s">
        <v>19</v>
      </c>
      <c r="F61" s="245">
        <v>8.1560000000000006</v>
      </c>
      <c r="G61" s="35"/>
      <c r="H61" s="40"/>
    </row>
    <row r="62" spans="1:8" s="2" customFormat="1" ht="16.899999999999999" customHeight="1">
      <c r="A62" s="35"/>
      <c r="B62" s="40"/>
      <c r="C62" s="246" t="s">
        <v>752</v>
      </c>
      <c r="D62" s="35"/>
      <c r="E62" s="35"/>
      <c r="F62" s="35"/>
      <c r="G62" s="35"/>
      <c r="H62" s="40"/>
    </row>
    <row r="63" spans="1:8" s="2" customFormat="1" ht="16.899999999999999" customHeight="1">
      <c r="A63" s="35"/>
      <c r="B63" s="40"/>
      <c r="C63" s="244" t="s">
        <v>218</v>
      </c>
      <c r="D63" s="244" t="s">
        <v>765</v>
      </c>
      <c r="E63" s="18" t="s">
        <v>153</v>
      </c>
      <c r="F63" s="245">
        <v>8.1560000000000006</v>
      </c>
      <c r="G63" s="35"/>
      <c r="H63" s="40"/>
    </row>
    <row r="64" spans="1:8" s="2" customFormat="1" ht="16.899999999999999" customHeight="1">
      <c r="A64" s="35"/>
      <c r="B64" s="40"/>
      <c r="C64" s="244" t="s">
        <v>428</v>
      </c>
      <c r="D64" s="244" t="s">
        <v>782</v>
      </c>
      <c r="E64" s="18" t="s">
        <v>193</v>
      </c>
      <c r="F64" s="245">
        <v>23.731999999999999</v>
      </c>
      <c r="G64" s="35"/>
      <c r="H64" s="40"/>
    </row>
    <row r="65" spans="1:8" s="2" customFormat="1" ht="16.899999999999999" customHeight="1">
      <c r="A65" s="35"/>
      <c r="B65" s="40"/>
      <c r="C65" s="244" t="s">
        <v>434</v>
      </c>
      <c r="D65" s="244" t="s">
        <v>783</v>
      </c>
      <c r="E65" s="18" t="s">
        <v>193</v>
      </c>
      <c r="F65" s="245">
        <v>118.66</v>
      </c>
      <c r="G65" s="35"/>
      <c r="H65" s="40"/>
    </row>
    <row r="66" spans="1:8" s="2" customFormat="1" ht="16.899999999999999" customHeight="1">
      <c r="A66" s="35"/>
      <c r="B66" s="40"/>
      <c r="C66" s="244" t="s">
        <v>439</v>
      </c>
      <c r="D66" s="244" t="s">
        <v>784</v>
      </c>
      <c r="E66" s="18" t="s">
        <v>193</v>
      </c>
      <c r="F66" s="245">
        <v>23.731999999999999</v>
      </c>
      <c r="G66" s="35"/>
      <c r="H66" s="40"/>
    </row>
    <row r="67" spans="1:8" s="2" customFormat="1" ht="16.899999999999999" customHeight="1">
      <c r="A67" s="35"/>
      <c r="B67" s="40"/>
      <c r="C67" s="244" t="s">
        <v>633</v>
      </c>
      <c r="D67" s="244" t="s">
        <v>786</v>
      </c>
      <c r="E67" s="18" t="s">
        <v>193</v>
      </c>
      <c r="F67" s="245">
        <v>8.1560000000000006</v>
      </c>
      <c r="G67" s="35"/>
      <c r="H67" s="40"/>
    </row>
    <row r="68" spans="1:8" s="2" customFormat="1" ht="7.35" customHeight="1">
      <c r="A68" s="35"/>
      <c r="B68" s="128"/>
      <c r="C68" s="129"/>
      <c r="D68" s="129"/>
      <c r="E68" s="129"/>
      <c r="F68" s="129"/>
      <c r="G68" s="129"/>
      <c r="H68" s="40"/>
    </row>
    <row r="69" spans="1:8" s="2" customFormat="1" ht="11.25">
      <c r="A69" s="35"/>
      <c r="B69" s="35"/>
      <c r="C69" s="35"/>
      <c r="D69" s="35"/>
      <c r="E69" s="35"/>
      <c r="F69" s="35"/>
      <c r="G69" s="35"/>
      <c r="H69" s="35"/>
    </row>
  </sheetData>
  <sheetProtection algorithmName="SHA-512" hashValue="J+nyvKDbUu+4RpvlFQ0ZJ7A+E8X0lHeQWpvYtbVFh+Fh1/Xq3NrZa59Zi3GtUrsIG/pjLncPvfxU5laQGL/5Lw==" saltValue="aQGVzIsol0gZoKxhTnqPr25BWgRPNeDWhn6S6BH6wOzyMlSObTlI4axrDp8aSj8ERNjQ4E2I7FbAJadiDgftyA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showGridLines="0" topLeftCell="A43" zoomScale="110" zoomScaleNormal="110" workbookViewId="0"/>
  </sheetViews>
  <sheetFormatPr defaultRowHeight="15"/>
  <cols>
    <col min="1" max="1" width="8.33203125" style="247" customWidth="1"/>
    <col min="2" max="2" width="1.6640625" style="247" customWidth="1"/>
    <col min="3" max="4" width="5" style="247" customWidth="1"/>
    <col min="5" max="5" width="11.6640625" style="247" customWidth="1"/>
    <col min="6" max="6" width="9.1640625" style="247" customWidth="1"/>
    <col min="7" max="7" width="5" style="247" customWidth="1"/>
    <col min="8" max="8" width="77.83203125" style="247" customWidth="1"/>
    <col min="9" max="10" width="20" style="247" customWidth="1"/>
    <col min="11" max="11" width="1.6640625" style="247" customWidth="1"/>
  </cols>
  <sheetData>
    <row r="1" spans="2:11" s="1" customFormat="1" ht="37.5" customHeight="1"/>
    <row r="2" spans="2:11" s="1" customFormat="1" ht="7.5" customHeight="1">
      <c r="B2" s="248"/>
      <c r="C2" s="249"/>
      <c r="D2" s="249"/>
      <c r="E2" s="249"/>
      <c r="F2" s="249"/>
      <c r="G2" s="249"/>
      <c r="H2" s="249"/>
      <c r="I2" s="249"/>
      <c r="J2" s="249"/>
      <c r="K2" s="250"/>
    </row>
    <row r="3" spans="2:11" s="15" customFormat="1" ht="45" customHeight="1">
      <c r="B3" s="251"/>
      <c r="C3" s="387" t="s">
        <v>787</v>
      </c>
      <c r="D3" s="387"/>
      <c r="E3" s="387"/>
      <c r="F3" s="387"/>
      <c r="G3" s="387"/>
      <c r="H3" s="387"/>
      <c r="I3" s="387"/>
      <c r="J3" s="387"/>
      <c r="K3" s="252"/>
    </row>
    <row r="4" spans="2:11" s="1" customFormat="1" ht="25.5" customHeight="1">
      <c r="B4" s="253"/>
      <c r="C4" s="386" t="s">
        <v>788</v>
      </c>
      <c r="D4" s="386"/>
      <c r="E4" s="386"/>
      <c r="F4" s="386"/>
      <c r="G4" s="386"/>
      <c r="H4" s="386"/>
      <c r="I4" s="386"/>
      <c r="J4" s="386"/>
      <c r="K4" s="254"/>
    </row>
    <row r="5" spans="2:11" s="1" customFormat="1" ht="5.25" customHeight="1">
      <c r="B5" s="253"/>
      <c r="C5" s="255"/>
      <c r="D5" s="255"/>
      <c r="E5" s="255"/>
      <c r="F5" s="255"/>
      <c r="G5" s="255"/>
      <c r="H5" s="255"/>
      <c r="I5" s="255"/>
      <c r="J5" s="255"/>
      <c r="K5" s="254"/>
    </row>
    <row r="6" spans="2:11" s="1" customFormat="1" ht="15" customHeight="1">
      <c r="B6" s="253"/>
      <c r="C6" s="385" t="s">
        <v>789</v>
      </c>
      <c r="D6" s="385"/>
      <c r="E6" s="385"/>
      <c r="F6" s="385"/>
      <c r="G6" s="385"/>
      <c r="H6" s="385"/>
      <c r="I6" s="385"/>
      <c r="J6" s="385"/>
      <c r="K6" s="254"/>
    </row>
    <row r="7" spans="2:11" s="1" customFormat="1" ht="15" customHeight="1">
      <c r="B7" s="257"/>
      <c r="C7" s="385" t="s">
        <v>790</v>
      </c>
      <c r="D7" s="385"/>
      <c r="E7" s="385"/>
      <c r="F7" s="385"/>
      <c r="G7" s="385"/>
      <c r="H7" s="385"/>
      <c r="I7" s="385"/>
      <c r="J7" s="385"/>
      <c r="K7" s="254"/>
    </row>
    <row r="8" spans="2:11" s="1" customFormat="1" ht="12.75" customHeight="1">
      <c r="B8" s="257"/>
      <c r="C8" s="256"/>
      <c r="D8" s="256"/>
      <c r="E8" s="256"/>
      <c r="F8" s="256"/>
      <c r="G8" s="256"/>
      <c r="H8" s="256"/>
      <c r="I8" s="256"/>
      <c r="J8" s="256"/>
      <c r="K8" s="254"/>
    </row>
    <row r="9" spans="2:11" s="1" customFormat="1" ht="15" customHeight="1">
      <c r="B9" s="257"/>
      <c r="C9" s="385" t="s">
        <v>791</v>
      </c>
      <c r="D9" s="385"/>
      <c r="E9" s="385"/>
      <c r="F9" s="385"/>
      <c r="G9" s="385"/>
      <c r="H9" s="385"/>
      <c r="I9" s="385"/>
      <c r="J9" s="385"/>
      <c r="K9" s="254"/>
    </row>
    <row r="10" spans="2:11" s="1" customFormat="1" ht="15" customHeight="1">
      <c r="B10" s="257"/>
      <c r="C10" s="256"/>
      <c r="D10" s="385" t="s">
        <v>792</v>
      </c>
      <c r="E10" s="385"/>
      <c r="F10" s="385"/>
      <c r="G10" s="385"/>
      <c r="H10" s="385"/>
      <c r="I10" s="385"/>
      <c r="J10" s="385"/>
      <c r="K10" s="254"/>
    </row>
    <row r="11" spans="2:11" s="1" customFormat="1" ht="15" customHeight="1">
      <c r="B11" s="257"/>
      <c r="C11" s="258"/>
      <c r="D11" s="385" t="s">
        <v>793</v>
      </c>
      <c r="E11" s="385"/>
      <c r="F11" s="385"/>
      <c r="G11" s="385"/>
      <c r="H11" s="385"/>
      <c r="I11" s="385"/>
      <c r="J11" s="385"/>
      <c r="K11" s="254"/>
    </row>
    <row r="12" spans="2:11" s="1" customFormat="1" ht="15" customHeight="1">
      <c r="B12" s="257"/>
      <c r="C12" s="258"/>
      <c r="D12" s="256"/>
      <c r="E12" s="256"/>
      <c r="F12" s="256"/>
      <c r="G12" s="256"/>
      <c r="H12" s="256"/>
      <c r="I12" s="256"/>
      <c r="J12" s="256"/>
      <c r="K12" s="254"/>
    </row>
    <row r="13" spans="2:11" s="1" customFormat="1" ht="15" customHeight="1">
      <c r="B13" s="257"/>
      <c r="C13" s="258"/>
      <c r="D13" s="259" t="s">
        <v>794</v>
      </c>
      <c r="E13" s="256"/>
      <c r="F13" s="256"/>
      <c r="G13" s="256"/>
      <c r="H13" s="256"/>
      <c r="I13" s="256"/>
      <c r="J13" s="256"/>
      <c r="K13" s="254"/>
    </row>
    <row r="14" spans="2:11" s="1" customFormat="1" ht="12.75" customHeight="1">
      <c r="B14" s="257"/>
      <c r="C14" s="258"/>
      <c r="D14" s="258"/>
      <c r="E14" s="258"/>
      <c r="F14" s="258"/>
      <c r="G14" s="258"/>
      <c r="H14" s="258"/>
      <c r="I14" s="258"/>
      <c r="J14" s="258"/>
      <c r="K14" s="254"/>
    </row>
    <row r="15" spans="2:11" s="1" customFormat="1" ht="15" customHeight="1">
      <c r="B15" s="257"/>
      <c r="C15" s="258"/>
      <c r="D15" s="385" t="s">
        <v>795</v>
      </c>
      <c r="E15" s="385"/>
      <c r="F15" s="385"/>
      <c r="G15" s="385"/>
      <c r="H15" s="385"/>
      <c r="I15" s="385"/>
      <c r="J15" s="385"/>
      <c r="K15" s="254"/>
    </row>
    <row r="16" spans="2:11" s="1" customFormat="1" ht="15" customHeight="1">
      <c r="B16" s="257"/>
      <c r="C16" s="258"/>
      <c r="D16" s="385" t="s">
        <v>796</v>
      </c>
      <c r="E16" s="385"/>
      <c r="F16" s="385"/>
      <c r="G16" s="385"/>
      <c r="H16" s="385"/>
      <c r="I16" s="385"/>
      <c r="J16" s="385"/>
      <c r="K16" s="254"/>
    </row>
    <row r="17" spans="2:11" s="1" customFormat="1" ht="15" customHeight="1">
      <c r="B17" s="257"/>
      <c r="C17" s="258"/>
      <c r="D17" s="385" t="s">
        <v>797</v>
      </c>
      <c r="E17" s="385"/>
      <c r="F17" s="385"/>
      <c r="G17" s="385"/>
      <c r="H17" s="385"/>
      <c r="I17" s="385"/>
      <c r="J17" s="385"/>
      <c r="K17" s="254"/>
    </row>
    <row r="18" spans="2:11" s="1" customFormat="1" ht="15" customHeight="1">
      <c r="B18" s="257"/>
      <c r="C18" s="258"/>
      <c r="D18" s="258"/>
      <c r="E18" s="260" t="s">
        <v>78</v>
      </c>
      <c r="F18" s="385" t="s">
        <v>798</v>
      </c>
      <c r="G18" s="385"/>
      <c r="H18" s="385"/>
      <c r="I18" s="385"/>
      <c r="J18" s="385"/>
      <c r="K18" s="254"/>
    </row>
    <row r="19" spans="2:11" s="1" customFormat="1" ht="15" customHeight="1">
      <c r="B19" s="257"/>
      <c r="C19" s="258"/>
      <c r="D19" s="258"/>
      <c r="E19" s="260" t="s">
        <v>799</v>
      </c>
      <c r="F19" s="385" t="s">
        <v>800</v>
      </c>
      <c r="G19" s="385"/>
      <c r="H19" s="385"/>
      <c r="I19" s="385"/>
      <c r="J19" s="385"/>
      <c r="K19" s="254"/>
    </row>
    <row r="20" spans="2:11" s="1" customFormat="1" ht="15" customHeight="1">
      <c r="B20" s="257"/>
      <c r="C20" s="258"/>
      <c r="D20" s="258"/>
      <c r="E20" s="260" t="s">
        <v>801</v>
      </c>
      <c r="F20" s="385" t="s">
        <v>802</v>
      </c>
      <c r="G20" s="385"/>
      <c r="H20" s="385"/>
      <c r="I20" s="385"/>
      <c r="J20" s="385"/>
      <c r="K20" s="254"/>
    </row>
    <row r="21" spans="2:11" s="1" customFormat="1" ht="15" customHeight="1">
      <c r="B21" s="257"/>
      <c r="C21" s="258"/>
      <c r="D21" s="258"/>
      <c r="E21" s="260" t="s">
        <v>86</v>
      </c>
      <c r="F21" s="385" t="s">
        <v>87</v>
      </c>
      <c r="G21" s="385"/>
      <c r="H21" s="385"/>
      <c r="I21" s="385"/>
      <c r="J21" s="385"/>
      <c r="K21" s="254"/>
    </row>
    <row r="22" spans="2:11" s="1" customFormat="1" ht="15" customHeight="1">
      <c r="B22" s="257"/>
      <c r="C22" s="258"/>
      <c r="D22" s="258"/>
      <c r="E22" s="260" t="s">
        <v>803</v>
      </c>
      <c r="F22" s="385" t="s">
        <v>804</v>
      </c>
      <c r="G22" s="385"/>
      <c r="H22" s="385"/>
      <c r="I22" s="385"/>
      <c r="J22" s="385"/>
      <c r="K22" s="254"/>
    </row>
    <row r="23" spans="2:11" s="1" customFormat="1" ht="15" customHeight="1">
      <c r="B23" s="257"/>
      <c r="C23" s="258"/>
      <c r="D23" s="258"/>
      <c r="E23" s="260" t="s">
        <v>805</v>
      </c>
      <c r="F23" s="385" t="s">
        <v>806</v>
      </c>
      <c r="G23" s="385"/>
      <c r="H23" s="385"/>
      <c r="I23" s="385"/>
      <c r="J23" s="385"/>
      <c r="K23" s="254"/>
    </row>
    <row r="24" spans="2:11" s="1" customFormat="1" ht="12.75" customHeight="1">
      <c r="B24" s="257"/>
      <c r="C24" s="258"/>
      <c r="D24" s="258"/>
      <c r="E24" s="258"/>
      <c r="F24" s="258"/>
      <c r="G24" s="258"/>
      <c r="H24" s="258"/>
      <c r="I24" s="258"/>
      <c r="J24" s="258"/>
      <c r="K24" s="254"/>
    </row>
    <row r="25" spans="2:11" s="1" customFormat="1" ht="15" customHeight="1">
      <c r="B25" s="257"/>
      <c r="C25" s="385" t="s">
        <v>807</v>
      </c>
      <c r="D25" s="385"/>
      <c r="E25" s="385"/>
      <c r="F25" s="385"/>
      <c r="G25" s="385"/>
      <c r="H25" s="385"/>
      <c r="I25" s="385"/>
      <c r="J25" s="385"/>
      <c r="K25" s="254"/>
    </row>
    <row r="26" spans="2:11" s="1" customFormat="1" ht="15" customHeight="1">
      <c r="B26" s="257"/>
      <c r="C26" s="385" t="s">
        <v>808</v>
      </c>
      <c r="D26" s="385"/>
      <c r="E26" s="385"/>
      <c r="F26" s="385"/>
      <c r="G26" s="385"/>
      <c r="H26" s="385"/>
      <c r="I26" s="385"/>
      <c r="J26" s="385"/>
      <c r="K26" s="254"/>
    </row>
    <row r="27" spans="2:11" s="1" customFormat="1" ht="15" customHeight="1">
      <c r="B27" s="257"/>
      <c r="C27" s="256"/>
      <c r="D27" s="385" t="s">
        <v>809</v>
      </c>
      <c r="E27" s="385"/>
      <c r="F27" s="385"/>
      <c r="G27" s="385"/>
      <c r="H27" s="385"/>
      <c r="I27" s="385"/>
      <c r="J27" s="385"/>
      <c r="K27" s="254"/>
    </row>
    <row r="28" spans="2:11" s="1" customFormat="1" ht="15" customHeight="1">
      <c r="B28" s="257"/>
      <c r="C28" s="258"/>
      <c r="D28" s="385" t="s">
        <v>810</v>
      </c>
      <c r="E28" s="385"/>
      <c r="F28" s="385"/>
      <c r="G28" s="385"/>
      <c r="H28" s="385"/>
      <c r="I28" s="385"/>
      <c r="J28" s="385"/>
      <c r="K28" s="254"/>
    </row>
    <row r="29" spans="2:11" s="1" customFormat="1" ht="12.75" customHeight="1">
      <c r="B29" s="257"/>
      <c r="C29" s="258"/>
      <c r="D29" s="258"/>
      <c r="E29" s="258"/>
      <c r="F29" s="258"/>
      <c r="G29" s="258"/>
      <c r="H29" s="258"/>
      <c r="I29" s="258"/>
      <c r="J29" s="258"/>
      <c r="K29" s="254"/>
    </row>
    <row r="30" spans="2:11" s="1" customFormat="1" ht="15" customHeight="1">
      <c r="B30" s="257"/>
      <c r="C30" s="258"/>
      <c r="D30" s="385" t="s">
        <v>811</v>
      </c>
      <c r="E30" s="385"/>
      <c r="F30" s="385"/>
      <c r="G30" s="385"/>
      <c r="H30" s="385"/>
      <c r="I30" s="385"/>
      <c r="J30" s="385"/>
      <c r="K30" s="254"/>
    </row>
    <row r="31" spans="2:11" s="1" customFormat="1" ht="15" customHeight="1">
      <c r="B31" s="257"/>
      <c r="C31" s="258"/>
      <c r="D31" s="385" t="s">
        <v>812</v>
      </c>
      <c r="E31" s="385"/>
      <c r="F31" s="385"/>
      <c r="G31" s="385"/>
      <c r="H31" s="385"/>
      <c r="I31" s="385"/>
      <c r="J31" s="385"/>
      <c r="K31" s="254"/>
    </row>
    <row r="32" spans="2:11" s="1" customFormat="1" ht="12.75" customHeight="1">
      <c r="B32" s="257"/>
      <c r="C32" s="258"/>
      <c r="D32" s="258"/>
      <c r="E32" s="258"/>
      <c r="F32" s="258"/>
      <c r="G32" s="258"/>
      <c r="H32" s="258"/>
      <c r="I32" s="258"/>
      <c r="J32" s="258"/>
      <c r="K32" s="254"/>
    </row>
    <row r="33" spans="2:11" s="1" customFormat="1" ht="15" customHeight="1">
      <c r="B33" s="257"/>
      <c r="C33" s="258"/>
      <c r="D33" s="385" t="s">
        <v>813</v>
      </c>
      <c r="E33" s="385"/>
      <c r="F33" s="385"/>
      <c r="G33" s="385"/>
      <c r="H33" s="385"/>
      <c r="I33" s="385"/>
      <c r="J33" s="385"/>
      <c r="K33" s="254"/>
    </row>
    <row r="34" spans="2:11" s="1" customFormat="1" ht="15" customHeight="1">
      <c r="B34" s="257"/>
      <c r="C34" s="258"/>
      <c r="D34" s="385" t="s">
        <v>814</v>
      </c>
      <c r="E34" s="385"/>
      <c r="F34" s="385"/>
      <c r="G34" s="385"/>
      <c r="H34" s="385"/>
      <c r="I34" s="385"/>
      <c r="J34" s="385"/>
      <c r="K34" s="254"/>
    </row>
    <row r="35" spans="2:11" s="1" customFormat="1" ht="15" customHeight="1">
      <c r="B35" s="257"/>
      <c r="C35" s="258"/>
      <c r="D35" s="385" t="s">
        <v>815</v>
      </c>
      <c r="E35" s="385"/>
      <c r="F35" s="385"/>
      <c r="G35" s="385"/>
      <c r="H35" s="385"/>
      <c r="I35" s="385"/>
      <c r="J35" s="385"/>
      <c r="K35" s="254"/>
    </row>
    <row r="36" spans="2:11" s="1" customFormat="1" ht="15" customHeight="1">
      <c r="B36" s="257"/>
      <c r="C36" s="258"/>
      <c r="D36" s="256"/>
      <c r="E36" s="259" t="s">
        <v>109</v>
      </c>
      <c r="F36" s="256"/>
      <c r="G36" s="385" t="s">
        <v>816</v>
      </c>
      <c r="H36" s="385"/>
      <c r="I36" s="385"/>
      <c r="J36" s="385"/>
      <c r="K36" s="254"/>
    </row>
    <row r="37" spans="2:11" s="1" customFormat="1" ht="30.75" customHeight="1">
      <c r="B37" s="257"/>
      <c r="C37" s="258"/>
      <c r="D37" s="256"/>
      <c r="E37" s="259" t="s">
        <v>817</v>
      </c>
      <c r="F37" s="256"/>
      <c r="G37" s="385" t="s">
        <v>818</v>
      </c>
      <c r="H37" s="385"/>
      <c r="I37" s="385"/>
      <c r="J37" s="385"/>
      <c r="K37" s="254"/>
    </row>
    <row r="38" spans="2:11" s="1" customFormat="1" ht="15" customHeight="1">
      <c r="B38" s="257"/>
      <c r="C38" s="258"/>
      <c r="D38" s="256"/>
      <c r="E38" s="259" t="s">
        <v>52</v>
      </c>
      <c r="F38" s="256"/>
      <c r="G38" s="385" t="s">
        <v>819</v>
      </c>
      <c r="H38" s="385"/>
      <c r="I38" s="385"/>
      <c r="J38" s="385"/>
      <c r="K38" s="254"/>
    </row>
    <row r="39" spans="2:11" s="1" customFormat="1" ht="15" customHeight="1">
      <c r="B39" s="257"/>
      <c r="C39" s="258"/>
      <c r="D39" s="256"/>
      <c r="E39" s="259" t="s">
        <v>53</v>
      </c>
      <c r="F39" s="256"/>
      <c r="G39" s="385" t="s">
        <v>820</v>
      </c>
      <c r="H39" s="385"/>
      <c r="I39" s="385"/>
      <c r="J39" s="385"/>
      <c r="K39" s="254"/>
    </row>
    <row r="40" spans="2:11" s="1" customFormat="1" ht="15" customHeight="1">
      <c r="B40" s="257"/>
      <c r="C40" s="258"/>
      <c r="D40" s="256"/>
      <c r="E40" s="259" t="s">
        <v>110</v>
      </c>
      <c r="F40" s="256"/>
      <c r="G40" s="385" t="s">
        <v>821</v>
      </c>
      <c r="H40" s="385"/>
      <c r="I40" s="385"/>
      <c r="J40" s="385"/>
      <c r="K40" s="254"/>
    </row>
    <row r="41" spans="2:11" s="1" customFormat="1" ht="15" customHeight="1">
      <c r="B41" s="257"/>
      <c r="C41" s="258"/>
      <c r="D41" s="256"/>
      <c r="E41" s="259" t="s">
        <v>111</v>
      </c>
      <c r="F41" s="256"/>
      <c r="G41" s="385" t="s">
        <v>822</v>
      </c>
      <c r="H41" s="385"/>
      <c r="I41" s="385"/>
      <c r="J41" s="385"/>
      <c r="K41" s="254"/>
    </row>
    <row r="42" spans="2:11" s="1" customFormat="1" ht="15" customHeight="1">
      <c r="B42" s="257"/>
      <c r="C42" s="258"/>
      <c r="D42" s="256"/>
      <c r="E42" s="259" t="s">
        <v>823</v>
      </c>
      <c r="F42" s="256"/>
      <c r="G42" s="385" t="s">
        <v>824</v>
      </c>
      <c r="H42" s="385"/>
      <c r="I42" s="385"/>
      <c r="J42" s="385"/>
      <c r="K42" s="254"/>
    </row>
    <row r="43" spans="2:11" s="1" customFormat="1" ht="15" customHeight="1">
      <c r="B43" s="257"/>
      <c r="C43" s="258"/>
      <c r="D43" s="256"/>
      <c r="E43" s="259"/>
      <c r="F43" s="256"/>
      <c r="G43" s="385" t="s">
        <v>825</v>
      </c>
      <c r="H43" s="385"/>
      <c r="I43" s="385"/>
      <c r="J43" s="385"/>
      <c r="K43" s="254"/>
    </row>
    <row r="44" spans="2:11" s="1" customFormat="1" ht="15" customHeight="1">
      <c r="B44" s="257"/>
      <c r="C44" s="258"/>
      <c r="D44" s="256"/>
      <c r="E44" s="259" t="s">
        <v>826</v>
      </c>
      <c r="F44" s="256"/>
      <c r="G44" s="385" t="s">
        <v>827</v>
      </c>
      <c r="H44" s="385"/>
      <c r="I44" s="385"/>
      <c r="J44" s="385"/>
      <c r="K44" s="254"/>
    </row>
    <row r="45" spans="2:11" s="1" customFormat="1" ht="15" customHeight="1">
      <c r="B45" s="257"/>
      <c r="C45" s="258"/>
      <c r="D45" s="256"/>
      <c r="E45" s="259" t="s">
        <v>113</v>
      </c>
      <c r="F45" s="256"/>
      <c r="G45" s="385" t="s">
        <v>828</v>
      </c>
      <c r="H45" s="385"/>
      <c r="I45" s="385"/>
      <c r="J45" s="385"/>
      <c r="K45" s="254"/>
    </row>
    <row r="46" spans="2:11" s="1" customFormat="1" ht="12.75" customHeight="1">
      <c r="B46" s="257"/>
      <c r="C46" s="258"/>
      <c r="D46" s="256"/>
      <c r="E46" s="256"/>
      <c r="F46" s="256"/>
      <c r="G46" s="256"/>
      <c r="H46" s="256"/>
      <c r="I46" s="256"/>
      <c r="J46" s="256"/>
      <c r="K46" s="254"/>
    </row>
    <row r="47" spans="2:11" s="1" customFormat="1" ht="15" customHeight="1">
      <c r="B47" s="257"/>
      <c r="C47" s="258"/>
      <c r="D47" s="385" t="s">
        <v>829</v>
      </c>
      <c r="E47" s="385"/>
      <c r="F47" s="385"/>
      <c r="G47" s="385"/>
      <c r="H47" s="385"/>
      <c r="I47" s="385"/>
      <c r="J47" s="385"/>
      <c r="K47" s="254"/>
    </row>
    <row r="48" spans="2:11" s="1" customFormat="1" ht="15" customHeight="1">
      <c r="B48" s="257"/>
      <c r="C48" s="258"/>
      <c r="D48" s="258"/>
      <c r="E48" s="385" t="s">
        <v>830</v>
      </c>
      <c r="F48" s="385"/>
      <c r="G48" s="385"/>
      <c r="H48" s="385"/>
      <c r="I48" s="385"/>
      <c r="J48" s="385"/>
      <c r="K48" s="254"/>
    </row>
    <row r="49" spans="2:11" s="1" customFormat="1" ht="15" customHeight="1">
      <c r="B49" s="257"/>
      <c r="C49" s="258"/>
      <c r="D49" s="258"/>
      <c r="E49" s="385" t="s">
        <v>831</v>
      </c>
      <c r="F49" s="385"/>
      <c r="G49" s="385"/>
      <c r="H49" s="385"/>
      <c r="I49" s="385"/>
      <c r="J49" s="385"/>
      <c r="K49" s="254"/>
    </row>
    <row r="50" spans="2:11" s="1" customFormat="1" ht="15" customHeight="1">
      <c r="B50" s="257"/>
      <c r="C50" s="258"/>
      <c r="D50" s="258"/>
      <c r="E50" s="385" t="s">
        <v>832</v>
      </c>
      <c r="F50" s="385"/>
      <c r="G50" s="385"/>
      <c r="H50" s="385"/>
      <c r="I50" s="385"/>
      <c r="J50" s="385"/>
      <c r="K50" s="254"/>
    </row>
    <row r="51" spans="2:11" s="1" customFormat="1" ht="15" customHeight="1">
      <c r="B51" s="257"/>
      <c r="C51" s="258"/>
      <c r="D51" s="385" t="s">
        <v>833</v>
      </c>
      <c r="E51" s="385"/>
      <c r="F51" s="385"/>
      <c r="G51" s="385"/>
      <c r="H51" s="385"/>
      <c r="I51" s="385"/>
      <c r="J51" s="385"/>
      <c r="K51" s="254"/>
    </row>
    <row r="52" spans="2:11" s="1" customFormat="1" ht="25.5" customHeight="1">
      <c r="B52" s="253"/>
      <c r="C52" s="386" t="s">
        <v>834</v>
      </c>
      <c r="D52" s="386"/>
      <c r="E52" s="386"/>
      <c r="F52" s="386"/>
      <c r="G52" s="386"/>
      <c r="H52" s="386"/>
      <c r="I52" s="386"/>
      <c r="J52" s="386"/>
      <c r="K52" s="254"/>
    </row>
    <row r="53" spans="2:11" s="1" customFormat="1" ht="5.25" customHeight="1">
      <c r="B53" s="253"/>
      <c r="C53" s="255"/>
      <c r="D53" s="255"/>
      <c r="E53" s="255"/>
      <c r="F53" s="255"/>
      <c r="G53" s="255"/>
      <c r="H53" s="255"/>
      <c r="I53" s="255"/>
      <c r="J53" s="255"/>
      <c r="K53" s="254"/>
    </row>
    <row r="54" spans="2:11" s="1" customFormat="1" ht="15" customHeight="1">
      <c r="B54" s="253"/>
      <c r="C54" s="385" t="s">
        <v>835</v>
      </c>
      <c r="D54" s="385"/>
      <c r="E54" s="385"/>
      <c r="F54" s="385"/>
      <c r="G54" s="385"/>
      <c r="H54" s="385"/>
      <c r="I54" s="385"/>
      <c r="J54" s="385"/>
      <c r="K54" s="254"/>
    </row>
    <row r="55" spans="2:11" s="1" customFormat="1" ht="15" customHeight="1">
      <c r="B55" s="253"/>
      <c r="C55" s="385" t="s">
        <v>836</v>
      </c>
      <c r="D55" s="385"/>
      <c r="E55" s="385"/>
      <c r="F55" s="385"/>
      <c r="G55" s="385"/>
      <c r="H55" s="385"/>
      <c r="I55" s="385"/>
      <c r="J55" s="385"/>
      <c r="K55" s="254"/>
    </row>
    <row r="56" spans="2:11" s="1" customFormat="1" ht="12.75" customHeight="1">
      <c r="B56" s="253"/>
      <c r="C56" s="256"/>
      <c r="D56" s="256"/>
      <c r="E56" s="256"/>
      <c r="F56" s="256"/>
      <c r="G56" s="256"/>
      <c r="H56" s="256"/>
      <c r="I56" s="256"/>
      <c r="J56" s="256"/>
      <c r="K56" s="254"/>
    </row>
    <row r="57" spans="2:11" s="1" customFormat="1" ht="15" customHeight="1">
      <c r="B57" s="253"/>
      <c r="C57" s="385" t="s">
        <v>837</v>
      </c>
      <c r="D57" s="385"/>
      <c r="E57" s="385"/>
      <c r="F57" s="385"/>
      <c r="G57" s="385"/>
      <c r="H57" s="385"/>
      <c r="I57" s="385"/>
      <c r="J57" s="385"/>
      <c r="K57" s="254"/>
    </row>
    <row r="58" spans="2:11" s="1" customFormat="1" ht="15" customHeight="1">
      <c r="B58" s="253"/>
      <c r="C58" s="258"/>
      <c r="D58" s="385" t="s">
        <v>838</v>
      </c>
      <c r="E58" s="385"/>
      <c r="F58" s="385"/>
      <c r="G58" s="385"/>
      <c r="H58" s="385"/>
      <c r="I58" s="385"/>
      <c r="J58" s="385"/>
      <c r="K58" s="254"/>
    </row>
    <row r="59" spans="2:11" s="1" customFormat="1" ht="15" customHeight="1">
      <c r="B59" s="253"/>
      <c r="C59" s="258"/>
      <c r="D59" s="385" t="s">
        <v>839</v>
      </c>
      <c r="E59" s="385"/>
      <c r="F59" s="385"/>
      <c r="G59" s="385"/>
      <c r="H59" s="385"/>
      <c r="I59" s="385"/>
      <c r="J59" s="385"/>
      <c r="K59" s="254"/>
    </row>
    <row r="60" spans="2:11" s="1" customFormat="1" ht="15" customHeight="1">
      <c r="B60" s="253"/>
      <c r="C60" s="258"/>
      <c r="D60" s="385" t="s">
        <v>840</v>
      </c>
      <c r="E60" s="385"/>
      <c r="F60" s="385"/>
      <c r="G60" s="385"/>
      <c r="H60" s="385"/>
      <c r="I60" s="385"/>
      <c r="J60" s="385"/>
      <c r="K60" s="254"/>
    </row>
    <row r="61" spans="2:11" s="1" customFormat="1" ht="15" customHeight="1">
      <c r="B61" s="253"/>
      <c r="C61" s="258"/>
      <c r="D61" s="385" t="s">
        <v>841</v>
      </c>
      <c r="E61" s="385"/>
      <c r="F61" s="385"/>
      <c r="G61" s="385"/>
      <c r="H61" s="385"/>
      <c r="I61" s="385"/>
      <c r="J61" s="385"/>
      <c r="K61" s="254"/>
    </row>
    <row r="62" spans="2:11" s="1" customFormat="1" ht="15" customHeight="1">
      <c r="B62" s="253"/>
      <c r="C62" s="258"/>
      <c r="D62" s="388" t="s">
        <v>842</v>
      </c>
      <c r="E62" s="388"/>
      <c r="F62" s="388"/>
      <c r="G62" s="388"/>
      <c r="H62" s="388"/>
      <c r="I62" s="388"/>
      <c r="J62" s="388"/>
      <c r="K62" s="254"/>
    </row>
    <row r="63" spans="2:11" s="1" customFormat="1" ht="15" customHeight="1">
      <c r="B63" s="253"/>
      <c r="C63" s="258"/>
      <c r="D63" s="385" t="s">
        <v>843</v>
      </c>
      <c r="E63" s="385"/>
      <c r="F63" s="385"/>
      <c r="G63" s="385"/>
      <c r="H63" s="385"/>
      <c r="I63" s="385"/>
      <c r="J63" s="385"/>
      <c r="K63" s="254"/>
    </row>
    <row r="64" spans="2:11" s="1" customFormat="1" ht="12.75" customHeight="1">
      <c r="B64" s="253"/>
      <c r="C64" s="258"/>
      <c r="D64" s="258"/>
      <c r="E64" s="261"/>
      <c r="F64" s="258"/>
      <c r="G64" s="258"/>
      <c r="H64" s="258"/>
      <c r="I64" s="258"/>
      <c r="J64" s="258"/>
      <c r="K64" s="254"/>
    </row>
    <row r="65" spans="2:11" s="1" customFormat="1" ht="15" customHeight="1">
      <c r="B65" s="253"/>
      <c r="C65" s="258"/>
      <c r="D65" s="385" t="s">
        <v>844</v>
      </c>
      <c r="E65" s="385"/>
      <c r="F65" s="385"/>
      <c r="G65" s="385"/>
      <c r="H65" s="385"/>
      <c r="I65" s="385"/>
      <c r="J65" s="385"/>
      <c r="K65" s="254"/>
    </row>
    <row r="66" spans="2:11" s="1" customFormat="1" ht="15" customHeight="1">
      <c r="B66" s="253"/>
      <c r="C66" s="258"/>
      <c r="D66" s="388" t="s">
        <v>845</v>
      </c>
      <c r="E66" s="388"/>
      <c r="F66" s="388"/>
      <c r="G66" s="388"/>
      <c r="H66" s="388"/>
      <c r="I66" s="388"/>
      <c r="J66" s="388"/>
      <c r="K66" s="254"/>
    </row>
    <row r="67" spans="2:11" s="1" customFormat="1" ht="15" customHeight="1">
      <c r="B67" s="253"/>
      <c r="C67" s="258"/>
      <c r="D67" s="385" t="s">
        <v>846</v>
      </c>
      <c r="E67" s="385"/>
      <c r="F67" s="385"/>
      <c r="G67" s="385"/>
      <c r="H67" s="385"/>
      <c r="I67" s="385"/>
      <c r="J67" s="385"/>
      <c r="K67" s="254"/>
    </row>
    <row r="68" spans="2:11" s="1" customFormat="1" ht="15" customHeight="1">
      <c r="B68" s="253"/>
      <c r="C68" s="258"/>
      <c r="D68" s="385" t="s">
        <v>847</v>
      </c>
      <c r="E68" s="385"/>
      <c r="F68" s="385"/>
      <c r="G68" s="385"/>
      <c r="H68" s="385"/>
      <c r="I68" s="385"/>
      <c r="J68" s="385"/>
      <c r="K68" s="254"/>
    </row>
    <row r="69" spans="2:11" s="1" customFormat="1" ht="15" customHeight="1">
      <c r="B69" s="253"/>
      <c r="C69" s="258"/>
      <c r="D69" s="385" t="s">
        <v>848</v>
      </c>
      <c r="E69" s="385"/>
      <c r="F69" s="385"/>
      <c r="G69" s="385"/>
      <c r="H69" s="385"/>
      <c r="I69" s="385"/>
      <c r="J69" s="385"/>
      <c r="K69" s="254"/>
    </row>
    <row r="70" spans="2:11" s="1" customFormat="1" ht="15" customHeight="1">
      <c r="B70" s="253"/>
      <c r="C70" s="258"/>
      <c r="D70" s="385" t="s">
        <v>849</v>
      </c>
      <c r="E70" s="385"/>
      <c r="F70" s="385"/>
      <c r="G70" s="385"/>
      <c r="H70" s="385"/>
      <c r="I70" s="385"/>
      <c r="J70" s="385"/>
      <c r="K70" s="254"/>
    </row>
    <row r="71" spans="2:11" s="1" customFormat="1" ht="12.75" customHeight="1">
      <c r="B71" s="262"/>
      <c r="C71" s="263"/>
      <c r="D71" s="263"/>
      <c r="E71" s="263"/>
      <c r="F71" s="263"/>
      <c r="G71" s="263"/>
      <c r="H71" s="263"/>
      <c r="I71" s="263"/>
      <c r="J71" s="263"/>
      <c r="K71" s="264"/>
    </row>
    <row r="72" spans="2:11" s="1" customFormat="1" ht="18.75" customHeight="1">
      <c r="B72" s="265"/>
      <c r="C72" s="265"/>
      <c r="D72" s="265"/>
      <c r="E72" s="265"/>
      <c r="F72" s="265"/>
      <c r="G72" s="265"/>
      <c r="H72" s="265"/>
      <c r="I72" s="265"/>
      <c r="J72" s="265"/>
      <c r="K72" s="266"/>
    </row>
    <row r="73" spans="2:11" s="1" customFormat="1" ht="18.75" customHeight="1">
      <c r="B73" s="266"/>
      <c r="C73" s="266"/>
      <c r="D73" s="266"/>
      <c r="E73" s="266"/>
      <c r="F73" s="266"/>
      <c r="G73" s="266"/>
      <c r="H73" s="266"/>
      <c r="I73" s="266"/>
      <c r="J73" s="266"/>
      <c r="K73" s="266"/>
    </row>
    <row r="74" spans="2:11" s="1" customFormat="1" ht="7.5" customHeight="1">
      <c r="B74" s="267"/>
      <c r="C74" s="268"/>
      <c r="D74" s="268"/>
      <c r="E74" s="268"/>
      <c r="F74" s="268"/>
      <c r="G74" s="268"/>
      <c r="H74" s="268"/>
      <c r="I74" s="268"/>
      <c r="J74" s="268"/>
      <c r="K74" s="269"/>
    </row>
    <row r="75" spans="2:11" s="1" customFormat="1" ht="45" customHeight="1">
      <c r="B75" s="270"/>
      <c r="C75" s="389" t="s">
        <v>850</v>
      </c>
      <c r="D75" s="389"/>
      <c r="E75" s="389"/>
      <c r="F75" s="389"/>
      <c r="G75" s="389"/>
      <c r="H75" s="389"/>
      <c r="I75" s="389"/>
      <c r="J75" s="389"/>
      <c r="K75" s="271"/>
    </row>
    <row r="76" spans="2:11" s="1" customFormat="1" ht="17.25" customHeight="1">
      <c r="B76" s="270"/>
      <c r="C76" s="272" t="s">
        <v>851</v>
      </c>
      <c r="D76" s="272"/>
      <c r="E76" s="272"/>
      <c r="F76" s="272" t="s">
        <v>852</v>
      </c>
      <c r="G76" s="273"/>
      <c r="H76" s="272" t="s">
        <v>53</v>
      </c>
      <c r="I76" s="272" t="s">
        <v>56</v>
      </c>
      <c r="J76" s="272" t="s">
        <v>853</v>
      </c>
      <c r="K76" s="271"/>
    </row>
    <row r="77" spans="2:11" s="1" customFormat="1" ht="17.25" customHeight="1">
      <c r="B77" s="270"/>
      <c r="C77" s="274" t="s">
        <v>854</v>
      </c>
      <c r="D77" s="274"/>
      <c r="E77" s="274"/>
      <c r="F77" s="275" t="s">
        <v>855</v>
      </c>
      <c r="G77" s="276"/>
      <c r="H77" s="274"/>
      <c r="I77" s="274"/>
      <c r="J77" s="274" t="s">
        <v>856</v>
      </c>
      <c r="K77" s="271"/>
    </row>
    <row r="78" spans="2:11" s="1" customFormat="1" ht="5.25" customHeight="1">
      <c r="B78" s="270"/>
      <c r="C78" s="277"/>
      <c r="D78" s="277"/>
      <c r="E78" s="277"/>
      <c r="F78" s="277"/>
      <c r="G78" s="278"/>
      <c r="H78" s="277"/>
      <c r="I78" s="277"/>
      <c r="J78" s="277"/>
      <c r="K78" s="271"/>
    </row>
    <row r="79" spans="2:11" s="1" customFormat="1" ht="15" customHeight="1">
      <c r="B79" s="270"/>
      <c r="C79" s="259" t="s">
        <v>52</v>
      </c>
      <c r="D79" s="279"/>
      <c r="E79" s="279"/>
      <c r="F79" s="280" t="s">
        <v>857</v>
      </c>
      <c r="G79" s="281"/>
      <c r="H79" s="259" t="s">
        <v>858</v>
      </c>
      <c r="I79" s="259" t="s">
        <v>859</v>
      </c>
      <c r="J79" s="259">
        <v>20</v>
      </c>
      <c r="K79" s="271"/>
    </row>
    <row r="80" spans="2:11" s="1" customFormat="1" ht="15" customHeight="1">
      <c r="B80" s="270"/>
      <c r="C80" s="259" t="s">
        <v>860</v>
      </c>
      <c r="D80" s="259"/>
      <c r="E80" s="259"/>
      <c r="F80" s="280" t="s">
        <v>857</v>
      </c>
      <c r="G80" s="281"/>
      <c r="H80" s="259" t="s">
        <v>861</v>
      </c>
      <c r="I80" s="259" t="s">
        <v>859</v>
      </c>
      <c r="J80" s="259">
        <v>120</v>
      </c>
      <c r="K80" s="271"/>
    </row>
    <row r="81" spans="2:11" s="1" customFormat="1" ht="15" customHeight="1">
      <c r="B81" s="282"/>
      <c r="C81" s="259" t="s">
        <v>862</v>
      </c>
      <c r="D81" s="259"/>
      <c r="E81" s="259"/>
      <c r="F81" s="280" t="s">
        <v>863</v>
      </c>
      <c r="G81" s="281"/>
      <c r="H81" s="259" t="s">
        <v>864</v>
      </c>
      <c r="I81" s="259" t="s">
        <v>859</v>
      </c>
      <c r="J81" s="259">
        <v>50</v>
      </c>
      <c r="K81" s="271"/>
    </row>
    <row r="82" spans="2:11" s="1" customFormat="1" ht="15" customHeight="1">
      <c r="B82" s="282"/>
      <c r="C82" s="259" t="s">
        <v>865</v>
      </c>
      <c r="D82" s="259"/>
      <c r="E82" s="259"/>
      <c r="F82" s="280" t="s">
        <v>857</v>
      </c>
      <c r="G82" s="281"/>
      <c r="H82" s="259" t="s">
        <v>866</v>
      </c>
      <c r="I82" s="259" t="s">
        <v>867</v>
      </c>
      <c r="J82" s="259"/>
      <c r="K82" s="271"/>
    </row>
    <row r="83" spans="2:11" s="1" customFormat="1" ht="15" customHeight="1">
      <c r="B83" s="282"/>
      <c r="C83" s="283" t="s">
        <v>868</v>
      </c>
      <c r="D83" s="283"/>
      <c r="E83" s="283"/>
      <c r="F83" s="284" t="s">
        <v>863</v>
      </c>
      <c r="G83" s="283"/>
      <c r="H83" s="283" t="s">
        <v>869</v>
      </c>
      <c r="I83" s="283" t="s">
        <v>859</v>
      </c>
      <c r="J83" s="283">
        <v>15</v>
      </c>
      <c r="K83" s="271"/>
    </row>
    <row r="84" spans="2:11" s="1" customFormat="1" ht="15" customHeight="1">
      <c r="B84" s="282"/>
      <c r="C84" s="283" t="s">
        <v>870</v>
      </c>
      <c r="D84" s="283"/>
      <c r="E84" s="283"/>
      <c r="F84" s="284" t="s">
        <v>863</v>
      </c>
      <c r="G84" s="283"/>
      <c r="H84" s="283" t="s">
        <v>871</v>
      </c>
      <c r="I84" s="283" t="s">
        <v>859</v>
      </c>
      <c r="J84" s="283">
        <v>15</v>
      </c>
      <c r="K84" s="271"/>
    </row>
    <row r="85" spans="2:11" s="1" customFormat="1" ht="15" customHeight="1">
      <c r="B85" s="282"/>
      <c r="C85" s="283" t="s">
        <v>872</v>
      </c>
      <c r="D85" s="283"/>
      <c r="E85" s="283"/>
      <c r="F85" s="284" t="s">
        <v>863</v>
      </c>
      <c r="G85" s="283"/>
      <c r="H85" s="283" t="s">
        <v>873</v>
      </c>
      <c r="I85" s="283" t="s">
        <v>859</v>
      </c>
      <c r="J85" s="283">
        <v>20</v>
      </c>
      <c r="K85" s="271"/>
    </row>
    <row r="86" spans="2:11" s="1" customFormat="1" ht="15" customHeight="1">
      <c r="B86" s="282"/>
      <c r="C86" s="283" t="s">
        <v>874</v>
      </c>
      <c r="D86" s="283"/>
      <c r="E86" s="283"/>
      <c r="F86" s="284" t="s">
        <v>863</v>
      </c>
      <c r="G86" s="283"/>
      <c r="H86" s="283" t="s">
        <v>875</v>
      </c>
      <c r="I86" s="283" t="s">
        <v>859</v>
      </c>
      <c r="J86" s="283">
        <v>20</v>
      </c>
      <c r="K86" s="271"/>
    </row>
    <row r="87" spans="2:11" s="1" customFormat="1" ht="15" customHeight="1">
      <c r="B87" s="282"/>
      <c r="C87" s="259" t="s">
        <v>876</v>
      </c>
      <c r="D87" s="259"/>
      <c r="E87" s="259"/>
      <c r="F87" s="280" t="s">
        <v>863</v>
      </c>
      <c r="G87" s="281"/>
      <c r="H87" s="259" t="s">
        <v>877</v>
      </c>
      <c r="I87" s="259" t="s">
        <v>859</v>
      </c>
      <c r="J87" s="259">
        <v>50</v>
      </c>
      <c r="K87" s="271"/>
    </row>
    <row r="88" spans="2:11" s="1" customFormat="1" ht="15" customHeight="1">
      <c r="B88" s="282"/>
      <c r="C88" s="259" t="s">
        <v>878</v>
      </c>
      <c r="D88" s="259"/>
      <c r="E88" s="259"/>
      <c r="F88" s="280" t="s">
        <v>863</v>
      </c>
      <c r="G88" s="281"/>
      <c r="H88" s="259" t="s">
        <v>879</v>
      </c>
      <c r="I88" s="259" t="s">
        <v>859</v>
      </c>
      <c r="J88" s="259">
        <v>20</v>
      </c>
      <c r="K88" s="271"/>
    </row>
    <row r="89" spans="2:11" s="1" customFormat="1" ht="15" customHeight="1">
      <c r="B89" s="282"/>
      <c r="C89" s="259" t="s">
        <v>880</v>
      </c>
      <c r="D89" s="259"/>
      <c r="E89" s="259"/>
      <c r="F89" s="280" t="s">
        <v>863</v>
      </c>
      <c r="G89" s="281"/>
      <c r="H89" s="259" t="s">
        <v>881</v>
      </c>
      <c r="I89" s="259" t="s">
        <v>859</v>
      </c>
      <c r="J89" s="259">
        <v>20</v>
      </c>
      <c r="K89" s="271"/>
    </row>
    <row r="90" spans="2:11" s="1" customFormat="1" ht="15" customHeight="1">
      <c r="B90" s="282"/>
      <c r="C90" s="259" t="s">
        <v>882</v>
      </c>
      <c r="D90" s="259"/>
      <c r="E90" s="259"/>
      <c r="F90" s="280" t="s">
        <v>863</v>
      </c>
      <c r="G90" s="281"/>
      <c r="H90" s="259" t="s">
        <v>883</v>
      </c>
      <c r="I90" s="259" t="s">
        <v>859</v>
      </c>
      <c r="J90" s="259">
        <v>50</v>
      </c>
      <c r="K90" s="271"/>
    </row>
    <row r="91" spans="2:11" s="1" customFormat="1" ht="15" customHeight="1">
      <c r="B91" s="282"/>
      <c r="C91" s="259" t="s">
        <v>884</v>
      </c>
      <c r="D91" s="259"/>
      <c r="E91" s="259"/>
      <c r="F91" s="280" t="s">
        <v>863</v>
      </c>
      <c r="G91" s="281"/>
      <c r="H91" s="259" t="s">
        <v>884</v>
      </c>
      <c r="I91" s="259" t="s">
        <v>859</v>
      </c>
      <c r="J91" s="259">
        <v>50</v>
      </c>
      <c r="K91" s="271"/>
    </row>
    <row r="92" spans="2:11" s="1" customFormat="1" ht="15" customHeight="1">
      <c r="B92" s="282"/>
      <c r="C92" s="259" t="s">
        <v>885</v>
      </c>
      <c r="D92" s="259"/>
      <c r="E92" s="259"/>
      <c r="F92" s="280" t="s">
        <v>863</v>
      </c>
      <c r="G92" s="281"/>
      <c r="H92" s="259" t="s">
        <v>886</v>
      </c>
      <c r="I92" s="259" t="s">
        <v>859</v>
      </c>
      <c r="J92" s="259">
        <v>255</v>
      </c>
      <c r="K92" s="271"/>
    </row>
    <row r="93" spans="2:11" s="1" customFormat="1" ht="15" customHeight="1">
      <c r="B93" s="282"/>
      <c r="C93" s="259" t="s">
        <v>887</v>
      </c>
      <c r="D93" s="259"/>
      <c r="E93" s="259"/>
      <c r="F93" s="280" t="s">
        <v>857</v>
      </c>
      <c r="G93" s="281"/>
      <c r="H93" s="259" t="s">
        <v>888</v>
      </c>
      <c r="I93" s="259" t="s">
        <v>889</v>
      </c>
      <c r="J93" s="259"/>
      <c r="K93" s="271"/>
    </row>
    <row r="94" spans="2:11" s="1" customFormat="1" ht="15" customHeight="1">
      <c r="B94" s="282"/>
      <c r="C94" s="259" t="s">
        <v>890</v>
      </c>
      <c r="D94" s="259"/>
      <c r="E94" s="259"/>
      <c r="F94" s="280" t="s">
        <v>857</v>
      </c>
      <c r="G94" s="281"/>
      <c r="H94" s="259" t="s">
        <v>891</v>
      </c>
      <c r="I94" s="259" t="s">
        <v>892</v>
      </c>
      <c r="J94" s="259"/>
      <c r="K94" s="271"/>
    </row>
    <row r="95" spans="2:11" s="1" customFormat="1" ht="15" customHeight="1">
      <c r="B95" s="282"/>
      <c r="C95" s="259" t="s">
        <v>893</v>
      </c>
      <c r="D95" s="259"/>
      <c r="E95" s="259"/>
      <c r="F95" s="280" t="s">
        <v>857</v>
      </c>
      <c r="G95" s="281"/>
      <c r="H95" s="259" t="s">
        <v>893</v>
      </c>
      <c r="I95" s="259" t="s">
        <v>892</v>
      </c>
      <c r="J95" s="259"/>
      <c r="K95" s="271"/>
    </row>
    <row r="96" spans="2:11" s="1" customFormat="1" ht="15" customHeight="1">
      <c r="B96" s="282"/>
      <c r="C96" s="259" t="s">
        <v>37</v>
      </c>
      <c r="D96" s="259"/>
      <c r="E96" s="259"/>
      <c r="F96" s="280" t="s">
        <v>857</v>
      </c>
      <c r="G96" s="281"/>
      <c r="H96" s="259" t="s">
        <v>894</v>
      </c>
      <c r="I96" s="259" t="s">
        <v>892</v>
      </c>
      <c r="J96" s="259"/>
      <c r="K96" s="271"/>
    </row>
    <row r="97" spans="2:11" s="1" customFormat="1" ht="15" customHeight="1">
      <c r="B97" s="282"/>
      <c r="C97" s="259" t="s">
        <v>47</v>
      </c>
      <c r="D97" s="259"/>
      <c r="E97" s="259"/>
      <c r="F97" s="280" t="s">
        <v>857</v>
      </c>
      <c r="G97" s="281"/>
      <c r="H97" s="259" t="s">
        <v>895</v>
      </c>
      <c r="I97" s="259" t="s">
        <v>892</v>
      </c>
      <c r="J97" s="259"/>
      <c r="K97" s="271"/>
    </row>
    <row r="98" spans="2:11" s="1" customFormat="1" ht="15" customHeight="1">
      <c r="B98" s="285"/>
      <c r="C98" s="286"/>
      <c r="D98" s="286"/>
      <c r="E98" s="286"/>
      <c r="F98" s="286"/>
      <c r="G98" s="286"/>
      <c r="H98" s="286"/>
      <c r="I98" s="286"/>
      <c r="J98" s="286"/>
      <c r="K98" s="287"/>
    </row>
    <row r="99" spans="2:11" s="1" customFormat="1" ht="18.75" customHeight="1">
      <c r="B99" s="288"/>
      <c r="C99" s="289"/>
      <c r="D99" s="289"/>
      <c r="E99" s="289"/>
      <c r="F99" s="289"/>
      <c r="G99" s="289"/>
      <c r="H99" s="289"/>
      <c r="I99" s="289"/>
      <c r="J99" s="289"/>
      <c r="K99" s="288"/>
    </row>
    <row r="100" spans="2:11" s="1" customFormat="1" ht="18.75" customHeight="1">
      <c r="B100" s="266"/>
      <c r="C100" s="266"/>
      <c r="D100" s="266"/>
      <c r="E100" s="266"/>
      <c r="F100" s="266"/>
      <c r="G100" s="266"/>
      <c r="H100" s="266"/>
      <c r="I100" s="266"/>
      <c r="J100" s="266"/>
      <c r="K100" s="266"/>
    </row>
    <row r="101" spans="2:11" s="1" customFormat="1" ht="7.5" customHeight="1">
      <c r="B101" s="267"/>
      <c r="C101" s="268"/>
      <c r="D101" s="268"/>
      <c r="E101" s="268"/>
      <c r="F101" s="268"/>
      <c r="G101" s="268"/>
      <c r="H101" s="268"/>
      <c r="I101" s="268"/>
      <c r="J101" s="268"/>
      <c r="K101" s="269"/>
    </row>
    <row r="102" spans="2:11" s="1" customFormat="1" ht="45" customHeight="1">
      <c r="B102" s="270"/>
      <c r="C102" s="389" t="s">
        <v>896</v>
      </c>
      <c r="D102" s="389"/>
      <c r="E102" s="389"/>
      <c r="F102" s="389"/>
      <c r="G102" s="389"/>
      <c r="H102" s="389"/>
      <c r="I102" s="389"/>
      <c r="J102" s="389"/>
      <c r="K102" s="271"/>
    </row>
    <row r="103" spans="2:11" s="1" customFormat="1" ht="17.25" customHeight="1">
      <c r="B103" s="270"/>
      <c r="C103" s="272" t="s">
        <v>851</v>
      </c>
      <c r="D103" s="272"/>
      <c r="E103" s="272"/>
      <c r="F103" s="272" t="s">
        <v>852</v>
      </c>
      <c r="G103" s="273"/>
      <c r="H103" s="272" t="s">
        <v>53</v>
      </c>
      <c r="I103" s="272" t="s">
        <v>56</v>
      </c>
      <c r="J103" s="272" t="s">
        <v>853</v>
      </c>
      <c r="K103" s="271"/>
    </row>
    <row r="104" spans="2:11" s="1" customFormat="1" ht="17.25" customHeight="1">
      <c r="B104" s="270"/>
      <c r="C104" s="274" t="s">
        <v>854</v>
      </c>
      <c r="D104" s="274"/>
      <c r="E104" s="274"/>
      <c r="F104" s="275" t="s">
        <v>855</v>
      </c>
      <c r="G104" s="276"/>
      <c r="H104" s="274"/>
      <c r="I104" s="274"/>
      <c r="J104" s="274" t="s">
        <v>856</v>
      </c>
      <c r="K104" s="271"/>
    </row>
    <row r="105" spans="2:11" s="1" customFormat="1" ht="5.25" customHeight="1">
      <c r="B105" s="270"/>
      <c r="C105" s="272"/>
      <c r="D105" s="272"/>
      <c r="E105" s="272"/>
      <c r="F105" s="272"/>
      <c r="G105" s="290"/>
      <c r="H105" s="272"/>
      <c r="I105" s="272"/>
      <c r="J105" s="272"/>
      <c r="K105" s="271"/>
    </row>
    <row r="106" spans="2:11" s="1" customFormat="1" ht="15" customHeight="1">
      <c r="B106" s="270"/>
      <c r="C106" s="259" t="s">
        <v>52</v>
      </c>
      <c r="D106" s="279"/>
      <c r="E106" s="279"/>
      <c r="F106" s="280" t="s">
        <v>857</v>
      </c>
      <c r="G106" s="259"/>
      <c r="H106" s="259" t="s">
        <v>897</v>
      </c>
      <c r="I106" s="259" t="s">
        <v>859</v>
      </c>
      <c r="J106" s="259">
        <v>20</v>
      </c>
      <c r="K106" s="271"/>
    </row>
    <row r="107" spans="2:11" s="1" customFormat="1" ht="15" customHeight="1">
      <c r="B107" s="270"/>
      <c r="C107" s="259" t="s">
        <v>860</v>
      </c>
      <c r="D107" s="259"/>
      <c r="E107" s="259"/>
      <c r="F107" s="280" t="s">
        <v>857</v>
      </c>
      <c r="G107" s="259"/>
      <c r="H107" s="259" t="s">
        <v>897</v>
      </c>
      <c r="I107" s="259" t="s">
        <v>859</v>
      </c>
      <c r="J107" s="259">
        <v>120</v>
      </c>
      <c r="K107" s="271"/>
    </row>
    <row r="108" spans="2:11" s="1" customFormat="1" ht="15" customHeight="1">
      <c r="B108" s="282"/>
      <c r="C108" s="259" t="s">
        <v>862</v>
      </c>
      <c r="D108" s="259"/>
      <c r="E108" s="259"/>
      <c r="F108" s="280" t="s">
        <v>863</v>
      </c>
      <c r="G108" s="259"/>
      <c r="H108" s="259" t="s">
        <v>897</v>
      </c>
      <c r="I108" s="259" t="s">
        <v>859</v>
      </c>
      <c r="J108" s="259">
        <v>50</v>
      </c>
      <c r="K108" s="271"/>
    </row>
    <row r="109" spans="2:11" s="1" customFormat="1" ht="15" customHeight="1">
      <c r="B109" s="282"/>
      <c r="C109" s="259" t="s">
        <v>865</v>
      </c>
      <c r="D109" s="259"/>
      <c r="E109" s="259"/>
      <c r="F109" s="280" t="s">
        <v>857</v>
      </c>
      <c r="G109" s="259"/>
      <c r="H109" s="259" t="s">
        <v>897</v>
      </c>
      <c r="I109" s="259" t="s">
        <v>867</v>
      </c>
      <c r="J109" s="259"/>
      <c r="K109" s="271"/>
    </row>
    <row r="110" spans="2:11" s="1" customFormat="1" ht="15" customHeight="1">
      <c r="B110" s="282"/>
      <c r="C110" s="259" t="s">
        <v>876</v>
      </c>
      <c r="D110" s="259"/>
      <c r="E110" s="259"/>
      <c r="F110" s="280" t="s">
        <v>863</v>
      </c>
      <c r="G110" s="259"/>
      <c r="H110" s="259" t="s">
        <v>897</v>
      </c>
      <c r="I110" s="259" t="s">
        <v>859</v>
      </c>
      <c r="J110" s="259">
        <v>50</v>
      </c>
      <c r="K110" s="271"/>
    </row>
    <row r="111" spans="2:11" s="1" customFormat="1" ht="15" customHeight="1">
      <c r="B111" s="282"/>
      <c r="C111" s="259" t="s">
        <v>884</v>
      </c>
      <c r="D111" s="259"/>
      <c r="E111" s="259"/>
      <c r="F111" s="280" t="s">
        <v>863</v>
      </c>
      <c r="G111" s="259"/>
      <c r="H111" s="259" t="s">
        <v>897</v>
      </c>
      <c r="I111" s="259" t="s">
        <v>859</v>
      </c>
      <c r="J111" s="259">
        <v>50</v>
      </c>
      <c r="K111" s="271"/>
    </row>
    <row r="112" spans="2:11" s="1" customFormat="1" ht="15" customHeight="1">
      <c r="B112" s="282"/>
      <c r="C112" s="259" t="s">
        <v>882</v>
      </c>
      <c r="D112" s="259"/>
      <c r="E112" s="259"/>
      <c r="F112" s="280" t="s">
        <v>863</v>
      </c>
      <c r="G112" s="259"/>
      <c r="H112" s="259" t="s">
        <v>897</v>
      </c>
      <c r="I112" s="259" t="s">
        <v>859</v>
      </c>
      <c r="J112" s="259">
        <v>50</v>
      </c>
      <c r="K112" s="271"/>
    </row>
    <row r="113" spans="2:11" s="1" customFormat="1" ht="15" customHeight="1">
      <c r="B113" s="282"/>
      <c r="C113" s="259" t="s">
        <v>52</v>
      </c>
      <c r="D113" s="259"/>
      <c r="E113" s="259"/>
      <c r="F113" s="280" t="s">
        <v>857</v>
      </c>
      <c r="G113" s="259"/>
      <c r="H113" s="259" t="s">
        <v>898</v>
      </c>
      <c r="I113" s="259" t="s">
        <v>859</v>
      </c>
      <c r="J113" s="259">
        <v>20</v>
      </c>
      <c r="K113" s="271"/>
    </row>
    <row r="114" spans="2:11" s="1" customFormat="1" ht="15" customHeight="1">
      <c r="B114" s="282"/>
      <c r="C114" s="259" t="s">
        <v>899</v>
      </c>
      <c r="D114" s="259"/>
      <c r="E114" s="259"/>
      <c r="F114" s="280" t="s">
        <v>857</v>
      </c>
      <c r="G114" s="259"/>
      <c r="H114" s="259" t="s">
        <v>900</v>
      </c>
      <c r="I114" s="259" t="s">
        <v>859</v>
      </c>
      <c r="J114" s="259">
        <v>120</v>
      </c>
      <c r="K114" s="271"/>
    </row>
    <row r="115" spans="2:11" s="1" customFormat="1" ht="15" customHeight="1">
      <c r="B115" s="282"/>
      <c r="C115" s="259" t="s">
        <v>37</v>
      </c>
      <c r="D115" s="259"/>
      <c r="E115" s="259"/>
      <c r="F115" s="280" t="s">
        <v>857</v>
      </c>
      <c r="G115" s="259"/>
      <c r="H115" s="259" t="s">
        <v>901</v>
      </c>
      <c r="I115" s="259" t="s">
        <v>892</v>
      </c>
      <c r="J115" s="259"/>
      <c r="K115" s="271"/>
    </row>
    <row r="116" spans="2:11" s="1" customFormat="1" ht="15" customHeight="1">
      <c r="B116" s="282"/>
      <c r="C116" s="259" t="s">
        <v>47</v>
      </c>
      <c r="D116" s="259"/>
      <c r="E116" s="259"/>
      <c r="F116" s="280" t="s">
        <v>857</v>
      </c>
      <c r="G116" s="259"/>
      <c r="H116" s="259" t="s">
        <v>902</v>
      </c>
      <c r="I116" s="259" t="s">
        <v>892</v>
      </c>
      <c r="J116" s="259"/>
      <c r="K116" s="271"/>
    </row>
    <row r="117" spans="2:11" s="1" customFormat="1" ht="15" customHeight="1">
      <c r="B117" s="282"/>
      <c r="C117" s="259" t="s">
        <v>56</v>
      </c>
      <c r="D117" s="259"/>
      <c r="E117" s="259"/>
      <c r="F117" s="280" t="s">
        <v>857</v>
      </c>
      <c r="G117" s="259"/>
      <c r="H117" s="259" t="s">
        <v>903</v>
      </c>
      <c r="I117" s="259" t="s">
        <v>904</v>
      </c>
      <c r="J117" s="259"/>
      <c r="K117" s="271"/>
    </row>
    <row r="118" spans="2:11" s="1" customFormat="1" ht="15" customHeight="1">
      <c r="B118" s="285"/>
      <c r="C118" s="291"/>
      <c r="D118" s="291"/>
      <c r="E118" s="291"/>
      <c r="F118" s="291"/>
      <c r="G118" s="291"/>
      <c r="H118" s="291"/>
      <c r="I118" s="291"/>
      <c r="J118" s="291"/>
      <c r="K118" s="287"/>
    </row>
    <row r="119" spans="2:11" s="1" customFormat="1" ht="18.75" customHeight="1">
      <c r="B119" s="292"/>
      <c r="C119" s="293"/>
      <c r="D119" s="293"/>
      <c r="E119" s="293"/>
      <c r="F119" s="294"/>
      <c r="G119" s="293"/>
      <c r="H119" s="293"/>
      <c r="I119" s="293"/>
      <c r="J119" s="293"/>
      <c r="K119" s="292"/>
    </row>
    <row r="120" spans="2:11" s="1" customFormat="1" ht="18.75" customHeight="1"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</row>
    <row r="121" spans="2:11" s="1" customFormat="1" ht="7.5" customHeight="1">
      <c r="B121" s="295"/>
      <c r="C121" s="296"/>
      <c r="D121" s="296"/>
      <c r="E121" s="296"/>
      <c r="F121" s="296"/>
      <c r="G121" s="296"/>
      <c r="H121" s="296"/>
      <c r="I121" s="296"/>
      <c r="J121" s="296"/>
      <c r="K121" s="297"/>
    </row>
    <row r="122" spans="2:11" s="1" customFormat="1" ht="45" customHeight="1">
      <c r="B122" s="298"/>
      <c r="C122" s="387" t="s">
        <v>905</v>
      </c>
      <c r="D122" s="387"/>
      <c r="E122" s="387"/>
      <c r="F122" s="387"/>
      <c r="G122" s="387"/>
      <c r="H122" s="387"/>
      <c r="I122" s="387"/>
      <c r="J122" s="387"/>
      <c r="K122" s="299"/>
    </row>
    <row r="123" spans="2:11" s="1" customFormat="1" ht="17.25" customHeight="1">
      <c r="B123" s="300"/>
      <c r="C123" s="272" t="s">
        <v>851</v>
      </c>
      <c r="D123" s="272"/>
      <c r="E123" s="272"/>
      <c r="F123" s="272" t="s">
        <v>852</v>
      </c>
      <c r="G123" s="273"/>
      <c r="H123" s="272" t="s">
        <v>53</v>
      </c>
      <c r="I123" s="272" t="s">
        <v>56</v>
      </c>
      <c r="J123" s="272" t="s">
        <v>853</v>
      </c>
      <c r="K123" s="301"/>
    </row>
    <row r="124" spans="2:11" s="1" customFormat="1" ht="17.25" customHeight="1">
      <c r="B124" s="300"/>
      <c r="C124" s="274" t="s">
        <v>854</v>
      </c>
      <c r="D124" s="274"/>
      <c r="E124" s="274"/>
      <c r="F124" s="275" t="s">
        <v>855</v>
      </c>
      <c r="G124" s="276"/>
      <c r="H124" s="274"/>
      <c r="I124" s="274"/>
      <c r="J124" s="274" t="s">
        <v>856</v>
      </c>
      <c r="K124" s="301"/>
    </row>
    <row r="125" spans="2:11" s="1" customFormat="1" ht="5.25" customHeight="1">
      <c r="B125" s="302"/>
      <c r="C125" s="277"/>
      <c r="D125" s="277"/>
      <c r="E125" s="277"/>
      <c r="F125" s="277"/>
      <c r="G125" s="303"/>
      <c r="H125" s="277"/>
      <c r="I125" s="277"/>
      <c r="J125" s="277"/>
      <c r="K125" s="304"/>
    </row>
    <row r="126" spans="2:11" s="1" customFormat="1" ht="15" customHeight="1">
      <c r="B126" s="302"/>
      <c r="C126" s="259" t="s">
        <v>860</v>
      </c>
      <c r="D126" s="279"/>
      <c r="E126" s="279"/>
      <c r="F126" s="280" t="s">
        <v>857</v>
      </c>
      <c r="G126" s="259"/>
      <c r="H126" s="259" t="s">
        <v>897</v>
      </c>
      <c r="I126" s="259" t="s">
        <v>859</v>
      </c>
      <c r="J126" s="259">
        <v>120</v>
      </c>
      <c r="K126" s="305"/>
    </row>
    <row r="127" spans="2:11" s="1" customFormat="1" ht="15" customHeight="1">
      <c r="B127" s="302"/>
      <c r="C127" s="259" t="s">
        <v>906</v>
      </c>
      <c r="D127" s="259"/>
      <c r="E127" s="259"/>
      <c r="F127" s="280" t="s">
        <v>857</v>
      </c>
      <c r="G127" s="259"/>
      <c r="H127" s="259" t="s">
        <v>907</v>
      </c>
      <c r="I127" s="259" t="s">
        <v>859</v>
      </c>
      <c r="J127" s="259" t="s">
        <v>908</v>
      </c>
      <c r="K127" s="305"/>
    </row>
    <row r="128" spans="2:11" s="1" customFormat="1" ht="15" customHeight="1">
      <c r="B128" s="302"/>
      <c r="C128" s="259" t="s">
        <v>805</v>
      </c>
      <c r="D128" s="259"/>
      <c r="E128" s="259"/>
      <c r="F128" s="280" t="s">
        <v>857</v>
      </c>
      <c r="G128" s="259"/>
      <c r="H128" s="259" t="s">
        <v>909</v>
      </c>
      <c r="I128" s="259" t="s">
        <v>859</v>
      </c>
      <c r="J128" s="259" t="s">
        <v>908</v>
      </c>
      <c r="K128" s="305"/>
    </row>
    <row r="129" spans="2:11" s="1" customFormat="1" ht="15" customHeight="1">
      <c r="B129" s="302"/>
      <c r="C129" s="259" t="s">
        <v>868</v>
      </c>
      <c r="D129" s="259"/>
      <c r="E129" s="259"/>
      <c r="F129" s="280" t="s">
        <v>863</v>
      </c>
      <c r="G129" s="259"/>
      <c r="H129" s="259" t="s">
        <v>869</v>
      </c>
      <c r="I129" s="259" t="s">
        <v>859</v>
      </c>
      <c r="J129" s="259">
        <v>15</v>
      </c>
      <c r="K129" s="305"/>
    </row>
    <row r="130" spans="2:11" s="1" customFormat="1" ht="15" customHeight="1">
      <c r="B130" s="302"/>
      <c r="C130" s="283" t="s">
        <v>870</v>
      </c>
      <c r="D130" s="283"/>
      <c r="E130" s="283"/>
      <c r="F130" s="284" t="s">
        <v>863</v>
      </c>
      <c r="G130" s="283"/>
      <c r="H130" s="283" t="s">
        <v>871</v>
      </c>
      <c r="I130" s="283" t="s">
        <v>859</v>
      </c>
      <c r="J130" s="283">
        <v>15</v>
      </c>
      <c r="K130" s="305"/>
    </row>
    <row r="131" spans="2:11" s="1" customFormat="1" ht="15" customHeight="1">
      <c r="B131" s="302"/>
      <c r="C131" s="283" t="s">
        <v>872</v>
      </c>
      <c r="D131" s="283"/>
      <c r="E131" s="283"/>
      <c r="F131" s="284" t="s">
        <v>863</v>
      </c>
      <c r="G131" s="283"/>
      <c r="H131" s="283" t="s">
        <v>873</v>
      </c>
      <c r="I131" s="283" t="s">
        <v>859</v>
      </c>
      <c r="J131" s="283">
        <v>20</v>
      </c>
      <c r="K131" s="305"/>
    </row>
    <row r="132" spans="2:11" s="1" customFormat="1" ht="15" customHeight="1">
      <c r="B132" s="302"/>
      <c r="C132" s="283" t="s">
        <v>874</v>
      </c>
      <c r="D132" s="283"/>
      <c r="E132" s="283"/>
      <c r="F132" s="284" t="s">
        <v>863</v>
      </c>
      <c r="G132" s="283"/>
      <c r="H132" s="283" t="s">
        <v>875</v>
      </c>
      <c r="I132" s="283" t="s">
        <v>859</v>
      </c>
      <c r="J132" s="283">
        <v>20</v>
      </c>
      <c r="K132" s="305"/>
    </row>
    <row r="133" spans="2:11" s="1" customFormat="1" ht="15" customHeight="1">
      <c r="B133" s="302"/>
      <c r="C133" s="259" t="s">
        <v>862</v>
      </c>
      <c r="D133" s="259"/>
      <c r="E133" s="259"/>
      <c r="F133" s="280" t="s">
        <v>863</v>
      </c>
      <c r="G133" s="259"/>
      <c r="H133" s="259" t="s">
        <v>897</v>
      </c>
      <c r="I133" s="259" t="s">
        <v>859</v>
      </c>
      <c r="J133" s="259">
        <v>50</v>
      </c>
      <c r="K133" s="305"/>
    </row>
    <row r="134" spans="2:11" s="1" customFormat="1" ht="15" customHeight="1">
      <c r="B134" s="302"/>
      <c r="C134" s="259" t="s">
        <v>876</v>
      </c>
      <c r="D134" s="259"/>
      <c r="E134" s="259"/>
      <c r="F134" s="280" t="s">
        <v>863</v>
      </c>
      <c r="G134" s="259"/>
      <c r="H134" s="259" t="s">
        <v>897</v>
      </c>
      <c r="I134" s="259" t="s">
        <v>859</v>
      </c>
      <c r="J134" s="259">
        <v>50</v>
      </c>
      <c r="K134" s="305"/>
    </row>
    <row r="135" spans="2:11" s="1" customFormat="1" ht="15" customHeight="1">
      <c r="B135" s="302"/>
      <c r="C135" s="259" t="s">
        <v>882</v>
      </c>
      <c r="D135" s="259"/>
      <c r="E135" s="259"/>
      <c r="F135" s="280" t="s">
        <v>863</v>
      </c>
      <c r="G135" s="259"/>
      <c r="H135" s="259" t="s">
        <v>897</v>
      </c>
      <c r="I135" s="259" t="s">
        <v>859</v>
      </c>
      <c r="J135" s="259">
        <v>50</v>
      </c>
      <c r="K135" s="305"/>
    </row>
    <row r="136" spans="2:11" s="1" customFormat="1" ht="15" customHeight="1">
      <c r="B136" s="302"/>
      <c r="C136" s="259" t="s">
        <v>884</v>
      </c>
      <c r="D136" s="259"/>
      <c r="E136" s="259"/>
      <c r="F136" s="280" t="s">
        <v>863</v>
      </c>
      <c r="G136" s="259"/>
      <c r="H136" s="259" t="s">
        <v>897</v>
      </c>
      <c r="I136" s="259" t="s">
        <v>859</v>
      </c>
      <c r="J136" s="259">
        <v>50</v>
      </c>
      <c r="K136" s="305"/>
    </row>
    <row r="137" spans="2:11" s="1" customFormat="1" ht="15" customHeight="1">
      <c r="B137" s="302"/>
      <c r="C137" s="259" t="s">
        <v>885</v>
      </c>
      <c r="D137" s="259"/>
      <c r="E137" s="259"/>
      <c r="F137" s="280" t="s">
        <v>863</v>
      </c>
      <c r="G137" s="259"/>
      <c r="H137" s="259" t="s">
        <v>910</v>
      </c>
      <c r="I137" s="259" t="s">
        <v>859</v>
      </c>
      <c r="J137" s="259">
        <v>255</v>
      </c>
      <c r="K137" s="305"/>
    </row>
    <row r="138" spans="2:11" s="1" customFormat="1" ht="15" customHeight="1">
      <c r="B138" s="302"/>
      <c r="C138" s="259" t="s">
        <v>887</v>
      </c>
      <c r="D138" s="259"/>
      <c r="E138" s="259"/>
      <c r="F138" s="280" t="s">
        <v>857</v>
      </c>
      <c r="G138" s="259"/>
      <c r="H138" s="259" t="s">
        <v>911</v>
      </c>
      <c r="I138" s="259" t="s">
        <v>889</v>
      </c>
      <c r="J138" s="259"/>
      <c r="K138" s="305"/>
    </row>
    <row r="139" spans="2:11" s="1" customFormat="1" ht="15" customHeight="1">
      <c r="B139" s="302"/>
      <c r="C139" s="259" t="s">
        <v>890</v>
      </c>
      <c r="D139" s="259"/>
      <c r="E139" s="259"/>
      <c r="F139" s="280" t="s">
        <v>857</v>
      </c>
      <c r="G139" s="259"/>
      <c r="H139" s="259" t="s">
        <v>912</v>
      </c>
      <c r="I139" s="259" t="s">
        <v>892</v>
      </c>
      <c r="J139" s="259"/>
      <c r="K139" s="305"/>
    </row>
    <row r="140" spans="2:11" s="1" customFormat="1" ht="15" customHeight="1">
      <c r="B140" s="302"/>
      <c r="C140" s="259" t="s">
        <v>893</v>
      </c>
      <c r="D140" s="259"/>
      <c r="E140" s="259"/>
      <c r="F140" s="280" t="s">
        <v>857</v>
      </c>
      <c r="G140" s="259"/>
      <c r="H140" s="259" t="s">
        <v>893</v>
      </c>
      <c r="I140" s="259" t="s">
        <v>892</v>
      </c>
      <c r="J140" s="259"/>
      <c r="K140" s="305"/>
    </row>
    <row r="141" spans="2:11" s="1" customFormat="1" ht="15" customHeight="1">
      <c r="B141" s="302"/>
      <c r="C141" s="259" t="s">
        <v>37</v>
      </c>
      <c r="D141" s="259"/>
      <c r="E141" s="259"/>
      <c r="F141" s="280" t="s">
        <v>857</v>
      </c>
      <c r="G141" s="259"/>
      <c r="H141" s="259" t="s">
        <v>913</v>
      </c>
      <c r="I141" s="259" t="s">
        <v>892</v>
      </c>
      <c r="J141" s="259"/>
      <c r="K141" s="305"/>
    </row>
    <row r="142" spans="2:11" s="1" customFormat="1" ht="15" customHeight="1">
      <c r="B142" s="302"/>
      <c r="C142" s="259" t="s">
        <v>914</v>
      </c>
      <c r="D142" s="259"/>
      <c r="E142" s="259"/>
      <c r="F142" s="280" t="s">
        <v>857</v>
      </c>
      <c r="G142" s="259"/>
      <c r="H142" s="259" t="s">
        <v>915</v>
      </c>
      <c r="I142" s="259" t="s">
        <v>892</v>
      </c>
      <c r="J142" s="259"/>
      <c r="K142" s="305"/>
    </row>
    <row r="143" spans="2:11" s="1" customFormat="1" ht="15" customHeight="1">
      <c r="B143" s="306"/>
      <c r="C143" s="307"/>
      <c r="D143" s="307"/>
      <c r="E143" s="307"/>
      <c r="F143" s="307"/>
      <c r="G143" s="307"/>
      <c r="H143" s="307"/>
      <c r="I143" s="307"/>
      <c r="J143" s="307"/>
      <c r="K143" s="308"/>
    </row>
    <row r="144" spans="2:11" s="1" customFormat="1" ht="18.75" customHeight="1">
      <c r="B144" s="293"/>
      <c r="C144" s="293"/>
      <c r="D144" s="293"/>
      <c r="E144" s="293"/>
      <c r="F144" s="294"/>
      <c r="G144" s="293"/>
      <c r="H144" s="293"/>
      <c r="I144" s="293"/>
      <c r="J144" s="293"/>
      <c r="K144" s="293"/>
    </row>
    <row r="145" spans="2:11" s="1" customFormat="1" ht="18.75" customHeight="1">
      <c r="B145" s="266"/>
      <c r="C145" s="266"/>
      <c r="D145" s="266"/>
      <c r="E145" s="266"/>
      <c r="F145" s="266"/>
      <c r="G145" s="266"/>
      <c r="H145" s="266"/>
      <c r="I145" s="266"/>
      <c r="J145" s="266"/>
      <c r="K145" s="266"/>
    </row>
    <row r="146" spans="2:11" s="1" customFormat="1" ht="7.5" customHeight="1">
      <c r="B146" s="267"/>
      <c r="C146" s="268"/>
      <c r="D146" s="268"/>
      <c r="E146" s="268"/>
      <c r="F146" s="268"/>
      <c r="G146" s="268"/>
      <c r="H146" s="268"/>
      <c r="I146" s="268"/>
      <c r="J146" s="268"/>
      <c r="K146" s="269"/>
    </row>
    <row r="147" spans="2:11" s="1" customFormat="1" ht="45" customHeight="1">
      <c r="B147" s="270"/>
      <c r="C147" s="389" t="s">
        <v>916</v>
      </c>
      <c r="D147" s="389"/>
      <c r="E147" s="389"/>
      <c r="F147" s="389"/>
      <c r="G147" s="389"/>
      <c r="H147" s="389"/>
      <c r="I147" s="389"/>
      <c r="J147" s="389"/>
      <c r="K147" s="271"/>
    </row>
    <row r="148" spans="2:11" s="1" customFormat="1" ht="17.25" customHeight="1">
      <c r="B148" s="270"/>
      <c r="C148" s="272" t="s">
        <v>851</v>
      </c>
      <c r="D148" s="272"/>
      <c r="E148" s="272"/>
      <c r="F148" s="272" t="s">
        <v>852</v>
      </c>
      <c r="G148" s="273"/>
      <c r="H148" s="272" t="s">
        <v>53</v>
      </c>
      <c r="I148" s="272" t="s">
        <v>56</v>
      </c>
      <c r="J148" s="272" t="s">
        <v>853</v>
      </c>
      <c r="K148" s="271"/>
    </row>
    <row r="149" spans="2:11" s="1" customFormat="1" ht="17.25" customHeight="1">
      <c r="B149" s="270"/>
      <c r="C149" s="274" t="s">
        <v>854</v>
      </c>
      <c r="D149" s="274"/>
      <c r="E149" s="274"/>
      <c r="F149" s="275" t="s">
        <v>855</v>
      </c>
      <c r="G149" s="276"/>
      <c r="H149" s="274"/>
      <c r="I149" s="274"/>
      <c r="J149" s="274" t="s">
        <v>856</v>
      </c>
      <c r="K149" s="271"/>
    </row>
    <row r="150" spans="2:11" s="1" customFormat="1" ht="5.25" customHeight="1">
      <c r="B150" s="282"/>
      <c r="C150" s="277"/>
      <c r="D150" s="277"/>
      <c r="E150" s="277"/>
      <c r="F150" s="277"/>
      <c r="G150" s="278"/>
      <c r="H150" s="277"/>
      <c r="I150" s="277"/>
      <c r="J150" s="277"/>
      <c r="K150" s="305"/>
    </row>
    <row r="151" spans="2:11" s="1" customFormat="1" ht="15" customHeight="1">
      <c r="B151" s="282"/>
      <c r="C151" s="309" t="s">
        <v>860</v>
      </c>
      <c r="D151" s="259"/>
      <c r="E151" s="259"/>
      <c r="F151" s="310" t="s">
        <v>857</v>
      </c>
      <c r="G151" s="259"/>
      <c r="H151" s="309" t="s">
        <v>897</v>
      </c>
      <c r="I151" s="309" t="s">
        <v>859</v>
      </c>
      <c r="J151" s="309">
        <v>120</v>
      </c>
      <c r="K151" s="305"/>
    </row>
    <row r="152" spans="2:11" s="1" customFormat="1" ht="15" customHeight="1">
      <c r="B152" s="282"/>
      <c r="C152" s="309" t="s">
        <v>906</v>
      </c>
      <c r="D152" s="259"/>
      <c r="E152" s="259"/>
      <c r="F152" s="310" t="s">
        <v>857</v>
      </c>
      <c r="G152" s="259"/>
      <c r="H152" s="309" t="s">
        <v>917</v>
      </c>
      <c r="I152" s="309" t="s">
        <v>859</v>
      </c>
      <c r="J152" s="309" t="s">
        <v>908</v>
      </c>
      <c r="K152" s="305"/>
    </row>
    <row r="153" spans="2:11" s="1" customFormat="1" ht="15" customHeight="1">
      <c r="B153" s="282"/>
      <c r="C153" s="309" t="s">
        <v>805</v>
      </c>
      <c r="D153" s="259"/>
      <c r="E153" s="259"/>
      <c r="F153" s="310" t="s">
        <v>857</v>
      </c>
      <c r="G153" s="259"/>
      <c r="H153" s="309" t="s">
        <v>918</v>
      </c>
      <c r="I153" s="309" t="s">
        <v>859</v>
      </c>
      <c r="J153" s="309" t="s">
        <v>908</v>
      </c>
      <c r="K153" s="305"/>
    </row>
    <row r="154" spans="2:11" s="1" customFormat="1" ht="15" customHeight="1">
      <c r="B154" s="282"/>
      <c r="C154" s="309" t="s">
        <v>862</v>
      </c>
      <c r="D154" s="259"/>
      <c r="E154" s="259"/>
      <c r="F154" s="310" t="s">
        <v>863</v>
      </c>
      <c r="G154" s="259"/>
      <c r="H154" s="309" t="s">
        <v>897</v>
      </c>
      <c r="I154" s="309" t="s">
        <v>859</v>
      </c>
      <c r="J154" s="309">
        <v>50</v>
      </c>
      <c r="K154" s="305"/>
    </row>
    <row r="155" spans="2:11" s="1" customFormat="1" ht="15" customHeight="1">
      <c r="B155" s="282"/>
      <c r="C155" s="309" t="s">
        <v>865</v>
      </c>
      <c r="D155" s="259"/>
      <c r="E155" s="259"/>
      <c r="F155" s="310" t="s">
        <v>857</v>
      </c>
      <c r="G155" s="259"/>
      <c r="H155" s="309" t="s">
        <v>897</v>
      </c>
      <c r="I155" s="309" t="s">
        <v>867</v>
      </c>
      <c r="J155" s="309"/>
      <c r="K155" s="305"/>
    </row>
    <row r="156" spans="2:11" s="1" customFormat="1" ht="15" customHeight="1">
      <c r="B156" s="282"/>
      <c r="C156" s="309" t="s">
        <v>876</v>
      </c>
      <c r="D156" s="259"/>
      <c r="E156" s="259"/>
      <c r="F156" s="310" t="s">
        <v>863</v>
      </c>
      <c r="G156" s="259"/>
      <c r="H156" s="309" t="s">
        <v>897</v>
      </c>
      <c r="I156" s="309" t="s">
        <v>859</v>
      </c>
      <c r="J156" s="309">
        <v>50</v>
      </c>
      <c r="K156" s="305"/>
    </row>
    <row r="157" spans="2:11" s="1" customFormat="1" ht="15" customHeight="1">
      <c r="B157" s="282"/>
      <c r="C157" s="309" t="s">
        <v>884</v>
      </c>
      <c r="D157" s="259"/>
      <c r="E157" s="259"/>
      <c r="F157" s="310" t="s">
        <v>863</v>
      </c>
      <c r="G157" s="259"/>
      <c r="H157" s="309" t="s">
        <v>897</v>
      </c>
      <c r="I157" s="309" t="s">
        <v>859</v>
      </c>
      <c r="J157" s="309">
        <v>50</v>
      </c>
      <c r="K157" s="305"/>
    </row>
    <row r="158" spans="2:11" s="1" customFormat="1" ht="15" customHeight="1">
      <c r="B158" s="282"/>
      <c r="C158" s="309" t="s">
        <v>882</v>
      </c>
      <c r="D158" s="259"/>
      <c r="E158" s="259"/>
      <c r="F158" s="310" t="s">
        <v>863</v>
      </c>
      <c r="G158" s="259"/>
      <c r="H158" s="309" t="s">
        <v>897</v>
      </c>
      <c r="I158" s="309" t="s">
        <v>859</v>
      </c>
      <c r="J158" s="309">
        <v>50</v>
      </c>
      <c r="K158" s="305"/>
    </row>
    <row r="159" spans="2:11" s="1" customFormat="1" ht="15" customHeight="1">
      <c r="B159" s="282"/>
      <c r="C159" s="309" t="s">
        <v>96</v>
      </c>
      <c r="D159" s="259"/>
      <c r="E159" s="259"/>
      <c r="F159" s="310" t="s">
        <v>857</v>
      </c>
      <c r="G159" s="259"/>
      <c r="H159" s="309" t="s">
        <v>919</v>
      </c>
      <c r="I159" s="309" t="s">
        <v>859</v>
      </c>
      <c r="J159" s="309" t="s">
        <v>920</v>
      </c>
      <c r="K159" s="305"/>
    </row>
    <row r="160" spans="2:11" s="1" customFormat="1" ht="15" customHeight="1">
      <c r="B160" s="282"/>
      <c r="C160" s="309" t="s">
        <v>921</v>
      </c>
      <c r="D160" s="259"/>
      <c r="E160" s="259"/>
      <c r="F160" s="310" t="s">
        <v>857</v>
      </c>
      <c r="G160" s="259"/>
      <c r="H160" s="309" t="s">
        <v>922</v>
      </c>
      <c r="I160" s="309" t="s">
        <v>892</v>
      </c>
      <c r="J160" s="309"/>
      <c r="K160" s="305"/>
    </row>
    <row r="161" spans="2:11" s="1" customFormat="1" ht="15" customHeight="1">
      <c r="B161" s="311"/>
      <c r="C161" s="291"/>
      <c r="D161" s="291"/>
      <c r="E161" s="291"/>
      <c r="F161" s="291"/>
      <c r="G161" s="291"/>
      <c r="H161" s="291"/>
      <c r="I161" s="291"/>
      <c r="J161" s="291"/>
      <c r="K161" s="312"/>
    </row>
    <row r="162" spans="2:11" s="1" customFormat="1" ht="18.75" customHeight="1">
      <c r="B162" s="293"/>
      <c r="C162" s="303"/>
      <c r="D162" s="303"/>
      <c r="E162" s="303"/>
      <c r="F162" s="313"/>
      <c r="G162" s="303"/>
      <c r="H162" s="303"/>
      <c r="I162" s="303"/>
      <c r="J162" s="303"/>
      <c r="K162" s="293"/>
    </row>
    <row r="163" spans="2:11" s="1" customFormat="1" ht="18.75" customHeight="1">
      <c r="B163" s="266"/>
      <c r="C163" s="266"/>
      <c r="D163" s="266"/>
      <c r="E163" s="266"/>
      <c r="F163" s="266"/>
      <c r="G163" s="266"/>
      <c r="H163" s="266"/>
      <c r="I163" s="266"/>
      <c r="J163" s="266"/>
      <c r="K163" s="266"/>
    </row>
    <row r="164" spans="2:11" s="1" customFormat="1" ht="7.5" customHeight="1">
      <c r="B164" s="248"/>
      <c r="C164" s="249"/>
      <c r="D164" s="249"/>
      <c r="E164" s="249"/>
      <c r="F164" s="249"/>
      <c r="G164" s="249"/>
      <c r="H164" s="249"/>
      <c r="I164" s="249"/>
      <c r="J164" s="249"/>
      <c r="K164" s="250"/>
    </row>
    <row r="165" spans="2:11" s="1" customFormat="1" ht="45" customHeight="1">
      <c r="B165" s="251"/>
      <c r="C165" s="387" t="s">
        <v>923</v>
      </c>
      <c r="D165" s="387"/>
      <c r="E165" s="387"/>
      <c r="F165" s="387"/>
      <c r="G165" s="387"/>
      <c r="H165" s="387"/>
      <c r="I165" s="387"/>
      <c r="J165" s="387"/>
      <c r="K165" s="252"/>
    </row>
    <row r="166" spans="2:11" s="1" customFormat="1" ht="17.25" customHeight="1">
      <c r="B166" s="251"/>
      <c r="C166" s="272" t="s">
        <v>851</v>
      </c>
      <c r="D166" s="272"/>
      <c r="E166" s="272"/>
      <c r="F166" s="272" t="s">
        <v>852</v>
      </c>
      <c r="G166" s="314"/>
      <c r="H166" s="315" t="s">
        <v>53</v>
      </c>
      <c r="I166" s="315" t="s">
        <v>56</v>
      </c>
      <c r="J166" s="272" t="s">
        <v>853</v>
      </c>
      <c r="K166" s="252"/>
    </row>
    <row r="167" spans="2:11" s="1" customFormat="1" ht="17.25" customHeight="1">
      <c r="B167" s="253"/>
      <c r="C167" s="274" t="s">
        <v>854</v>
      </c>
      <c r="D167" s="274"/>
      <c r="E167" s="274"/>
      <c r="F167" s="275" t="s">
        <v>855</v>
      </c>
      <c r="G167" s="316"/>
      <c r="H167" s="317"/>
      <c r="I167" s="317"/>
      <c r="J167" s="274" t="s">
        <v>856</v>
      </c>
      <c r="K167" s="254"/>
    </row>
    <row r="168" spans="2:11" s="1" customFormat="1" ht="5.25" customHeight="1">
      <c r="B168" s="282"/>
      <c r="C168" s="277"/>
      <c r="D168" s="277"/>
      <c r="E168" s="277"/>
      <c r="F168" s="277"/>
      <c r="G168" s="278"/>
      <c r="H168" s="277"/>
      <c r="I168" s="277"/>
      <c r="J168" s="277"/>
      <c r="K168" s="305"/>
    </row>
    <row r="169" spans="2:11" s="1" customFormat="1" ht="15" customHeight="1">
      <c r="B169" s="282"/>
      <c r="C169" s="259" t="s">
        <v>860</v>
      </c>
      <c r="D169" s="259"/>
      <c r="E169" s="259"/>
      <c r="F169" s="280" t="s">
        <v>857</v>
      </c>
      <c r="G169" s="259"/>
      <c r="H169" s="259" t="s">
        <v>897</v>
      </c>
      <c r="I169" s="259" t="s">
        <v>859</v>
      </c>
      <c r="J169" s="259">
        <v>120</v>
      </c>
      <c r="K169" s="305"/>
    </row>
    <row r="170" spans="2:11" s="1" customFormat="1" ht="15" customHeight="1">
      <c r="B170" s="282"/>
      <c r="C170" s="259" t="s">
        <v>906</v>
      </c>
      <c r="D170" s="259"/>
      <c r="E170" s="259"/>
      <c r="F170" s="280" t="s">
        <v>857</v>
      </c>
      <c r="G170" s="259"/>
      <c r="H170" s="259" t="s">
        <v>907</v>
      </c>
      <c r="I170" s="259" t="s">
        <v>859</v>
      </c>
      <c r="J170" s="259" t="s">
        <v>908</v>
      </c>
      <c r="K170" s="305"/>
    </row>
    <row r="171" spans="2:11" s="1" customFormat="1" ht="15" customHeight="1">
      <c r="B171" s="282"/>
      <c r="C171" s="259" t="s">
        <v>805</v>
      </c>
      <c r="D171" s="259"/>
      <c r="E171" s="259"/>
      <c r="F171" s="280" t="s">
        <v>857</v>
      </c>
      <c r="G171" s="259"/>
      <c r="H171" s="259" t="s">
        <v>924</v>
      </c>
      <c r="I171" s="259" t="s">
        <v>859</v>
      </c>
      <c r="J171" s="259" t="s">
        <v>908</v>
      </c>
      <c r="K171" s="305"/>
    </row>
    <row r="172" spans="2:11" s="1" customFormat="1" ht="15" customHeight="1">
      <c r="B172" s="282"/>
      <c r="C172" s="259" t="s">
        <v>862</v>
      </c>
      <c r="D172" s="259"/>
      <c r="E172" s="259"/>
      <c r="F172" s="280" t="s">
        <v>863</v>
      </c>
      <c r="G172" s="259"/>
      <c r="H172" s="259" t="s">
        <v>924</v>
      </c>
      <c r="I172" s="259" t="s">
        <v>859</v>
      </c>
      <c r="J172" s="259">
        <v>50</v>
      </c>
      <c r="K172" s="305"/>
    </row>
    <row r="173" spans="2:11" s="1" customFormat="1" ht="15" customHeight="1">
      <c r="B173" s="282"/>
      <c r="C173" s="259" t="s">
        <v>865</v>
      </c>
      <c r="D173" s="259"/>
      <c r="E173" s="259"/>
      <c r="F173" s="280" t="s">
        <v>857</v>
      </c>
      <c r="G173" s="259"/>
      <c r="H173" s="259" t="s">
        <v>924</v>
      </c>
      <c r="I173" s="259" t="s">
        <v>867</v>
      </c>
      <c r="J173" s="259"/>
      <c r="K173" s="305"/>
    </row>
    <row r="174" spans="2:11" s="1" customFormat="1" ht="15" customHeight="1">
      <c r="B174" s="282"/>
      <c r="C174" s="259" t="s">
        <v>876</v>
      </c>
      <c r="D174" s="259"/>
      <c r="E174" s="259"/>
      <c r="F174" s="280" t="s">
        <v>863</v>
      </c>
      <c r="G174" s="259"/>
      <c r="H174" s="259" t="s">
        <v>924</v>
      </c>
      <c r="I174" s="259" t="s">
        <v>859</v>
      </c>
      <c r="J174" s="259">
        <v>50</v>
      </c>
      <c r="K174" s="305"/>
    </row>
    <row r="175" spans="2:11" s="1" customFormat="1" ht="15" customHeight="1">
      <c r="B175" s="282"/>
      <c r="C175" s="259" t="s">
        <v>884</v>
      </c>
      <c r="D175" s="259"/>
      <c r="E175" s="259"/>
      <c r="F175" s="280" t="s">
        <v>863</v>
      </c>
      <c r="G175" s="259"/>
      <c r="H175" s="259" t="s">
        <v>924</v>
      </c>
      <c r="I175" s="259" t="s">
        <v>859</v>
      </c>
      <c r="J175" s="259">
        <v>50</v>
      </c>
      <c r="K175" s="305"/>
    </row>
    <row r="176" spans="2:11" s="1" customFormat="1" ht="15" customHeight="1">
      <c r="B176" s="282"/>
      <c r="C176" s="259" t="s">
        <v>882</v>
      </c>
      <c r="D176" s="259"/>
      <c r="E176" s="259"/>
      <c r="F176" s="280" t="s">
        <v>863</v>
      </c>
      <c r="G176" s="259"/>
      <c r="H176" s="259" t="s">
        <v>924</v>
      </c>
      <c r="I176" s="259" t="s">
        <v>859</v>
      </c>
      <c r="J176" s="259">
        <v>50</v>
      </c>
      <c r="K176" s="305"/>
    </row>
    <row r="177" spans="2:11" s="1" customFormat="1" ht="15" customHeight="1">
      <c r="B177" s="282"/>
      <c r="C177" s="259" t="s">
        <v>109</v>
      </c>
      <c r="D177" s="259"/>
      <c r="E177" s="259"/>
      <c r="F177" s="280" t="s">
        <v>857</v>
      </c>
      <c r="G177" s="259"/>
      <c r="H177" s="259" t="s">
        <v>925</v>
      </c>
      <c r="I177" s="259" t="s">
        <v>926</v>
      </c>
      <c r="J177" s="259"/>
      <c r="K177" s="305"/>
    </row>
    <row r="178" spans="2:11" s="1" customFormat="1" ht="15" customHeight="1">
      <c r="B178" s="282"/>
      <c r="C178" s="259" t="s">
        <v>56</v>
      </c>
      <c r="D178" s="259"/>
      <c r="E178" s="259"/>
      <c r="F178" s="280" t="s">
        <v>857</v>
      </c>
      <c r="G178" s="259"/>
      <c r="H178" s="259" t="s">
        <v>927</v>
      </c>
      <c r="I178" s="259" t="s">
        <v>928</v>
      </c>
      <c r="J178" s="259">
        <v>1</v>
      </c>
      <c r="K178" s="305"/>
    </row>
    <row r="179" spans="2:11" s="1" customFormat="1" ht="15" customHeight="1">
      <c r="B179" s="282"/>
      <c r="C179" s="259" t="s">
        <v>52</v>
      </c>
      <c r="D179" s="259"/>
      <c r="E179" s="259"/>
      <c r="F179" s="280" t="s">
        <v>857</v>
      </c>
      <c r="G179" s="259"/>
      <c r="H179" s="259" t="s">
        <v>929</v>
      </c>
      <c r="I179" s="259" t="s">
        <v>859</v>
      </c>
      <c r="J179" s="259">
        <v>20</v>
      </c>
      <c r="K179" s="305"/>
    </row>
    <row r="180" spans="2:11" s="1" customFormat="1" ht="15" customHeight="1">
      <c r="B180" s="282"/>
      <c r="C180" s="259" t="s">
        <v>53</v>
      </c>
      <c r="D180" s="259"/>
      <c r="E180" s="259"/>
      <c r="F180" s="280" t="s">
        <v>857</v>
      </c>
      <c r="G180" s="259"/>
      <c r="H180" s="259" t="s">
        <v>930</v>
      </c>
      <c r="I180" s="259" t="s">
        <v>859</v>
      </c>
      <c r="J180" s="259">
        <v>255</v>
      </c>
      <c r="K180" s="305"/>
    </row>
    <row r="181" spans="2:11" s="1" customFormat="1" ht="15" customHeight="1">
      <c r="B181" s="282"/>
      <c r="C181" s="259" t="s">
        <v>110</v>
      </c>
      <c r="D181" s="259"/>
      <c r="E181" s="259"/>
      <c r="F181" s="280" t="s">
        <v>857</v>
      </c>
      <c r="G181" s="259"/>
      <c r="H181" s="259" t="s">
        <v>821</v>
      </c>
      <c r="I181" s="259" t="s">
        <v>859</v>
      </c>
      <c r="J181" s="259">
        <v>10</v>
      </c>
      <c r="K181" s="305"/>
    </row>
    <row r="182" spans="2:11" s="1" customFormat="1" ht="15" customHeight="1">
      <c r="B182" s="282"/>
      <c r="C182" s="259" t="s">
        <v>111</v>
      </c>
      <c r="D182" s="259"/>
      <c r="E182" s="259"/>
      <c r="F182" s="280" t="s">
        <v>857</v>
      </c>
      <c r="G182" s="259"/>
      <c r="H182" s="259" t="s">
        <v>931</v>
      </c>
      <c r="I182" s="259" t="s">
        <v>892</v>
      </c>
      <c r="J182" s="259"/>
      <c r="K182" s="305"/>
    </row>
    <row r="183" spans="2:11" s="1" customFormat="1" ht="15" customHeight="1">
      <c r="B183" s="282"/>
      <c r="C183" s="259" t="s">
        <v>932</v>
      </c>
      <c r="D183" s="259"/>
      <c r="E183" s="259"/>
      <c r="F183" s="280" t="s">
        <v>857</v>
      </c>
      <c r="G183" s="259"/>
      <c r="H183" s="259" t="s">
        <v>933</v>
      </c>
      <c r="I183" s="259" t="s">
        <v>892</v>
      </c>
      <c r="J183" s="259"/>
      <c r="K183" s="305"/>
    </row>
    <row r="184" spans="2:11" s="1" customFormat="1" ht="15" customHeight="1">
      <c r="B184" s="282"/>
      <c r="C184" s="259" t="s">
        <v>921</v>
      </c>
      <c r="D184" s="259"/>
      <c r="E184" s="259"/>
      <c r="F184" s="280" t="s">
        <v>857</v>
      </c>
      <c r="G184" s="259"/>
      <c r="H184" s="259" t="s">
        <v>934</v>
      </c>
      <c r="I184" s="259" t="s">
        <v>892</v>
      </c>
      <c r="J184" s="259"/>
      <c r="K184" s="305"/>
    </row>
    <row r="185" spans="2:11" s="1" customFormat="1" ht="15" customHeight="1">
      <c r="B185" s="282"/>
      <c r="C185" s="259" t="s">
        <v>113</v>
      </c>
      <c r="D185" s="259"/>
      <c r="E185" s="259"/>
      <c r="F185" s="280" t="s">
        <v>863</v>
      </c>
      <c r="G185" s="259"/>
      <c r="H185" s="259" t="s">
        <v>935</v>
      </c>
      <c r="I185" s="259" t="s">
        <v>859</v>
      </c>
      <c r="J185" s="259">
        <v>50</v>
      </c>
      <c r="K185" s="305"/>
    </row>
    <row r="186" spans="2:11" s="1" customFormat="1" ht="15" customHeight="1">
      <c r="B186" s="282"/>
      <c r="C186" s="259" t="s">
        <v>936</v>
      </c>
      <c r="D186" s="259"/>
      <c r="E186" s="259"/>
      <c r="F186" s="280" t="s">
        <v>863</v>
      </c>
      <c r="G186" s="259"/>
      <c r="H186" s="259" t="s">
        <v>937</v>
      </c>
      <c r="I186" s="259" t="s">
        <v>938</v>
      </c>
      <c r="J186" s="259"/>
      <c r="K186" s="305"/>
    </row>
    <row r="187" spans="2:11" s="1" customFormat="1" ht="15" customHeight="1">
      <c r="B187" s="282"/>
      <c r="C187" s="259" t="s">
        <v>939</v>
      </c>
      <c r="D187" s="259"/>
      <c r="E187" s="259"/>
      <c r="F187" s="280" t="s">
        <v>863</v>
      </c>
      <c r="G187" s="259"/>
      <c r="H187" s="259" t="s">
        <v>940</v>
      </c>
      <c r="I187" s="259" t="s">
        <v>938</v>
      </c>
      <c r="J187" s="259"/>
      <c r="K187" s="305"/>
    </row>
    <row r="188" spans="2:11" s="1" customFormat="1" ht="15" customHeight="1">
      <c r="B188" s="282"/>
      <c r="C188" s="259" t="s">
        <v>941</v>
      </c>
      <c r="D188" s="259"/>
      <c r="E188" s="259"/>
      <c r="F188" s="280" t="s">
        <v>863</v>
      </c>
      <c r="G188" s="259"/>
      <c r="H188" s="259" t="s">
        <v>942</v>
      </c>
      <c r="I188" s="259" t="s">
        <v>938</v>
      </c>
      <c r="J188" s="259"/>
      <c r="K188" s="305"/>
    </row>
    <row r="189" spans="2:11" s="1" customFormat="1" ht="15" customHeight="1">
      <c r="B189" s="282"/>
      <c r="C189" s="318" t="s">
        <v>943</v>
      </c>
      <c r="D189" s="259"/>
      <c r="E189" s="259"/>
      <c r="F189" s="280" t="s">
        <v>863</v>
      </c>
      <c r="G189" s="259"/>
      <c r="H189" s="259" t="s">
        <v>944</v>
      </c>
      <c r="I189" s="259" t="s">
        <v>945</v>
      </c>
      <c r="J189" s="319" t="s">
        <v>946</v>
      </c>
      <c r="K189" s="305"/>
    </row>
    <row r="190" spans="2:11" s="16" customFormat="1" ht="15" customHeight="1">
      <c r="B190" s="320"/>
      <c r="C190" s="321" t="s">
        <v>947</v>
      </c>
      <c r="D190" s="322"/>
      <c r="E190" s="322"/>
      <c r="F190" s="323" t="s">
        <v>863</v>
      </c>
      <c r="G190" s="322"/>
      <c r="H190" s="322" t="s">
        <v>948</v>
      </c>
      <c r="I190" s="322" t="s">
        <v>945</v>
      </c>
      <c r="J190" s="324" t="s">
        <v>946</v>
      </c>
      <c r="K190" s="325"/>
    </row>
    <row r="191" spans="2:11" s="1" customFormat="1" ht="15" customHeight="1">
      <c r="B191" s="282"/>
      <c r="C191" s="318" t="s">
        <v>41</v>
      </c>
      <c r="D191" s="259"/>
      <c r="E191" s="259"/>
      <c r="F191" s="280" t="s">
        <v>857</v>
      </c>
      <c r="G191" s="259"/>
      <c r="H191" s="256" t="s">
        <v>949</v>
      </c>
      <c r="I191" s="259" t="s">
        <v>950</v>
      </c>
      <c r="J191" s="259"/>
      <c r="K191" s="305"/>
    </row>
    <row r="192" spans="2:11" s="1" customFormat="1" ht="15" customHeight="1">
      <c r="B192" s="282"/>
      <c r="C192" s="318" t="s">
        <v>951</v>
      </c>
      <c r="D192" s="259"/>
      <c r="E192" s="259"/>
      <c r="F192" s="280" t="s">
        <v>857</v>
      </c>
      <c r="G192" s="259"/>
      <c r="H192" s="259" t="s">
        <v>952</v>
      </c>
      <c r="I192" s="259" t="s">
        <v>892</v>
      </c>
      <c r="J192" s="259"/>
      <c r="K192" s="305"/>
    </row>
    <row r="193" spans="2:11" s="1" customFormat="1" ht="15" customHeight="1">
      <c r="B193" s="282"/>
      <c r="C193" s="318" t="s">
        <v>953</v>
      </c>
      <c r="D193" s="259"/>
      <c r="E193" s="259"/>
      <c r="F193" s="280" t="s">
        <v>857</v>
      </c>
      <c r="G193" s="259"/>
      <c r="H193" s="259" t="s">
        <v>954</v>
      </c>
      <c r="I193" s="259" t="s">
        <v>892</v>
      </c>
      <c r="J193" s="259"/>
      <c r="K193" s="305"/>
    </row>
    <row r="194" spans="2:11" s="1" customFormat="1" ht="15" customHeight="1">
      <c r="B194" s="282"/>
      <c r="C194" s="318" t="s">
        <v>955</v>
      </c>
      <c r="D194" s="259"/>
      <c r="E194" s="259"/>
      <c r="F194" s="280" t="s">
        <v>863</v>
      </c>
      <c r="G194" s="259"/>
      <c r="H194" s="259" t="s">
        <v>956</v>
      </c>
      <c r="I194" s="259" t="s">
        <v>892</v>
      </c>
      <c r="J194" s="259"/>
      <c r="K194" s="305"/>
    </row>
    <row r="195" spans="2:11" s="1" customFormat="1" ht="15" customHeight="1">
      <c r="B195" s="311"/>
      <c r="C195" s="326"/>
      <c r="D195" s="291"/>
      <c r="E195" s="291"/>
      <c r="F195" s="291"/>
      <c r="G195" s="291"/>
      <c r="H195" s="291"/>
      <c r="I195" s="291"/>
      <c r="J195" s="291"/>
      <c r="K195" s="312"/>
    </row>
    <row r="196" spans="2:11" s="1" customFormat="1" ht="18.75" customHeight="1">
      <c r="B196" s="293"/>
      <c r="C196" s="303"/>
      <c r="D196" s="303"/>
      <c r="E196" s="303"/>
      <c r="F196" s="313"/>
      <c r="G196" s="303"/>
      <c r="H196" s="303"/>
      <c r="I196" s="303"/>
      <c r="J196" s="303"/>
      <c r="K196" s="293"/>
    </row>
    <row r="197" spans="2:11" s="1" customFormat="1" ht="18.75" customHeight="1">
      <c r="B197" s="293"/>
      <c r="C197" s="303"/>
      <c r="D197" s="303"/>
      <c r="E197" s="303"/>
      <c r="F197" s="313"/>
      <c r="G197" s="303"/>
      <c r="H197" s="303"/>
      <c r="I197" s="303"/>
      <c r="J197" s="303"/>
      <c r="K197" s="293"/>
    </row>
    <row r="198" spans="2:11" s="1" customFormat="1" ht="18.75" customHeight="1">
      <c r="B198" s="266"/>
      <c r="C198" s="266"/>
      <c r="D198" s="266"/>
      <c r="E198" s="266"/>
      <c r="F198" s="266"/>
      <c r="G198" s="266"/>
      <c r="H198" s="266"/>
      <c r="I198" s="266"/>
      <c r="J198" s="266"/>
      <c r="K198" s="266"/>
    </row>
    <row r="199" spans="2:11" s="1" customFormat="1" ht="13.5">
      <c r="B199" s="248"/>
      <c r="C199" s="249"/>
      <c r="D199" s="249"/>
      <c r="E199" s="249"/>
      <c r="F199" s="249"/>
      <c r="G199" s="249"/>
      <c r="H199" s="249"/>
      <c r="I199" s="249"/>
      <c r="J199" s="249"/>
      <c r="K199" s="250"/>
    </row>
    <row r="200" spans="2:11" s="1" customFormat="1" ht="21">
      <c r="B200" s="251"/>
      <c r="C200" s="387" t="s">
        <v>957</v>
      </c>
      <c r="D200" s="387"/>
      <c r="E200" s="387"/>
      <c r="F200" s="387"/>
      <c r="G200" s="387"/>
      <c r="H200" s="387"/>
      <c r="I200" s="387"/>
      <c r="J200" s="387"/>
      <c r="K200" s="252"/>
    </row>
    <row r="201" spans="2:11" s="1" customFormat="1" ht="25.5" customHeight="1">
      <c r="B201" s="251"/>
      <c r="C201" s="327" t="s">
        <v>958</v>
      </c>
      <c r="D201" s="327"/>
      <c r="E201" s="327"/>
      <c r="F201" s="327" t="s">
        <v>959</v>
      </c>
      <c r="G201" s="328"/>
      <c r="H201" s="390" t="s">
        <v>960</v>
      </c>
      <c r="I201" s="390"/>
      <c r="J201" s="390"/>
      <c r="K201" s="252"/>
    </row>
    <row r="202" spans="2:11" s="1" customFormat="1" ht="5.25" customHeight="1">
      <c r="B202" s="282"/>
      <c r="C202" s="277"/>
      <c r="D202" s="277"/>
      <c r="E202" s="277"/>
      <c r="F202" s="277"/>
      <c r="G202" s="303"/>
      <c r="H202" s="277"/>
      <c r="I202" s="277"/>
      <c r="J202" s="277"/>
      <c r="K202" s="305"/>
    </row>
    <row r="203" spans="2:11" s="1" customFormat="1" ht="15" customHeight="1">
      <c r="B203" s="282"/>
      <c r="C203" s="259" t="s">
        <v>950</v>
      </c>
      <c r="D203" s="259"/>
      <c r="E203" s="259"/>
      <c r="F203" s="280" t="s">
        <v>42</v>
      </c>
      <c r="G203" s="259"/>
      <c r="H203" s="391" t="s">
        <v>961</v>
      </c>
      <c r="I203" s="391"/>
      <c r="J203" s="391"/>
      <c r="K203" s="305"/>
    </row>
    <row r="204" spans="2:11" s="1" customFormat="1" ht="15" customHeight="1">
      <c r="B204" s="282"/>
      <c r="C204" s="259"/>
      <c r="D204" s="259"/>
      <c r="E204" s="259"/>
      <c r="F204" s="280" t="s">
        <v>43</v>
      </c>
      <c r="G204" s="259"/>
      <c r="H204" s="391" t="s">
        <v>962</v>
      </c>
      <c r="I204" s="391"/>
      <c r="J204" s="391"/>
      <c r="K204" s="305"/>
    </row>
    <row r="205" spans="2:11" s="1" customFormat="1" ht="15" customHeight="1">
      <c r="B205" s="282"/>
      <c r="C205" s="259"/>
      <c r="D205" s="259"/>
      <c r="E205" s="259"/>
      <c r="F205" s="280" t="s">
        <v>46</v>
      </c>
      <c r="G205" s="259"/>
      <c r="H205" s="391" t="s">
        <v>963</v>
      </c>
      <c r="I205" s="391"/>
      <c r="J205" s="391"/>
      <c r="K205" s="305"/>
    </row>
    <row r="206" spans="2:11" s="1" customFormat="1" ht="15" customHeight="1">
      <c r="B206" s="282"/>
      <c r="C206" s="259"/>
      <c r="D206" s="259"/>
      <c r="E206" s="259"/>
      <c r="F206" s="280" t="s">
        <v>44</v>
      </c>
      <c r="G206" s="259"/>
      <c r="H206" s="391" t="s">
        <v>964</v>
      </c>
      <c r="I206" s="391"/>
      <c r="J206" s="391"/>
      <c r="K206" s="305"/>
    </row>
    <row r="207" spans="2:11" s="1" customFormat="1" ht="15" customHeight="1">
      <c r="B207" s="282"/>
      <c r="C207" s="259"/>
      <c r="D207" s="259"/>
      <c r="E207" s="259"/>
      <c r="F207" s="280" t="s">
        <v>45</v>
      </c>
      <c r="G207" s="259"/>
      <c r="H207" s="391" t="s">
        <v>965</v>
      </c>
      <c r="I207" s="391"/>
      <c r="J207" s="391"/>
      <c r="K207" s="305"/>
    </row>
    <row r="208" spans="2:11" s="1" customFormat="1" ht="15" customHeight="1">
      <c r="B208" s="282"/>
      <c r="C208" s="259"/>
      <c r="D208" s="259"/>
      <c r="E208" s="259"/>
      <c r="F208" s="280"/>
      <c r="G208" s="259"/>
      <c r="H208" s="259"/>
      <c r="I208" s="259"/>
      <c r="J208" s="259"/>
      <c r="K208" s="305"/>
    </row>
    <row r="209" spans="2:11" s="1" customFormat="1" ht="15" customHeight="1">
      <c r="B209" s="282"/>
      <c r="C209" s="259" t="s">
        <v>904</v>
      </c>
      <c r="D209" s="259"/>
      <c r="E209" s="259"/>
      <c r="F209" s="280" t="s">
        <v>78</v>
      </c>
      <c r="G209" s="259"/>
      <c r="H209" s="391" t="s">
        <v>966</v>
      </c>
      <c r="I209" s="391"/>
      <c r="J209" s="391"/>
      <c r="K209" s="305"/>
    </row>
    <row r="210" spans="2:11" s="1" customFormat="1" ht="15" customHeight="1">
      <c r="B210" s="282"/>
      <c r="C210" s="259"/>
      <c r="D210" s="259"/>
      <c r="E210" s="259"/>
      <c r="F210" s="280" t="s">
        <v>801</v>
      </c>
      <c r="G210" s="259"/>
      <c r="H210" s="391" t="s">
        <v>802</v>
      </c>
      <c r="I210" s="391"/>
      <c r="J210" s="391"/>
      <c r="K210" s="305"/>
    </row>
    <row r="211" spans="2:11" s="1" customFormat="1" ht="15" customHeight="1">
      <c r="B211" s="282"/>
      <c r="C211" s="259"/>
      <c r="D211" s="259"/>
      <c r="E211" s="259"/>
      <c r="F211" s="280" t="s">
        <v>799</v>
      </c>
      <c r="G211" s="259"/>
      <c r="H211" s="391" t="s">
        <v>967</v>
      </c>
      <c r="I211" s="391"/>
      <c r="J211" s="391"/>
      <c r="K211" s="305"/>
    </row>
    <row r="212" spans="2:11" s="1" customFormat="1" ht="15" customHeight="1">
      <c r="B212" s="329"/>
      <c r="C212" s="259"/>
      <c r="D212" s="259"/>
      <c r="E212" s="259"/>
      <c r="F212" s="280" t="s">
        <v>86</v>
      </c>
      <c r="G212" s="318"/>
      <c r="H212" s="392" t="s">
        <v>87</v>
      </c>
      <c r="I212" s="392"/>
      <c r="J212" s="392"/>
      <c r="K212" s="330"/>
    </row>
    <row r="213" spans="2:11" s="1" customFormat="1" ht="15" customHeight="1">
      <c r="B213" s="329"/>
      <c r="C213" s="259"/>
      <c r="D213" s="259"/>
      <c r="E213" s="259"/>
      <c r="F213" s="280" t="s">
        <v>803</v>
      </c>
      <c r="G213" s="318"/>
      <c r="H213" s="392" t="s">
        <v>743</v>
      </c>
      <c r="I213" s="392"/>
      <c r="J213" s="392"/>
      <c r="K213" s="330"/>
    </row>
    <row r="214" spans="2:11" s="1" customFormat="1" ht="15" customHeight="1">
      <c r="B214" s="329"/>
      <c r="C214" s="259"/>
      <c r="D214" s="259"/>
      <c r="E214" s="259"/>
      <c r="F214" s="280"/>
      <c r="G214" s="318"/>
      <c r="H214" s="309"/>
      <c r="I214" s="309"/>
      <c r="J214" s="309"/>
      <c r="K214" s="330"/>
    </row>
    <row r="215" spans="2:11" s="1" customFormat="1" ht="15" customHeight="1">
      <c r="B215" s="329"/>
      <c r="C215" s="259" t="s">
        <v>928</v>
      </c>
      <c r="D215" s="259"/>
      <c r="E215" s="259"/>
      <c r="F215" s="280">
        <v>1</v>
      </c>
      <c r="G215" s="318"/>
      <c r="H215" s="392" t="s">
        <v>968</v>
      </c>
      <c r="I215" s="392"/>
      <c r="J215" s="392"/>
      <c r="K215" s="330"/>
    </row>
    <row r="216" spans="2:11" s="1" customFormat="1" ht="15" customHeight="1">
      <c r="B216" s="329"/>
      <c r="C216" s="259"/>
      <c r="D216" s="259"/>
      <c r="E216" s="259"/>
      <c r="F216" s="280">
        <v>2</v>
      </c>
      <c r="G216" s="318"/>
      <c r="H216" s="392" t="s">
        <v>969</v>
      </c>
      <c r="I216" s="392"/>
      <c r="J216" s="392"/>
      <c r="K216" s="330"/>
    </row>
    <row r="217" spans="2:11" s="1" customFormat="1" ht="15" customHeight="1">
      <c r="B217" s="329"/>
      <c r="C217" s="259"/>
      <c r="D217" s="259"/>
      <c r="E217" s="259"/>
      <c r="F217" s="280">
        <v>3</v>
      </c>
      <c r="G217" s="318"/>
      <c r="H217" s="392" t="s">
        <v>970</v>
      </c>
      <c r="I217" s="392"/>
      <c r="J217" s="392"/>
      <c r="K217" s="330"/>
    </row>
    <row r="218" spans="2:11" s="1" customFormat="1" ht="15" customHeight="1">
      <c r="B218" s="329"/>
      <c r="C218" s="259"/>
      <c r="D218" s="259"/>
      <c r="E218" s="259"/>
      <c r="F218" s="280">
        <v>4</v>
      </c>
      <c r="G218" s="318"/>
      <c r="H218" s="392" t="s">
        <v>971</v>
      </c>
      <c r="I218" s="392"/>
      <c r="J218" s="392"/>
      <c r="K218" s="330"/>
    </row>
    <row r="219" spans="2:11" s="1" customFormat="1" ht="12.75" customHeight="1">
      <c r="B219" s="331"/>
      <c r="C219" s="332"/>
      <c r="D219" s="332"/>
      <c r="E219" s="332"/>
      <c r="F219" s="332"/>
      <c r="G219" s="332"/>
      <c r="H219" s="332"/>
      <c r="I219" s="332"/>
      <c r="J219" s="332"/>
      <c r="K219" s="33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13</vt:i4>
      </vt:variant>
    </vt:vector>
  </HeadingPairs>
  <TitlesOfParts>
    <vt:vector size="20" baseType="lpstr">
      <vt:lpstr>Rekapitulace stavby</vt:lpstr>
      <vt:lpstr>1 - Oprava kanalizace</vt:lpstr>
      <vt:lpstr>2 - Přípojky</vt:lpstr>
      <vt:lpstr>3 - Oprava komunikace po ...</vt:lpstr>
      <vt:lpstr>VON - Vedlejší a ostatní ...</vt:lpstr>
      <vt:lpstr>Seznam figur</vt:lpstr>
      <vt:lpstr>Pokyny pro vyplnění</vt:lpstr>
      <vt:lpstr>'1 - Oprava kanalizace'!Názvy_tisku</vt:lpstr>
      <vt:lpstr>'2 - Přípojky'!Názvy_tisku</vt:lpstr>
      <vt:lpstr>'3 - Oprava komunikace po ...'!Názvy_tisku</vt:lpstr>
      <vt:lpstr>'Rekapitulace stavby'!Názvy_tisku</vt:lpstr>
      <vt:lpstr>'Seznam figur'!Názvy_tisku</vt:lpstr>
      <vt:lpstr>'VON - Vedlejší a ostatní ...'!Názvy_tisku</vt:lpstr>
      <vt:lpstr>'1 - Oprava kanalizace'!Oblast_tisku</vt:lpstr>
      <vt:lpstr>'2 - Přípojky'!Oblast_tisku</vt:lpstr>
      <vt:lpstr>'3 - Oprava komunikace po ...'!Oblast_tisku</vt:lpstr>
      <vt:lpstr>'Pokyny pro vyplnění'!Oblast_tisku</vt:lpstr>
      <vt:lpstr>'Rekapitulace stavby'!Oblast_tisku</vt:lpstr>
      <vt:lpstr>'Seznam figur'!Oblast_tisku</vt:lpstr>
      <vt:lpstr>'VON - Vedlejší a ostatní ...'!Oblast_tisku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Růžička</dc:creator>
  <cp:lastModifiedBy>Štěpánka Budošová</cp:lastModifiedBy>
  <dcterms:created xsi:type="dcterms:W3CDTF">2026-02-26T17:10:07Z</dcterms:created>
  <dcterms:modified xsi:type="dcterms:W3CDTF">2026-03-30T10:37:06Z</dcterms:modified>
</cp:coreProperties>
</file>