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D:\SunCloud\laub_kovovyroba\03_technologie_4.0\03_vr\04_vr_4\00_podklady\podklady_vyhlaseni\2_verze_j_laub_17_04\"/>
    </mc:Choice>
  </mc:AlternateContent>
  <xr:revisionPtr revIDLastSave="0" documentId="13_ncr:1_{7382B739-66F4-4893-B262-B390C34BD247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Hodnoceni" sheetId="1" r:id="rId1"/>
    <sheet name="Cena" sheetId="2" r:id="rId2"/>
    <sheet name="Tech.specifikace " sheetId="3" r:id="rId3"/>
    <sheet name="Servisní podmínky" sheetId="4" r:id="rId4"/>
    <sheet name="Tabulky do ZD" sheetId="5" state="hidden" r:id="rId5"/>
    <sheet name="Zadávací LIST1" sheetId="8" state="hidden" r:id="rId6"/>
  </sheets>
  <definedNames>
    <definedName name="_ftn1" localSheetId="4">'Tabulky do ZD'!$B$112</definedName>
    <definedName name="_ftnref1" localSheetId="4">'Tabulky do ZD'!$D$106</definedName>
  </definedNames>
  <calcPr calcId="181029"/>
  <fileRecoveryPr autoRecover="0"/>
</workbook>
</file>

<file path=xl/calcChain.xml><?xml version="1.0" encoding="utf-8"?>
<calcChain xmlns="http://schemas.openxmlformats.org/spreadsheetml/2006/main">
  <c r="D25" i="3" l="1"/>
  <c r="C79" i="3"/>
  <c r="F82" i="3" s="1"/>
  <c r="C73" i="3"/>
  <c r="F76" i="3" s="1"/>
  <c r="C67" i="3"/>
  <c r="F70" i="3" s="1"/>
  <c r="C61" i="3"/>
  <c r="F64" i="3" s="1"/>
  <c r="C25" i="3"/>
  <c r="F26" i="3" s="1"/>
  <c r="C19" i="3"/>
  <c r="B4" i="4"/>
  <c r="B4" i="2"/>
  <c r="B93" i="3"/>
  <c r="F80" i="3" l="1"/>
  <c r="F81" i="3"/>
  <c r="F74" i="3"/>
  <c r="F75" i="3"/>
  <c r="F68" i="3"/>
  <c r="F69" i="3"/>
  <c r="F62" i="3"/>
  <c r="F63" i="3"/>
  <c r="C56" i="5"/>
  <c r="H56" i="5" s="1"/>
  <c r="I56" i="5" s="1"/>
  <c r="C63" i="5"/>
  <c r="H63" i="5" s="1"/>
  <c r="C61" i="5"/>
  <c r="H61" i="5" s="1"/>
  <c r="C62" i="5"/>
  <c r="H62" i="5" s="1"/>
  <c r="I62" i="5" s="1"/>
  <c r="C7" i="5"/>
  <c r="H7" i="5" s="1"/>
  <c r="C60" i="5"/>
  <c r="H60" i="5" s="1"/>
  <c r="I60" i="5" s="1"/>
  <c r="C59" i="5"/>
  <c r="H59" i="5" s="1"/>
  <c r="C58" i="5"/>
  <c r="H58" i="5" s="1"/>
  <c r="I58" i="5" s="1"/>
  <c r="C57" i="5"/>
  <c r="H57" i="5" s="1"/>
  <c r="C55" i="5"/>
  <c r="H55" i="5" s="1"/>
  <c r="C54" i="5"/>
  <c r="H54" i="5" s="1"/>
  <c r="I54" i="5" s="1"/>
  <c r="C53" i="5"/>
  <c r="H53" i="5" s="1"/>
  <c r="C52" i="5"/>
  <c r="H52" i="5" s="1"/>
  <c r="I52" i="5" s="1"/>
  <c r="C51" i="5"/>
  <c r="H51" i="5" s="1"/>
  <c r="C50" i="5"/>
  <c r="H50" i="5" s="1"/>
  <c r="I50" i="5" s="1"/>
  <c r="C49" i="5"/>
  <c r="H49" i="5" s="1"/>
  <c r="C48" i="5"/>
  <c r="H48" i="5" s="1"/>
  <c r="I48" i="5" s="1"/>
  <c r="C47" i="5"/>
  <c r="H47" i="5" s="1"/>
  <c r="C46" i="5"/>
  <c r="H46" i="5" s="1"/>
  <c r="I46" i="5" s="1"/>
  <c r="C45" i="5"/>
  <c r="H45" i="5" s="1"/>
  <c r="C44" i="5"/>
  <c r="H44" i="5" s="1"/>
  <c r="I44" i="5" s="1"/>
  <c r="C43" i="5"/>
  <c r="H43" i="5" s="1"/>
  <c r="C42" i="5"/>
  <c r="H42" i="5" s="1"/>
  <c r="I42" i="5" s="1"/>
  <c r="C41" i="5"/>
  <c r="H41" i="5" s="1"/>
  <c r="C40" i="5"/>
  <c r="H40" i="5" s="1"/>
  <c r="I40" i="5" s="1"/>
  <c r="C39" i="5"/>
  <c r="H39" i="5" s="1"/>
  <c r="C38" i="5"/>
  <c r="H38" i="5" s="1"/>
  <c r="I38" i="5" s="1"/>
  <c r="C37" i="5"/>
  <c r="H37" i="5" s="1"/>
  <c r="C36" i="5"/>
  <c r="H36" i="5" s="1"/>
  <c r="I36" i="5" s="1"/>
  <c r="C35" i="5"/>
  <c r="H35" i="5" s="1"/>
  <c r="C34" i="5"/>
  <c r="H34" i="5" s="1"/>
  <c r="I34" i="5" s="1"/>
  <c r="C33" i="5"/>
  <c r="H33" i="5" s="1"/>
  <c r="C32" i="5"/>
  <c r="H32" i="5" s="1"/>
  <c r="I32" i="5" s="1"/>
  <c r="C31" i="5"/>
  <c r="H31" i="5" s="1"/>
  <c r="C30" i="5"/>
  <c r="H30" i="5" s="1"/>
  <c r="I30" i="5" s="1"/>
  <c r="C29" i="5"/>
  <c r="H29" i="5" s="1"/>
  <c r="C28" i="5"/>
  <c r="H28" i="5" s="1"/>
  <c r="I28" i="5" s="1"/>
  <c r="C27" i="5"/>
  <c r="H27" i="5" s="1"/>
  <c r="C26" i="5"/>
  <c r="H26" i="5" s="1"/>
  <c r="I26" i="5" s="1"/>
  <c r="C25" i="5"/>
  <c r="H25" i="5" s="1"/>
  <c r="C24" i="5"/>
  <c r="H24" i="5" s="1"/>
  <c r="I24" i="5" s="1"/>
  <c r="C23" i="5"/>
  <c r="H23" i="5" s="1"/>
  <c r="C22" i="5"/>
  <c r="H22" i="5" s="1"/>
  <c r="I22" i="5" s="1"/>
  <c r="C21" i="5"/>
  <c r="H21" i="5" s="1"/>
  <c r="C20" i="5"/>
  <c r="H20" i="5" s="1"/>
  <c r="I20" i="5" s="1"/>
  <c r="C19" i="5"/>
  <c r="H19" i="5" s="1"/>
  <c r="C18" i="5"/>
  <c r="H18" i="5" s="1"/>
  <c r="I18" i="5" s="1"/>
  <c r="C17" i="5"/>
  <c r="H17" i="5" s="1"/>
  <c r="C16" i="5"/>
  <c r="H16" i="5" s="1"/>
  <c r="I16" i="5" s="1"/>
  <c r="C15" i="5"/>
  <c r="H15" i="5" s="1"/>
  <c r="C14" i="5"/>
  <c r="H14" i="5" s="1"/>
  <c r="I14" i="5" s="1"/>
  <c r="C13" i="5"/>
  <c r="H13" i="5" s="1"/>
  <c r="C12" i="5"/>
  <c r="H12" i="5" s="1"/>
  <c r="I12" i="5" s="1"/>
  <c r="C11" i="5"/>
  <c r="H11" i="5" s="1"/>
  <c r="C10" i="5"/>
  <c r="H10" i="5" s="1"/>
  <c r="I10" i="5" s="1"/>
  <c r="C9" i="5"/>
  <c r="H9" i="5" s="1"/>
  <c r="C8" i="5"/>
  <c r="H8" i="5" s="1"/>
  <c r="I8" i="5" s="1"/>
  <c r="C6" i="5"/>
  <c r="H6" i="5" s="1"/>
  <c r="I6" i="5" s="1"/>
  <c r="C5" i="5"/>
  <c r="H5" i="5" s="1"/>
  <c r="C4" i="5"/>
  <c r="H4" i="5" s="1"/>
  <c r="I4" i="5" s="1"/>
  <c r="N63" i="5"/>
  <c r="Q5" i="5"/>
  <c r="Q6" i="5"/>
  <c r="Q7" i="5"/>
  <c r="Q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4" i="5"/>
  <c r="L32" i="5"/>
  <c r="L27" i="5"/>
  <c r="L28" i="5"/>
  <c r="L29" i="5"/>
  <c r="L30" i="5"/>
  <c r="L31" i="5"/>
  <c r="L33" i="5"/>
  <c r="B62" i="5"/>
  <c r="G62" i="5" s="1"/>
  <c r="B60" i="5"/>
  <c r="G60" i="5" s="1"/>
  <c r="B58" i="5"/>
  <c r="G58" i="5" s="1"/>
  <c r="B56" i="5"/>
  <c r="G56" i="5" s="1"/>
  <c r="B54" i="5"/>
  <c r="G54" i="5" s="1"/>
  <c r="B52" i="5"/>
  <c r="G52" i="5" s="1"/>
  <c r="B50" i="5"/>
  <c r="G50" i="5" s="1"/>
  <c r="L7" i="5"/>
  <c r="B48" i="5"/>
  <c r="G48" i="5" s="1"/>
  <c r="L25" i="5"/>
  <c r="B44" i="5"/>
  <c r="G44" i="5" s="1"/>
  <c r="B42" i="5"/>
  <c r="G42" i="5" s="1"/>
  <c r="B40" i="5"/>
  <c r="G40" i="5" s="1"/>
  <c r="B38" i="5"/>
  <c r="G38" i="5" s="1"/>
  <c r="L20" i="5"/>
  <c r="C7" i="3"/>
  <c r="D44" i="3"/>
  <c r="D45" i="3" s="1"/>
  <c r="D46" i="3" s="1"/>
  <c r="D19" i="3"/>
  <c r="D13" i="3"/>
  <c r="D7" i="3"/>
  <c r="D8" i="3" s="1"/>
  <c r="D9" i="3" s="1"/>
  <c r="D62" i="5"/>
  <c r="D60" i="5"/>
  <c r="D58" i="5"/>
  <c r="D56" i="5"/>
  <c r="D54" i="5"/>
  <c r="D52" i="5"/>
  <c r="D50" i="5"/>
  <c r="D48" i="5"/>
  <c r="D46" i="5"/>
  <c r="D44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B3" i="8"/>
  <c r="A12" i="3" s="1"/>
  <c r="B6" i="5"/>
  <c r="G6" i="5" s="1"/>
  <c r="L10" i="5"/>
  <c r="L19" i="5"/>
  <c r="L18" i="5"/>
  <c r="B30" i="5"/>
  <c r="G30" i="5" s="1"/>
  <c r="L16" i="5"/>
  <c r="L15" i="5"/>
  <c r="L14" i="5"/>
  <c r="L13" i="5"/>
  <c r="L12" i="5"/>
  <c r="L11" i="5"/>
  <c r="L9" i="5"/>
  <c r="L8" i="5"/>
  <c r="B8" i="5"/>
  <c r="G8" i="5" s="1"/>
  <c r="A6" i="3"/>
  <c r="B17" i="1"/>
  <c r="C5" i="4" s="1"/>
  <c r="A26" i="4" s="1"/>
  <c r="C5" i="2"/>
  <c r="C6" i="2" s="1"/>
  <c r="C7" i="2" s="1"/>
  <c r="B8" i="1"/>
  <c r="B9" i="1" s="1"/>
  <c r="B13" i="1"/>
  <c r="B14" i="1" s="1"/>
  <c r="D5" i="4" l="1"/>
  <c r="L4" i="5"/>
  <c r="B4" i="5"/>
  <c r="G4" i="5" s="1"/>
  <c r="B4" i="8"/>
  <c r="L22" i="5"/>
  <c r="B32" i="5"/>
  <c r="G32" i="5" s="1"/>
  <c r="B24" i="5"/>
  <c r="G24" i="5" s="1"/>
  <c r="B16" i="5"/>
  <c r="G16" i="5" s="1"/>
  <c r="L26" i="5"/>
  <c r="B12" i="5"/>
  <c r="G12" i="5" s="1"/>
  <c r="B22" i="5"/>
  <c r="G22" i="5" s="1"/>
  <c r="B14" i="5"/>
  <c r="G14" i="5" s="1"/>
  <c r="B34" i="5"/>
  <c r="G34" i="5" s="1"/>
  <c r="B46" i="5"/>
  <c r="G46" i="5" s="1"/>
  <c r="L21" i="5"/>
  <c r="L17" i="5"/>
  <c r="L5" i="5"/>
  <c r="B10" i="5"/>
  <c r="G10" i="5" s="1"/>
  <c r="L6" i="5"/>
  <c r="B20" i="5"/>
  <c r="G20" i="5" s="1"/>
  <c r="B28" i="5"/>
  <c r="G28" i="5" s="1"/>
  <c r="B36" i="5"/>
  <c r="G36" i="5" s="1"/>
  <c r="L24" i="5"/>
  <c r="B26" i="5"/>
  <c r="G26" i="5" s="1"/>
  <c r="B18" i="5"/>
  <c r="G18" i="5" s="1"/>
  <c r="L23" i="5"/>
  <c r="F8" i="3"/>
  <c r="C7" i="4"/>
  <c r="D7" i="4" s="1"/>
  <c r="A22" i="4"/>
  <c r="C6" i="4"/>
  <c r="D6" i="4" s="1"/>
  <c r="B21" i="1"/>
  <c r="D5" i="2"/>
  <c r="B18" i="1"/>
  <c r="B19" i="1" s="1"/>
  <c r="A21" i="2"/>
  <c r="A17" i="2"/>
  <c r="D10" i="3"/>
  <c r="D14" i="3"/>
  <c r="D15" i="3" s="1"/>
  <c r="D16" i="3" s="1"/>
  <c r="D20" i="3"/>
  <c r="D21" i="3" s="1"/>
  <c r="D22" i="3" s="1"/>
  <c r="D26" i="3"/>
  <c r="D27" i="3" s="1"/>
  <c r="D28" i="3" s="1"/>
  <c r="D38" i="3"/>
  <c r="D39" i="3" s="1"/>
  <c r="D40" i="3" s="1"/>
  <c r="D50" i="3"/>
  <c r="D51" i="3" s="1"/>
  <c r="D52" i="3" s="1"/>
  <c r="F10" i="3"/>
  <c r="F9" i="3"/>
  <c r="A18" i="3" l="1"/>
  <c r="B5" i="8"/>
  <c r="B17" i="4"/>
  <c r="C19" i="1" s="1"/>
  <c r="B16" i="4"/>
  <c r="C18" i="1" s="1"/>
  <c r="B15" i="4"/>
  <c r="C17" i="1" s="1"/>
  <c r="B10" i="2"/>
  <c r="C7" i="1" s="1"/>
  <c r="D7" i="2"/>
  <c r="B12" i="2" s="1"/>
  <c r="C9" i="1" s="1"/>
  <c r="D6" i="2"/>
  <c r="B11" i="2" s="1"/>
  <c r="C8" i="1" s="1"/>
  <c r="B6" i="8" l="1"/>
  <c r="A24" i="3"/>
  <c r="A30" i="3" l="1"/>
  <c r="B7" i="8"/>
  <c r="B8" i="8" l="1"/>
  <c r="A36" i="3"/>
  <c r="B9" i="8" l="1"/>
  <c r="A42" i="3"/>
  <c r="A48" i="3" l="1"/>
  <c r="B10" i="8"/>
  <c r="A54" i="3" l="1"/>
  <c r="B11" i="8"/>
  <c r="B12" i="8" l="1"/>
  <c r="B13" i="8" l="1"/>
  <c r="B14" i="8" l="1"/>
  <c r="B15" i="8" l="1"/>
  <c r="B16" i="8" l="1"/>
  <c r="B17" i="8" l="1"/>
  <c r="B18" i="8" l="1"/>
  <c r="B19" i="8" l="1"/>
  <c r="B20" i="8" l="1"/>
  <c r="B21" i="8" l="1"/>
  <c r="B22" i="8" l="1"/>
  <c r="B23" i="8" l="1"/>
  <c r="B24" i="8" l="1"/>
  <c r="B25" i="8" l="1"/>
  <c r="B26" i="8" s="1"/>
  <c r="B27" i="8" s="1"/>
  <c r="B28" i="8"/>
  <c r="B29" i="8" l="1"/>
  <c r="B30" i="8" l="1"/>
  <c r="B31" i="8" l="1"/>
  <c r="C55" i="3" l="1"/>
  <c r="F56" i="3" l="1"/>
  <c r="F58" i="3"/>
  <c r="F57" i="3"/>
  <c r="C49" i="3"/>
  <c r="F52" i="3" l="1"/>
  <c r="F50" i="3"/>
  <c r="F51" i="3"/>
  <c r="C43" i="3"/>
  <c r="F45" i="3" l="1"/>
  <c r="F44" i="3"/>
  <c r="F46" i="3"/>
  <c r="C37" i="3"/>
  <c r="F38" i="3" l="1"/>
  <c r="F40" i="3"/>
  <c r="F39" i="3"/>
  <c r="C31" i="3"/>
  <c r="F33" i="3" l="1"/>
  <c r="F34" i="3"/>
  <c r="F32" i="3"/>
  <c r="F28" i="3" l="1"/>
  <c r="F27" i="3"/>
  <c r="F21" i="3" l="1"/>
  <c r="F20" i="3"/>
  <c r="F22" i="3"/>
  <c r="C13" i="3" l="1"/>
  <c r="F14" i="3" l="1"/>
  <c r="F16" i="3"/>
  <c r="F15" i="3"/>
  <c r="F86" i="3" l="1"/>
  <c r="C13" i="1" s="1"/>
  <c r="C23" i="1" s="1"/>
  <c r="F87" i="3"/>
  <c r="C14" i="1" s="1"/>
  <c r="C24" i="1" s="1"/>
  <c r="F85" i="3"/>
  <c r="C12" i="1" s="1"/>
  <c r="C22" i="1" s="1"/>
</calcChain>
</file>

<file path=xl/sharedStrings.xml><?xml version="1.0" encoding="utf-8"?>
<sst xmlns="http://schemas.openxmlformats.org/spreadsheetml/2006/main" count="1005" uniqueCount="288">
  <si>
    <t>Hodnotící kritéria</t>
  </si>
  <si>
    <t>Váha</t>
  </si>
  <si>
    <t>Body</t>
  </si>
  <si>
    <t>Firma B</t>
  </si>
  <si>
    <t>Firma C</t>
  </si>
  <si>
    <t>Celkový počet bodů</t>
  </si>
  <si>
    <t>Max. 100</t>
  </si>
  <si>
    <t>Hodnocení proběhlo dne :</t>
  </si>
  <si>
    <t>Vyhodnotil:</t>
  </si>
  <si>
    <t>Cena zakázky</t>
  </si>
  <si>
    <t>Cena bez DPH(Kč)</t>
  </si>
  <si>
    <t>Nejnižší cena</t>
  </si>
  <si>
    <t>Celkem bodů</t>
  </si>
  <si>
    <t>Pozn.:</t>
  </si>
  <si>
    <t>Maximální počet bodů získala nabídka s nejnižší cenou.</t>
  </si>
  <si>
    <t>MINIMALIZAČNÍ KRITÉRIUM:</t>
  </si>
  <si>
    <t>Parametry VOLNÉ</t>
  </si>
  <si>
    <t>MAXIMALIZAČNÍ KRITÉRIUM:</t>
  </si>
  <si>
    <t>Hodnota</t>
  </si>
  <si>
    <t>Jednotka</t>
  </si>
  <si>
    <t>Přepočet bodů</t>
  </si>
  <si>
    <t>Nejlepší parametr:</t>
  </si>
  <si>
    <t>Každý technický parametr má stanoven vlastní váhu, která je uvedena ve sloupci váha kritéria.</t>
  </si>
  <si>
    <t xml:space="preserve">Maximální počet bodů získala nabídka s nejlepšími parametry. Hodnocen byl každý parametr zvlášť. </t>
  </si>
  <si>
    <t>Následně byl proveden součet všech bodů, kdy nabídka s největším celkovým počtem bodů získala</t>
  </si>
  <si>
    <t>max. počet bodu.</t>
  </si>
  <si>
    <t>Technická specifikace (příloha č.2)</t>
  </si>
  <si>
    <t>Celková cena dodávky zařízení (v požadovaném počtu kusů, bez DPH)</t>
  </si>
  <si>
    <t>Vzorec pro výpočet bodového hodnocení je uveden v  dokumentaci Výzva k podání nabídek.</t>
  </si>
  <si>
    <t xml:space="preserve">Nejvíce bodů získala nabídka: </t>
  </si>
  <si>
    <t>Firma A</t>
  </si>
  <si>
    <t>Požadavek</t>
  </si>
  <si>
    <t xml:space="preserve">Váha dílčího kritéria </t>
  </si>
  <si>
    <t>(v %)</t>
  </si>
  <si>
    <t>6.</t>
  </si>
  <si>
    <t>7.</t>
  </si>
  <si>
    <t>9.</t>
  </si>
  <si>
    <t>10.</t>
  </si>
  <si>
    <t>11.</t>
  </si>
  <si>
    <t>12.</t>
  </si>
  <si>
    <t>8.</t>
  </si>
  <si>
    <t>21.</t>
  </si>
  <si>
    <t>22.</t>
  </si>
  <si>
    <t>23.</t>
  </si>
  <si>
    <t>PŘÍSLUŠENSTVÍ</t>
  </si>
  <si>
    <t>POŽADAVEK</t>
  </si>
  <si>
    <t>DOPLŇTE ANO/NE[1]</t>
  </si>
  <si>
    <t>1 ks</t>
  </si>
  <si>
    <t>Příloha 2</t>
  </si>
  <si>
    <t>parametr</t>
  </si>
  <si>
    <t>VEPIŠTE ČÍSELNOU HODNOTU, PŘÍPADNĚ ANO/NE[1]</t>
  </si>
  <si>
    <t>1.</t>
  </si>
  <si>
    <t>2.</t>
  </si>
  <si>
    <t>3.</t>
  </si>
  <si>
    <t>4.</t>
  </si>
  <si>
    <t>5.</t>
  </si>
  <si>
    <t>13.</t>
  </si>
  <si>
    <t>14.</t>
  </si>
  <si>
    <t>15.</t>
  </si>
  <si>
    <t>16.</t>
  </si>
  <si>
    <t>17.</t>
  </si>
  <si>
    <t>18.</t>
  </si>
  <si>
    <t>19.</t>
  </si>
  <si>
    <t>20.</t>
  </si>
  <si>
    <t>24.</t>
  </si>
  <si>
    <t>25.</t>
  </si>
  <si>
    <t>Parametr technologie</t>
  </si>
  <si>
    <t>Oběžný průměr nad ložem</t>
  </si>
  <si>
    <t>Maximální průměr soustružení</t>
  </si>
  <si>
    <t>Průchod tyče vřetenem</t>
  </si>
  <si>
    <t>Pracovní pojezd v ose X</t>
  </si>
  <si>
    <t>Pracovní pojezd v ose Y (záporný)</t>
  </si>
  <si>
    <t>Pracovní pojezd v ose Y (kladný)</t>
  </si>
  <si>
    <t>Pracovní pojezd v ose Z</t>
  </si>
  <si>
    <t>Rychlost posuvu osy X</t>
  </si>
  <si>
    <t>Rychlost posuvu osy Y</t>
  </si>
  <si>
    <t>Rychlost posuvu osy Z</t>
  </si>
  <si>
    <t>Maximální otáčky vřetene</t>
  </si>
  <si>
    <t>PARAMETRY 4-OSÉHO CNC SOUSTRUHU – VOLNÉ</t>
  </si>
  <si>
    <t>POŽADOVANÁ HODNOTA</t>
  </si>
  <si>
    <t>DOPLŇTE VÁŠ ÚDAJ</t>
  </si>
  <si>
    <t>(Hodnota)</t>
  </si>
  <si>
    <t>PARAMETRY 4-OSÉHO CNC SOUSTRUHU – NUTNÉ</t>
  </si>
  <si>
    <t>ANO (podmínkou)</t>
  </si>
  <si>
    <t>Řídící systém: Možnost propojení s CAD/CAM systémy</t>
  </si>
  <si>
    <r>
      <t>20.</t>
    </r>
    <r>
      <rPr>
        <b/>
        <sz val="7"/>
        <color rgb="FF000000"/>
        <rFont val="Times New Roman"/>
        <family val="1"/>
        <charset val="238"/>
      </rPr>
      <t xml:space="preserve">              </t>
    </r>
    <r>
      <rPr>
        <sz val="10"/>
        <color rgb="FF000000"/>
        <rFont val="Calibri"/>
        <family val="2"/>
        <charset val="238"/>
      </rPr>
      <t> </t>
    </r>
  </si>
  <si>
    <t xml:space="preserve">Garance minimálně 18 měsíců </t>
  </si>
  <si>
    <t>Účastník zde vyplní, zda nabízené stroje splňují všechny výše uvedené nutné požadavky: ……………… (doplňte ANO/NE)</t>
  </si>
  <si>
    <t>Odlučovač oleje</t>
  </si>
  <si>
    <t xml:space="preserve">Základní stroj: 4-osí CNC sousutruh s poháněnými nástroji </t>
  </si>
  <si>
    <t>Řídící systém: kompatibilní se řídícím systéme FANUC i-serie</t>
  </si>
  <si>
    <t>mm</t>
  </si>
  <si>
    <t>ot/min</t>
  </si>
  <si>
    <t>Upínání: Hlavní vřeteno: hydraulické sklíčidlo min. 3 čelisti, průměr min. 170 mm</t>
  </si>
  <si>
    <t>min. 15 palců</t>
  </si>
  <si>
    <t>X,Z,Y,C</t>
  </si>
  <si>
    <t>Maximální délka soustružení ve sklíčidle</t>
  </si>
  <si>
    <t>Pevné závitování poháněnými nástroji</t>
  </si>
  <si>
    <t xml:space="preserve">Max. kroutící moment poháněných nástrojů
</t>
  </si>
  <si>
    <t xml:space="preserve">Nástrojová hlava: počet míst v nástrojové hlavě </t>
  </si>
  <si>
    <t>min 12 ks</t>
  </si>
  <si>
    <t>minimální průměr 170 mm</t>
  </si>
  <si>
    <t>Řídící systém: Obrazovka LCD, velikost</t>
  </si>
  <si>
    <t>Pásový dopravník třísek s vyústěním na pravé straně</t>
  </si>
  <si>
    <t>POŽADOVANÉ PŘÍSLUŠENSTVÍ K 4-osému CNC SOUSTRUHU – NUTNÉ</t>
  </si>
  <si>
    <t>Základní stroj: Litinové lože šikmé</t>
  </si>
  <si>
    <t>Základní stroj: lineární valivé vedení os</t>
  </si>
  <si>
    <t>Souvislé úhlové polohování osy C v 0,0001 st. Na 360°;</t>
  </si>
  <si>
    <t>Ano (podmínkou)</t>
  </si>
  <si>
    <t>Oběžný průměr nad suportem</t>
  </si>
  <si>
    <t>Nástrojová hlava: Automatická, hydraulické blokování</t>
  </si>
  <si>
    <t xml:space="preserve">Nástrojová hlava: s možností zdvojených držáků </t>
  </si>
  <si>
    <t>Doba indexace výměny nástroje</t>
  </si>
  <si>
    <t>maximálně 1 s</t>
  </si>
  <si>
    <t>min. 20 Nm</t>
  </si>
  <si>
    <t>Automatické odebírání obrobků</t>
  </si>
  <si>
    <t>Automatické odměřování nástrojů</t>
  </si>
  <si>
    <t>1ks</t>
  </si>
  <si>
    <t xml:space="preserve">Držáky poháněných nástrojů pro osu X a Z 
</t>
  </si>
  <si>
    <t>2 ks</t>
  </si>
  <si>
    <t>26.</t>
  </si>
  <si>
    <t>jednotka</t>
  </si>
  <si>
    <t>27.</t>
  </si>
  <si>
    <t>28.</t>
  </si>
  <si>
    <t>29.</t>
  </si>
  <si>
    <t>30.</t>
  </si>
  <si>
    <t>parametr volný</t>
  </si>
  <si>
    <t>Nm</t>
  </si>
  <si>
    <t>kW</t>
  </si>
  <si>
    <t>mm/min</t>
  </si>
  <si>
    <t>pořadací</t>
  </si>
  <si>
    <t>Parametr1</t>
  </si>
  <si>
    <t>Parametr2</t>
  </si>
  <si>
    <t>Parametr3</t>
  </si>
  <si>
    <t>Parametr4</t>
  </si>
  <si>
    <t>Parametr5</t>
  </si>
  <si>
    <t>Parametr6</t>
  </si>
  <si>
    <t>Parametr7</t>
  </si>
  <si>
    <t>E131</t>
  </si>
  <si>
    <t>E137</t>
  </si>
  <si>
    <t>E143</t>
  </si>
  <si>
    <t>E149</t>
  </si>
  <si>
    <t>E155</t>
  </si>
  <si>
    <t>E161</t>
  </si>
  <si>
    <t>E167</t>
  </si>
  <si>
    <t>E173</t>
  </si>
  <si>
    <t>E179</t>
  </si>
  <si>
    <t>E185</t>
  </si>
  <si>
    <t>E17</t>
  </si>
  <si>
    <t>E23</t>
  </si>
  <si>
    <t>E29</t>
  </si>
  <si>
    <t>E35</t>
  </si>
  <si>
    <t>E41</t>
  </si>
  <si>
    <t>E47</t>
  </si>
  <si>
    <t>E53</t>
  </si>
  <si>
    <t>E59</t>
  </si>
  <si>
    <t>E65</t>
  </si>
  <si>
    <t>E71</t>
  </si>
  <si>
    <t>E77</t>
  </si>
  <si>
    <t>E83</t>
  </si>
  <si>
    <t>E89</t>
  </si>
  <si>
    <t>E95</t>
  </si>
  <si>
    <t>E101</t>
  </si>
  <si>
    <t>E107</t>
  </si>
  <si>
    <t>E113</t>
  </si>
  <si>
    <t>E119</t>
  </si>
  <si>
    <t>E125</t>
  </si>
  <si>
    <t>max/min</t>
  </si>
  <si>
    <t>Hranice</t>
  </si>
  <si>
    <t>100-50</t>
  </si>
  <si>
    <t>100+50</t>
  </si>
  <si>
    <t>Tabulka hodnocení</t>
  </si>
  <si>
    <t>Krycí list</t>
  </si>
  <si>
    <t>KDYŽ('Zadávací LIST1'!E2="min.";"MAXIMÁLNÍ";"MINIMÁLNÍ")</t>
  </si>
  <si>
    <t>KDYŽ('Zadávací LIST1'!</t>
  </si>
  <si>
    <t>"min.";"MAXIMÁLNÍ";"MINIMÁLNÍ")</t>
  </si>
  <si>
    <t>KDYŽ('Zadávací LIST1'!E1="min.";"MAXIMÁLNÍ";"MINIMÁLNÍ")</t>
  </si>
  <si>
    <t>KDYŽ('Zadávací LIST1'!E3="min.";"MAXIMÁLNÍ";"MINIMÁLNÍ")</t>
  </si>
  <si>
    <t>KDYŽ('Zadávací LIST1'!E4="min.";"MAXIMÁLNÍ";"MINIMÁLNÍ")</t>
  </si>
  <si>
    <t>KDYŽ('Zadávací LIST1'!E5="min.";"MAXIMÁLNÍ";"MINIMÁLNÍ")</t>
  </si>
  <si>
    <t>KDYŽ('Zadávací LIST1'!E6="min.";"MAXIMÁLNÍ";"MINIMÁLNÍ")</t>
  </si>
  <si>
    <t>KDYŽ('Zadávací LIST1'!E7="min.";"MAXIMÁLNÍ";"MINIMÁLNÍ")</t>
  </si>
  <si>
    <t>=</t>
  </si>
  <si>
    <t>Max.</t>
  </si>
  <si>
    <t>Min.</t>
  </si>
  <si>
    <t>'Zadávací LIST1'!E</t>
  </si>
  <si>
    <t>&amp;" "&amp;'Zadávací LIST1'!F</t>
  </si>
  <si>
    <t>&amp;" "&amp;'Zadávací LIST1'!D</t>
  </si>
  <si>
    <t>'Zadávací LIST1'!E1&amp;" "&amp;'Zadávací LIST1'!F1&amp;" "&amp;'Zadávací LIST1'!D1</t>
  </si>
  <si>
    <t>'Zadávací LIST1'!E2&amp;" "&amp;'Zadávací LIST1'!F2&amp;" "&amp;'Zadávací LIST1'!D2</t>
  </si>
  <si>
    <t>'Zadávací LIST1'!E3&amp;" "&amp;'Zadávací LIST1'!F3&amp;" "&amp;'Zadávací LIST1'!D3</t>
  </si>
  <si>
    <t>'Zadávací LIST1'!E4&amp;" "&amp;'Zadávací LIST1'!F4&amp;" "&amp;'Zadávací LIST1'!D4</t>
  </si>
  <si>
    <t>'Zadávací LIST1'!E5&amp;" "&amp;'Zadávací LIST1'!F5&amp;" "&amp;'Zadávací LIST1'!D5</t>
  </si>
  <si>
    <t>'Zadávací LIST1'!E6&amp;" "&amp;'Zadávací LIST1'!F6&amp;" "&amp;'Zadávací LIST1'!D6</t>
  </si>
  <si>
    <t>'Zadávací LIST1'!E7&amp;" "&amp;'Zadávací LIST1'!F7&amp;" "&amp;'Zadávací LIST1'!D7</t>
  </si>
  <si>
    <t>KDYŽ('Zadávací LIST1'!E8="min.";"MAXIMÁLNÍ";"MINIMÁLNÍ")</t>
  </si>
  <si>
    <t>'Zadávací LIST1'!E8&amp;" "&amp;'Zadávací LIST1'!F8&amp;" "&amp;'Zadávací LIST1'!D8</t>
  </si>
  <si>
    <t>KDYŽ('Zadávací LIST1'!E9="min.";"MAXIMÁLNÍ";"MINIMÁLNÍ")</t>
  </si>
  <si>
    <t>'Zadávací LIST1'!E9&amp;" "&amp;'Zadávací LIST1'!F9&amp;" "&amp;'Zadávací LIST1'!D9</t>
  </si>
  <si>
    <t>KDYŽ('Zadávací LIST1'!E10="min.";"MAXIMÁLNÍ";"MINIMÁLNÍ")</t>
  </si>
  <si>
    <t>'Zadávací LIST1'!E10&amp;" "&amp;'Zadávací LIST1'!F10&amp;" "&amp;'Zadávací LIST1'!D10</t>
  </si>
  <si>
    <t>KDYŽ('Zadávací LIST1'!E11="min.";"MAXIMÁLNÍ";"MINIMÁLNÍ")</t>
  </si>
  <si>
    <t>'Zadávací LIST1'!E11&amp;" "&amp;'Zadávací LIST1'!F11&amp;" "&amp;'Zadávací LIST1'!D11</t>
  </si>
  <si>
    <t>KDYŽ('Zadávací LIST1'!E12="min.";"MAXIMÁLNÍ";"MINIMÁLNÍ")</t>
  </si>
  <si>
    <t>'Zadávací LIST1'!E12&amp;" "&amp;'Zadávací LIST1'!F12&amp;" "&amp;'Zadávací LIST1'!D12</t>
  </si>
  <si>
    <t>KDYŽ('Zadávací LIST1'!E13="min.";"MAXIMÁLNÍ";"MINIMÁLNÍ")</t>
  </si>
  <si>
    <t>'Zadávací LIST1'!E13&amp;" "&amp;'Zadávací LIST1'!F13&amp;" "&amp;'Zadávací LIST1'!D13</t>
  </si>
  <si>
    <t>KDYŽ('Zadávací LIST1'!E14="min.";"MAXIMÁLNÍ";"MINIMÁLNÍ")</t>
  </si>
  <si>
    <t>'Zadávací LIST1'!E14&amp;" "&amp;'Zadávací LIST1'!F14&amp;" "&amp;'Zadávací LIST1'!D14</t>
  </si>
  <si>
    <t>KDYŽ('Zadávací LIST1'!E15="min.";"MAXIMÁLNÍ";"MINIMÁLNÍ")</t>
  </si>
  <si>
    <t>'Zadávací LIST1'!E15&amp;" "&amp;'Zadávací LIST1'!F15&amp;" "&amp;'Zadávací LIST1'!D15</t>
  </si>
  <si>
    <t>KDYŽ('Zadávací LIST1'!E16="min.";"MAXIMÁLNÍ";"MINIMÁLNÍ")</t>
  </si>
  <si>
    <t>'Zadávací LIST1'!E16&amp;" "&amp;'Zadávací LIST1'!F16&amp;" "&amp;'Zadávací LIST1'!D16</t>
  </si>
  <si>
    <t>KDYŽ('Zadávací LIST1'!E17="min.";"MAXIMÁLNÍ";"MINIMÁLNÍ")</t>
  </si>
  <si>
    <t>'Zadávací LIST1'!E17&amp;" "&amp;'Zadávací LIST1'!F17&amp;" "&amp;'Zadávací LIST1'!D17</t>
  </si>
  <si>
    <t>KDYŽ('Zadávací LIST1'!E18="min.";"MAXIMÁLNÍ";"MINIMÁLNÍ")</t>
  </si>
  <si>
    <t>'Zadávací LIST1'!E18&amp;" "&amp;'Zadávací LIST1'!F18&amp;" "&amp;'Zadávací LIST1'!D18</t>
  </si>
  <si>
    <t>KDYŽ('Zadávací LIST1'!E19="min.";"MAXIMÁLNÍ";"MINIMÁLNÍ")</t>
  </si>
  <si>
    <t>'Zadávací LIST1'!E19&amp;" "&amp;'Zadávací LIST1'!F19&amp;" "&amp;'Zadávací LIST1'!D19</t>
  </si>
  <si>
    <t>KDYŽ('Zadávací LIST1'!E20="min.";"MAXIMÁLNÍ";"MINIMÁLNÍ")</t>
  </si>
  <si>
    <t>'Zadávací LIST1'!E20&amp;" "&amp;'Zadávací LIST1'!F20&amp;" "&amp;'Zadávací LIST1'!D20</t>
  </si>
  <si>
    <t>KDYŽ('Zadávací LIST1'!E21="min.";"MAXIMÁLNÍ";"MINIMÁLNÍ")</t>
  </si>
  <si>
    <t>'Zadávací LIST1'!E21&amp;" "&amp;'Zadávací LIST1'!F21&amp;" "&amp;'Zadávací LIST1'!D21</t>
  </si>
  <si>
    <t>KDYŽ('Zadávací LIST1'!E22="min.";"MAXIMÁLNÍ";"MINIMÁLNÍ")</t>
  </si>
  <si>
    <t>'Zadávací LIST1'!E22&amp;" "&amp;'Zadávací LIST1'!F22&amp;" "&amp;'Zadávací LIST1'!D22</t>
  </si>
  <si>
    <t>KDYŽ('Zadávací LIST1'!E23="min.";"MAXIMÁLNÍ";"MINIMÁLNÍ")</t>
  </si>
  <si>
    <t>'Zadávací LIST1'!E23&amp;" "&amp;'Zadávací LIST1'!F23&amp;" "&amp;'Zadávací LIST1'!D23</t>
  </si>
  <si>
    <t>KDYŽ('Zadávací LIST1'!E24="min.";"MAXIMÁLNÍ";"MINIMÁLNÍ")</t>
  </si>
  <si>
    <t>'Zadávací LIST1'!E24&amp;" "&amp;'Zadávací LIST1'!F24&amp;" "&amp;'Zadávací LIST1'!D24</t>
  </si>
  <si>
    <t>KDYŽ('Zadávací LIST1'!E25="min.";"MAXIMÁLNÍ";"MINIMÁLNÍ")</t>
  </si>
  <si>
    <t>'Zadávací LIST1'!E25&amp;" "&amp;'Zadávací LIST1'!F25&amp;" "&amp;'Zadávací LIST1'!D25</t>
  </si>
  <si>
    <t>KDYŽ('Zadávací LIST1'!E26="min.";"MAXIMÁLNÍ";"MINIMÁLNÍ")</t>
  </si>
  <si>
    <t>'Zadávací LIST1'!E26&amp;" "&amp;'Zadávací LIST1'!F26&amp;" "&amp;'Zadávací LIST1'!D26</t>
  </si>
  <si>
    <t>KDYŽ('Zadávací LIST1'!E27="min.";"MAXIMÁLNÍ";"MINIMÁLNÍ")</t>
  </si>
  <si>
    <t>'Zadávací LIST1'!E27&amp;" "&amp;'Zadávací LIST1'!F27&amp;" "&amp;'Zadávací LIST1'!D27</t>
  </si>
  <si>
    <t>KDYŽ('Zadávací LIST1'!E28="min.";"MAXIMÁLNÍ";"MINIMÁLNÍ")</t>
  </si>
  <si>
    <t>'Zadávací LIST1'!E28&amp;" "&amp;'Zadávací LIST1'!F28&amp;" "&amp;'Zadávací LIST1'!D28</t>
  </si>
  <si>
    <t>KDYŽ('Zadávací LIST1'!E29="min.";"MAXIMÁLNÍ";"MINIMÁLNÍ")</t>
  </si>
  <si>
    <t>'Zadávací LIST1'!E29&amp;" "&amp;'Zadávací LIST1'!F29&amp;" "&amp;'Zadávací LIST1'!D29</t>
  </si>
  <si>
    <t>KDYŽ('Zadávací LIST1'!E30="min.";"MAXIMÁLNÍ";"MINIMÁLNÍ")</t>
  </si>
  <si>
    <t>Parametr0</t>
  </si>
  <si>
    <t xml:space="preserve">Programovatelný koník </t>
  </si>
  <si>
    <t>Číslo</t>
  </si>
  <si>
    <r>
      <t xml:space="preserve">Použité konkrétní obchodní názvy: </t>
    </r>
    <r>
      <rPr>
        <b/>
        <sz val="11"/>
        <color rgb="FF000000"/>
        <rFont val="Calibri"/>
        <family val="2"/>
        <charset val="238"/>
      </rPr>
      <t>jedná se pouze o vymezení požadovaného standardu</t>
    </r>
    <r>
      <rPr>
        <sz val="11"/>
        <color rgb="FF000000"/>
        <rFont val="Calibri"/>
        <family val="2"/>
        <charset val="238"/>
      </rPr>
      <t xml:space="preserve"> a zadavatel umožňuje i jiné technicky a kvalitativně srovnatelné řešení.</t>
    </r>
  </si>
  <si>
    <t>Řídící systém: kompatibilní se řídícím systémem FANUC</t>
  </si>
  <si>
    <t>Hydraulické sklíčidlo min. průměr 170 mm</t>
  </si>
  <si>
    <t>Vysokotlaké chlazení nástrojů min. 6 bar</t>
  </si>
  <si>
    <t>Upínání: Hlavní vřeteno: hydraulické sklíčidlo průměr min. 170 mm</t>
  </si>
  <si>
    <t>o</t>
  </si>
  <si>
    <t xml:space="preserve">Max. Kroutící moment vřetene </t>
  </si>
  <si>
    <t>Výkon motoru hlavního vřetene  (trvale)</t>
  </si>
  <si>
    <t>Čas (v hodinách)</t>
  </si>
  <si>
    <t>Nejkratší doba</t>
  </si>
  <si>
    <t>Maximální počet bodů získala nabídka s nejkratší dobou</t>
  </si>
  <si>
    <t xml:space="preserve">ZÁRUČNÍ DOBA </t>
  </si>
  <si>
    <t>DOPLŇTE VÁŠ ÚDAJ (Hodnota)</t>
  </si>
  <si>
    <t xml:space="preserve">1. </t>
  </si>
  <si>
    <t xml:space="preserve">Délka záruční doby v měsících na celý stroj bez omezení provozních hodin </t>
  </si>
  <si>
    <t xml:space="preserve"> MAXIMÁLNÍ </t>
  </si>
  <si>
    <t>v rozmezí 12–18 měsíců</t>
  </si>
  <si>
    <t>SERVISNÍ POMDÍNKY</t>
  </si>
  <si>
    <t>Čas příjezdu servisního technika v pracovních dnech od nahlášení závady stroje v záruční době (v hodinách)</t>
  </si>
  <si>
    <t>MINIIMÁLNÍ</t>
  </si>
  <si>
    <t>v rozmezí 2 – 48 hodin</t>
  </si>
  <si>
    <t xml:space="preserve">Maximální otáčky poháněných nástrojů </t>
  </si>
  <si>
    <t xml:space="preserve">Max. Kroutící moment poháněných nástrojů v režimu S1 </t>
  </si>
  <si>
    <t>Servisní podmínky (Čas příjezdu servisního technika v pracovních dnech od nahlášení závady stroje v záruční době v hodinách)</t>
  </si>
  <si>
    <t>[m/min]</t>
  </si>
  <si>
    <t>Čas příjezdu servisního technika</t>
  </si>
  <si>
    <t>„Výběrové řízení na dodávku souboru technologií pro společnost LAUB-KOVOVÝROBA, s.r.o. “</t>
  </si>
  <si>
    <t>Dílčí plnění A: Dodávka 1 ks CNC soustruhu s příslušenstvím</t>
  </si>
  <si>
    <t>PARAMETRY CNC soustruhu s příslušenstvím– VOLNÉ</t>
  </si>
  <si>
    <t>Pojezd v ose X1 [mm]</t>
  </si>
  <si>
    <t>Pojezd v ose X2 [mm]</t>
  </si>
  <si>
    <t>Pojezd v ose Z1 [mm]</t>
  </si>
  <si>
    <t>Pojezd v ose Z2 [mm]</t>
  </si>
  <si>
    <t>Rozsah osy Y [mm]</t>
  </si>
  <si>
    <t>Maximální soustružený průměr [mm]</t>
  </si>
  <si>
    <t>Maximální délka soustružení [mm]</t>
  </si>
  <si>
    <t>Výkon motoru poháněných nástrojů [kW]</t>
  </si>
  <si>
    <t>Rychloposuv v osách X1/X2 [m/min]</t>
  </si>
  <si>
    <t>Rychloposuv v osách Z1/Z2 [m/min]</t>
  </si>
  <si>
    <t>Rychloposuv v osách Y1/Y2 [m/min]</t>
  </si>
  <si>
    <t>Výkon hlavního vřetene [kW]</t>
  </si>
  <si>
    <t>Výkon protivřetene [kW]</t>
  </si>
  <si>
    <t>[mm]</t>
  </si>
  <si>
    <t>[kW]</t>
  </si>
  <si>
    <t>Servisní podmínky (Čas příjezdu servisního technika v pracovních dnech od nahlášení závady stroje v záruční době (v hodinách))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</si>
</sst>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8" x14ac:knownFonts="1"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u/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color indexed="8"/>
      <name val="Times New Roman"/>
      <family val="1"/>
    </font>
    <font>
      <sz val="10"/>
      <color indexed="8"/>
      <name val="Times New Roman"/>
      <family val="1"/>
    </font>
    <font>
      <sz val="10"/>
      <name val="Times New Roman"/>
      <family val="1"/>
    </font>
    <font>
      <b/>
      <sz val="12"/>
      <color theme="1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sz val="10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1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b/>
      <sz val="7"/>
      <color rgb="FF000000"/>
      <name val="Times New Roman"/>
      <family val="1"/>
      <charset val="238"/>
    </font>
    <font>
      <sz val="11"/>
      <name val="Times New Roman"/>
      <family val="1"/>
      <charset val="238"/>
    </font>
    <font>
      <sz val="11"/>
      <color rgb="FFFF000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sz val="12"/>
      <name val="Times New Roman"/>
      <family val="1"/>
      <charset val="238"/>
    </font>
    <font>
      <b/>
      <sz val="14"/>
      <color indexed="8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49"/>
        <bgColor indexed="57"/>
      </patternFill>
    </fill>
    <fill>
      <patternFill patternType="solid">
        <fgColor indexed="27"/>
        <bgColor indexed="41"/>
      </patternFill>
    </fill>
    <fill>
      <patternFill patternType="solid">
        <fgColor indexed="31"/>
        <bgColor indexed="27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27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7" fillId="0" borderId="0"/>
    <xf numFmtId="0" fontId="1" fillId="0" borderId="0"/>
    <xf numFmtId="0" fontId="1" fillId="2" borderId="0"/>
  </cellStyleXfs>
  <cellXfs count="161">
    <xf numFmtId="0" fontId="0" fillId="0" borderId="0" xfId="0"/>
    <xf numFmtId="0" fontId="3" fillId="3" borderId="1" xfId="2" applyFont="1" applyFill="1" applyBorder="1"/>
    <xf numFmtId="0" fontId="3" fillId="3" borderId="1" xfId="2" applyFont="1" applyFill="1" applyBorder="1" applyAlignment="1">
      <alignment horizontal="center"/>
    </xf>
    <xf numFmtId="0" fontId="4" fillId="0" borderId="0" xfId="2" applyFont="1"/>
    <xf numFmtId="0" fontId="3" fillId="4" borderId="1" xfId="2" applyFont="1" applyFill="1" applyBorder="1"/>
    <xf numFmtId="0" fontId="5" fillId="0" borderId="0" xfId="2" applyFont="1"/>
    <xf numFmtId="1" fontId="6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0" fontId="3" fillId="4" borderId="0" xfId="2" applyFont="1" applyFill="1"/>
    <xf numFmtId="0" fontId="3" fillId="4" borderId="0" xfId="2" applyFont="1" applyFill="1" applyAlignment="1">
      <alignment horizontal="center"/>
    </xf>
    <xf numFmtId="0" fontId="6" fillId="5" borderId="2" xfId="2" applyFont="1" applyFill="1" applyBorder="1"/>
    <xf numFmtId="0" fontId="6" fillId="5" borderId="2" xfId="2" applyFont="1" applyFill="1" applyBorder="1" applyAlignment="1">
      <alignment horizontal="center"/>
    </xf>
    <xf numFmtId="164" fontId="6" fillId="5" borderId="2" xfId="2" applyNumberFormat="1" applyFont="1" applyFill="1" applyBorder="1" applyAlignment="1">
      <alignment horizontal="center"/>
    </xf>
    <xf numFmtId="0" fontId="3" fillId="0" borderId="0" xfId="2" applyFont="1"/>
    <xf numFmtId="0" fontId="3" fillId="0" borderId="0" xfId="2" applyFont="1" applyAlignment="1">
      <alignment horizontal="center"/>
    </xf>
    <xf numFmtId="0" fontId="4" fillId="5" borderId="2" xfId="2" applyFont="1" applyFill="1" applyBorder="1"/>
    <xf numFmtId="0" fontId="4" fillId="5" borderId="2" xfId="2" applyFont="1" applyFill="1" applyBorder="1" applyAlignment="1">
      <alignment horizontal="right"/>
    </xf>
    <xf numFmtId="0" fontId="4" fillId="0" borderId="2" xfId="2" applyFont="1" applyBorder="1"/>
    <xf numFmtId="0" fontId="4" fillId="0" borderId="2" xfId="2" applyFont="1" applyBorder="1" applyAlignment="1">
      <alignment horizontal="center"/>
    </xf>
    <xf numFmtId="164" fontId="4" fillId="0" borderId="2" xfId="2" applyNumberFormat="1" applyFont="1" applyBorder="1" applyAlignment="1">
      <alignment horizontal="center"/>
    </xf>
    <xf numFmtId="164" fontId="3" fillId="0" borderId="2" xfId="2" applyNumberFormat="1" applyFont="1" applyBorder="1" applyAlignment="1">
      <alignment horizontal="center"/>
    </xf>
    <xf numFmtId="0" fontId="6" fillId="0" borderId="0" xfId="2" applyFont="1"/>
    <xf numFmtId="0" fontId="3" fillId="0" borderId="1" xfId="2" applyFont="1" applyBorder="1"/>
    <xf numFmtId="0" fontId="3" fillId="0" borderId="3" xfId="2" applyFont="1" applyBorder="1" applyAlignment="1">
      <alignment horizontal="center"/>
    </xf>
    <xf numFmtId="0" fontId="4" fillId="0" borderId="0" xfId="2" applyFont="1" applyAlignment="1">
      <alignment horizontal="center"/>
    </xf>
    <xf numFmtId="164" fontId="4" fillId="0" borderId="0" xfId="2" applyNumberFormat="1" applyFont="1" applyAlignment="1">
      <alignment horizontal="center"/>
    </xf>
    <xf numFmtId="164" fontId="3" fillId="0" borderId="0" xfId="2" applyNumberFormat="1" applyFont="1" applyAlignment="1">
      <alignment horizontal="center"/>
    </xf>
    <xf numFmtId="0" fontId="4" fillId="3" borderId="1" xfId="2" applyFont="1" applyFill="1" applyBorder="1"/>
    <xf numFmtId="0" fontId="4" fillId="0" borderId="1" xfId="2" applyFont="1" applyBorder="1"/>
    <xf numFmtId="0" fontId="4" fillId="0" borderId="0" xfId="1" applyFont="1"/>
    <xf numFmtId="0" fontId="3" fillId="0" borderId="4" xfId="2" applyFont="1" applyBorder="1"/>
    <xf numFmtId="0" fontId="3" fillId="0" borderId="5" xfId="2" applyFont="1" applyBorder="1"/>
    <xf numFmtId="0" fontId="3" fillId="0" borderId="6" xfId="2" applyFont="1" applyBorder="1"/>
    <xf numFmtId="0" fontId="4" fillId="4" borderId="1" xfId="2" applyFont="1" applyFill="1" applyBorder="1" applyAlignment="1">
      <alignment horizontal="center"/>
    </xf>
    <xf numFmtId="164" fontId="4" fillId="4" borderId="1" xfId="2" applyNumberFormat="1" applyFont="1" applyFill="1" applyBorder="1" applyAlignment="1">
      <alignment horizontal="center"/>
    </xf>
    <xf numFmtId="2" fontId="4" fillId="0" borderId="0" xfId="2" applyNumberFormat="1" applyFont="1" applyAlignment="1">
      <alignment horizontal="center"/>
    </xf>
    <xf numFmtId="0" fontId="4" fillId="0" borderId="0" xfId="2" applyFont="1" applyAlignment="1">
      <alignment wrapText="1"/>
    </xf>
    <xf numFmtId="0" fontId="3" fillId="0" borderId="0" xfId="1" applyFont="1"/>
    <xf numFmtId="0" fontId="4" fillId="0" borderId="0" xfId="1" applyFont="1" applyAlignment="1">
      <alignment vertical="center"/>
    </xf>
    <xf numFmtId="0" fontId="9" fillId="0" borderId="0" xfId="2" applyFont="1"/>
    <xf numFmtId="0" fontId="4" fillId="0" borderId="7" xfId="2" applyFont="1" applyBorder="1"/>
    <xf numFmtId="0" fontId="4" fillId="0" borderId="8" xfId="2" applyFont="1" applyBorder="1"/>
    <xf numFmtId="0" fontId="5" fillId="0" borderId="9" xfId="2" applyFont="1" applyBorder="1"/>
    <xf numFmtId="0" fontId="5" fillId="0" borderId="10" xfId="2" applyFont="1" applyBorder="1"/>
    <xf numFmtId="2" fontId="4" fillId="5" borderId="2" xfId="2" applyNumberFormat="1" applyFont="1" applyFill="1" applyBorder="1" applyAlignment="1">
      <alignment horizontal="center"/>
    </xf>
    <xf numFmtId="2" fontId="4" fillId="0" borderId="2" xfId="2" applyNumberFormat="1" applyFont="1" applyBorder="1" applyAlignment="1">
      <alignment horizontal="center"/>
    </xf>
    <xf numFmtId="0" fontId="3" fillId="8" borderId="0" xfId="2" applyFont="1" applyFill="1" applyAlignment="1">
      <alignment horizontal="center"/>
    </xf>
    <xf numFmtId="0" fontId="3" fillId="8" borderId="0" xfId="2" applyFont="1" applyFill="1"/>
    <xf numFmtId="3" fontId="4" fillId="8" borderId="0" xfId="2" applyNumberFormat="1" applyFont="1" applyFill="1" applyAlignment="1">
      <alignment horizontal="center"/>
    </xf>
    <xf numFmtId="0" fontId="8" fillId="8" borderId="11" xfId="2" applyFont="1" applyFill="1" applyBorder="1" applyAlignment="1">
      <alignment horizontal="center"/>
    </xf>
    <xf numFmtId="164" fontId="4" fillId="8" borderId="0" xfId="2" applyNumberFormat="1" applyFont="1" applyFill="1" applyAlignment="1">
      <alignment horizontal="center"/>
    </xf>
    <xf numFmtId="0" fontId="12" fillId="0" borderId="15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justify" vertical="center" wrapText="1"/>
    </xf>
    <xf numFmtId="0" fontId="19" fillId="0" borderId="16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justify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justify" vertical="center" wrapText="1"/>
    </xf>
    <xf numFmtId="0" fontId="15" fillId="0" borderId="15" xfId="0" applyFont="1" applyBorder="1" applyAlignment="1">
      <alignment vertical="center" wrapText="1"/>
    </xf>
    <xf numFmtId="0" fontId="23" fillId="9" borderId="15" xfId="0" applyFont="1" applyFill="1" applyBorder="1" applyAlignment="1">
      <alignment vertical="center" wrapText="1"/>
    </xf>
    <xf numFmtId="0" fontId="13" fillId="9" borderId="21" xfId="0" applyFont="1" applyFill="1" applyBorder="1" applyAlignment="1">
      <alignment horizontal="center" vertical="center" wrapText="1"/>
    </xf>
    <xf numFmtId="0" fontId="13" fillId="9" borderId="31" xfId="0" applyFont="1" applyFill="1" applyBorder="1" applyAlignment="1">
      <alignment horizontal="center" vertical="center" wrapText="1"/>
    </xf>
    <xf numFmtId="0" fontId="15" fillId="9" borderId="15" xfId="0" applyFont="1" applyFill="1" applyBorder="1" applyAlignment="1">
      <alignment vertical="center" wrapText="1"/>
    </xf>
    <xf numFmtId="0" fontId="12" fillId="9" borderId="15" xfId="0" applyFont="1" applyFill="1" applyBorder="1" applyAlignment="1">
      <alignment horizontal="center" vertical="center" wrapText="1"/>
    </xf>
    <xf numFmtId="0" fontId="13" fillId="9" borderId="16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justify" vertical="center" wrapText="1"/>
    </xf>
    <xf numFmtId="0" fontId="22" fillId="0" borderId="19" xfId="0" applyFont="1" applyBorder="1" applyAlignment="1">
      <alignment horizontal="justify" vertical="center" wrapText="1"/>
    </xf>
    <xf numFmtId="0" fontId="22" fillId="0" borderId="18" xfId="0" applyFont="1" applyBorder="1" applyAlignment="1">
      <alignment horizontal="justify" vertical="center" wrapText="1"/>
    </xf>
    <xf numFmtId="1" fontId="3" fillId="4" borderId="0" xfId="2" applyNumberFormat="1" applyFont="1" applyFill="1"/>
    <xf numFmtId="1" fontId="4" fillId="0" borderId="2" xfId="2" applyNumberFormat="1" applyFont="1" applyBorder="1" applyAlignment="1">
      <alignment horizontal="center"/>
    </xf>
    <xf numFmtId="1" fontId="4" fillId="8" borderId="0" xfId="2" applyNumberFormat="1" applyFont="1" applyFill="1" applyAlignment="1">
      <alignment horizontal="center"/>
    </xf>
    <xf numFmtId="0" fontId="20" fillId="0" borderId="21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0" fillId="0" borderId="0" xfId="0" quotePrefix="1"/>
    <xf numFmtId="0" fontId="3" fillId="0" borderId="32" xfId="2" applyFont="1" applyBorder="1" applyAlignment="1">
      <alignment horizontal="center"/>
    </xf>
    <xf numFmtId="0" fontId="4" fillId="0" borderId="32" xfId="2" applyFont="1" applyBorder="1"/>
    <xf numFmtId="3" fontId="4" fillId="0" borderId="32" xfId="2" applyNumberFormat="1" applyFont="1" applyBorder="1" applyAlignment="1">
      <alignment horizontal="center"/>
    </xf>
    <xf numFmtId="0" fontId="4" fillId="0" borderId="32" xfId="2" applyFont="1" applyBorder="1" applyAlignment="1">
      <alignment horizontal="center"/>
    </xf>
    <xf numFmtId="164" fontId="4" fillId="0" borderId="32" xfId="2" applyNumberFormat="1" applyFont="1" applyBorder="1" applyAlignment="1">
      <alignment horizontal="center"/>
    </xf>
    <xf numFmtId="0" fontId="10" fillId="6" borderId="0" xfId="0" applyFont="1" applyFill="1"/>
    <xf numFmtId="3" fontId="4" fillId="7" borderId="0" xfId="2" applyNumberFormat="1" applyFont="1" applyFill="1" applyAlignment="1">
      <alignment horizontal="center"/>
    </xf>
    <xf numFmtId="0" fontId="3" fillId="0" borderId="33" xfId="2" applyFont="1" applyBorder="1" applyAlignment="1">
      <alignment horizontal="center"/>
    </xf>
    <xf numFmtId="0" fontId="4" fillId="0" borderId="33" xfId="2" applyFont="1" applyBorder="1"/>
    <xf numFmtId="0" fontId="4" fillId="0" borderId="33" xfId="2" applyFont="1" applyBorder="1" applyAlignment="1">
      <alignment horizontal="center"/>
    </xf>
    <xf numFmtId="164" fontId="4" fillId="0" borderId="33" xfId="2" applyNumberFormat="1" applyFont="1" applyBorder="1" applyAlignment="1">
      <alignment horizontal="center"/>
    </xf>
    <xf numFmtId="0" fontId="13" fillId="9" borderId="34" xfId="0" applyFont="1" applyFill="1" applyBorder="1" applyAlignment="1">
      <alignment horizontal="center" vertical="center" wrapText="1"/>
    </xf>
    <xf numFmtId="0" fontId="0" fillId="0" borderId="7" xfId="0" applyBorder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16" fillId="0" borderId="35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7" fillId="0" borderId="7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justify" vertical="center" wrapText="1"/>
    </xf>
    <xf numFmtId="0" fontId="12" fillId="0" borderId="37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justify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 wrapText="1"/>
    </xf>
    <xf numFmtId="0" fontId="19" fillId="0" borderId="42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0" fillId="0" borderId="39" xfId="0" applyBorder="1" applyAlignment="1">
      <alignment horizontal="center" vertical="center"/>
    </xf>
    <xf numFmtId="0" fontId="24" fillId="9" borderId="15" xfId="0" applyFont="1" applyFill="1" applyBorder="1" applyAlignment="1">
      <alignment vertical="center" wrapText="1"/>
    </xf>
    <xf numFmtId="0" fontId="26" fillId="0" borderId="0" xfId="0" applyFont="1" applyAlignment="1">
      <alignment horizontal="left" vertical="center" indent="4"/>
    </xf>
    <xf numFmtId="0" fontId="22" fillId="0" borderId="0" xfId="0" applyFont="1" applyAlignment="1">
      <alignment horizontal="left" vertical="center" indent="4"/>
    </xf>
    <xf numFmtId="0" fontId="17" fillId="0" borderId="11" xfId="0" applyFont="1" applyBorder="1" applyAlignment="1">
      <alignment horizontal="justify" vertical="center" wrapText="1"/>
    </xf>
    <xf numFmtId="0" fontId="18" fillId="0" borderId="18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3" fillId="4" borderId="1" xfId="2" applyFont="1" applyFill="1" applyBorder="1" applyAlignment="1">
      <alignment wrapText="1"/>
    </xf>
    <xf numFmtId="0" fontId="2" fillId="0" borderId="0" xfId="2" applyFont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0" fontId="27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3" fillId="3" borderId="1" xfId="2" applyFont="1" applyFill="1" applyBorder="1" applyAlignment="1">
      <alignment horizontal="left" vertical="top" wrapText="1"/>
    </xf>
    <xf numFmtId="0" fontId="13" fillId="0" borderId="27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8" fillId="0" borderId="41" xfId="0" applyFont="1" applyBorder="1" applyAlignment="1">
      <alignment horizontal="center" vertical="center" wrapText="1"/>
    </xf>
    <xf numFmtId="0" fontId="18" fillId="0" borderId="42" xfId="0" applyFont="1" applyBorder="1" applyAlignment="1">
      <alignment horizontal="center" vertical="center" wrapText="1"/>
    </xf>
    <xf numFmtId="0" fontId="18" fillId="0" borderId="43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justify" vertical="center" wrapText="1"/>
    </xf>
    <xf numFmtId="0" fontId="20" fillId="0" borderId="16" xfId="0" applyFont="1" applyBorder="1" applyAlignment="1">
      <alignment horizontal="justify" vertical="center" wrapText="1"/>
    </xf>
    <xf numFmtId="0" fontId="13" fillId="9" borderId="29" xfId="0" applyFont="1" applyFill="1" applyBorder="1" applyAlignment="1">
      <alignment horizontal="center" vertical="center" wrapText="1"/>
    </xf>
    <xf numFmtId="0" fontId="13" fillId="9" borderId="30" xfId="0" applyFont="1" applyFill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3" fillId="9" borderId="17" xfId="0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9" borderId="31" xfId="0" applyFont="1" applyFill="1" applyBorder="1" applyAlignment="1">
      <alignment horizontal="center" vertical="center" wrapText="1"/>
    </xf>
    <xf numFmtId="0" fontId="13" fillId="9" borderId="14" xfId="0" applyFont="1" applyFill="1" applyBorder="1" applyAlignment="1">
      <alignment horizontal="center" vertical="center" wrapText="1"/>
    </xf>
    <xf numFmtId="0" fontId="18" fillId="0" borderId="17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7" fillId="0" borderId="17" xfId="0" applyFont="1" applyBorder="1" applyAlignment="1">
      <alignment horizontal="justify" vertical="center" wrapText="1"/>
    </xf>
    <xf numFmtId="0" fontId="17" fillId="0" borderId="16" xfId="0" applyFont="1" applyBorder="1" applyAlignment="1">
      <alignment horizontal="justify" vertical="center" wrapText="1"/>
    </xf>
    <xf numFmtId="0" fontId="12" fillId="0" borderId="17" xfId="0" applyFont="1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</cellXfs>
  <cellStyles count="4">
    <cellStyle name="Excel Built-in Normal" xfId="1" xr:uid="{00000000-0005-0000-0000-000000000000}"/>
    <cellStyle name="Excel Built-in Normal 1" xfId="2" xr:uid="{00000000-0005-0000-0000-000001000000}"/>
    <cellStyle name="Normální" xfId="0" builtinId="0"/>
    <cellStyle name="Styl 1" xfId="3" xr:uid="{00000000-0005-0000-0000-000003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DBEEF4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B7DEE8"/>
      <rgbColor rgb="00FF99CC"/>
      <rgbColor rgb="00CC99FF"/>
      <rgbColor rgb="00FFCC99"/>
      <rgbColor rgb="003366FF"/>
      <rgbColor rgb="004BACC6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2"/>
  <sheetViews>
    <sheetView topLeftCell="A7" zoomScale="115" zoomScaleNormal="115" workbookViewId="0">
      <selection activeCell="H7" sqref="H7"/>
    </sheetView>
  </sheetViews>
  <sheetFormatPr defaultColWidth="8.42578125" defaultRowHeight="15" x14ac:dyDescent="0.25"/>
  <cols>
    <col min="1" max="1" width="63.42578125" style="3" bestFit="1" customWidth="1"/>
    <col min="2" max="2" width="13.7109375" style="3" customWidth="1"/>
    <col min="3" max="3" width="11.140625" style="3" customWidth="1"/>
    <col min="4" max="16384" width="8.42578125" style="3"/>
  </cols>
  <sheetData>
    <row r="1" spans="1:3" ht="63.75" customHeight="1" x14ac:dyDescent="0.25">
      <c r="A1" s="118" t="s">
        <v>269</v>
      </c>
      <c r="B1" s="118"/>
      <c r="C1" s="118"/>
    </row>
    <row r="2" spans="1:3" ht="32.25" customHeight="1" x14ac:dyDescent="0.25">
      <c r="A2" s="120" t="s">
        <v>270</v>
      </c>
      <c r="B2" s="118"/>
      <c r="C2" s="118"/>
    </row>
    <row r="3" spans="1:3" ht="15.75" x14ac:dyDescent="0.25">
      <c r="A3" s="119"/>
      <c r="B3" s="119"/>
      <c r="C3" s="119"/>
    </row>
    <row r="4" spans="1:3" ht="14.85" customHeight="1" x14ac:dyDescent="0.25">
      <c r="A4" s="1" t="s">
        <v>0</v>
      </c>
      <c r="B4" s="2" t="s">
        <v>1</v>
      </c>
      <c r="C4" s="2" t="s">
        <v>2</v>
      </c>
    </row>
    <row r="5" spans="1:3" x14ac:dyDescent="0.25">
      <c r="A5" s="14"/>
      <c r="B5" s="15"/>
      <c r="C5" s="15"/>
    </row>
    <row r="6" spans="1:3" x14ac:dyDescent="0.25">
      <c r="A6" s="4" t="s">
        <v>27</v>
      </c>
      <c r="B6" s="34"/>
      <c r="C6" s="34"/>
    </row>
    <row r="7" spans="1:3" x14ac:dyDescent="0.25">
      <c r="A7" s="5" t="s">
        <v>30</v>
      </c>
      <c r="B7" s="6">
        <v>60</v>
      </c>
      <c r="C7" s="7" t="e">
        <f>Cena!B10</f>
        <v>#DIV/0!</v>
      </c>
    </row>
    <row r="8" spans="1:3" x14ac:dyDescent="0.25">
      <c r="A8" s="5" t="s">
        <v>3</v>
      </c>
      <c r="B8" s="6">
        <f>B7</f>
        <v>60</v>
      </c>
      <c r="C8" s="7" t="e">
        <f>Cena!B11</f>
        <v>#DIV/0!</v>
      </c>
    </row>
    <row r="9" spans="1:3" x14ac:dyDescent="0.25">
      <c r="A9" s="5" t="s">
        <v>4</v>
      </c>
      <c r="B9" s="6">
        <f>B8</f>
        <v>60</v>
      </c>
      <c r="C9" s="7" t="e">
        <f>Cena!B12</f>
        <v>#DIV/0!</v>
      </c>
    </row>
    <row r="10" spans="1:3" x14ac:dyDescent="0.25">
      <c r="B10" s="25"/>
      <c r="C10" s="26"/>
    </row>
    <row r="11" spans="1:3" x14ac:dyDescent="0.25">
      <c r="A11" s="4" t="s">
        <v>26</v>
      </c>
      <c r="B11" s="34"/>
      <c r="C11" s="35"/>
    </row>
    <row r="12" spans="1:3" x14ac:dyDescent="0.25">
      <c r="A12" s="5" t="s">
        <v>30</v>
      </c>
      <c r="B12" s="6">
        <v>30</v>
      </c>
      <c r="C12" s="7" t="e">
        <f>'Tech.specifikace '!F85</f>
        <v>#DIV/0!</v>
      </c>
    </row>
    <row r="13" spans="1:3" x14ac:dyDescent="0.25">
      <c r="A13" s="5" t="s">
        <v>3</v>
      </c>
      <c r="B13" s="6">
        <f>B12</f>
        <v>30</v>
      </c>
      <c r="C13" s="7" t="e">
        <f>'Tech.specifikace '!F86</f>
        <v>#DIV/0!</v>
      </c>
    </row>
    <row r="14" spans="1:3" x14ac:dyDescent="0.25">
      <c r="A14" s="5" t="s">
        <v>4</v>
      </c>
      <c r="B14" s="6">
        <f>B13</f>
        <v>30</v>
      </c>
      <c r="C14" s="7" t="e">
        <f>'Tech.specifikace '!F87</f>
        <v>#DIV/0!</v>
      </c>
    </row>
    <row r="15" spans="1:3" x14ac:dyDescent="0.25">
      <c r="A15" s="5"/>
      <c r="B15" s="6"/>
      <c r="C15" s="8"/>
    </row>
    <row r="16" spans="1:3" ht="44.25" thickBot="1" x14ac:dyDescent="0.3">
      <c r="A16" s="117" t="s">
        <v>266</v>
      </c>
      <c r="B16" s="34"/>
      <c r="C16" s="35"/>
    </row>
    <row r="17" spans="1:4" ht="15.75" thickTop="1" x14ac:dyDescent="0.25">
      <c r="A17" s="5" t="s">
        <v>30</v>
      </c>
      <c r="B17" s="6">
        <f>100-B7-B12</f>
        <v>10</v>
      </c>
      <c r="C17" s="7" t="e">
        <f>'Servisní podmínky'!B15</f>
        <v>#DIV/0!</v>
      </c>
      <c r="D17" s="25"/>
    </row>
    <row r="18" spans="1:4" x14ac:dyDescent="0.25">
      <c r="A18" s="5" t="s">
        <v>3</v>
      </c>
      <c r="B18" s="6">
        <f>B17</f>
        <v>10</v>
      </c>
      <c r="C18" s="7" t="e">
        <f>'Servisní podmínky'!B16</f>
        <v>#DIV/0!</v>
      </c>
    </row>
    <row r="19" spans="1:4" x14ac:dyDescent="0.25">
      <c r="A19" s="5" t="s">
        <v>4</v>
      </c>
      <c r="B19" s="6">
        <f>B18</f>
        <v>10</v>
      </c>
      <c r="C19" s="7" t="e">
        <f>'Servisní podmínky'!B17</f>
        <v>#DIV/0!</v>
      </c>
    </row>
    <row r="20" spans="1:4" x14ac:dyDescent="0.25">
      <c r="B20" s="25"/>
      <c r="C20" s="36"/>
    </row>
    <row r="21" spans="1:4" x14ac:dyDescent="0.25">
      <c r="A21" s="9" t="s">
        <v>5</v>
      </c>
      <c r="B21" s="76">
        <f>B7+B12+B17</f>
        <v>100</v>
      </c>
      <c r="C21" s="10" t="s">
        <v>2</v>
      </c>
    </row>
    <row r="22" spans="1:4" x14ac:dyDescent="0.25">
      <c r="A22" s="11" t="s">
        <v>30</v>
      </c>
      <c r="B22" s="12" t="s">
        <v>6</v>
      </c>
      <c r="C22" s="13" t="e">
        <f>C7+C12+C17</f>
        <v>#DIV/0!</v>
      </c>
    </row>
    <row r="23" spans="1:4" x14ac:dyDescent="0.25">
      <c r="A23" s="11" t="s">
        <v>3</v>
      </c>
      <c r="B23" s="12" t="s">
        <v>6</v>
      </c>
      <c r="C23" s="13" t="e">
        <f>C8+C13+C18</f>
        <v>#DIV/0!</v>
      </c>
    </row>
    <row r="24" spans="1:4" x14ac:dyDescent="0.25">
      <c r="A24" s="11" t="s">
        <v>4</v>
      </c>
      <c r="B24" s="12" t="s">
        <v>6</v>
      </c>
      <c r="C24" s="13" t="e">
        <f>C9+C14+C19</f>
        <v>#DIV/0!</v>
      </c>
    </row>
    <row r="25" spans="1:4" x14ac:dyDescent="0.25">
      <c r="B25" s="25"/>
      <c r="C25" s="25"/>
    </row>
    <row r="26" spans="1:4" x14ac:dyDescent="0.25">
      <c r="A26" s="42" t="s">
        <v>29</v>
      </c>
      <c r="B26" s="5"/>
      <c r="C26" s="5"/>
    </row>
    <row r="27" spans="1:4" x14ac:dyDescent="0.25">
      <c r="A27" s="43" t="s">
        <v>7</v>
      </c>
    </row>
    <row r="28" spans="1:4" x14ac:dyDescent="0.25">
      <c r="A28" s="44" t="s">
        <v>8</v>
      </c>
    </row>
    <row r="32" spans="1:4" x14ac:dyDescent="0.25">
      <c r="A32" s="37"/>
    </row>
  </sheetData>
  <sheetProtection selectLockedCells="1" selectUnlockedCells="1"/>
  <mergeCells count="3">
    <mergeCell ref="A1:C1"/>
    <mergeCell ref="A3:C3"/>
    <mergeCell ref="A2:C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1"/>
  <sheetViews>
    <sheetView zoomScale="150" workbookViewId="0">
      <selection activeCell="D13" sqref="D13"/>
    </sheetView>
  </sheetViews>
  <sheetFormatPr defaultColWidth="8.42578125" defaultRowHeight="15" x14ac:dyDescent="0.25"/>
  <cols>
    <col min="1" max="1" width="35.42578125" style="3" customWidth="1"/>
    <col min="2" max="2" width="19.42578125" style="3" customWidth="1"/>
    <col min="3" max="3" width="6.85546875" style="3" customWidth="1"/>
    <col min="4" max="4" width="27.42578125" style="3" customWidth="1"/>
    <col min="5" max="5" width="8.42578125" style="3"/>
    <col min="6" max="6" width="11.42578125" style="3" customWidth="1"/>
    <col min="7" max="7" width="16.140625" style="3" customWidth="1"/>
    <col min="8" max="16384" width="8.42578125" style="3"/>
  </cols>
  <sheetData>
    <row r="1" spans="1:4" x14ac:dyDescent="0.25">
      <c r="A1" s="1" t="s">
        <v>27</v>
      </c>
      <c r="B1" s="1"/>
      <c r="C1" s="1"/>
      <c r="D1" s="1"/>
    </row>
    <row r="3" spans="1:4" x14ac:dyDescent="0.25">
      <c r="A3" s="14" t="s">
        <v>9</v>
      </c>
      <c r="B3" s="15" t="s">
        <v>10</v>
      </c>
      <c r="C3" s="14"/>
      <c r="D3" s="14"/>
    </row>
    <row r="4" spans="1:4" x14ac:dyDescent="0.25">
      <c r="A4" s="16" t="s">
        <v>11</v>
      </c>
      <c r="B4" s="45">
        <f>MIN(B5:B7)</f>
        <v>0</v>
      </c>
      <c r="C4" s="16"/>
      <c r="D4" s="17"/>
    </row>
    <row r="5" spans="1:4" x14ac:dyDescent="0.25">
      <c r="A5" s="5" t="s">
        <v>30</v>
      </c>
      <c r="B5" s="46"/>
      <c r="C5" s="77">
        <f>Hodnoceni!B7</f>
        <v>60</v>
      </c>
      <c r="D5" s="20" t="e">
        <f>(B4/B5)*C5</f>
        <v>#DIV/0!</v>
      </c>
    </row>
    <row r="6" spans="1:4" x14ac:dyDescent="0.25">
      <c r="A6" s="18" t="s">
        <v>3</v>
      </c>
      <c r="B6" s="19"/>
      <c r="C6" s="19">
        <f>C5</f>
        <v>60</v>
      </c>
      <c r="D6" s="20" t="e">
        <f>(B4/B6)*C6</f>
        <v>#DIV/0!</v>
      </c>
    </row>
    <row r="7" spans="1:4" x14ac:dyDescent="0.25">
      <c r="A7" s="18" t="s">
        <v>4</v>
      </c>
      <c r="B7" s="19"/>
      <c r="C7" s="19">
        <f>C6</f>
        <v>60</v>
      </c>
      <c r="D7" s="20" t="e">
        <f>(B4/B7)*C7</f>
        <v>#DIV/0!</v>
      </c>
    </row>
    <row r="8" spans="1:4" x14ac:dyDescent="0.25">
      <c r="A8" s="5"/>
      <c r="B8" s="25"/>
    </row>
    <row r="9" spans="1:4" x14ac:dyDescent="0.25">
      <c r="A9" s="14" t="s">
        <v>12</v>
      </c>
      <c r="B9" s="25"/>
    </row>
    <row r="10" spans="1:4" x14ac:dyDescent="0.25">
      <c r="A10" s="5" t="s">
        <v>30</v>
      </c>
      <c r="B10" s="21" t="e">
        <f>D5</f>
        <v>#DIV/0!</v>
      </c>
      <c r="D10" s="14"/>
    </row>
    <row r="11" spans="1:4" x14ac:dyDescent="0.25">
      <c r="A11" s="18" t="s">
        <v>3</v>
      </c>
      <c r="B11" s="21" t="e">
        <f>D6</f>
        <v>#DIV/0!</v>
      </c>
      <c r="D11" s="14"/>
    </row>
    <row r="12" spans="1:4" x14ac:dyDescent="0.25">
      <c r="A12" s="18" t="s">
        <v>4</v>
      </c>
      <c r="B12" s="21" t="e">
        <f>D7</f>
        <v>#DIV/0!</v>
      </c>
      <c r="D12" s="14"/>
    </row>
    <row r="13" spans="1:4" x14ac:dyDescent="0.25">
      <c r="B13" s="14"/>
      <c r="D13" s="14"/>
    </row>
    <row r="14" spans="1:4" x14ac:dyDescent="0.25">
      <c r="A14" s="18" t="s">
        <v>8</v>
      </c>
    </row>
    <row r="16" spans="1:4" x14ac:dyDescent="0.25">
      <c r="A16" s="22" t="s">
        <v>13</v>
      </c>
      <c r="B16" s="22"/>
      <c r="C16" s="22"/>
    </row>
    <row r="17" spans="1:3" x14ac:dyDescent="0.25">
      <c r="A17" s="40" t="str">
        <f>"Maximální počet bodů byl dle  dokumentace Výzva k podání nabídek stanoven na "&amp;C5&amp;" z 100"</f>
        <v>Maximální počet bodů byl dle  dokumentace Výzva k podání nabídek stanoven na 60 z 100</v>
      </c>
      <c r="B17" s="40"/>
      <c r="C17" s="40"/>
    </row>
    <row r="18" spans="1:3" x14ac:dyDescent="0.25">
      <c r="A18" s="40" t="s">
        <v>14</v>
      </c>
      <c r="B18" s="40"/>
      <c r="C18" s="40"/>
    </row>
    <row r="19" spans="1:3" x14ac:dyDescent="0.25">
      <c r="A19" s="40" t="s">
        <v>28</v>
      </c>
      <c r="B19" s="40"/>
      <c r="C19" s="40"/>
    </row>
    <row r="20" spans="1:3" x14ac:dyDescent="0.25">
      <c r="A20" s="5" t="s">
        <v>15</v>
      </c>
    </row>
    <row r="21" spans="1:3" x14ac:dyDescent="0.25">
      <c r="A21" s="31" t="str">
        <f>"Hodnota kritéria = (nejnižší cena/cena hodnoceného účastníka)*"&amp;C5</f>
        <v>Hodnota kritéria = (nejnižší cena/cena hodnoceného účastníka)*60</v>
      </c>
      <c r="B21" s="32"/>
      <c r="C21" s="33"/>
    </row>
  </sheetData>
  <sheetProtection selectLockedCells="1" selectUnlockedCells="1"/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7"/>
  <sheetViews>
    <sheetView topLeftCell="A44" zoomScale="85" zoomScaleNormal="85" workbookViewId="0">
      <selection activeCell="C88" sqref="C88"/>
    </sheetView>
  </sheetViews>
  <sheetFormatPr defaultColWidth="8.42578125" defaultRowHeight="15" x14ac:dyDescent="0.25"/>
  <cols>
    <col min="1" max="1" width="3" style="15" customWidth="1"/>
    <col min="2" max="2" width="90.42578125" style="3" bestFit="1" customWidth="1"/>
    <col min="3" max="3" width="14" style="3" customWidth="1"/>
    <col min="4" max="4" width="9" style="3" customWidth="1"/>
    <col min="5" max="5" width="10.42578125" style="3" customWidth="1"/>
    <col min="6" max="6" width="15.42578125" style="3" customWidth="1"/>
    <col min="7" max="7" width="10" style="3" bestFit="1" customWidth="1"/>
    <col min="8" max="11" width="8.42578125" style="3"/>
    <col min="12" max="12" width="42.7109375" style="3" customWidth="1"/>
    <col min="13" max="16384" width="8.42578125" style="3"/>
  </cols>
  <sheetData>
    <row r="1" spans="1:12" x14ac:dyDescent="0.25">
      <c r="B1" s="1" t="s">
        <v>26</v>
      </c>
      <c r="C1" s="1"/>
      <c r="D1" s="1"/>
      <c r="E1" s="1"/>
      <c r="F1" s="28"/>
    </row>
    <row r="2" spans="1:12" x14ac:dyDescent="0.25">
      <c r="C2" s="15"/>
      <c r="D2" s="15"/>
    </row>
    <row r="3" spans="1:12" ht="15.75" thickBot="1" x14ac:dyDescent="0.3">
      <c r="B3" s="23" t="s">
        <v>16</v>
      </c>
      <c r="C3" s="23"/>
      <c r="D3" s="23"/>
      <c r="E3" s="23"/>
      <c r="F3" s="29"/>
      <c r="G3" s="15"/>
    </row>
    <row r="4" spans="1:12" ht="15.75" thickTop="1" x14ac:dyDescent="0.25">
      <c r="A4" s="121" t="s">
        <v>271</v>
      </c>
      <c r="B4" s="121"/>
      <c r="C4" s="121"/>
      <c r="D4" s="121"/>
      <c r="E4" s="121"/>
      <c r="F4" s="121"/>
    </row>
    <row r="5" spans="1:12" x14ac:dyDescent="0.25">
      <c r="A5" s="82"/>
      <c r="B5" s="83" t="s">
        <v>17</v>
      </c>
      <c r="C5" s="84"/>
      <c r="D5" s="85"/>
      <c r="E5" s="85"/>
      <c r="F5" s="86"/>
    </row>
    <row r="6" spans="1:12" ht="15.75" thickBot="1" x14ac:dyDescent="0.3">
      <c r="A6" s="15">
        <f>'Zadávací LIST1'!B2</f>
        <v>1</v>
      </c>
      <c r="B6" s="87" t="s">
        <v>272</v>
      </c>
      <c r="C6" s="24" t="s">
        <v>18</v>
      </c>
      <c r="D6" s="24" t="s">
        <v>19</v>
      </c>
      <c r="E6" s="24" t="s">
        <v>1</v>
      </c>
      <c r="F6" s="24" t="s">
        <v>20</v>
      </c>
      <c r="K6"/>
      <c r="L6"/>
    </row>
    <row r="7" spans="1:12" x14ac:dyDescent="0.25">
      <c r="B7" s="14" t="s">
        <v>21</v>
      </c>
      <c r="C7" s="88">
        <f>IF(B5="MAXIMALIZAČNÍ KRITÉRIUM:",MAX(C8:C10),MIN(C8:C10))</f>
        <v>0</v>
      </c>
      <c r="D7" s="25" t="str">
        <f>"[" &amp; 'Zadávací LIST1'!D2 &amp; "]"</f>
        <v>[mm]</v>
      </c>
      <c r="E7" s="15"/>
      <c r="F7" s="15"/>
      <c r="K7"/>
      <c r="L7"/>
    </row>
    <row r="8" spans="1:12" x14ac:dyDescent="0.25">
      <c r="B8" s="5" t="s">
        <v>30</v>
      </c>
      <c r="C8" s="25"/>
      <c r="D8" s="25" t="str">
        <f>D7</f>
        <v>[mm]</v>
      </c>
      <c r="E8" s="25">
        <v>2</v>
      </c>
      <c r="F8" s="26" t="e">
        <f>IF(B5="MAXIMALIZAČNÍ KRITÉRIUM:",(C8/C7)*E8,(C7/C8)*E8)</f>
        <v>#DIV/0!</v>
      </c>
      <c r="K8"/>
      <c r="L8"/>
    </row>
    <row r="9" spans="1:12" x14ac:dyDescent="0.25">
      <c r="B9" s="3" t="s">
        <v>3</v>
      </c>
      <c r="C9" s="25"/>
      <c r="D9" s="25" t="str">
        <f>D8</f>
        <v>[mm]</v>
      </c>
      <c r="E9" s="25">
        <v>2</v>
      </c>
      <c r="F9" s="26" t="e">
        <f>IF(B5="MAXIMALIZAČNÍ KRITÉRIUM:",(C9/C7)*E9,(C7/C9)*E9)</f>
        <v>#DIV/0!</v>
      </c>
      <c r="K9"/>
      <c r="L9"/>
    </row>
    <row r="10" spans="1:12" x14ac:dyDescent="0.25">
      <c r="A10" s="89"/>
      <c r="B10" s="90" t="s">
        <v>4</v>
      </c>
      <c r="C10" s="91"/>
      <c r="D10" s="91" t="str">
        <f>D9</f>
        <v>[mm]</v>
      </c>
      <c r="E10" s="91">
        <v>2</v>
      </c>
      <c r="F10" s="92" t="e">
        <f>IF(B5="MAXIMALIZAČNÍ KRITÉRIUM:",(C10/C7)*E10,(C7/C10)*E10)</f>
        <v>#DIV/0!</v>
      </c>
      <c r="K10"/>
      <c r="L10"/>
    </row>
    <row r="11" spans="1:12" x14ac:dyDescent="0.25">
      <c r="A11" s="82"/>
      <c r="B11" s="83" t="s">
        <v>17</v>
      </c>
      <c r="C11" s="84"/>
      <c r="D11" s="85"/>
      <c r="E11" s="85"/>
      <c r="F11" s="86"/>
      <c r="K11"/>
      <c r="L11"/>
    </row>
    <row r="12" spans="1:12" ht="15.75" thickBot="1" x14ac:dyDescent="0.3">
      <c r="A12" s="15">
        <f>'Zadávací LIST1'!B3</f>
        <v>2</v>
      </c>
      <c r="B12" s="87" t="s">
        <v>273</v>
      </c>
      <c r="C12" s="24" t="s">
        <v>18</v>
      </c>
      <c r="D12" s="24" t="s">
        <v>19</v>
      </c>
      <c r="E12" s="24" t="s">
        <v>1</v>
      </c>
      <c r="F12" s="24" t="s">
        <v>20</v>
      </c>
      <c r="K12"/>
      <c r="L12"/>
    </row>
    <row r="13" spans="1:12" x14ac:dyDescent="0.25">
      <c r="B13" s="14" t="s">
        <v>21</v>
      </c>
      <c r="C13" s="88">
        <f t="shared" ref="C13:C49" si="0">IF(B11="MAXIMALIZAČNÍ KRITÉRIUM:",MAX(C14:C16),MIN(C14:C16))</f>
        <v>0</v>
      </c>
      <c r="D13" s="25" t="str">
        <f>"[" &amp; 'Zadávací LIST1'!D3 &amp; "]"</f>
        <v>[mm]</v>
      </c>
      <c r="E13" s="15"/>
      <c r="F13" s="15"/>
      <c r="K13"/>
      <c r="L13"/>
    </row>
    <row r="14" spans="1:12" x14ac:dyDescent="0.25">
      <c r="B14" s="5" t="s">
        <v>30</v>
      </c>
      <c r="C14" s="25"/>
      <c r="D14" s="25" t="str">
        <f>D13</f>
        <v>[mm]</v>
      </c>
      <c r="E14" s="25">
        <v>2</v>
      </c>
      <c r="F14" s="26" t="e">
        <f>IF(B11="MAXIMALIZAČNÍ KRITÉRIUM:",(C14/C13)*E14,(C13/C14)*E14)</f>
        <v>#DIV/0!</v>
      </c>
      <c r="K14"/>
      <c r="L14"/>
    </row>
    <row r="15" spans="1:12" x14ac:dyDescent="0.25">
      <c r="B15" s="3" t="s">
        <v>3</v>
      </c>
      <c r="C15" s="25"/>
      <c r="D15" s="25" t="str">
        <f>D14</f>
        <v>[mm]</v>
      </c>
      <c r="E15" s="25">
        <v>2</v>
      </c>
      <c r="F15" s="26" t="e">
        <f>IF(B11="MAXIMALIZAČNÍ KRITÉRIUM:",(C15/C13)*E15,(C13/C15)*E15)</f>
        <v>#DIV/0!</v>
      </c>
      <c r="K15"/>
      <c r="L15"/>
    </row>
    <row r="16" spans="1:12" x14ac:dyDescent="0.25">
      <c r="A16" s="89"/>
      <c r="B16" s="90" t="s">
        <v>4</v>
      </c>
      <c r="C16" s="91"/>
      <c r="D16" s="91" t="str">
        <f>D15</f>
        <v>[mm]</v>
      </c>
      <c r="E16" s="91">
        <v>2</v>
      </c>
      <c r="F16" s="92" t="e">
        <f>IF(B11="MAXIMALIZAČNÍ KRITÉRIUM:",(C16/C13)*E16,(C13/C16)*E16)</f>
        <v>#DIV/0!</v>
      </c>
      <c r="K16"/>
      <c r="L16"/>
    </row>
    <row r="17" spans="1:13" x14ac:dyDescent="0.25">
      <c r="A17" s="82"/>
      <c r="B17" s="83" t="s">
        <v>17</v>
      </c>
      <c r="C17" s="84"/>
      <c r="D17" s="85"/>
      <c r="E17" s="85"/>
      <c r="F17" s="86"/>
      <c r="K17"/>
      <c r="L17"/>
    </row>
    <row r="18" spans="1:13" ht="15.75" thickBot="1" x14ac:dyDescent="0.3">
      <c r="A18" s="15">
        <f>'Zadávací LIST1'!B4</f>
        <v>3</v>
      </c>
      <c r="B18" s="87" t="s">
        <v>274</v>
      </c>
      <c r="C18" s="24" t="s">
        <v>18</v>
      </c>
      <c r="D18" s="24" t="s">
        <v>19</v>
      </c>
      <c r="E18" s="24" t="s">
        <v>1</v>
      </c>
      <c r="F18" s="24" t="s">
        <v>20</v>
      </c>
      <c r="K18"/>
      <c r="L18"/>
    </row>
    <row r="19" spans="1:13" x14ac:dyDescent="0.25">
      <c r="B19" s="14" t="s">
        <v>21</v>
      </c>
      <c r="C19" s="88">
        <f>IF(B17="MAXIMALIZAČNÍ KRITÉRIUM:",MAX(C20:C22),MIN(C20:C22))</f>
        <v>0</v>
      </c>
      <c r="D19" s="25" t="str">
        <f>"[" &amp; 'Zadávací LIST1'!D4 &amp; "]"</f>
        <v>[mm]</v>
      </c>
      <c r="E19" s="15"/>
      <c r="F19" s="15"/>
      <c r="K19"/>
      <c r="L19"/>
      <c r="M19"/>
    </row>
    <row r="20" spans="1:13" x14ac:dyDescent="0.25">
      <c r="B20" s="5" t="s">
        <v>30</v>
      </c>
      <c r="C20" s="25"/>
      <c r="D20" s="25" t="str">
        <f>D19</f>
        <v>[mm]</v>
      </c>
      <c r="E20" s="25">
        <v>2</v>
      </c>
      <c r="F20" s="26" t="e">
        <f>IF(B17="MAXIMALIZAČNÍ KRITÉRIUM:",(C20/C19)*E20,(C19/C20)*E20)</f>
        <v>#DIV/0!</v>
      </c>
      <c r="K20"/>
      <c r="L20"/>
      <c r="M20"/>
    </row>
    <row r="21" spans="1:13" x14ac:dyDescent="0.25">
      <c r="B21" s="3" t="s">
        <v>3</v>
      </c>
      <c r="C21" s="25"/>
      <c r="D21" s="25" t="str">
        <f>D20</f>
        <v>[mm]</v>
      </c>
      <c r="E21" s="25">
        <v>2</v>
      </c>
      <c r="F21" s="26" t="e">
        <f>IF(B17="MAXIMALIZAČNÍ KRITÉRIUM:",(C21/C19)*E21,(C19/C21)*E21)</f>
        <v>#DIV/0!</v>
      </c>
      <c r="K21"/>
      <c r="L21"/>
      <c r="M21"/>
    </row>
    <row r="22" spans="1:13" x14ac:dyDescent="0.25">
      <c r="A22" s="89"/>
      <c r="B22" s="90" t="s">
        <v>4</v>
      </c>
      <c r="C22" s="91"/>
      <c r="D22" s="91" t="str">
        <f>D21</f>
        <v>[mm]</v>
      </c>
      <c r="E22" s="91">
        <v>2</v>
      </c>
      <c r="F22" s="92" t="e">
        <f>IF(B17="MAXIMALIZAČNÍ KRITÉRIUM:",(C22/C19)*E22,(C19/C22)*E22)</f>
        <v>#DIV/0!</v>
      </c>
      <c r="K22"/>
      <c r="L22"/>
      <c r="M22"/>
    </row>
    <row r="23" spans="1:13" x14ac:dyDescent="0.25">
      <c r="A23" s="82"/>
      <c r="B23" s="83" t="s">
        <v>17</v>
      </c>
      <c r="C23" s="84"/>
      <c r="D23" s="85"/>
      <c r="E23" s="85"/>
      <c r="F23" s="86"/>
      <c r="K23"/>
      <c r="L23"/>
      <c r="M23"/>
    </row>
    <row r="24" spans="1:13" ht="15.75" thickBot="1" x14ac:dyDescent="0.3">
      <c r="A24" s="15">
        <f>'Zadávací LIST1'!B5</f>
        <v>4</v>
      </c>
      <c r="B24" s="87" t="s">
        <v>275</v>
      </c>
      <c r="C24" s="24" t="s">
        <v>18</v>
      </c>
      <c r="D24" s="24" t="s">
        <v>19</v>
      </c>
      <c r="E24" s="24" t="s">
        <v>1</v>
      </c>
      <c r="F24" s="24" t="s">
        <v>20</v>
      </c>
      <c r="J24"/>
      <c r="K24"/>
      <c r="L24"/>
      <c r="M24"/>
    </row>
    <row r="25" spans="1:13" x14ac:dyDescent="0.25">
      <c r="B25" s="14" t="s">
        <v>21</v>
      </c>
      <c r="C25" s="88">
        <f>IF(B23="MAXIMALIZAČNÍ KRITÉRIUM:",MAX(C26:C28),MIN(C26:C28))</f>
        <v>0</v>
      </c>
      <c r="D25" s="25" t="str">
        <f>"[" &amp; 'Zadávací LIST1'!D10 &amp; "]"</f>
        <v>[mm]</v>
      </c>
      <c r="E25" s="15"/>
      <c r="F25" s="15"/>
      <c r="J25"/>
      <c r="K25"/>
      <c r="L25"/>
      <c r="M25"/>
    </row>
    <row r="26" spans="1:13" x14ac:dyDescent="0.25">
      <c r="B26" s="5" t="s">
        <v>30</v>
      </c>
      <c r="C26" s="25"/>
      <c r="D26" s="25" t="str">
        <f>D25</f>
        <v>[mm]</v>
      </c>
      <c r="E26" s="25">
        <v>2</v>
      </c>
      <c r="F26" s="26" t="e">
        <f>IF(B23="MAXIMALIZAČNÍ KRITÉRIUM:",(C26/C25)*E26,(C25/C26)*E26)</f>
        <v>#DIV/0!</v>
      </c>
      <c r="J26"/>
      <c r="K26"/>
      <c r="L26"/>
      <c r="M26"/>
    </row>
    <row r="27" spans="1:13" x14ac:dyDescent="0.25">
      <c r="B27" s="3" t="s">
        <v>3</v>
      </c>
      <c r="C27" s="25"/>
      <c r="D27" s="25" t="str">
        <f>D26</f>
        <v>[mm]</v>
      </c>
      <c r="E27" s="25">
        <v>2</v>
      </c>
      <c r="F27" s="26" t="e">
        <f>IF(B23="MAXIMALIZAČNÍ KRITÉRIUM:",(C27/C25)*E27,(C25/C27)*E27)</f>
        <v>#DIV/0!</v>
      </c>
      <c r="J27"/>
      <c r="K27"/>
      <c r="L27"/>
      <c r="M27"/>
    </row>
    <row r="28" spans="1:13" x14ac:dyDescent="0.25">
      <c r="A28" s="89"/>
      <c r="B28" s="90" t="s">
        <v>4</v>
      </c>
      <c r="C28" s="91"/>
      <c r="D28" s="91" t="str">
        <f>D27</f>
        <v>[mm]</v>
      </c>
      <c r="E28" s="91">
        <v>2</v>
      </c>
      <c r="F28" s="92" t="e">
        <f>IF(B23="MAXIMALIZAČNÍ KRITÉRIUM:",(C28/C25)*E28,(C25/C28)*E28)</f>
        <v>#DIV/0!</v>
      </c>
      <c r="J28"/>
      <c r="K28"/>
      <c r="L28"/>
      <c r="M28"/>
    </row>
    <row r="29" spans="1:13" x14ac:dyDescent="0.25">
      <c r="A29" s="82"/>
      <c r="B29" s="83" t="s">
        <v>17</v>
      </c>
      <c r="C29" s="84"/>
      <c r="D29" s="85"/>
      <c r="E29" s="85"/>
      <c r="F29" s="86"/>
      <c r="J29"/>
      <c r="K29"/>
      <c r="L29"/>
      <c r="M29"/>
    </row>
    <row r="30" spans="1:13" ht="15.75" thickBot="1" x14ac:dyDescent="0.3">
      <c r="A30" s="15">
        <f>'Zadávací LIST1'!B6</f>
        <v>5</v>
      </c>
      <c r="B30" s="87" t="s">
        <v>276</v>
      </c>
      <c r="C30" s="24" t="s">
        <v>18</v>
      </c>
      <c r="D30" s="24" t="s">
        <v>19</v>
      </c>
      <c r="E30" s="24" t="s">
        <v>1</v>
      </c>
      <c r="F30" s="24" t="s">
        <v>20</v>
      </c>
      <c r="J30"/>
      <c r="K30"/>
      <c r="L30"/>
      <c r="M30"/>
    </row>
    <row r="31" spans="1:13" x14ac:dyDescent="0.25">
      <c r="B31" s="14" t="s">
        <v>21</v>
      </c>
      <c r="C31" s="88">
        <f t="shared" si="0"/>
        <v>0</v>
      </c>
      <c r="D31" s="25" t="s">
        <v>285</v>
      </c>
      <c r="E31" s="15"/>
      <c r="F31" s="15"/>
      <c r="J31"/>
      <c r="K31"/>
      <c r="L31"/>
      <c r="M31"/>
    </row>
    <row r="32" spans="1:13" x14ac:dyDescent="0.25">
      <c r="B32" s="5" t="s">
        <v>30</v>
      </c>
      <c r="C32" s="25"/>
      <c r="D32" s="25" t="s">
        <v>285</v>
      </c>
      <c r="E32" s="25">
        <v>2</v>
      </c>
      <c r="F32" s="26" t="e">
        <f>IF(B29="MAXIMALIZAČNÍ KRITÉRIUM:",(C32/C31)*E32,(C31/C32)*E32)</f>
        <v>#DIV/0!</v>
      </c>
      <c r="J32"/>
      <c r="K32"/>
      <c r="L32"/>
      <c r="M32"/>
    </row>
    <row r="33" spans="1:13" x14ac:dyDescent="0.25">
      <c r="B33" s="3" t="s">
        <v>3</v>
      </c>
      <c r="C33" s="25"/>
      <c r="D33" s="25" t="s">
        <v>285</v>
      </c>
      <c r="E33" s="25">
        <v>2</v>
      </c>
      <c r="F33" s="26" t="e">
        <f>IF(B29="MAXIMALIZAČNÍ KRITÉRIUM:",(C33/C31)*E33,(C31/C33)*E33)</f>
        <v>#DIV/0!</v>
      </c>
      <c r="J33"/>
      <c r="K33"/>
      <c r="L33"/>
      <c r="M33"/>
    </row>
    <row r="34" spans="1:13" x14ac:dyDescent="0.25">
      <c r="A34" s="89"/>
      <c r="B34" s="90" t="s">
        <v>4</v>
      </c>
      <c r="C34" s="91"/>
      <c r="D34" s="91" t="s">
        <v>285</v>
      </c>
      <c r="E34" s="91">
        <v>2</v>
      </c>
      <c r="F34" s="92" t="e">
        <f>IF(B29="MAXIMALIZAČNÍ KRITÉRIUM:",(C34/C31)*E34,(C31/C34)*E34)</f>
        <v>#DIV/0!</v>
      </c>
      <c r="J34"/>
      <c r="K34"/>
      <c r="L34"/>
      <c r="M34"/>
    </row>
    <row r="35" spans="1:13" x14ac:dyDescent="0.25">
      <c r="A35" s="82"/>
      <c r="B35" s="83" t="s">
        <v>17</v>
      </c>
      <c r="C35" s="84"/>
      <c r="D35" s="85"/>
      <c r="E35" s="85"/>
      <c r="F35" s="86"/>
      <c r="J35"/>
      <c r="K35"/>
      <c r="L35"/>
      <c r="M35"/>
    </row>
    <row r="36" spans="1:13" ht="15.75" thickBot="1" x14ac:dyDescent="0.3">
      <c r="A36" s="15">
        <f>'Zadávací LIST1'!B7</f>
        <v>6</v>
      </c>
      <c r="B36" s="87" t="s">
        <v>277</v>
      </c>
      <c r="C36" s="24" t="s">
        <v>18</v>
      </c>
      <c r="D36" s="24" t="s">
        <v>19</v>
      </c>
      <c r="E36" s="24" t="s">
        <v>1</v>
      </c>
      <c r="F36" s="24" t="s">
        <v>20</v>
      </c>
      <c r="J36"/>
      <c r="K36"/>
      <c r="L36"/>
      <c r="M36"/>
    </row>
    <row r="37" spans="1:13" x14ac:dyDescent="0.25">
      <c r="B37" s="14" t="s">
        <v>21</v>
      </c>
      <c r="C37" s="88">
        <f t="shared" si="0"/>
        <v>0</v>
      </c>
      <c r="D37" s="25" t="s">
        <v>285</v>
      </c>
      <c r="E37" s="15"/>
      <c r="F37" s="15"/>
      <c r="J37"/>
      <c r="K37"/>
      <c r="L37"/>
      <c r="M37"/>
    </row>
    <row r="38" spans="1:13" x14ac:dyDescent="0.25">
      <c r="B38" s="5" t="s">
        <v>30</v>
      </c>
      <c r="C38" s="25"/>
      <c r="D38" s="25" t="str">
        <f>D37</f>
        <v>[mm]</v>
      </c>
      <c r="E38" s="25">
        <v>2</v>
      </c>
      <c r="F38" s="26" t="e">
        <f>IF(B35="MAXIMALIZAČNÍ KRITÉRIUM:",(C38/C37)*E38,(C37/C38)*E38)</f>
        <v>#DIV/0!</v>
      </c>
      <c r="J38"/>
      <c r="K38"/>
      <c r="L38"/>
      <c r="M38"/>
    </row>
    <row r="39" spans="1:13" x14ac:dyDescent="0.25">
      <c r="B39" s="3" t="s">
        <v>3</v>
      </c>
      <c r="C39" s="25"/>
      <c r="D39" s="25" t="str">
        <f>D38</f>
        <v>[mm]</v>
      </c>
      <c r="E39" s="25">
        <v>2</v>
      </c>
      <c r="F39" s="26" t="e">
        <f>IF(B35="MAXIMALIZAČNÍ KRITÉRIUM:",(C39/C37)*E39,(C37/C39)*E39)</f>
        <v>#DIV/0!</v>
      </c>
      <c r="J39"/>
      <c r="K39"/>
      <c r="L39"/>
      <c r="M39"/>
    </row>
    <row r="40" spans="1:13" x14ac:dyDescent="0.25">
      <c r="A40" s="89"/>
      <c r="B40" s="90" t="s">
        <v>4</v>
      </c>
      <c r="C40" s="91"/>
      <c r="D40" s="91" t="str">
        <f>D39</f>
        <v>[mm]</v>
      </c>
      <c r="E40" s="25">
        <v>2</v>
      </c>
      <c r="F40" s="92" t="e">
        <f>IF(B35="MAXIMALIZAČNÍ KRITÉRIUM:",(C40/C37)*E40,(C37/C40)*E40)</f>
        <v>#DIV/0!</v>
      </c>
      <c r="J40"/>
      <c r="K40"/>
      <c r="L40"/>
      <c r="M40"/>
    </row>
    <row r="41" spans="1:13" x14ac:dyDescent="0.25">
      <c r="A41" s="82"/>
      <c r="B41" s="83" t="s">
        <v>17</v>
      </c>
      <c r="C41" s="84"/>
      <c r="D41" s="85"/>
      <c r="E41" s="25"/>
      <c r="F41" s="86"/>
      <c r="J41"/>
      <c r="K41"/>
      <c r="L41"/>
      <c r="M41"/>
    </row>
    <row r="42" spans="1:13" ht="15.75" thickBot="1" x14ac:dyDescent="0.3">
      <c r="A42" s="15">
        <f>'Zadávací LIST1'!B8</f>
        <v>7</v>
      </c>
      <c r="B42" s="87" t="s">
        <v>278</v>
      </c>
      <c r="C42" s="24" t="s">
        <v>18</v>
      </c>
      <c r="D42" s="24" t="s">
        <v>19</v>
      </c>
      <c r="E42" s="24" t="s">
        <v>1</v>
      </c>
      <c r="F42" s="24" t="s">
        <v>20</v>
      </c>
      <c r="J42"/>
      <c r="K42"/>
      <c r="L42"/>
      <c r="M42"/>
    </row>
    <row r="43" spans="1:13" x14ac:dyDescent="0.25">
      <c r="B43" s="14" t="s">
        <v>21</v>
      </c>
      <c r="C43" s="88">
        <f t="shared" si="0"/>
        <v>0</v>
      </c>
      <c r="D43" s="25" t="s">
        <v>285</v>
      </c>
      <c r="E43" s="15"/>
      <c r="F43" s="15"/>
      <c r="J43"/>
      <c r="K43"/>
      <c r="L43"/>
      <c r="M43"/>
    </row>
    <row r="44" spans="1:13" x14ac:dyDescent="0.25">
      <c r="B44" s="5" t="s">
        <v>30</v>
      </c>
      <c r="C44" s="25"/>
      <c r="D44" s="25" t="str">
        <f>D43</f>
        <v>[mm]</v>
      </c>
      <c r="E44" s="25">
        <v>3</v>
      </c>
      <c r="F44" s="26" t="e">
        <f>IF(B41="MAXIMALIZAČNÍ KRITÉRIUM:",(C44/C43)*E44,(C43/C44)*E44)</f>
        <v>#DIV/0!</v>
      </c>
    </row>
    <row r="45" spans="1:13" x14ac:dyDescent="0.25">
      <c r="B45" s="3" t="s">
        <v>3</v>
      </c>
      <c r="C45" s="25"/>
      <c r="D45" s="25" t="str">
        <f>D44</f>
        <v>[mm]</v>
      </c>
      <c r="E45" s="25">
        <v>3</v>
      </c>
      <c r="F45" s="26" t="e">
        <f>IF(B41="MAXIMALIZAČNÍ KRITÉRIUM:",(C45/C43)*E45,(C43/C45)*E45)</f>
        <v>#DIV/0!</v>
      </c>
    </row>
    <row r="46" spans="1:13" x14ac:dyDescent="0.25">
      <c r="A46" s="89"/>
      <c r="B46" s="90" t="s">
        <v>4</v>
      </c>
      <c r="C46" s="91"/>
      <c r="D46" s="91" t="str">
        <f>D45</f>
        <v>[mm]</v>
      </c>
      <c r="E46" s="91">
        <v>3</v>
      </c>
      <c r="F46" s="92" t="e">
        <f>IF(B41="MAXIMALIZAČNÍ KRITÉRIUM:",(C46/C43)*E46,(C43/C46)*E46)</f>
        <v>#DIV/0!</v>
      </c>
    </row>
    <row r="47" spans="1:13" x14ac:dyDescent="0.25">
      <c r="A47" s="82"/>
      <c r="B47" s="83" t="s">
        <v>17</v>
      </c>
      <c r="C47" s="84"/>
      <c r="D47" s="85"/>
      <c r="E47" s="85"/>
      <c r="F47" s="86"/>
    </row>
    <row r="48" spans="1:13" ht="15.75" thickBot="1" x14ac:dyDescent="0.3">
      <c r="A48" s="15">
        <f>'Zadávací LIST1'!B9</f>
        <v>8</v>
      </c>
      <c r="B48" s="87" t="s">
        <v>279</v>
      </c>
      <c r="C48" s="24" t="s">
        <v>18</v>
      </c>
      <c r="D48" s="24" t="s">
        <v>19</v>
      </c>
      <c r="E48" s="24" t="s">
        <v>1</v>
      </c>
      <c r="F48" s="24" t="s">
        <v>20</v>
      </c>
    </row>
    <row r="49" spans="1:6" x14ac:dyDescent="0.25">
      <c r="B49" s="14" t="s">
        <v>21</v>
      </c>
      <c r="C49" s="88">
        <f t="shared" si="0"/>
        <v>0</v>
      </c>
      <c r="D49" s="25" t="s">
        <v>286</v>
      </c>
      <c r="E49" s="15"/>
      <c r="F49" s="15"/>
    </row>
    <row r="50" spans="1:6" x14ac:dyDescent="0.25">
      <c r="B50" s="5" t="s">
        <v>30</v>
      </c>
      <c r="C50" s="25"/>
      <c r="D50" s="25" t="str">
        <f>D49</f>
        <v>[kW]</v>
      </c>
      <c r="E50" s="25">
        <v>3</v>
      </c>
      <c r="F50" s="26" t="e">
        <f>IF(B47="MAXIMALIZAČNÍ KRITÉRIUM:",(C50/C49)*E50,(C49/C50)*E50)</f>
        <v>#DIV/0!</v>
      </c>
    </row>
    <row r="51" spans="1:6" x14ac:dyDescent="0.25">
      <c r="B51" s="3" t="s">
        <v>3</v>
      </c>
      <c r="C51" s="25"/>
      <c r="D51" s="25" t="str">
        <f>D50</f>
        <v>[kW]</v>
      </c>
      <c r="E51" s="25">
        <v>3</v>
      </c>
      <c r="F51" s="26" t="e">
        <f>IF(B47="MAXIMALIZAČNÍ KRITÉRIUM:",(C51/C49)*E51,(C49/C51)*E51)</f>
        <v>#DIV/0!</v>
      </c>
    </row>
    <row r="52" spans="1:6" x14ac:dyDescent="0.25">
      <c r="A52" s="89"/>
      <c r="B52" s="90" t="s">
        <v>4</v>
      </c>
      <c r="C52" s="91"/>
      <c r="D52" s="91" t="str">
        <f>D51</f>
        <v>[kW]</v>
      </c>
      <c r="E52" s="91">
        <v>3</v>
      </c>
      <c r="F52" s="92" t="e">
        <f>IF(B47="MAXIMALIZAČNÍ KRITÉRIUM:",(C52/C49)*E52,(C49/C52)*E52)</f>
        <v>#DIV/0!</v>
      </c>
    </row>
    <row r="53" spans="1:6" x14ac:dyDescent="0.25">
      <c r="A53" s="82"/>
      <c r="B53" s="83" t="s">
        <v>17</v>
      </c>
      <c r="C53" s="84"/>
      <c r="D53" s="85"/>
      <c r="E53" s="85"/>
      <c r="F53" s="86"/>
    </row>
    <row r="54" spans="1:6" ht="15.75" thickBot="1" x14ac:dyDescent="0.3">
      <c r="A54" s="15">
        <f>'Zadávací LIST1'!B10</f>
        <v>9</v>
      </c>
      <c r="B54" s="87" t="s">
        <v>280</v>
      </c>
      <c r="C54" s="24" t="s">
        <v>18</v>
      </c>
      <c r="D54" s="24" t="s">
        <v>19</v>
      </c>
      <c r="E54" s="24" t="s">
        <v>1</v>
      </c>
      <c r="F54" s="24" t="s">
        <v>20</v>
      </c>
    </row>
    <row r="55" spans="1:6" x14ac:dyDescent="0.25">
      <c r="B55" s="14" t="s">
        <v>21</v>
      </c>
      <c r="C55" s="88">
        <f>IF(B53="MAXIMALIZAČNÍ KRITÉRIUM:",MAX(C56:C58),MIN(C56:C58))</f>
        <v>0</v>
      </c>
      <c r="D55" s="25" t="s">
        <v>267</v>
      </c>
      <c r="E55" s="15"/>
      <c r="F55" s="15"/>
    </row>
    <row r="56" spans="1:6" x14ac:dyDescent="0.25">
      <c r="B56" s="5" t="s">
        <v>30</v>
      </c>
      <c r="C56" s="25"/>
      <c r="D56" s="25" t="s">
        <v>267</v>
      </c>
      <c r="E56" s="25">
        <v>2</v>
      </c>
      <c r="F56" s="26" t="e">
        <f>IF(B53="MAXIMALIZAČNÍ KRITÉRIUM:",(C56/C55)*E56,(C55/C56)*E56)</f>
        <v>#DIV/0!</v>
      </c>
    </row>
    <row r="57" spans="1:6" x14ac:dyDescent="0.25">
      <c r="B57" s="3" t="s">
        <v>3</v>
      </c>
      <c r="C57" s="25"/>
      <c r="D57" s="25" t="s">
        <v>267</v>
      </c>
      <c r="E57" s="25">
        <v>2</v>
      </c>
      <c r="F57" s="26" t="e">
        <f>IF(B53="MAXIMALIZAČNÍ KRITÉRIUM:",(C57/C55)*E57,(C55/C57)*E57)</f>
        <v>#DIV/0!</v>
      </c>
    </row>
    <row r="58" spans="1:6" x14ac:dyDescent="0.25">
      <c r="A58" s="89"/>
      <c r="B58" s="90" t="s">
        <v>4</v>
      </c>
      <c r="C58" s="91"/>
      <c r="D58" s="91" t="s">
        <v>267</v>
      </c>
      <c r="E58" s="91">
        <v>2</v>
      </c>
      <c r="F58" s="92" t="e">
        <f>IF(B53="MAXIMALIZAČNÍ KRITÉRIUM:",(C58/C55)*E58,(C55/C58)*E58)</f>
        <v>#DIV/0!</v>
      </c>
    </row>
    <row r="59" spans="1:6" x14ac:dyDescent="0.25">
      <c r="A59" s="82"/>
      <c r="B59" s="83" t="s">
        <v>17</v>
      </c>
      <c r="C59" s="84"/>
      <c r="D59" s="85"/>
      <c r="E59" s="85"/>
      <c r="F59" s="86"/>
    </row>
    <row r="60" spans="1:6" ht="15.75" thickBot="1" x14ac:dyDescent="0.3">
      <c r="A60" s="15">
        <v>10</v>
      </c>
      <c r="B60" s="87" t="s">
        <v>281</v>
      </c>
      <c r="C60" s="24" t="s">
        <v>18</v>
      </c>
      <c r="D60" s="24" t="s">
        <v>19</v>
      </c>
      <c r="E60" s="24" t="s">
        <v>1</v>
      </c>
      <c r="F60" s="24" t="s">
        <v>20</v>
      </c>
    </row>
    <row r="61" spans="1:6" x14ac:dyDescent="0.25">
      <c r="B61" s="14" t="s">
        <v>21</v>
      </c>
      <c r="C61" s="88">
        <f>IF(B59="MAXIMALIZAČNÍ KRITÉRIUM:",MAX(C62:C64),MIN(C62:C64))</f>
        <v>0</v>
      </c>
      <c r="D61" s="25" t="s">
        <v>267</v>
      </c>
      <c r="E61" s="15"/>
      <c r="F61" s="15"/>
    </row>
    <row r="62" spans="1:6" x14ac:dyDescent="0.25">
      <c r="B62" s="5" t="s">
        <v>30</v>
      </c>
      <c r="C62" s="25"/>
      <c r="D62" s="25" t="s">
        <v>267</v>
      </c>
      <c r="E62" s="25">
        <v>2</v>
      </c>
      <c r="F62" s="26" t="e">
        <f>IF(B59="MAXIMALIZAČNÍ KRITÉRIUM:",(C62/C61)*E62,(C61/C62)*E62)</f>
        <v>#DIV/0!</v>
      </c>
    </row>
    <row r="63" spans="1:6" x14ac:dyDescent="0.25">
      <c r="B63" s="3" t="s">
        <v>3</v>
      </c>
      <c r="C63" s="25"/>
      <c r="D63" s="25" t="s">
        <v>267</v>
      </c>
      <c r="E63" s="25">
        <v>2</v>
      </c>
      <c r="F63" s="26" t="e">
        <f>IF(B59="MAXIMALIZAČNÍ KRITÉRIUM:",(C63/C61)*E63,(C61/C63)*E63)</f>
        <v>#DIV/0!</v>
      </c>
    </row>
    <row r="64" spans="1:6" x14ac:dyDescent="0.25">
      <c r="A64" s="89"/>
      <c r="B64" s="90" t="s">
        <v>4</v>
      </c>
      <c r="C64" s="91"/>
      <c r="D64" s="91" t="s">
        <v>267</v>
      </c>
      <c r="E64" s="91">
        <v>2</v>
      </c>
      <c r="F64" s="92" t="e">
        <f>IF(B59="MAXIMALIZAČNÍ KRITÉRIUM:",(C64/C61)*E64,(C61/C64)*E64)</f>
        <v>#DIV/0!</v>
      </c>
    </row>
    <row r="65" spans="1:6" x14ac:dyDescent="0.25">
      <c r="A65" s="82"/>
      <c r="B65" s="83" t="s">
        <v>17</v>
      </c>
      <c r="C65" s="84"/>
      <c r="D65" s="85"/>
      <c r="E65" s="85"/>
      <c r="F65" s="86"/>
    </row>
    <row r="66" spans="1:6" ht="15.75" thickBot="1" x14ac:dyDescent="0.3">
      <c r="A66" s="15">
        <v>11</v>
      </c>
      <c r="B66" s="87" t="s">
        <v>282</v>
      </c>
      <c r="C66" s="24" t="s">
        <v>18</v>
      </c>
      <c r="D66" s="24" t="s">
        <v>19</v>
      </c>
      <c r="E66" s="24" t="s">
        <v>1</v>
      </c>
      <c r="F66" s="24" t="s">
        <v>20</v>
      </c>
    </row>
    <row r="67" spans="1:6" x14ac:dyDescent="0.25">
      <c r="B67" s="14" t="s">
        <v>21</v>
      </c>
      <c r="C67" s="88">
        <f>IF(B65="MAXIMALIZAČNÍ KRITÉRIUM:",MAX(C68:C70),MIN(C68:C70))</f>
        <v>0</v>
      </c>
      <c r="D67" s="25" t="s">
        <v>267</v>
      </c>
      <c r="E67" s="15"/>
      <c r="F67" s="15"/>
    </row>
    <row r="68" spans="1:6" x14ac:dyDescent="0.25">
      <c r="B68" s="5" t="s">
        <v>30</v>
      </c>
      <c r="C68" s="25"/>
      <c r="D68" s="25" t="s">
        <v>267</v>
      </c>
      <c r="E68" s="25">
        <v>2</v>
      </c>
      <c r="F68" s="26" t="e">
        <f>IF(B65="MAXIMALIZAČNÍ KRITÉRIUM:",(C68/C67)*E68,(C67/C68)*E68)</f>
        <v>#DIV/0!</v>
      </c>
    </row>
    <row r="69" spans="1:6" x14ac:dyDescent="0.25">
      <c r="B69" s="3" t="s">
        <v>3</v>
      </c>
      <c r="C69" s="25"/>
      <c r="D69" s="25" t="s">
        <v>267</v>
      </c>
      <c r="E69" s="25">
        <v>2</v>
      </c>
      <c r="F69" s="26" t="e">
        <f>IF(B65="MAXIMALIZAČNÍ KRITÉRIUM:",(C69/C67)*E69,(C67/C69)*E69)</f>
        <v>#DIV/0!</v>
      </c>
    </row>
    <row r="70" spans="1:6" x14ac:dyDescent="0.25">
      <c r="A70" s="89"/>
      <c r="B70" s="90" t="s">
        <v>4</v>
      </c>
      <c r="C70" s="91"/>
      <c r="D70" s="91" t="s">
        <v>267</v>
      </c>
      <c r="E70" s="91">
        <v>2</v>
      </c>
      <c r="F70" s="92" t="e">
        <f>IF(B65="MAXIMALIZAČNÍ KRITÉRIUM:",(C70/C67)*E70,(C67/C70)*E70)</f>
        <v>#DIV/0!</v>
      </c>
    </row>
    <row r="71" spans="1:6" x14ac:dyDescent="0.25">
      <c r="A71" s="82"/>
      <c r="B71" s="83" t="s">
        <v>17</v>
      </c>
      <c r="C71" s="84"/>
      <c r="D71" s="85"/>
      <c r="E71" s="85"/>
      <c r="F71" s="86"/>
    </row>
    <row r="72" spans="1:6" ht="15.75" thickBot="1" x14ac:dyDescent="0.3">
      <c r="A72" s="15">
        <v>12</v>
      </c>
      <c r="B72" s="87" t="s">
        <v>283</v>
      </c>
      <c r="C72" s="24" t="s">
        <v>18</v>
      </c>
      <c r="D72" s="24" t="s">
        <v>19</v>
      </c>
      <c r="E72" s="24" t="s">
        <v>1</v>
      </c>
      <c r="F72" s="24" t="s">
        <v>20</v>
      </c>
    </row>
    <row r="73" spans="1:6" x14ac:dyDescent="0.25">
      <c r="B73" s="14" t="s">
        <v>21</v>
      </c>
      <c r="C73" s="88">
        <f>IF(B71="MAXIMALIZAČNÍ KRITÉRIUM:",MAX(C74:C76),MIN(C74:C76))</f>
        <v>0</v>
      </c>
      <c r="D73" s="25" t="s">
        <v>286</v>
      </c>
      <c r="E73" s="15"/>
      <c r="F73" s="15"/>
    </row>
    <row r="74" spans="1:6" x14ac:dyDescent="0.25">
      <c r="B74" s="5" t="s">
        <v>30</v>
      </c>
      <c r="C74" s="25"/>
      <c r="D74" s="25" t="s">
        <v>286</v>
      </c>
      <c r="E74" s="25">
        <v>3</v>
      </c>
      <c r="F74" s="26" t="e">
        <f>IF(B71="MAXIMALIZAČNÍ KRITÉRIUM:",(C74/C73)*E74,(C73/C74)*E74)</f>
        <v>#DIV/0!</v>
      </c>
    </row>
    <row r="75" spans="1:6" x14ac:dyDescent="0.25">
      <c r="B75" s="3" t="s">
        <v>3</v>
      </c>
      <c r="C75" s="25"/>
      <c r="D75" s="25" t="s">
        <v>286</v>
      </c>
      <c r="E75" s="25">
        <v>3</v>
      </c>
      <c r="F75" s="26" t="e">
        <f>IF(B71="MAXIMALIZAČNÍ KRITÉRIUM:",(C75/C73)*E75,(C73/C75)*E75)</f>
        <v>#DIV/0!</v>
      </c>
    </row>
    <row r="76" spans="1:6" x14ac:dyDescent="0.25">
      <c r="A76" s="89"/>
      <c r="B76" s="90" t="s">
        <v>4</v>
      </c>
      <c r="C76" s="91"/>
      <c r="D76" s="91" t="s">
        <v>286</v>
      </c>
      <c r="E76" s="91">
        <v>3</v>
      </c>
      <c r="F76" s="92" t="e">
        <f>IF(B71="MAXIMALIZAČNÍ KRITÉRIUM:",(C76/C73)*E76,(C73/C76)*E76)</f>
        <v>#DIV/0!</v>
      </c>
    </row>
    <row r="77" spans="1:6" x14ac:dyDescent="0.25">
      <c r="A77" s="82"/>
      <c r="B77" s="83" t="s">
        <v>17</v>
      </c>
      <c r="C77" s="84"/>
      <c r="D77" s="85"/>
      <c r="E77" s="85"/>
      <c r="F77" s="86"/>
    </row>
    <row r="78" spans="1:6" ht="15.75" thickBot="1" x14ac:dyDescent="0.3">
      <c r="A78" s="15">
        <v>13</v>
      </c>
      <c r="B78" s="87" t="s">
        <v>284</v>
      </c>
      <c r="C78" s="24" t="s">
        <v>18</v>
      </c>
      <c r="D78" s="24" t="s">
        <v>19</v>
      </c>
      <c r="E78" s="24" t="s">
        <v>1</v>
      </c>
      <c r="F78" s="24" t="s">
        <v>20</v>
      </c>
    </row>
    <row r="79" spans="1:6" x14ac:dyDescent="0.25">
      <c r="B79" s="14" t="s">
        <v>21</v>
      </c>
      <c r="C79" s="88">
        <f>IF(B77="MAXIMALIZAČNÍ KRITÉRIUM:",MAX(C80:C82),MIN(C80:C82))</f>
        <v>0</v>
      </c>
      <c r="D79" s="25" t="s">
        <v>286</v>
      </c>
      <c r="E79" s="15"/>
      <c r="F79" s="15"/>
    </row>
    <row r="80" spans="1:6" x14ac:dyDescent="0.25">
      <c r="B80" s="5" t="s">
        <v>30</v>
      </c>
      <c r="C80" s="25"/>
      <c r="D80" s="25" t="s">
        <v>286</v>
      </c>
      <c r="E80" s="25">
        <v>3</v>
      </c>
      <c r="F80" s="26" t="e">
        <f>IF(B77="MAXIMALIZAČNÍ KRITÉRIUM:",(C80/C79)*E80,(C79/C80)*E80)</f>
        <v>#DIV/0!</v>
      </c>
    </row>
    <row r="81" spans="1:6" x14ac:dyDescent="0.25">
      <c r="B81" s="3" t="s">
        <v>3</v>
      </c>
      <c r="C81" s="25"/>
      <c r="D81" s="25" t="s">
        <v>286</v>
      </c>
      <c r="E81" s="25">
        <v>3</v>
      </c>
      <c r="F81" s="26" t="e">
        <f>IF(B77="MAXIMALIZAČNÍ KRITÉRIUM:",(C81/C79)*E81,(C79/C81)*E81)</f>
        <v>#DIV/0!</v>
      </c>
    </row>
    <row r="82" spans="1:6" ht="15.75" thickBot="1" x14ac:dyDescent="0.3">
      <c r="A82" s="89"/>
      <c r="B82" s="90" t="s">
        <v>4</v>
      </c>
      <c r="C82" s="91"/>
      <c r="D82" s="91" t="s">
        <v>286</v>
      </c>
      <c r="E82" s="91">
        <v>3</v>
      </c>
      <c r="F82" s="92" t="e">
        <f>IF(B77="MAXIMALIZAČNÍ KRITÉRIUM:",(C82/C79)*E82,(C79/C82)*E82)</f>
        <v>#DIV/0!</v>
      </c>
    </row>
    <row r="83" spans="1:6" ht="15.75" thickBot="1" x14ac:dyDescent="0.3">
      <c r="A83" s="47"/>
      <c r="B83" s="48" t="s">
        <v>12</v>
      </c>
      <c r="C83" s="49"/>
      <c r="D83" s="78"/>
      <c r="E83" s="50"/>
      <c r="F83" s="51"/>
    </row>
    <row r="84" spans="1:6" x14ac:dyDescent="0.25">
      <c r="B84" s="14"/>
      <c r="C84" s="26"/>
      <c r="D84" s="25"/>
      <c r="E84" s="25"/>
      <c r="F84" s="25"/>
    </row>
    <row r="85" spans="1:6" x14ac:dyDescent="0.25">
      <c r="B85" s="5" t="s">
        <v>30</v>
      </c>
      <c r="C85" s="26"/>
      <c r="D85" s="25"/>
      <c r="E85" s="25"/>
      <c r="F85" s="26" t="e">
        <f>F8+F14+F20+F26+F32+F38+F44+F50+F56+F62+F68+F74+F80</f>
        <v>#DIV/0!</v>
      </c>
    </row>
    <row r="86" spans="1:6" x14ac:dyDescent="0.25">
      <c r="B86" s="3" t="s">
        <v>3</v>
      </c>
      <c r="C86" s="26"/>
      <c r="D86" s="25"/>
      <c r="E86" s="25"/>
      <c r="F86" s="26" t="e">
        <f>F9+F15+F21+F27+F33+F39+F45+F51+F57+F63+F69+F75+F81</f>
        <v>#DIV/0!</v>
      </c>
    </row>
    <row r="87" spans="1:6" x14ac:dyDescent="0.25">
      <c r="B87" s="3" t="s">
        <v>4</v>
      </c>
      <c r="C87" s="26"/>
      <c r="D87" s="25"/>
      <c r="E87" s="25"/>
      <c r="F87" s="26" t="e">
        <f>F10+F16+F22+F28+F34+F40+F46+F52+F58+F64+F70+F76+F82</f>
        <v>#DIV/0!</v>
      </c>
    </row>
    <row r="88" spans="1:6" x14ac:dyDescent="0.25">
      <c r="C88" s="27"/>
      <c r="D88" s="27"/>
      <c r="E88" s="25"/>
      <c r="F88" s="26"/>
    </row>
    <row r="89" spans="1:6" x14ac:dyDescent="0.25">
      <c r="B89" s="41" t="s">
        <v>8</v>
      </c>
    </row>
    <row r="91" spans="1:6" x14ac:dyDescent="0.25">
      <c r="B91" s="38" t="s">
        <v>13</v>
      </c>
      <c r="C91" s="30"/>
      <c r="D91" s="30"/>
      <c r="E91" s="30"/>
      <c r="F91" s="30"/>
    </row>
    <row r="92" spans="1:6" x14ac:dyDescent="0.25">
      <c r="B92" s="39" t="s">
        <v>22</v>
      </c>
      <c r="C92" s="30"/>
      <c r="D92" s="30"/>
      <c r="E92" s="30"/>
      <c r="F92" s="30"/>
    </row>
    <row r="93" spans="1:6" x14ac:dyDescent="0.25">
      <c r="B93" s="39" t="str">
        <f>"Maximální počet bodů za technickou specifikaci byl dle  dokumentace Výzva k podání nabídek stanoven na 30 ze 100 ."</f>
        <v>Maximální počet bodů za technickou specifikaci byl dle  dokumentace Výzva k podání nabídek stanoven na 30 ze 100 .</v>
      </c>
      <c r="C93" s="30"/>
      <c r="D93" s="30"/>
      <c r="E93" s="30"/>
      <c r="F93" s="30"/>
    </row>
    <row r="94" spans="1:6" x14ac:dyDescent="0.25">
      <c r="B94" s="39" t="s">
        <v>23</v>
      </c>
      <c r="C94" s="30"/>
      <c r="D94" s="30"/>
      <c r="E94" s="30"/>
      <c r="F94" s="30"/>
    </row>
    <row r="95" spans="1:6" x14ac:dyDescent="0.25">
      <c r="B95" s="39" t="s">
        <v>24</v>
      </c>
      <c r="C95" s="30"/>
      <c r="D95" s="30"/>
      <c r="E95" s="30"/>
      <c r="F95" s="30"/>
    </row>
    <row r="96" spans="1:6" x14ac:dyDescent="0.25">
      <c r="B96" s="39" t="s">
        <v>25</v>
      </c>
      <c r="C96" s="30"/>
      <c r="D96" s="30"/>
      <c r="E96" s="30"/>
      <c r="F96" s="30"/>
    </row>
    <row r="97" spans="2:2" x14ac:dyDescent="0.25">
      <c r="B97" s="30" t="s">
        <v>28</v>
      </c>
    </row>
  </sheetData>
  <sheetProtection selectLockedCells="1" selectUnlockedCells="1"/>
  <mergeCells count="1">
    <mergeCell ref="A4:F4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'Zadávací LIST1'!$H$2:$H$3</xm:f>
          </x14:formula1>
          <xm:sqref>B5 B11 B17 B23 B29 B35 B41 B47 B53 B59 B65 B71 B77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6"/>
  <sheetViews>
    <sheetView tabSelected="1" zoomScale="150" workbookViewId="0">
      <selection sqref="A1:D1"/>
    </sheetView>
  </sheetViews>
  <sheetFormatPr defaultColWidth="8.42578125" defaultRowHeight="15" x14ac:dyDescent="0.25"/>
  <cols>
    <col min="1" max="1" width="35.42578125" style="3" customWidth="1"/>
    <col min="2" max="2" width="19.42578125" style="3" customWidth="1"/>
    <col min="3" max="3" width="6.85546875" style="3" customWidth="1"/>
    <col min="4" max="4" width="27.42578125" style="3" customWidth="1"/>
    <col min="5" max="5" width="8.42578125" style="3"/>
    <col min="6" max="6" width="11.42578125" style="3" customWidth="1"/>
    <col min="7" max="7" width="16.140625" style="3" customWidth="1"/>
    <col min="8" max="16384" width="8.42578125" style="3"/>
  </cols>
  <sheetData>
    <row r="1" spans="1:4" ht="30" customHeight="1" thickBot="1" x14ac:dyDescent="0.3">
      <c r="A1" s="122" t="s">
        <v>287</v>
      </c>
      <c r="B1" s="122"/>
      <c r="C1" s="122"/>
      <c r="D1" s="122"/>
    </row>
    <row r="2" spans="1:4" ht="15.75" thickTop="1" x14ac:dyDescent="0.25"/>
    <row r="3" spans="1:4" x14ac:dyDescent="0.25">
      <c r="A3" s="14" t="s">
        <v>268</v>
      </c>
      <c r="B3" s="15" t="s">
        <v>251</v>
      </c>
      <c r="C3" s="14"/>
      <c r="D3" s="14"/>
    </row>
    <row r="4" spans="1:4" x14ac:dyDescent="0.25">
      <c r="A4" s="16" t="s">
        <v>252</v>
      </c>
      <c r="B4" s="45">
        <f>MIN(B5:B7)</f>
        <v>0</v>
      </c>
      <c r="C4" s="16"/>
      <c r="D4" s="17"/>
    </row>
    <row r="5" spans="1:4" x14ac:dyDescent="0.25">
      <c r="A5" s="5" t="s">
        <v>30</v>
      </c>
      <c r="B5" s="46"/>
      <c r="C5" s="77">
        <f>Hodnoceni!B17</f>
        <v>10</v>
      </c>
      <c r="D5" s="20" t="e">
        <f>(B4/B5)*C5</f>
        <v>#DIV/0!</v>
      </c>
    </row>
    <row r="6" spans="1:4" x14ac:dyDescent="0.25">
      <c r="A6" s="18" t="s">
        <v>3</v>
      </c>
      <c r="B6" s="19"/>
      <c r="C6" s="77">
        <f>C5</f>
        <v>10</v>
      </c>
      <c r="D6" s="20" t="e">
        <f>(B4/B6)*C6</f>
        <v>#DIV/0!</v>
      </c>
    </row>
    <row r="7" spans="1:4" x14ac:dyDescent="0.25">
      <c r="A7" s="18" t="s">
        <v>4</v>
      </c>
      <c r="B7" s="19"/>
      <c r="C7" s="77">
        <f>C5</f>
        <v>10</v>
      </c>
      <c r="D7" s="20" t="e">
        <f>(B4/B7)*C7</f>
        <v>#DIV/0!</v>
      </c>
    </row>
    <row r="8" spans="1:4" x14ac:dyDescent="0.25">
      <c r="A8" s="18"/>
      <c r="B8" s="15"/>
      <c r="C8" s="19"/>
      <c r="D8" s="20"/>
    </row>
    <row r="9" spans="1:4" x14ac:dyDescent="0.25">
      <c r="A9" s="16"/>
      <c r="B9" s="45"/>
      <c r="C9" s="16"/>
      <c r="D9" s="17"/>
    </row>
    <row r="10" spans="1:4" x14ac:dyDescent="0.25">
      <c r="A10" s="5"/>
      <c r="B10" s="46"/>
      <c r="C10" s="19"/>
      <c r="D10" s="20"/>
    </row>
    <row r="11" spans="1:4" x14ac:dyDescent="0.25">
      <c r="A11" s="18"/>
      <c r="B11" s="19"/>
      <c r="C11" s="19"/>
      <c r="D11" s="20"/>
    </row>
    <row r="12" spans="1:4" x14ac:dyDescent="0.25">
      <c r="A12" s="18"/>
      <c r="B12" s="19"/>
      <c r="C12" s="19"/>
      <c r="D12" s="20"/>
    </row>
    <row r="13" spans="1:4" x14ac:dyDescent="0.25">
      <c r="A13" s="5"/>
      <c r="B13" s="25"/>
    </row>
    <row r="14" spans="1:4" x14ac:dyDescent="0.25">
      <c r="A14" s="14" t="s">
        <v>12</v>
      </c>
      <c r="B14" s="25"/>
    </row>
    <row r="15" spans="1:4" x14ac:dyDescent="0.25">
      <c r="A15" s="5" t="s">
        <v>30</v>
      </c>
      <c r="B15" s="21" t="e">
        <f>D5</f>
        <v>#DIV/0!</v>
      </c>
      <c r="D15" s="14"/>
    </row>
    <row r="16" spans="1:4" x14ac:dyDescent="0.25">
      <c r="A16" s="18" t="s">
        <v>3</v>
      </c>
      <c r="B16" s="21" t="e">
        <f>D6</f>
        <v>#DIV/0!</v>
      </c>
      <c r="D16" s="14"/>
    </row>
    <row r="17" spans="1:4" x14ac:dyDescent="0.25">
      <c r="A17" s="18" t="s">
        <v>4</v>
      </c>
      <c r="B17" s="21" t="e">
        <f>D7</f>
        <v>#DIV/0!</v>
      </c>
      <c r="D17" s="14"/>
    </row>
    <row r="18" spans="1:4" x14ac:dyDescent="0.25">
      <c r="B18" s="14"/>
      <c r="D18" s="14"/>
    </row>
    <row r="19" spans="1:4" x14ac:dyDescent="0.25">
      <c r="A19" s="18" t="s">
        <v>8</v>
      </c>
    </row>
    <row r="21" spans="1:4" x14ac:dyDescent="0.25">
      <c r="A21" s="22" t="s">
        <v>13</v>
      </c>
      <c r="B21" s="22"/>
      <c r="C21" s="22"/>
    </row>
    <row r="22" spans="1:4" x14ac:dyDescent="0.25">
      <c r="A22" s="40" t="str">
        <f>"Maximální počet bodů byl dle  dokumentace Výzva k podání nabídek stanoven na "&amp;C5&amp; " z 100"</f>
        <v>Maximální počet bodů byl dle  dokumentace Výzva k podání nabídek stanoven na 10 z 100</v>
      </c>
      <c r="B22" s="40"/>
      <c r="C22" s="40"/>
    </row>
    <row r="23" spans="1:4" x14ac:dyDescent="0.25">
      <c r="A23" s="40" t="s">
        <v>253</v>
      </c>
      <c r="B23" s="40"/>
      <c r="C23" s="40"/>
    </row>
    <row r="24" spans="1:4" x14ac:dyDescent="0.25">
      <c r="A24" s="40" t="s">
        <v>28</v>
      </c>
      <c r="B24" s="40"/>
      <c r="C24" s="40"/>
    </row>
    <row r="25" spans="1:4" x14ac:dyDescent="0.25">
      <c r="A25" s="5" t="s">
        <v>15</v>
      </c>
    </row>
    <row r="26" spans="1:4" x14ac:dyDescent="0.25">
      <c r="A26" s="31" t="str">
        <f>"Hodnota kritéria = (nejkratší doba/doba hodnoceného účastníka)*"&amp;C5</f>
        <v>Hodnota kritéria = (nejkratší doba/doba hodnoceného účastníka)*10</v>
      </c>
      <c r="B26" s="32"/>
      <c r="C26" s="33"/>
    </row>
  </sheetData>
  <sheetProtection selectLockedCells="1" selectUnlockedCells="1"/>
  <mergeCells count="1">
    <mergeCell ref="A1:D1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32"/>
  <sheetViews>
    <sheetView topLeftCell="F1" workbookViewId="0">
      <selection activeCell="L4" sqref="L4:L20"/>
    </sheetView>
  </sheetViews>
  <sheetFormatPr defaultRowHeight="12.75" x14ac:dyDescent="0.2"/>
  <cols>
    <col min="1" max="1" width="8.28515625" customWidth="1"/>
    <col min="2" max="2" width="26" customWidth="1"/>
    <col min="3" max="3" width="15.85546875" customWidth="1"/>
    <col min="6" max="6" width="8" customWidth="1"/>
    <col min="7" max="7" width="21.7109375" customWidth="1"/>
    <col min="8" max="8" width="14.140625" customWidth="1"/>
    <col min="9" max="9" width="19.85546875" customWidth="1"/>
    <col min="11" max="11" width="7.28515625" customWidth="1"/>
    <col min="12" max="12" width="52.140625" customWidth="1"/>
    <col min="14" max="14" width="57.7109375" customWidth="1"/>
    <col min="15" max="15" width="13.85546875" customWidth="1"/>
  </cols>
  <sheetData>
    <row r="1" spans="1:26" ht="13.5" thickBot="1" x14ac:dyDescent="0.25">
      <c r="A1" t="s">
        <v>171</v>
      </c>
      <c r="F1" t="s">
        <v>48</v>
      </c>
      <c r="K1" t="s">
        <v>172</v>
      </c>
    </row>
    <row r="2" spans="1:26" ht="23.25" customHeight="1" x14ac:dyDescent="0.2">
      <c r="A2" s="139" t="s">
        <v>66</v>
      </c>
      <c r="B2" s="140"/>
      <c r="C2" s="123" t="s">
        <v>31</v>
      </c>
      <c r="D2" s="60" t="s">
        <v>32</v>
      </c>
      <c r="F2" s="134" t="s">
        <v>78</v>
      </c>
      <c r="G2" s="135"/>
      <c r="H2" s="132" t="s">
        <v>79</v>
      </c>
      <c r="I2" s="63" t="s">
        <v>80</v>
      </c>
    </row>
    <row r="3" spans="1:26" ht="15.75" thickBot="1" x14ac:dyDescent="0.25">
      <c r="A3" s="141"/>
      <c r="B3" s="142"/>
      <c r="C3" s="124"/>
      <c r="D3" s="61" t="s">
        <v>33</v>
      </c>
      <c r="F3" s="136"/>
      <c r="G3" s="137"/>
      <c r="H3" s="133"/>
      <c r="I3" s="64" t="s">
        <v>81</v>
      </c>
    </row>
    <row r="4" spans="1:26" ht="15" customHeight="1" x14ac:dyDescent="0.2">
      <c r="A4" s="128" t="s">
        <v>51</v>
      </c>
      <c r="B4" s="130" t="str">
        <f>'Tech.specifikace '!B6</f>
        <v>Pojezd v ose X1 [mm]</v>
      </c>
      <c r="C4" s="68" t="str">
        <f>IF('Zadávací LIST1'!E2="min.","MAXIMÁLNÍ","MINIMÁLNÍ")</f>
        <v>MAXIMÁLNÍ</v>
      </c>
      <c r="D4" s="123">
        <f>'Tech.specifikace '!E8</f>
        <v>2</v>
      </c>
      <c r="F4" s="128" t="s">
        <v>51</v>
      </c>
      <c r="G4" s="138" t="str">
        <f>B4</f>
        <v>Pojezd v ose X1 [mm]</v>
      </c>
      <c r="H4" s="68" t="str">
        <f>C4</f>
        <v>MAXIMÁLNÍ</v>
      </c>
      <c r="I4" s="56" t="str">
        <f>H4</f>
        <v>MAXIMÁLNÍ</v>
      </c>
      <c r="K4" s="94" t="s">
        <v>51</v>
      </c>
      <c r="L4" s="96" t="str">
        <f>'Tech.specifikace '!$B$6</f>
        <v>Pojezd v ose X1 [mm]</v>
      </c>
      <c r="N4" t="s">
        <v>176</v>
      </c>
      <c r="O4" s="68" t="s">
        <v>174</v>
      </c>
      <c r="P4">
        <v>1</v>
      </c>
      <c r="Q4" t="str">
        <f t="shared" ref="Q4:Q35" si="0">"E"&amp;P4</f>
        <v>E1</v>
      </c>
      <c r="R4" t="s">
        <v>182</v>
      </c>
      <c r="S4" t="s">
        <v>175</v>
      </c>
    </row>
    <row r="5" spans="1:26" ht="15.75" customHeight="1" thickBot="1" x14ac:dyDescent="0.25">
      <c r="A5" s="129"/>
      <c r="B5" s="131"/>
      <c r="C5" s="72" t="str">
        <f>'Zadávací LIST1'!E2&amp;" "&amp;'Zadávací LIST1'!F2&amp;" "&amp;'Zadávací LIST1'!D2</f>
        <v>Min. 580 mm</v>
      </c>
      <c r="D5" s="124"/>
      <c r="F5" s="129"/>
      <c r="G5" s="131"/>
      <c r="H5" s="72" t="str">
        <f>C5</f>
        <v>Min. 580 mm</v>
      </c>
      <c r="I5" s="57"/>
      <c r="K5" s="94" t="s">
        <v>52</v>
      </c>
      <c r="L5" s="96" t="str">
        <f>'Tech.specifikace '!$B$12</f>
        <v>Pojezd v ose X2 [mm]</v>
      </c>
      <c r="N5" t="s">
        <v>188</v>
      </c>
      <c r="O5" s="68" t="s">
        <v>174</v>
      </c>
      <c r="P5">
        <v>1.5</v>
      </c>
      <c r="Q5" t="str">
        <f t="shared" si="0"/>
        <v>E1,5</v>
      </c>
      <c r="R5" t="s">
        <v>182</v>
      </c>
      <c r="S5" t="s">
        <v>175</v>
      </c>
      <c r="W5" t="s">
        <v>185</v>
      </c>
      <c r="X5">
        <v>1</v>
      </c>
      <c r="Y5" t="s">
        <v>186</v>
      </c>
      <c r="Z5" t="s">
        <v>187</v>
      </c>
    </row>
    <row r="6" spans="1:26" ht="15" customHeight="1" x14ac:dyDescent="0.2">
      <c r="A6" s="128" t="s">
        <v>52</v>
      </c>
      <c r="B6" s="130" t="str">
        <f>'Tech.specifikace '!B12</f>
        <v>Pojezd v ose X2 [mm]</v>
      </c>
      <c r="C6" s="68" t="str">
        <f>IF('Zadávací LIST1'!E3="min.","MAXIMÁLNÍ","MINIMÁLNÍ")</f>
        <v>MAXIMÁLNÍ</v>
      </c>
      <c r="D6" s="123">
        <f>'Tech.specifikace '!E14</f>
        <v>2</v>
      </c>
      <c r="F6" s="128" t="s">
        <v>52</v>
      </c>
      <c r="G6" s="138" t="str">
        <f>B6</f>
        <v>Pojezd v ose X2 [mm]</v>
      </c>
      <c r="H6" s="68" t="str">
        <f>C6</f>
        <v>MAXIMÁLNÍ</v>
      </c>
      <c r="I6" s="56" t="str">
        <f>H6</f>
        <v>MAXIMÁLNÍ</v>
      </c>
      <c r="K6" s="94" t="s">
        <v>53</v>
      </c>
      <c r="L6" s="96" t="str">
        <f>'Tech.specifikace '!$B$18</f>
        <v>Pojezd v ose Z1 [mm]</v>
      </c>
      <c r="N6" t="s">
        <v>173</v>
      </c>
      <c r="O6" s="68" t="s">
        <v>174</v>
      </c>
      <c r="P6">
        <v>2</v>
      </c>
      <c r="Q6" t="str">
        <f t="shared" si="0"/>
        <v>E2</v>
      </c>
      <c r="R6" t="s">
        <v>182</v>
      </c>
      <c r="S6" t="s">
        <v>175</v>
      </c>
      <c r="W6" t="s">
        <v>185</v>
      </c>
      <c r="X6">
        <v>1.5</v>
      </c>
      <c r="Y6" t="s">
        <v>186</v>
      </c>
      <c r="Z6" t="s">
        <v>187</v>
      </c>
    </row>
    <row r="7" spans="1:26" ht="15.75" customHeight="1" thickBot="1" x14ac:dyDescent="0.25">
      <c r="A7" s="129"/>
      <c r="B7" s="131"/>
      <c r="C7" s="72" t="str">
        <f>'Zadávací LIST1'!E3&amp;" "&amp;'Zadávací LIST1'!F3&amp;" "&amp;'Zadávací LIST1'!D3</f>
        <v>Min. 380 mm</v>
      </c>
      <c r="D7" s="124" t="s">
        <v>148</v>
      </c>
      <c r="F7" s="129"/>
      <c r="G7" s="131"/>
      <c r="H7" s="72" t="str">
        <f>C7</f>
        <v>Min. 380 mm</v>
      </c>
      <c r="I7" s="57"/>
      <c r="K7" s="94" t="s">
        <v>54</v>
      </c>
      <c r="L7" s="96" t="str">
        <f>'Tech.specifikace '!$B$24</f>
        <v>Pojezd v ose Z2 [mm]</v>
      </c>
      <c r="N7" t="s">
        <v>189</v>
      </c>
      <c r="O7" s="68" t="s">
        <v>174</v>
      </c>
      <c r="P7">
        <v>2.5</v>
      </c>
      <c r="Q7" t="str">
        <f t="shared" si="0"/>
        <v>E2,5</v>
      </c>
      <c r="R7" t="s">
        <v>182</v>
      </c>
      <c r="S7" t="s">
        <v>175</v>
      </c>
      <c r="W7" t="s">
        <v>185</v>
      </c>
      <c r="X7">
        <v>2</v>
      </c>
      <c r="Y7" t="s">
        <v>186</v>
      </c>
      <c r="Z7" t="s">
        <v>187</v>
      </c>
    </row>
    <row r="8" spans="1:26" ht="15" customHeight="1" x14ac:dyDescent="0.2">
      <c r="A8" s="128" t="s">
        <v>53</v>
      </c>
      <c r="B8" s="130" t="str">
        <f>'Tech.specifikace '!B18</f>
        <v>Pojezd v ose Z1 [mm]</v>
      </c>
      <c r="C8" s="68" t="str">
        <f>IF('Zadávací LIST1'!E4="min.","MAXIMÁLNÍ","MINIMÁLNÍ")</f>
        <v>MAXIMÁLNÍ</v>
      </c>
      <c r="D8" s="123">
        <f>'Tech.specifikace '!E20</f>
        <v>2</v>
      </c>
      <c r="F8" s="128" t="s">
        <v>53</v>
      </c>
      <c r="G8" s="138" t="str">
        <f t="shared" ref="G8" si="1">B8</f>
        <v>Pojezd v ose Z1 [mm]</v>
      </c>
      <c r="H8" s="68" t="str">
        <f t="shared" ref="H8:H63" si="2">C8</f>
        <v>MAXIMÁLNÍ</v>
      </c>
      <c r="I8" s="56" t="str">
        <f t="shared" ref="I8" si="3">H8</f>
        <v>MAXIMÁLNÍ</v>
      </c>
      <c r="K8" s="94" t="s">
        <v>55</v>
      </c>
      <c r="L8" s="96" t="str">
        <f>'Tech.specifikace '!$B$30</f>
        <v>Rozsah osy Y [mm]</v>
      </c>
      <c r="N8" t="s">
        <v>177</v>
      </c>
      <c r="O8" s="68" t="s">
        <v>174</v>
      </c>
      <c r="P8">
        <v>3</v>
      </c>
      <c r="Q8" t="str">
        <f t="shared" si="0"/>
        <v>E3</v>
      </c>
      <c r="R8" t="s">
        <v>182</v>
      </c>
      <c r="S8" t="s">
        <v>175</v>
      </c>
      <c r="W8" t="s">
        <v>185</v>
      </c>
      <c r="X8">
        <v>2.5</v>
      </c>
      <c r="Y8" t="s">
        <v>186</v>
      </c>
      <c r="Z8" t="s">
        <v>187</v>
      </c>
    </row>
    <row r="9" spans="1:26" ht="15.75" customHeight="1" thickBot="1" x14ac:dyDescent="0.25">
      <c r="A9" s="129"/>
      <c r="B9" s="131"/>
      <c r="C9" s="72" t="str">
        <f>'Zadávací LIST1'!E4&amp;" "&amp;'Zadávací LIST1'!F4&amp;" "&amp;'Zadávací LIST1'!D4</f>
        <v>Min. 280 mm</v>
      </c>
      <c r="D9" s="124" t="s">
        <v>149</v>
      </c>
      <c r="F9" s="129"/>
      <c r="G9" s="131"/>
      <c r="H9" s="72" t="str">
        <f t="shared" si="2"/>
        <v>Min. 280 mm</v>
      </c>
      <c r="I9" s="57"/>
      <c r="K9" s="94" t="s">
        <v>34</v>
      </c>
      <c r="L9" s="96" t="str">
        <f>'Tech.specifikace '!$B$36</f>
        <v>Maximální soustružený průměr [mm]</v>
      </c>
      <c r="N9" t="s">
        <v>190</v>
      </c>
      <c r="O9" s="68" t="s">
        <v>174</v>
      </c>
      <c r="P9">
        <v>3.5</v>
      </c>
      <c r="Q9" t="str">
        <f t="shared" si="0"/>
        <v>E3,5</v>
      </c>
      <c r="R9" t="s">
        <v>182</v>
      </c>
      <c r="S9" t="s">
        <v>175</v>
      </c>
      <c r="W9" t="s">
        <v>185</v>
      </c>
      <c r="X9">
        <v>3</v>
      </c>
      <c r="Y9" t="s">
        <v>186</v>
      </c>
      <c r="Z9" t="s">
        <v>187</v>
      </c>
    </row>
    <row r="10" spans="1:26" ht="15.75" customHeight="1" x14ac:dyDescent="0.2">
      <c r="A10" s="128" t="s">
        <v>54</v>
      </c>
      <c r="B10" s="130" t="str">
        <f>'Tech.specifikace '!B24</f>
        <v>Pojezd v ose Z2 [mm]</v>
      </c>
      <c r="C10" s="68" t="str">
        <f>IF('Zadávací LIST1'!E5="min.","MAXIMÁLNÍ","MINIMÁLNÍ")</f>
        <v>MAXIMÁLNÍ</v>
      </c>
      <c r="D10" s="123">
        <f>'Tech.specifikace '!E26</f>
        <v>2</v>
      </c>
      <c r="F10" s="128" t="s">
        <v>54</v>
      </c>
      <c r="G10" s="138" t="str">
        <f t="shared" ref="G10" si="4">B10</f>
        <v>Pojezd v ose Z2 [mm]</v>
      </c>
      <c r="H10" s="68" t="str">
        <f t="shared" si="2"/>
        <v>MAXIMÁLNÍ</v>
      </c>
      <c r="I10" s="56" t="str">
        <f t="shared" ref="I10" si="5">H10</f>
        <v>MAXIMÁLNÍ</v>
      </c>
      <c r="K10" s="94" t="s">
        <v>35</v>
      </c>
      <c r="L10" s="96" t="str">
        <f>'Tech.specifikace '!$B$42</f>
        <v>Maximální délka soustružení [mm]</v>
      </c>
      <c r="N10" t="s">
        <v>178</v>
      </c>
      <c r="O10" s="68" t="s">
        <v>174</v>
      </c>
      <c r="P10">
        <v>4</v>
      </c>
      <c r="Q10" t="str">
        <f t="shared" si="0"/>
        <v>E4</v>
      </c>
      <c r="R10" t="s">
        <v>182</v>
      </c>
      <c r="S10" t="s">
        <v>175</v>
      </c>
      <c r="W10" t="s">
        <v>185</v>
      </c>
      <c r="X10">
        <v>3.5</v>
      </c>
      <c r="Y10" t="s">
        <v>186</v>
      </c>
      <c r="Z10" t="s">
        <v>187</v>
      </c>
    </row>
    <row r="11" spans="1:26" ht="15.75" customHeight="1" thickBot="1" x14ac:dyDescent="0.25">
      <c r="A11" s="129"/>
      <c r="B11" s="131"/>
      <c r="C11" s="72" t="str">
        <f>'Zadávací LIST1'!E5&amp;" "&amp;'Zadávací LIST1'!F5&amp;" "&amp;'Zadávací LIST1'!D5</f>
        <v>Min. 500 mm</v>
      </c>
      <c r="D11" s="124" t="s">
        <v>150</v>
      </c>
      <c r="F11" s="129"/>
      <c r="G11" s="131"/>
      <c r="H11" s="72" t="str">
        <f t="shared" si="2"/>
        <v>Min. 500 mm</v>
      </c>
      <c r="I11" s="57"/>
      <c r="K11" s="94" t="s">
        <v>40</v>
      </c>
      <c r="L11" s="96" t="str">
        <f>'Tech.specifikace '!$B$48</f>
        <v>Výkon motoru poháněných nástrojů [kW]</v>
      </c>
      <c r="N11" t="s">
        <v>191</v>
      </c>
      <c r="O11" s="68" t="s">
        <v>174</v>
      </c>
      <c r="P11">
        <v>4.5</v>
      </c>
      <c r="Q11" t="str">
        <f t="shared" si="0"/>
        <v>E4,5</v>
      </c>
      <c r="R11" t="s">
        <v>182</v>
      </c>
      <c r="S11" t="s">
        <v>175</v>
      </c>
      <c r="W11" t="s">
        <v>185</v>
      </c>
      <c r="X11">
        <v>4</v>
      </c>
      <c r="Y11" t="s">
        <v>186</v>
      </c>
      <c r="Z11" t="s">
        <v>187</v>
      </c>
    </row>
    <row r="12" spans="1:26" ht="15" customHeight="1" x14ac:dyDescent="0.2">
      <c r="A12" s="128" t="s">
        <v>55</v>
      </c>
      <c r="B12" s="130" t="str">
        <f>'Tech.specifikace '!B30</f>
        <v>Rozsah osy Y [mm]</v>
      </c>
      <c r="C12" s="68" t="str">
        <f>IF('Zadávací LIST1'!E6="min.","MAXIMÁLNÍ","MINIMÁLNÍ")</f>
        <v>MAXIMÁLNÍ</v>
      </c>
      <c r="D12" s="123">
        <f>'Tech.specifikace '!E32</f>
        <v>2</v>
      </c>
      <c r="F12" s="128" t="s">
        <v>55</v>
      </c>
      <c r="G12" s="138" t="str">
        <f t="shared" ref="G12" si="6">B12</f>
        <v>Rozsah osy Y [mm]</v>
      </c>
      <c r="H12" s="68" t="str">
        <f t="shared" si="2"/>
        <v>MAXIMÁLNÍ</v>
      </c>
      <c r="I12" s="56" t="str">
        <f t="shared" ref="I12" si="7">H12</f>
        <v>MAXIMÁLNÍ</v>
      </c>
      <c r="K12" s="94" t="s">
        <v>36</v>
      </c>
      <c r="L12" s="96" t="str">
        <f>'Tech.specifikace '!$B$54</f>
        <v>Rychloposuv v osách X1/X2 [m/min]</v>
      </c>
      <c r="N12" t="s">
        <v>179</v>
      </c>
      <c r="O12" s="68" t="s">
        <v>174</v>
      </c>
      <c r="P12">
        <v>5</v>
      </c>
      <c r="Q12" t="str">
        <f t="shared" si="0"/>
        <v>E5</v>
      </c>
      <c r="R12" t="s">
        <v>182</v>
      </c>
      <c r="S12" t="s">
        <v>175</v>
      </c>
      <c r="W12" t="s">
        <v>185</v>
      </c>
      <c r="X12">
        <v>4.5</v>
      </c>
      <c r="Y12" t="s">
        <v>186</v>
      </c>
      <c r="Z12" t="s">
        <v>187</v>
      </c>
    </row>
    <row r="13" spans="1:26" ht="15.75" customHeight="1" thickBot="1" x14ac:dyDescent="0.25">
      <c r="A13" s="129"/>
      <c r="B13" s="131"/>
      <c r="C13" s="72" t="str">
        <f>'Zadávací LIST1'!E6&amp;" "&amp;'Zadávací LIST1'!F6&amp;" "&amp;'Zadávací LIST1'!D6</f>
        <v>Min. 50 mm</v>
      </c>
      <c r="D13" s="124" t="s">
        <v>151</v>
      </c>
      <c r="F13" s="129"/>
      <c r="G13" s="131"/>
      <c r="H13" s="72" t="str">
        <f t="shared" si="2"/>
        <v>Min. 50 mm</v>
      </c>
      <c r="I13" s="57"/>
      <c r="K13" s="94" t="s">
        <v>37</v>
      </c>
      <c r="L13" s="96" t="e">
        <f>'Tech.specifikace '!#REF!</f>
        <v>#REF!</v>
      </c>
      <c r="N13" t="s">
        <v>192</v>
      </c>
      <c r="O13" s="68" t="s">
        <v>174</v>
      </c>
      <c r="P13">
        <v>5.5</v>
      </c>
      <c r="Q13" t="str">
        <f t="shared" si="0"/>
        <v>E5,5</v>
      </c>
      <c r="R13" t="s">
        <v>182</v>
      </c>
      <c r="S13" t="s">
        <v>175</v>
      </c>
      <c r="W13" t="s">
        <v>185</v>
      </c>
      <c r="X13">
        <v>5</v>
      </c>
      <c r="Y13" t="s">
        <v>186</v>
      </c>
      <c r="Z13" t="s">
        <v>187</v>
      </c>
    </row>
    <row r="14" spans="1:26" ht="15" customHeight="1" x14ac:dyDescent="0.2">
      <c r="A14" s="128" t="s">
        <v>34</v>
      </c>
      <c r="B14" s="130" t="str">
        <f>'Tech.specifikace '!B36</f>
        <v>Maximální soustružený průměr [mm]</v>
      </c>
      <c r="C14" s="68" t="str">
        <f>IF('Zadávací LIST1'!E7="min.","MAXIMÁLNÍ","MINIMÁLNÍ")</f>
        <v>MAXIMÁLNÍ</v>
      </c>
      <c r="D14" s="123">
        <f>'Tech.specifikace '!E38</f>
        <v>2</v>
      </c>
      <c r="F14" s="128" t="s">
        <v>34</v>
      </c>
      <c r="G14" s="138" t="str">
        <f t="shared" ref="G14" si="8">B14</f>
        <v>Maximální soustružený průměr [mm]</v>
      </c>
      <c r="H14" s="68" t="str">
        <f t="shared" si="2"/>
        <v>MAXIMÁLNÍ</v>
      </c>
      <c r="I14" s="56" t="str">
        <f t="shared" ref="I14" si="9">H14</f>
        <v>MAXIMÁLNÍ</v>
      </c>
      <c r="K14" s="94" t="s">
        <v>38</v>
      </c>
      <c r="L14" s="96" t="e">
        <f>'Tech.specifikace '!#REF!</f>
        <v>#REF!</v>
      </c>
      <c r="N14" t="s">
        <v>180</v>
      </c>
      <c r="O14" s="68" t="s">
        <v>174</v>
      </c>
      <c r="P14">
        <v>6</v>
      </c>
      <c r="Q14" t="str">
        <f t="shared" si="0"/>
        <v>E6</v>
      </c>
      <c r="R14" t="s">
        <v>182</v>
      </c>
      <c r="S14" t="s">
        <v>175</v>
      </c>
      <c r="W14" t="s">
        <v>185</v>
      </c>
      <c r="X14">
        <v>5.5</v>
      </c>
      <c r="Y14" t="s">
        <v>186</v>
      </c>
      <c r="Z14" t="s">
        <v>187</v>
      </c>
    </row>
    <row r="15" spans="1:26" ht="15.75" customHeight="1" thickBot="1" x14ac:dyDescent="0.25">
      <c r="A15" s="129"/>
      <c r="B15" s="131"/>
      <c r="C15" s="72" t="str">
        <f>'Zadávací LIST1'!E7&amp;" "&amp;'Zadávací LIST1'!F7&amp;" "&amp;'Zadávací LIST1'!D7</f>
        <v>Min. 200 mm</v>
      </c>
      <c r="D15" s="124" t="s">
        <v>152</v>
      </c>
      <c r="F15" s="129"/>
      <c r="G15" s="131"/>
      <c r="H15" s="72" t="str">
        <f t="shared" si="2"/>
        <v>Min. 200 mm</v>
      </c>
      <c r="I15" s="57"/>
      <c r="K15" s="94" t="s">
        <v>39</v>
      </c>
      <c r="L15" s="96" t="e">
        <f>'Tech.specifikace '!#REF!</f>
        <v>#REF!</v>
      </c>
      <c r="N15" t="s">
        <v>193</v>
      </c>
      <c r="O15" s="68" t="s">
        <v>174</v>
      </c>
      <c r="P15">
        <v>6.5</v>
      </c>
      <c r="Q15" t="str">
        <f t="shared" si="0"/>
        <v>E6,5</v>
      </c>
      <c r="R15" t="s">
        <v>182</v>
      </c>
      <c r="S15" t="s">
        <v>175</v>
      </c>
      <c r="W15" t="s">
        <v>185</v>
      </c>
      <c r="X15">
        <v>6</v>
      </c>
      <c r="Y15" t="s">
        <v>186</v>
      </c>
      <c r="Z15" t="s">
        <v>187</v>
      </c>
    </row>
    <row r="16" spans="1:26" ht="15" customHeight="1" x14ac:dyDescent="0.2">
      <c r="A16" s="128" t="s">
        <v>35</v>
      </c>
      <c r="B16" s="130" t="str">
        <f>'Tech.specifikace '!B42</f>
        <v>Maximální délka soustružení [mm]</v>
      </c>
      <c r="C16" s="68" t="str">
        <f>IF('Zadávací LIST1'!E8="min.","MAXIMÁLNÍ","MINIMÁLNÍ")</f>
        <v>MAXIMÁLNÍ</v>
      </c>
      <c r="D16" s="123">
        <f>'Tech.specifikace '!E44</f>
        <v>3</v>
      </c>
      <c r="F16" s="128" t="s">
        <v>35</v>
      </c>
      <c r="G16" s="138" t="str">
        <f t="shared" ref="G16" si="10">B16</f>
        <v>Maximální délka soustružení [mm]</v>
      </c>
      <c r="H16" s="68" t="str">
        <f t="shared" si="2"/>
        <v>MAXIMÁLNÍ</v>
      </c>
      <c r="I16" s="56" t="str">
        <f t="shared" ref="I16" si="11">H16</f>
        <v>MAXIMÁLNÍ</v>
      </c>
      <c r="K16" s="94" t="s">
        <v>56</v>
      </c>
      <c r="L16" s="96" t="e">
        <f>'Tech.specifikace '!#REF!</f>
        <v>#REF!</v>
      </c>
      <c r="N16" t="s">
        <v>181</v>
      </c>
      <c r="O16" s="68" t="s">
        <v>174</v>
      </c>
      <c r="P16">
        <v>7</v>
      </c>
      <c r="Q16" t="str">
        <f t="shared" si="0"/>
        <v>E7</v>
      </c>
      <c r="R16" t="s">
        <v>182</v>
      </c>
      <c r="S16" t="s">
        <v>175</v>
      </c>
      <c r="W16" t="s">
        <v>185</v>
      </c>
      <c r="X16">
        <v>6.5</v>
      </c>
      <c r="Y16" t="s">
        <v>186</v>
      </c>
      <c r="Z16" t="s">
        <v>187</v>
      </c>
    </row>
    <row r="17" spans="1:26" ht="15.75" customHeight="1" thickBot="1" x14ac:dyDescent="0.25">
      <c r="A17" s="129"/>
      <c r="B17" s="131"/>
      <c r="C17" s="72" t="str">
        <f>'Zadávací LIST1'!E8&amp;" "&amp;'Zadávací LIST1'!F8&amp;" "&amp;'Zadávací LIST1'!D8</f>
        <v>Min. 100-50 mm</v>
      </c>
      <c r="D17" s="124" t="s">
        <v>153</v>
      </c>
      <c r="F17" s="129"/>
      <c r="G17" s="131"/>
      <c r="H17" s="72" t="str">
        <f t="shared" si="2"/>
        <v>Min. 100-50 mm</v>
      </c>
      <c r="I17" s="57"/>
      <c r="K17" s="94" t="s">
        <v>57</v>
      </c>
      <c r="L17" s="96" t="e">
        <f>'Tech.specifikace '!#REF!</f>
        <v>#REF!</v>
      </c>
      <c r="N17" t="s">
        <v>194</v>
      </c>
      <c r="O17" s="68" t="s">
        <v>174</v>
      </c>
      <c r="P17">
        <v>7.5</v>
      </c>
      <c r="Q17" t="str">
        <f t="shared" si="0"/>
        <v>E7,5</v>
      </c>
      <c r="R17" t="s">
        <v>182</v>
      </c>
      <c r="S17" t="s">
        <v>175</v>
      </c>
      <c r="W17" t="s">
        <v>185</v>
      </c>
      <c r="X17">
        <v>7</v>
      </c>
      <c r="Y17" t="s">
        <v>186</v>
      </c>
      <c r="Z17" t="s">
        <v>187</v>
      </c>
    </row>
    <row r="18" spans="1:26" ht="15" customHeight="1" x14ac:dyDescent="0.2">
      <c r="A18" s="128" t="s">
        <v>40</v>
      </c>
      <c r="B18" s="130" t="str">
        <f>'Tech.specifikace '!B48</f>
        <v>Výkon motoru poháněných nástrojů [kW]</v>
      </c>
      <c r="C18" s="68" t="str">
        <f>IF('Zadávací LIST1'!E9="min.","MAXIMÁLNÍ","MINIMÁLNÍ")</f>
        <v>MAXIMÁLNÍ</v>
      </c>
      <c r="D18" s="123">
        <f>'Tech.specifikace '!E50</f>
        <v>3</v>
      </c>
      <c r="F18" s="128" t="s">
        <v>40</v>
      </c>
      <c r="G18" s="138" t="str">
        <f t="shared" ref="G18:G58" si="12">B18</f>
        <v>Výkon motoru poháněných nástrojů [kW]</v>
      </c>
      <c r="H18" s="68" t="str">
        <f t="shared" si="2"/>
        <v>MAXIMÁLNÍ</v>
      </c>
      <c r="I18" s="56" t="str">
        <f t="shared" ref="I18" si="13">H18</f>
        <v>MAXIMÁLNÍ</v>
      </c>
      <c r="K18" s="94" t="s">
        <v>58</v>
      </c>
      <c r="L18" s="96" t="e">
        <f>'Tech.specifikace '!#REF!</f>
        <v>#REF!</v>
      </c>
      <c r="N18" t="s">
        <v>195</v>
      </c>
      <c r="O18" s="68" t="s">
        <v>174</v>
      </c>
      <c r="P18">
        <v>8</v>
      </c>
      <c r="Q18" t="str">
        <f t="shared" si="0"/>
        <v>E8</v>
      </c>
      <c r="R18" t="s">
        <v>182</v>
      </c>
      <c r="S18" t="s">
        <v>175</v>
      </c>
      <c r="W18" t="s">
        <v>185</v>
      </c>
      <c r="X18">
        <v>7.5</v>
      </c>
      <c r="Y18" t="s">
        <v>186</v>
      </c>
      <c r="Z18" t="s">
        <v>187</v>
      </c>
    </row>
    <row r="19" spans="1:26" ht="15.75" customHeight="1" thickBot="1" x14ac:dyDescent="0.25">
      <c r="A19" s="129"/>
      <c r="B19" s="131"/>
      <c r="C19" s="72" t="str">
        <f>'Zadávací LIST1'!E9&amp;" "&amp;'Zadávací LIST1'!F9&amp;" "&amp;'Zadávací LIST1'!D9</f>
        <v>Min. 100+50 mm</v>
      </c>
      <c r="D19" s="124" t="s">
        <v>154</v>
      </c>
      <c r="F19" s="129"/>
      <c r="G19" s="131"/>
      <c r="H19" s="72" t="str">
        <f t="shared" si="2"/>
        <v>Min. 100+50 mm</v>
      </c>
      <c r="I19" s="57"/>
      <c r="K19" s="94" t="s">
        <v>59</v>
      </c>
      <c r="L19" s="96" t="e">
        <f>'Tech.specifikace '!#REF!</f>
        <v>#REF!</v>
      </c>
      <c r="N19" t="s">
        <v>196</v>
      </c>
      <c r="O19" s="68" t="s">
        <v>174</v>
      </c>
      <c r="P19">
        <v>8.5</v>
      </c>
      <c r="Q19" t="str">
        <f t="shared" si="0"/>
        <v>E8,5</v>
      </c>
      <c r="R19" t="s">
        <v>182</v>
      </c>
      <c r="S19" t="s">
        <v>175</v>
      </c>
      <c r="W19" t="s">
        <v>185</v>
      </c>
      <c r="X19">
        <v>8</v>
      </c>
      <c r="Y19" t="s">
        <v>186</v>
      </c>
      <c r="Z19" t="s">
        <v>187</v>
      </c>
    </row>
    <row r="20" spans="1:26" ht="15" customHeight="1" x14ac:dyDescent="0.2">
      <c r="A20" s="128" t="s">
        <v>36</v>
      </c>
      <c r="B20" s="130" t="str">
        <f>'Tech.specifikace '!B54</f>
        <v>Rychloposuv v osách X1/X2 [m/min]</v>
      </c>
      <c r="C20" s="68" t="str">
        <f>IF('Zadávací LIST1'!E10="min.","MAXIMÁLNÍ","MINIMÁLNÍ")</f>
        <v>MAXIMÁLNÍ</v>
      </c>
      <c r="D20" s="123">
        <f>'Tech.specifikace '!E56</f>
        <v>2</v>
      </c>
      <c r="F20" s="128" t="s">
        <v>36</v>
      </c>
      <c r="G20" s="138" t="str">
        <f t="shared" ref="G20:G60" si="14">B20</f>
        <v>Rychloposuv v osách X1/X2 [m/min]</v>
      </c>
      <c r="H20" s="68" t="str">
        <f t="shared" si="2"/>
        <v>MAXIMÁLNÍ</v>
      </c>
      <c r="I20" s="56" t="str">
        <f t="shared" ref="I20" si="15">H20</f>
        <v>MAXIMÁLNÍ</v>
      </c>
      <c r="K20" s="94" t="s">
        <v>60</v>
      </c>
      <c r="L20" s="96" t="e">
        <f>'Tech.specifikace '!#REF!</f>
        <v>#REF!</v>
      </c>
      <c r="N20" t="s">
        <v>197</v>
      </c>
      <c r="O20" s="68" t="s">
        <v>174</v>
      </c>
      <c r="P20">
        <v>9</v>
      </c>
      <c r="Q20" t="str">
        <f t="shared" si="0"/>
        <v>E9</v>
      </c>
      <c r="R20" t="s">
        <v>182</v>
      </c>
      <c r="S20" t="s">
        <v>175</v>
      </c>
      <c r="W20" t="s">
        <v>185</v>
      </c>
      <c r="X20">
        <v>8.5</v>
      </c>
      <c r="Y20" t="s">
        <v>186</v>
      </c>
      <c r="Z20" t="s">
        <v>187</v>
      </c>
    </row>
    <row r="21" spans="1:26" ht="15.75" customHeight="1" thickBot="1" x14ac:dyDescent="0.25">
      <c r="A21" s="129"/>
      <c r="B21" s="131"/>
      <c r="C21" s="72" t="str">
        <f>'Zadávací LIST1'!E10&amp;" "&amp;'Zadávací LIST1'!F10&amp;" "&amp;'Zadávací LIST1'!D10</f>
        <v>Min. 550 mm</v>
      </c>
      <c r="D21" s="124" t="s">
        <v>155</v>
      </c>
      <c r="F21" s="129"/>
      <c r="G21" s="131"/>
      <c r="H21" s="72" t="str">
        <f t="shared" si="2"/>
        <v>Min. 550 mm</v>
      </c>
      <c r="I21" s="57"/>
      <c r="K21" s="94" t="s">
        <v>61</v>
      </c>
      <c r="L21" s="96" t="e">
        <f>'Tech.specifikace '!#REF!</f>
        <v>#REF!</v>
      </c>
      <c r="N21" t="s">
        <v>198</v>
      </c>
      <c r="O21" s="68" t="s">
        <v>174</v>
      </c>
      <c r="P21">
        <v>9.5</v>
      </c>
      <c r="Q21" t="str">
        <f t="shared" si="0"/>
        <v>E9,5</v>
      </c>
      <c r="R21" t="s">
        <v>182</v>
      </c>
      <c r="S21" t="s">
        <v>175</v>
      </c>
      <c r="W21" t="s">
        <v>185</v>
      </c>
      <c r="X21">
        <v>9</v>
      </c>
      <c r="Y21" t="s">
        <v>186</v>
      </c>
      <c r="Z21" t="s">
        <v>187</v>
      </c>
    </row>
    <row r="22" spans="1:26" ht="15" customHeight="1" x14ac:dyDescent="0.2">
      <c r="A22" s="128" t="s">
        <v>37</v>
      </c>
      <c r="B22" s="130" t="e">
        <f>'Tech.specifikace '!#REF!</f>
        <v>#REF!</v>
      </c>
      <c r="C22" s="68" t="str">
        <f>IF('Zadávací LIST1'!E11="min.","MAXIMÁLNÍ","MINIMÁLNÍ")</f>
        <v>MAXIMÁLNÍ</v>
      </c>
      <c r="D22" s="123" t="e">
        <f>'Tech.specifikace '!#REF!</f>
        <v>#REF!</v>
      </c>
      <c r="F22" s="128" t="s">
        <v>37</v>
      </c>
      <c r="G22" s="138" t="e">
        <f t="shared" ref="G22:G62" si="16">B22</f>
        <v>#REF!</v>
      </c>
      <c r="H22" s="68" t="str">
        <f t="shared" si="2"/>
        <v>MAXIMÁLNÍ</v>
      </c>
      <c r="I22" s="56" t="str">
        <f t="shared" ref="I22" si="17">H22</f>
        <v>MAXIMÁLNÍ</v>
      </c>
      <c r="K22" s="94" t="s">
        <v>62</v>
      </c>
      <c r="L22" s="96" t="e">
        <f>'Tech.specifikace '!#REF!</f>
        <v>#REF!</v>
      </c>
      <c r="N22" t="s">
        <v>199</v>
      </c>
      <c r="O22" s="68" t="s">
        <v>174</v>
      </c>
      <c r="P22">
        <v>10</v>
      </c>
      <c r="Q22" t="str">
        <f t="shared" si="0"/>
        <v>E10</v>
      </c>
      <c r="R22" t="s">
        <v>182</v>
      </c>
      <c r="S22" t="s">
        <v>175</v>
      </c>
      <c r="W22" t="s">
        <v>185</v>
      </c>
      <c r="X22">
        <v>9.5</v>
      </c>
      <c r="Y22" t="s">
        <v>186</v>
      </c>
      <c r="Z22" t="s">
        <v>187</v>
      </c>
    </row>
    <row r="23" spans="1:26" ht="15.75" customHeight="1" thickBot="1" x14ac:dyDescent="0.25">
      <c r="A23" s="129"/>
      <c r="B23" s="131"/>
      <c r="C23" s="72" t="str">
        <f>'Zadávací LIST1'!E11&amp;" "&amp;'Zadávací LIST1'!F11&amp;" "&amp;'Zadávací LIST1'!D11</f>
        <v>Min. 30000 mm/min</v>
      </c>
      <c r="D23" s="124" t="s">
        <v>156</v>
      </c>
      <c r="F23" s="129"/>
      <c r="G23" s="131"/>
      <c r="H23" s="72" t="str">
        <f t="shared" si="2"/>
        <v>Min. 30000 mm/min</v>
      </c>
      <c r="I23" s="57"/>
      <c r="K23" s="94" t="s">
        <v>63</v>
      </c>
      <c r="L23" s="96" t="e">
        <f>'Tech.specifikace '!#REF!</f>
        <v>#REF!</v>
      </c>
      <c r="N23" t="s">
        <v>200</v>
      </c>
      <c r="O23" s="68" t="s">
        <v>174</v>
      </c>
      <c r="P23">
        <v>10.5</v>
      </c>
      <c r="Q23" t="str">
        <f t="shared" si="0"/>
        <v>E10,5</v>
      </c>
      <c r="R23" t="s">
        <v>182</v>
      </c>
      <c r="S23" t="s">
        <v>175</v>
      </c>
      <c r="W23" t="s">
        <v>185</v>
      </c>
      <c r="X23">
        <v>10</v>
      </c>
      <c r="Y23" t="s">
        <v>186</v>
      </c>
      <c r="Z23" t="s">
        <v>187</v>
      </c>
    </row>
    <row r="24" spans="1:26" ht="15" customHeight="1" x14ac:dyDescent="0.2">
      <c r="A24" s="128" t="s">
        <v>38</v>
      </c>
      <c r="B24" s="130" t="e">
        <f>'Tech.specifikace '!#REF!</f>
        <v>#REF!</v>
      </c>
      <c r="C24" s="68" t="str">
        <f>IF('Zadávací LIST1'!E12="min.","MAXIMÁLNÍ","MINIMÁLNÍ")</f>
        <v>MAXIMÁLNÍ</v>
      </c>
      <c r="D24" s="123" t="e">
        <f>'Tech.specifikace '!#REF!</f>
        <v>#REF!</v>
      </c>
      <c r="F24" s="128" t="s">
        <v>38</v>
      </c>
      <c r="G24" s="138" t="e">
        <f t="shared" ref="G24" si="18">B24</f>
        <v>#REF!</v>
      </c>
      <c r="H24" s="68" t="str">
        <f t="shared" si="2"/>
        <v>MAXIMÁLNÍ</v>
      </c>
      <c r="I24" s="56" t="str">
        <f t="shared" ref="I24" si="19">H24</f>
        <v>MAXIMÁLNÍ</v>
      </c>
      <c r="K24" s="94" t="s">
        <v>41</v>
      </c>
      <c r="L24" s="96" t="e">
        <f>'Tech.specifikace '!#REF!</f>
        <v>#REF!</v>
      </c>
      <c r="N24" t="s">
        <v>201</v>
      </c>
      <c r="O24" s="68" t="s">
        <v>174</v>
      </c>
      <c r="P24">
        <v>11</v>
      </c>
      <c r="Q24" t="str">
        <f t="shared" si="0"/>
        <v>E11</v>
      </c>
      <c r="R24" t="s">
        <v>182</v>
      </c>
      <c r="S24" t="s">
        <v>175</v>
      </c>
      <c r="W24" t="s">
        <v>185</v>
      </c>
      <c r="X24">
        <v>10.5</v>
      </c>
      <c r="Y24" t="s">
        <v>186</v>
      </c>
      <c r="Z24" t="s">
        <v>187</v>
      </c>
    </row>
    <row r="25" spans="1:26" ht="15.75" customHeight="1" thickBot="1" x14ac:dyDescent="0.25">
      <c r="A25" s="129"/>
      <c r="B25" s="131"/>
      <c r="C25" s="72" t="str">
        <f>'Zadávací LIST1'!E12&amp;" "&amp;'Zadávací LIST1'!F12&amp;" "&amp;'Zadávací LIST1'!D12</f>
        <v>Min. 10000 mm/min</v>
      </c>
      <c r="D25" s="124" t="s">
        <v>157</v>
      </c>
      <c r="F25" s="129"/>
      <c r="G25" s="131"/>
      <c r="H25" s="72" t="str">
        <f t="shared" si="2"/>
        <v>Min. 10000 mm/min</v>
      </c>
      <c r="I25" s="57"/>
      <c r="K25" s="94" t="s">
        <v>42</v>
      </c>
      <c r="L25" s="96" t="e">
        <f>'Tech.specifikace '!#REF!</f>
        <v>#REF!</v>
      </c>
      <c r="N25" t="s">
        <v>202</v>
      </c>
      <c r="O25" s="68" t="s">
        <v>174</v>
      </c>
      <c r="P25">
        <v>11.5</v>
      </c>
      <c r="Q25" t="str">
        <f t="shared" si="0"/>
        <v>E11,5</v>
      </c>
      <c r="R25" t="s">
        <v>182</v>
      </c>
      <c r="S25" t="s">
        <v>175</v>
      </c>
      <c r="W25" t="s">
        <v>185</v>
      </c>
      <c r="X25">
        <v>11</v>
      </c>
      <c r="Y25" t="s">
        <v>186</v>
      </c>
      <c r="Z25" t="s">
        <v>187</v>
      </c>
    </row>
    <row r="26" spans="1:26" ht="15" customHeight="1" x14ac:dyDescent="0.2">
      <c r="A26" s="128" t="s">
        <v>39</v>
      </c>
      <c r="B26" s="130" t="e">
        <f>'Tech.specifikace '!#REF!</f>
        <v>#REF!</v>
      </c>
      <c r="C26" s="68" t="str">
        <f>IF('Zadávací LIST1'!E13="min.","MAXIMÁLNÍ","MINIMÁLNÍ")</f>
        <v>MAXIMÁLNÍ</v>
      </c>
      <c r="D26" s="123" t="e">
        <f>'Tech.specifikace '!#REF!</f>
        <v>#REF!</v>
      </c>
      <c r="F26" s="128" t="s">
        <v>39</v>
      </c>
      <c r="G26" s="138" t="e">
        <f t="shared" ref="G26" si="20">B26</f>
        <v>#REF!</v>
      </c>
      <c r="H26" s="68" t="str">
        <f t="shared" si="2"/>
        <v>MAXIMÁLNÍ</v>
      </c>
      <c r="I26" s="56" t="str">
        <f t="shared" ref="I26" si="21">H26</f>
        <v>MAXIMÁLNÍ</v>
      </c>
      <c r="K26" s="94" t="s">
        <v>43</v>
      </c>
      <c r="L26" s="96" t="e">
        <f>'Tech.specifikace '!#REF!</f>
        <v>#REF!</v>
      </c>
      <c r="N26" t="s">
        <v>203</v>
      </c>
      <c r="O26" s="68" t="s">
        <v>174</v>
      </c>
      <c r="P26">
        <v>12</v>
      </c>
      <c r="Q26" t="str">
        <f t="shared" si="0"/>
        <v>E12</v>
      </c>
      <c r="R26" t="s">
        <v>182</v>
      </c>
      <c r="S26" t="s">
        <v>175</v>
      </c>
      <c r="W26" t="s">
        <v>185</v>
      </c>
      <c r="X26">
        <v>11.5</v>
      </c>
      <c r="Y26" t="s">
        <v>186</v>
      </c>
      <c r="Z26" t="s">
        <v>187</v>
      </c>
    </row>
    <row r="27" spans="1:26" ht="15.75" customHeight="1" thickBot="1" x14ac:dyDescent="0.25">
      <c r="A27" s="129"/>
      <c r="B27" s="131"/>
      <c r="C27" s="72" t="str">
        <f>'Zadávací LIST1'!E13&amp;" "&amp;'Zadávací LIST1'!F13&amp;" "&amp;'Zadávací LIST1'!D13</f>
        <v>Min. 30000 mm/min</v>
      </c>
      <c r="D27" s="124" t="s">
        <v>158</v>
      </c>
      <c r="F27" s="129"/>
      <c r="G27" s="131"/>
      <c r="H27" s="72" t="str">
        <f t="shared" si="2"/>
        <v>Min. 30000 mm/min</v>
      </c>
      <c r="I27" s="57"/>
      <c r="K27" s="94" t="s">
        <v>64</v>
      </c>
      <c r="L27" s="96" t="e">
        <f>'Tech.specifikace '!#REF!</f>
        <v>#REF!</v>
      </c>
      <c r="N27" t="s">
        <v>204</v>
      </c>
      <c r="O27" s="68" t="s">
        <v>174</v>
      </c>
      <c r="P27">
        <v>12.5</v>
      </c>
      <c r="Q27" t="str">
        <f t="shared" si="0"/>
        <v>E12,5</v>
      </c>
      <c r="R27" t="s">
        <v>182</v>
      </c>
      <c r="S27" t="s">
        <v>175</v>
      </c>
      <c r="W27" t="s">
        <v>185</v>
      </c>
      <c r="X27">
        <v>12</v>
      </c>
      <c r="Y27" t="s">
        <v>186</v>
      </c>
      <c r="Z27" t="s">
        <v>187</v>
      </c>
    </row>
    <row r="28" spans="1:26" ht="15" customHeight="1" x14ac:dyDescent="0.2">
      <c r="A28" s="128" t="s">
        <v>56</v>
      </c>
      <c r="B28" s="130" t="e">
        <f>'Tech.specifikace '!#REF!</f>
        <v>#REF!</v>
      </c>
      <c r="C28" s="68" t="str">
        <f>IF('Zadávací LIST1'!E14="min.","MAXIMÁLNÍ","MINIMÁLNÍ")</f>
        <v>MAXIMÁLNÍ</v>
      </c>
      <c r="D28" s="123" t="e">
        <f>'Tech.specifikace '!#REF!</f>
        <v>#REF!</v>
      </c>
      <c r="F28" s="128" t="s">
        <v>56</v>
      </c>
      <c r="G28" s="138" t="e">
        <f t="shared" si="12"/>
        <v>#REF!</v>
      </c>
      <c r="H28" s="68" t="str">
        <f t="shared" si="2"/>
        <v>MAXIMÁLNÍ</v>
      </c>
      <c r="I28" s="56" t="str">
        <f t="shared" ref="I28" si="22">H28</f>
        <v>MAXIMÁLNÍ</v>
      </c>
      <c r="K28" s="94" t="s">
        <v>65</v>
      </c>
      <c r="L28" s="96" t="e">
        <f>'Tech.specifikace '!#REF!</f>
        <v>#REF!</v>
      </c>
      <c r="N28" t="s">
        <v>205</v>
      </c>
      <c r="O28" s="68" t="s">
        <v>174</v>
      </c>
      <c r="P28">
        <v>13</v>
      </c>
      <c r="Q28" t="str">
        <f t="shared" si="0"/>
        <v>E13</v>
      </c>
      <c r="R28" t="s">
        <v>182</v>
      </c>
      <c r="S28" t="s">
        <v>175</v>
      </c>
      <c r="W28" t="s">
        <v>185</v>
      </c>
      <c r="X28">
        <v>12.5</v>
      </c>
      <c r="Y28" t="s">
        <v>186</v>
      </c>
      <c r="Z28" t="s">
        <v>187</v>
      </c>
    </row>
    <row r="29" spans="1:26" ht="15.75" customHeight="1" thickBot="1" x14ac:dyDescent="0.25">
      <c r="A29" s="129"/>
      <c r="B29" s="131"/>
      <c r="C29" s="72" t="str">
        <f>'Zadávací LIST1'!E14&amp;" "&amp;'Zadávací LIST1'!F14&amp;" "&amp;'Zadávací LIST1'!D14</f>
        <v>Min. 5500 ot/min</v>
      </c>
      <c r="D29" s="124" t="s">
        <v>159</v>
      </c>
      <c r="F29" s="129"/>
      <c r="G29" s="131"/>
      <c r="H29" s="72" t="str">
        <f t="shared" si="2"/>
        <v>Min. 5500 ot/min</v>
      </c>
      <c r="I29" s="57"/>
      <c r="K29" s="94" t="s">
        <v>120</v>
      </c>
      <c r="L29" s="96" t="e">
        <f>'Tech.specifikace '!#REF!</f>
        <v>#REF!</v>
      </c>
      <c r="N29" t="s">
        <v>206</v>
      </c>
      <c r="O29" s="68" t="s">
        <v>174</v>
      </c>
      <c r="P29">
        <v>13.5</v>
      </c>
      <c r="Q29" t="str">
        <f t="shared" si="0"/>
        <v>E13,5</v>
      </c>
      <c r="R29" t="s">
        <v>182</v>
      </c>
      <c r="S29" t="s">
        <v>175</v>
      </c>
      <c r="W29" t="s">
        <v>185</v>
      </c>
      <c r="X29">
        <v>13</v>
      </c>
      <c r="Y29" t="s">
        <v>186</v>
      </c>
      <c r="Z29" t="s">
        <v>187</v>
      </c>
    </row>
    <row r="30" spans="1:26" ht="15" customHeight="1" x14ac:dyDescent="0.2">
      <c r="A30" s="128" t="s">
        <v>57</v>
      </c>
      <c r="B30" s="130" t="e">
        <f>'Tech.specifikace '!#REF!</f>
        <v>#REF!</v>
      </c>
      <c r="C30" s="68" t="str">
        <f>IF('Zadávací LIST1'!E15="min.","MAXIMÁLNÍ","MINIMÁLNÍ")</f>
        <v>MAXIMÁLNÍ</v>
      </c>
      <c r="D30" s="123" t="e">
        <f>'Tech.specifikace '!#REF!</f>
        <v>#REF!</v>
      </c>
      <c r="F30" s="128" t="s">
        <v>57</v>
      </c>
      <c r="G30" s="138" t="e">
        <f t="shared" si="14"/>
        <v>#REF!</v>
      </c>
      <c r="H30" s="68" t="str">
        <f t="shared" si="2"/>
        <v>MAXIMÁLNÍ</v>
      </c>
      <c r="I30" s="56" t="str">
        <f t="shared" ref="I30" si="23">H30</f>
        <v>MAXIMÁLNÍ</v>
      </c>
      <c r="K30" s="94" t="s">
        <v>122</v>
      </c>
      <c r="L30" s="96" t="e">
        <f>'Tech.specifikace '!#REF!</f>
        <v>#REF!</v>
      </c>
      <c r="N30" t="s">
        <v>207</v>
      </c>
      <c r="O30" s="68" t="s">
        <v>174</v>
      </c>
      <c r="P30">
        <v>14</v>
      </c>
      <c r="Q30" t="str">
        <f t="shared" si="0"/>
        <v>E14</v>
      </c>
      <c r="R30" t="s">
        <v>182</v>
      </c>
      <c r="S30" t="s">
        <v>175</v>
      </c>
      <c r="W30" t="s">
        <v>185</v>
      </c>
      <c r="X30">
        <v>13.5</v>
      </c>
      <c r="Y30" t="s">
        <v>186</v>
      </c>
      <c r="Z30" t="s">
        <v>187</v>
      </c>
    </row>
    <row r="31" spans="1:26" ht="15.75" customHeight="1" thickBot="1" x14ac:dyDescent="0.25">
      <c r="A31" s="129"/>
      <c r="B31" s="131"/>
      <c r="C31" s="72" t="str">
        <f>'Zadávací LIST1'!E15&amp;" "&amp;'Zadávací LIST1'!F15&amp;" "&amp;'Zadávací LIST1'!D15</f>
        <v>Min. 120 Nm</v>
      </c>
      <c r="D31" s="124" t="s">
        <v>160</v>
      </c>
      <c r="F31" s="129"/>
      <c r="G31" s="131"/>
      <c r="H31" s="72" t="str">
        <f t="shared" si="2"/>
        <v>Min. 120 Nm</v>
      </c>
      <c r="I31" s="57"/>
      <c r="K31" s="94" t="s">
        <v>123</v>
      </c>
      <c r="L31" s="96" t="e">
        <f>'Tech.specifikace '!#REF!</f>
        <v>#REF!</v>
      </c>
      <c r="N31" t="s">
        <v>208</v>
      </c>
      <c r="O31" s="68" t="s">
        <v>174</v>
      </c>
      <c r="P31">
        <v>14.5</v>
      </c>
      <c r="Q31" t="str">
        <f t="shared" si="0"/>
        <v>E14,5</v>
      </c>
      <c r="R31" t="s">
        <v>182</v>
      </c>
      <c r="S31" t="s">
        <v>175</v>
      </c>
      <c r="W31" t="s">
        <v>185</v>
      </c>
      <c r="X31">
        <v>14</v>
      </c>
      <c r="Y31" t="s">
        <v>186</v>
      </c>
      <c r="Z31" t="s">
        <v>187</v>
      </c>
    </row>
    <row r="32" spans="1:26" ht="15" customHeight="1" x14ac:dyDescent="0.2">
      <c r="A32" s="128" t="s">
        <v>58</v>
      </c>
      <c r="B32" s="130" t="e">
        <f>'Tech.specifikace '!#REF!</f>
        <v>#REF!</v>
      </c>
      <c r="C32" s="68" t="str">
        <f>IF('Zadávací LIST1'!E16="min.","MAXIMÁLNÍ","MINIMÁLNÍ")</f>
        <v>MAXIMÁLNÍ</v>
      </c>
      <c r="D32" s="123" t="e">
        <f>'Tech.specifikace '!#REF!</f>
        <v>#REF!</v>
      </c>
      <c r="F32" s="128" t="s">
        <v>58</v>
      </c>
      <c r="G32" s="138" t="e">
        <f t="shared" si="16"/>
        <v>#REF!</v>
      </c>
      <c r="H32" s="68" t="str">
        <f t="shared" si="2"/>
        <v>MAXIMÁLNÍ</v>
      </c>
      <c r="I32" s="56" t="str">
        <f t="shared" ref="I32" si="24">H32</f>
        <v>MAXIMÁLNÍ</v>
      </c>
      <c r="K32" s="94" t="s">
        <v>124</v>
      </c>
      <c r="L32" s="96" t="e">
        <f>'Tech.specifikace '!#REF!</f>
        <v>#REF!</v>
      </c>
      <c r="N32" t="s">
        <v>209</v>
      </c>
      <c r="O32" s="68" t="s">
        <v>174</v>
      </c>
      <c r="P32">
        <v>15</v>
      </c>
      <c r="Q32" t="str">
        <f t="shared" si="0"/>
        <v>E15</v>
      </c>
      <c r="R32" t="s">
        <v>182</v>
      </c>
      <c r="S32" t="s">
        <v>175</v>
      </c>
      <c r="W32" t="s">
        <v>185</v>
      </c>
      <c r="X32">
        <v>14.5</v>
      </c>
      <c r="Y32" t="s">
        <v>186</v>
      </c>
      <c r="Z32" t="s">
        <v>187</v>
      </c>
    </row>
    <row r="33" spans="1:26" ht="23.25" thickBot="1" x14ac:dyDescent="0.25">
      <c r="A33" s="129"/>
      <c r="B33" s="131"/>
      <c r="C33" s="72" t="str">
        <f>'Zadávací LIST1'!E16&amp;" "&amp;'Zadávací LIST1'!F16&amp;" "&amp;'Zadávací LIST1'!D16</f>
        <v>Min. 13 kW</v>
      </c>
      <c r="D33" s="124" t="s">
        <v>161</v>
      </c>
      <c r="F33" s="129"/>
      <c r="G33" s="131"/>
      <c r="H33" s="72" t="str">
        <f t="shared" si="2"/>
        <v>Min. 13 kW</v>
      </c>
      <c r="I33" s="57"/>
      <c r="K33" s="94" t="s">
        <v>125</v>
      </c>
      <c r="L33" s="96" t="e">
        <f>'Tech.specifikace '!#REF!</f>
        <v>#REF!</v>
      </c>
      <c r="N33" t="s">
        <v>210</v>
      </c>
      <c r="O33" s="68" t="s">
        <v>174</v>
      </c>
      <c r="P33">
        <v>15.5</v>
      </c>
      <c r="Q33" t="str">
        <f t="shared" si="0"/>
        <v>E15,5</v>
      </c>
      <c r="R33" t="s">
        <v>182</v>
      </c>
      <c r="S33" t="s">
        <v>175</v>
      </c>
      <c r="W33" t="s">
        <v>185</v>
      </c>
      <c r="X33">
        <v>15</v>
      </c>
      <c r="Y33" t="s">
        <v>186</v>
      </c>
      <c r="Z33" t="s">
        <v>187</v>
      </c>
    </row>
    <row r="34" spans="1:26" ht="15" customHeight="1" x14ac:dyDescent="0.2">
      <c r="A34" s="128" t="s">
        <v>59</v>
      </c>
      <c r="B34" s="130" t="e">
        <f>'Tech.specifikace '!#REF!</f>
        <v>#REF!</v>
      </c>
      <c r="C34" s="68" t="str">
        <f>IF('Zadávací LIST1'!E17="min.","MAXIMÁLNÍ","MINIMÁLNÍ")</f>
        <v>MAXIMÁLNÍ</v>
      </c>
      <c r="D34" s="123" t="e">
        <f>'Tech.specifikace '!#REF!</f>
        <v>#REF!</v>
      </c>
      <c r="F34" s="128" t="s">
        <v>59</v>
      </c>
      <c r="G34" s="138" t="e">
        <f t="shared" ref="G34" si="25">B34</f>
        <v>#REF!</v>
      </c>
      <c r="H34" s="68" t="str">
        <f t="shared" si="2"/>
        <v>MAXIMÁLNÍ</v>
      </c>
      <c r="I34" s="56" t="str">
        <f t="shared" ref="I34" si="26">H34</f>
        <v>MAXIMÁLNÍ</v>
      </c>
      <c r="N34" t="s">
        <v>211</v>
      </c>
      <c r="O34" s="68" t="s">
        <v>174</v>
      </c>
      <c r="P34">
        <v>16</v>
      </c>
      <c r="Q34" t="str">
        <f t="shared" si="0"/>
        <v>E16</v>
      </c>
      <c r="R34" t="s">
        <v>182</v>
      </c>
      <c r="S34" t="s">
        <v>175</v>
      </c>
      <c r="W34" t="s">
        <v>185</v>
      </c>
      <c r="X34">
        <v>15.5</v>
      </c>
      <c r="Y34" t="s">
        <v>186</v>
      </c>
      <c r="Z34" t="s">
        <v>187</v>
      </c>
    </row>
    <row r="35" spans="1:26" ht="23.25" thickBot="1" x14ac:dyDescent="0.25">
      <c r="A35" s="129"/>
      <c r="B35" s="131"/>
      <c r="C35" s="72" t="str">
        <f>'Zadávací LIST1'!E17&amp;" "&amp;'Zadávací LIST1'!F17&amp;" "&amp;'Zadávací LIST1'!D17</f>
        <v>Min. 5500 ot/min</v>
      </c>
      <c r="D35" s="124" t="s">
        <v>162</v>
      </c>
      <c r="F35" s="129"/>
      <c r="G35" s="131"/>
      <c r="H35" s="72" t="str">
        <f t="shared" si="2"/>
        <v>Min. 5500 ot/min</v>
      </c>
      <c r="I35" s="57"/>
      <c r="N35" t="s">
        <v>212</v>
      </c>
      <c r="O35" s="68" t="s">
        <v>174</v>
      </c>
      <c r="P35">
        <v>16.5</v>
      </c>
      <c r="Q35" t="str">
        <f t="shared" si="0"/>
        <v>E16,5</v>
      </c>
      <c r="R35" t="s">
        <v>182</v>
      </c>
      <c r="S35" t="s">
        <v>175</v>
      </c>
      <c r="W35" t="s">
        <v>185</v>
      </c>
      <c r="X35">
        <v>16</v>
      </c>
      <c r="Y35" t="s">
        <v>186</v>
      </c>
      <c r="Z35" t="s">
        <v>187</v>
      </c>
    </row>
    <row r="36" spans="1:26" ht="15" customHeight="1" x14ac:dyDescent="0.2">
      <c r="A36" s="128" t="s">
        <v>60</v>
      </c>
      <c r="B36" s="130" t="e">
        <f>'Tech.specifikace '!#REF!</f>
        <v>#REF!</v>
      </c>
      <c r="C36" s="68" t="str">
        <f>IF('Zadávací LIST1'!E18="min.","MAXIMÁLNÍ","MINIMÁLNÍ")</f>
        <v>MAXIMÁLNÍ</v>
      </c>
      <c r="D36" s="123" t="e">
        <f>'Tech.specifikace '!#REF!</f>
        <v>#REF!</v>
      </c>
      <c r="F36" s="128" t="s">
        <v>60</v>
      </c>
      <c r="G36" s="138" t="e">
        <f t="shared" ref="G36" si="27">B36</f>
        <v>#REF!</v>
      </c>
      <c r="H36" s="68" t="str">
        <f t="shared" si="2"/>
        <v>MAXIMÁLNÍ</v>
      </c>
      <c r="I36" s="56" t="str">
        <f t="shared" ref="I36" si="28">H36</f>
        <v>MAXIMÁLNÍ</v>
      </c>
      <c r="N36" t="s">
        <v>213</v>
      </c>
      <c r="O36" s="68" t="s">
        <v>174</v>
      </c>
      <c r="P36">
        <v>17</v>
      </c>
      <c r="Q36" t="str">
        <f t="shared" ref="Q36:Q62" si="29">"E"&amp;P36</f>
        <v>E17</v>
      </c>
      <c r="R36" t="s">
        <v>182</v>
      </c>
      <c r="S36" t="s">
        <v>175</v>
      </c>
      <c r="W36" t="s">
        <v>185</v>
      </c>
      <c r="X36">
        <v>16.5</v>
      </c>
      <c r="Y36" t="s">
        <v>186</v>
      </c>
      <c r="Z36" t="s">
        <v>187</v>
      </c>
    </row>
    <row r="37" spans="1:26" ht="23.25" thickBot="1" x14ac:dyDescent="0.25">
      <c r="A37" s="129"/>
      <c r="B37" s="131"/>
      <c r="C37" s="72" t="str">
        <f>'Zadávací LIST1'!E18&amp;" "&amp;'Zadávací LIST1'!F18&amp;" "&amp;'Zadávací LIST1'!D18</f>
        <v>Min. 20 Nm</v>
      </c>
      <c r="D37" s="124" t="s">
        <v>163</v>
      </c>
      <c r="F37" s="129"/>
      <c r="G37" s="131"/>
      <c r="H37" s="72" t="str">
        <f t="shared" si="2"/>
        <v>Min. 20 Nm</v>
      </c>
      <c r="I37" s="57"/>
      <c r="N37" t="s">
        <v>214</v>
      </c>
      <c r="O37" s="68" t="s">
        <v>174</v>
      </c>
      <c r="P37">
        <v>17.5</v>
      </c>
      <c r="Q37" t="str">
        <f t="shared" si="29"/>
        <v>E17,5</v>
      </c>
      <c r="R37" t="s">
        <v>182</v>
      </c>
      <c r="S37" t="s">
        <v>175</v>
      </c>
      <c r="W37" t="s">
        <v>185</v>
      </c>
      <c r="X37">
        <v>17</v>
      </c>
      <c r="Y37" t="s">
        <v>186</v>
      </c>
      <c r="Z37" t="s">
        <v>187</v>
      </c>
    </row>
    <row r="38" spans="1:26" ht="22.5" x14ac:dyDescent="0.2">
      <c r="A38" s="128" t="s">
        <v>61</v>
      </c>
      <c r="B38" s="130" t="e">
        <f>'Tech.specifikace '!#REF!</f>
        <v>#REF!</v>
      </c>
      <c r="C38" s="68" t="str">
        <f>IF('Zadávací LIST1'!E19="min.","MAXIMÁLNÍ","MINIMÁLNÍ")</f>
        <v>MAXIMÁLNÍ</v>
      </c>
      <c r="D38" s="123" t="e">
        <f>'Tech.specifikace '!#REF!</f>
        <v>#REF!</v>
      </c>
      <c r="F38" s="128" t="s">
        <v>61</v>
      </c>
      <c r="G38" s="138" t="e">
        <f t="shared" si="12"/>
        <v>#REF!</v>
      </c>
      <c r="H38" s="68" t="str">
        <f t="shared" si="2"/>
        <v>MAXIMÁLNÍ</v>
      </c>
      <c r="I38" s="56" t="str">
        <f t="shared" ref="I38" si="30">H38</f>
        <v>MAXIMÁLNÍ</v>
      </c>
      <c r="N38" t="s">
        <v>215</v>
      </c>
      <c r="O38" s="68" t="s">
        <v>174</v>
      </c>
      <c r="P38">
        <v>18</v>
      </c>
      <c r="Q38" t="str">
        <f t="shared" si="29"/>
        <v>E18</v>
      </c>
      <c r="R38" t="s">
        <v>182</v>
      </c>
      <c r="S38" t="s">
        <v>175</v>
      </c>
      <c r="W38" t="s">
        <v>185</v>
      </c>
      <c r="X38">
        <v>17.5</v>
      </c>
      <c r="Y38" t="s">
        <v>186</v>
      </c>
      <c r="Z38" t="s">
        <v>187</v>
      </c>
    </row>
    <row r="39" spans="1:26" ht="23.25" thickBot="1" x14ac:dyDescent="0.25">
      <c r="A39" s="129"/>
      <c r="B39" s="131"/>
      <c r="C39" s="72" t="str">
        <f>'Zadávací LIST1'!E19&amp;" "&amp;'Zadávací LIST1'!F19&amp;" "&amp;'Zadávací LIST1'!D19</f>
        <v>Min. 5500 ot/min</v>
      </c>
      <c r="D39" s="124" t="s">
        <v>164</v>
      </c>
      <c r="F39" s="129"/>
      <c r="G39" s="131"/>
      <c r="H39" s="72" t="str">
        <f t="shared" si="2"/>
        <v>Min. 5500 ot/min</v>
      </c>
      <c r="I39" s="57"/>
      <c r="N39" t="s">
        <v>216</v>
      </c>
      <c r="O39" s="68" t="s">
        <v>174</v>
      </c>
      <c r="P39">
        <v>18.5</v>
      </c>
      <c r="Q39" t="str">
        <f t="shared" si="29"/>
        <v>E18,5</v>
      </c>
      <c r="R39" t="s">
        <v>182</v>
      </c>
      <c r="S39" t="s">
        <v>175</v>
      </c>
      <c r="W39" t="s">
        <v>185</v>
      </c>
      <c r="X39">
        <v>18</v>
      </c>
      <c r="Y39" t="s">
        <v>186</v>
      </c>
      <c r="Z39" t="s">
        <v>187</v>
      </c>
    </row>
    <row r="40" spans="1:26" ht="15" customHeight="1" x14ac:dyDescent="0.2">
      <c r="A40" s="128" t="s">
        <v>62</v>
      </c>
      <c r="B40" s="130" t="e">
        <f>'Tech.specifikace '!#REF!</f>
        <v>#REF!</v>
      </c>
      <c r="C40" s="68" t="str">
        <f>IF('Zadávací LIST1'!E20="min.","MAXIMÁLNÍ","MINIMÁLNÍ")</f>
        <v>MAXIMÁLNÍ</v>
      </c>
      <c r="D40" s="123" t="e">
        <f>'Tech.specifikace '!#REF!</f>
        <v>#REF!</v>
      </c>
      <c r="F40" s="128" t="s">
        <v>62</v>
      </c>
      <c r="G40" s="138" t="e">
        <f t="shared" si="14"/>
        <v>#REF!</v>
      </c>
      <c r="H40" s="68" t="str">
        <f t="shared" si="2"/>
        <v>MAXIMÁLNÍ</v>
      </c>
      <c r="I40" s="56" t="str">
        <f t="shared" ref="I40" si="31">H40</f>
        <v>MAXIMÁLNÍ</v>
      </c>
      <c r="N40" t="s">
        <v>217</v>
      </c>
      <c r="O40" s="68" t="s">
        <v>174</v>
      </c>
      <c r="P40">
        <v>19</v>
      </c>
      <c r="Q40" t="str">
        <f t="shared" si="29"/>
        <v>E19</v>
      </c>
      <c r="R40" t="s">
        <v>182</v>
      </c>
      <c r="S40" t="s">
        <v>175</v>
      </c>
      <c r="W40" t="s">
        <v>185</v>
      </c>
      <c r="X40">
        <v>18.5</v>
      </c>
      <c r="Y40" t="s">
        <v>186</v>
      </c>
      <c r="Z40" t="s">
        <v>187</v>
      </c>
    </row>
    <row r="41" spans="1:26" ht="23.25" thickBot="1" x14ac:dyDescent="0.25">
      <c r="A41" s="129"/>
      <c r="B41" s="131"/>
      <c r="C41" s="72" t="str">
        <f>'Zadávací LIST1'!E20&amp;" "&amp;'Zadávací LIST1'!F20&amp;" "&amp;'Zadávací LIST1'!D20</f>
        <v>Min. 120 Nm</v>
      </c>
      <c r="D41" s="124" t="s">
        <v>165</v>
      </c>
      <c r="F41" s="129"/>
      <c r="G41" s="131"/>
      <c r="H41" s="72" t="str">
        <f t="shared" si="2"/>
        <v>Min. 120 Nm</v>
      </c>
      <c r="I41" s="57"/>
      <c r="N41" t="s">
        <v>218</v>
      </c>
      <c r="O41" s="68" t="s">
        <v>174</v>
      </c>
      <c r="P41">
        <v>19.5</v>
      </c>
      <c r="Q41" t="str">
        <f t="shared" si="29"/>
        <v>E19,5</v>
      </c>
      <c r="R41" t="s">
        <v>182</v>
      </c>
      <c r="S41" t="s">
        <v>175</v>
      </c>
      <c r="W41" t="s">
        <v>185</v>
      </c>
      <c r="X41">
        <v>19</v>
      </c>
      <c r="Y41" t="s">
        <v>186</v>
      </c>
      <c r="Z41" t="s">
        <v>187</v>
      </c>
    </row>
    <row r="42" spans="1:26" ht="15" customHeight="1" x14ac:dyDescent="0.2">
      <c r="A42" s="128" t="s">
        <v>63</v>
      </c>
      <c r="B42" s="130" t="e">
        <f>'Tech.specifikace '!#REF!</f>
        <v>#REF!</v>
      </c>
      <c r="C42" s="68" t="str">
        <f>IF('Zadávací LIST1'!E21="min.","MAXIMÁLNÍ","MINIMÁLNÍ")</f>
        <v>MAXIMÁLNÍ</v>
      </c>
      <c r="D42" s="123" t="e">
        <f>'Tech.specifikace '!#REF!</f>
        <v>#REF!</v>
      </c>
      <c r="F42" s="128" t="s">
        <v>63</v>
      </c>
      <c r="G42" s="138" t="e">
        <f t="shared" si="16"/>
        <v>#REF!</v>
      </c>
      <c r="H42" s="68" t="str">
        <f t="shared" si="2"/>
        <v>MAXIMÁLNÍ</v>
      </c>
      <c r="I42" s="56" t="str">
        <f t="shared" ref="I42" si="32">H42</f>
        <v>MAXIMÁLNÍ</v>
      </c>
      <c r="N42" t="s">
        <v>219</v>
      </c>
      <c r="O42" s="68" t="s">
        <v>174</v>
      </c>
      <c r="P42">
        <v>20</v>
      </c>
      <c r="Q42" t="str">
        <f t="shared" si="29"/>
        <v>E20</v>
      </c>
      <c r="R42" t="s">
        <v>182</v>
      </c>
      <c r="S42" t="s">
        <v>175</v>
      </c>
      <c r="W42" t="s">
        <v>185</v>
      </c>
      <c r="X42">
        <v>19.5</v>
      </c>
      <c r="Y42" t="s">
        <v>186</v>
      </c>
      <c r="Z42" t="s">
        <v>187</v>
      </c>
    </row>
    <row r="43" spans="1:26" ht="23.25" thickBot="1" x14ac:dyDescent="0.25">
      <c r="A43" s="129"/>
      <c r="B43" s="131"/>
      <c r="C43" s="72" t="str">
        <f>'Zadávací LIST1'!E21&amp;" "&amp;'Zadávací LIST1'!F21&amp;" "&amp;'Zadávací LIST1'!D21</f>
        <v>Min. 13 kW</v>
      </c>
      <c r="D43" s="124" t="s">
        <v>166</v>
      </c>
      <c r="F43" s="129"/>
      <c r="G43" s="131"/>
      <c r="H43" s="72" t="str">
        <f t="shared" si="2"/>
        <v>Min. 13 kW</v>
      </c>
      <c r="I43" s="57"/>
      <c r="N43" t="s">
        <v>220</v>
      </c>
      <c r="O43" s="68" t="s">
        <v>174</v>
      </c>
      <c r="P43">
        <v>20.5</v>
      </c>
      <c r="Q43" t="str">
        <f t="shared" si="29"/>
        <v>E20,5</v>
      </c>
      <c r="R43" t="s">
        <v>182</v>
      </c>
      <c r="S43" t="s">
        <v>175</v>
      </c>
      <c r="W43" t="s">
        <v>185</v>
      </c>
      <c r="X43">
        <v>20</v>
      </c>
      <c r="Y43" t="s">
        <v>186</v>
      </c>
      <c r="Z43" t="s">
        <v>187</v>
      </c>
    </row>
    <row r="44" spans="1:26" ht="15" customHeight="1" x14ac:dyDescent="0.2">
      <c r="A44" s="128" t="s">
        <v>41</v>
      </c>
      <c r="B44" s="143" t="e">
        <f>'Tech.specifikace '!#REF!</f>
        <v>#REF!</v>
      </c>
      <c r="C44" s="68" t="str">
        <f>IF('Zadávací LIST1'!E22="min.","MAXIMÁLNÍ","MINIMÁLNÍ")</f>
        <v>MAXIMÁLNÍ</v>
      </c>
      <c r="D44" s="123" t="e">
        <f>'Tech.specifikace '!#REF!</f>
        <v>#REF!</v>
      </c>
      <c r="F44" s="128" t="s">
        <v>41</v>
      </c>
      <c r="G44" s="138" t="e">
        <f t="shared" ref="G44" si="33">B44</f>
        <v>#REF!</v>
      </c>
      <c r="H44" s="68" t="str">
        <f t="shared" si="2"/>
        <v>MAXIMÁLNÍ</v>
      </c>
      <c r="I44" s="56" t="str">
        <f t="shared" ref="I44" si="34">H44</f>
        <v>MAXIMÁLNÍ</v>
      </c>
      <c r="N44" t="s">
        <v>221</v>
      </c>
      <c r="O44" s="68" t="s">
        <v>174</v>
      </c>
      <c r="P44">
        <v>21</v>
      </c>
      <c r="Q44" t="str">
        <f t="shared" si="29"/>
        <v>E21</v>
      </c>
      <c r="R44" t="s">
        <v>182</v>
      </c>
      <c r="S44" t="s">
        <v>175</v>
      </c>
      <c r="W44" t="s">
        <v>185</v>
      </c>
      <c r="X44">
        <v>20.5</v>
      </c>
      <c r="Y44" t="s">
        <v>186</v>
      </c>
      <c r="Z44" t="s">
        <v>187</v>
      </c>
    </row>
    <row r="45" spans="1:26" ht="23.25" thickBot="1" x14ac:dyDescent="0.25">
      <c r="A45" s="129"/>
      <c r="B45" s="144"/>
      <c r="C45" s="72" t="str">
        <f>'Zadávací LIST1'!E22&amp;" "&amp;'Zadávací LIST1'!F22&amp;" "&amp;'Zadávací LIST1'!D22</f>
        <v>Min. 5500 ot/min</v>
      </c>
      <c r="D45" s="124" t="s">
        <v>138</v>
      </c>
      <c r="F45" s="129"/>
      <c r="G45" s="131"/>
      <c r="H45" s="72" t="str">
        <f t="shared" si="2"/>
        <v>Min. 5500 ot/min</v>
      </c>
      <c r="I45" s="57"/>
      <c r="N45" t="s">
        <v>222</v>
      </c>
      <c r="O45" s="68" t="s">
        <v>174</v>
      </c>
      <c r="P45">
        <v>21.5</v>
      </c>
      <c r="Q45" t="str">
        <f t="shared" si="29"/>
        <v>E21,5</v>
      </c>
      <c r="R45" t="s">
        <v>182</v>
      </c>
      <c r="S45" t="s">
        <v>175</v>
      </c>
      <c r="W45" t="s">
        <v>185</v>
      </c>
      <c r="X45">
        <v>21</v>
      </c>
      <c r="Y45" t="s">
        <v>186</v>
      </c>
      <c r="Z45" t="s">
        <v>187</v>
      </c>
    </row>
    <row r="46" spans="1:26" ht="15" customHeight="1" x14ac:dyDescent="0.2">
      <c r="A46" s="128" t="s">
        <v>42</v>
      </c>
      <c r="B46" s="130" t="e">
        <f>'Tech.specifikace '!#REF!</f>
        <v>#REF!</v>
      </c>
      <c r="C46" s="68" t="str">
        <f>IF('Zadávací LIST1'!E23="min.","MAXIMÁLNÍ","MINIMÁLNÍ")</f>
        <v>MAXIMÁLNÍ</v>
      </c>
      <c r="D46" s="123" t="e">
        <f>'Tech.specifikace '!#REF!</f>
        <v>#REF!</v>
      </c>
      <c r="F46" s="128" t="s">
        <v>42</v>
      </c>
      <c r="G46" s="138" t="e">
        <f t="shared" ref="G46" si="35">B46</f>
        <v>#REF!</v>
      </c>
      <c r="H46" s="68" t="str">
        <f t="shared" si="2"/>
        <v>MAXIMÁLNÍ</v>
      </c>
      <c r="I46" s="56" t="str">
        <f t="shared" ref="I46" si="36">H46</f>
        <v>MAXIMÁLNÍ</v>
      </c>
      <c r="N46" t="s">
        <v>223</v>
      </c>
      <c r="O46" s="68" t="s">
        <v>174</v>
      </c>
      <c r="P46">
        <v>22</v>
      </c>
      <c r="Q46" t="str">
        <f t="shared" si="29"/>
        <v>E22</v>
      </c>
      <c r="R46" t="s">
        <v>182</v>
      </c>
      <c r="S46" t="s">
        <v>175</v>
      </c>
      <c r="W46" t="s">
        <v>185</v>
      </c>
      <c r="X46">
        <v>21.5</v>
      </c>
      <c r="Y46" t="s">
        <v>186</v>
      </c>
      <c r="Z46" t="s">
        <v>187</v>
      </c>
    </row>
    <row r="47" spans="1:26" ht="23.25" thickBot="1" x14ac:dyDescent="0.25">
      <c r="A47" s="129"/>
      <c r="B47" s="131"/>
      <c r="C47" s="72" t="str">
        <f>'Zadávací LIST1'!E23&amp;" "&amp;'Zadávací LIST1'!F23&amp;" "&amp;'Zadávací LIST1'!D23</f>
        <v>Min. 20 Nm</v>
      </c>
      <c r="D47" s="124" t="s">
        <v>139</v>
      </c>
      <c r="F47" s="129"/>
      <c r="G47" s="131"/>
      <c r="H47" s="72" t="str">
        <f t="shared" si="2"/>
        <v>Min. 20 Nm</v>
      </c>
      <c r="I47" s="57"/>
      <c r="N47" t="s">
        <v>224</v>
      </c>
      <c r="O47" s="68" t="s">
        <v>174</v>
      </c>
      <c r="P47">
        <v>22.5</v>
      </c>
      <c r="Q47" t="str">
        <f t="shared" si="29"/>
        <v>E22,5</v>
      </c>
      <c r="R47" t="s">
        <v>182</v>
      </c>
      <c r="S47" t="s">
        <v>175</v>
      </c>
      <c r="W47" t="s">
        <v>185</v>
      </c>
      <c r="X47">
        <v>22</v>
      </c>
      <c r="Y47" t="s">
        <v>186</v>
      </c>
      <c r="Z47" t="s">
        <v>187</v>
      </c>
    </row>
    <row r="48" spans="1:26" ht="15" customHeight="1" x14ac:dyDescent="0.2">
      <c r="A48" s="128" t="s">
        <v>43</v>
      </c>
      <c r="B48" s="130" t="e">
        <f>'Tech.specifikace '!#REF!</f>
        <v>#REF!</v>
      </c>
      <c r="C48" s="68" t="str">
        <f>IF('Zadávací LIST1'!E24="min.","MAXIMÁLNÍ","MINIMÁLNÍ")</f>
        <v>MAXIMÁLNÍ</v>
      </c>
      <c r="D48" s="123" t="e">
        <f>'Tech.specifikace '!#REF!</f>
        <v>#REF!</v>
      </c>
      <c r="F48" s="128" t="s">
        <v>43</v>
      </c>
      <c r="G48" s="138" t="e">
        <f t="shared" si="12"/>
        <v>#REF!</v>
      </c>
      <c r="H48" s="68" t="str">
        <f t="shared" si="2"/>
        <v>MAXIMÁLNÍ</v>
      </c>
      <c r="I48" s="56" t="str">
        <f t="shared" ref="I48" si="37">H48</f>
        <v>MAXIMÁLNÍ</v>
      </c>
      <c r="N48" t="s">
        <v>225</v>
      </c>
      <c r="O48" s="68" t="s">
        <v>174</v>
      </c>
      <c r="P48">
        <v>23</v>
      </c>
      <c r="Q48" t="str">
        <f t="shared" si="29"/>
        <v>E23</v>
      </c>
      <c r="R48" t="s">
        <v>182</v>
      </c>
      <c r="S48" t="s">
        <v>175</v>
      </c>
      <c r="W48" t="s">
        <v>185</v>
      </c>
      <c r="X48">
        <v>22.5</v>
      </c>
      <c r="Y48" t="s">
        <v>186</v>
      </c>
      <c r="Z48" t="s">
        <v>187</v>
      </c>
    </row>
    <row r="49" spans="1:26" ht="23.25" thickBot="1" x14ac:dyDescent="0.25">
      <c r="A49" s="129"/>
      <c r="B49" s="131"/>
      <c r="C49" s="72" t="str">
        <f>'Zadávací LIST1'!E24&amp;" "&amp;'Zadávací LIST1'!F24&amp;" "&amp;'Zadávací LIST1'!D24</f>
        <v xml:space="preserve">Min.  </v>
      </c>
      <c r="D49" s="124" t="s">
        <v>140</v>
      </c>
      <c r="F49" s="129"/>
      <c r="G49" s="131"/>
      <c r="H49" s="72" t="str">
        <f t="shared" si="2"/>
        <v xml:space="preserve">Min.  </v>
      </c>
      <c r="I49" s="57"/>
      <c r="N49" t="s">
        <v>226</v>
      </c>
      <c r="O49" s="68" t="s">
        <v>174</v>
      </c>
      <c r="P49">
        <v>23.5</v>
      </c>
      <c r="Q49" t="str">
        <f t="shared" si="29"/>
        <v>E23,5</v>
      </c>
      <c r="R49" t="s">
        <v>182</v>
      </c>
      <c r="S49" t="s">
        <v>175</v>
      </c>
      <c r="W49" t="s">
        <v>185</v>
      </c>
      <c r="X49">
        <v>23</v>
      </c>
      <c r="Y49" t="s">
        <v>186</v>
      </c>
      <c r="Z49" t="s">
        <v>187</v>
      </c>
    </row>
    <row r="50" spans="1:26" ht="12.75" customHeight="1" x14ac:dyDescent="0.2">
      <c r="A50" s="128" t="s">
        <v>64</v>
      </c>
      <c r="B50" s="130" t="e">
        <f>'Tech.specifikace '!#REF!</f>
        <v>#REF!</v>
      </c>
      <c r="C50" s="68" t="str">
        <f>IF('Zadávací LIST1'!E25="min.","MAXIMÁLNÍ","MINIMÁLNÍ")</f>
        <v>MAXIMÁLNÍ</v>
      </c>
      <c r="D50" s="123" t="e">
        <f>'Tech.specifikace '!#REF!</f>
        <v>#REF!</v>
      </c>
      <c r="F50" s="128" t="s">
        <v>64</v>
      </c>
      <c r="G50" s="138" t="e">
        <f t="shared" si="14"/>
        <v>#REF!</v>
      </c>
      <c r="H50" s="68" t="str">
        <f t="shared" si="2"/>
        <v>MAXIMÁLNÍ</v>
      </c>
      <c r="I50" s="56" t="str">
        <f t="shared" ref="I50" si="38">H50</f>
        <v>MAXIMÁLNÍ</v>
      </c>
      <c r="N50" t="s">
        <v>227</v>
      </c>
      <c r="O50" s="68" t="s">
        <v>174</v>
      </c>
      <c r="P50">
        <v>24</v>
      </c>
      <c r="Q50" t="str">
        <f t="shared" si="29"/>
        <v>E24</v>
      </c>
      <c r="R50" t="s">
        <v>182</v>
      </c>
      <c r="S50" t="s">
        <v>175</v>
      </c>
      <c r="W50" t="s">
        <v>185</v>
      </c>
      <c r="X50">
        <v>23.5</v>
      </c>
      <c r="Y50" t="s">
        <v>186</v>
      </c>
      <c r="Z50" t="s">
        <v>187</v>
      </c>
    </row>
    <row r="51" spans="1:26" ht="12.75" customHeight="1" thickBot="1" x14ac:dyDescent="0.25">
      <c r="A51" s="129"/>
      <c r="B51" s="131"/>
      <c r="C51" s="72" t="str">
        <f>'Zadávací LIST1'!E25&amp;" "&amp;'Zadávací LIST1'!F25&amp;" "&amp;'Zadávací LIST1'!D25</f>
        <v xml:space="preserve">Min.  </v>
      </c>
      <c r="D51" s="124" t="s">
        <v>141</v>
      </c>
      <c r="F51" s="129"/>
      <c r="G51" s="131"/>
      <c r="H51" s="72" t="str">
        <f t="shared" si="2"/>
        <v xml:space="preserve">Min.  </v>
      </c>
      <c r="I51" s="57"/>
      <c r="N51" t="s">
        <v>228</v>
      </c>
      <c r="O51" s="68" t="s">
        <v>174</v>
      </c>
      <c r="P51">
        <v>24.5</v>
      </c>
      <c r="Q51" t="str">
        <f t="shared" si="29"/>
        <v>E24,5</v>
      </c>
      <c r="R51" t="s">
        <v>182</v>
      </c>
      <c r="S51" t="s">
        <v>175</v>
      </c>
      <c r="W51" t="s">
        <v>185</v>
      </c>
      <c r="X51">
        <v>24</v>
      </c>
      <c r="Y51" t="s">
        <v>186</v>
      </c>
      <c r="Z51" t="s">
        <v>187</v>
      </c>
    </row>
    <row r="52" spans="1:26" ht="12.75" customHeight="1" x14ac:dyDescent="0.2">
      <c r="A52" s="128" t="s">
        <v>65</v>
      </c>
      <c r="B52" s="130" t="e">
        <f>'Tech.specifikace '!#REF!</f>
        <v>#REF!</v>
      </c>
      <c r="C52" s="68" t="str">
        <f>IF('Zadávací LIST1'!E26="min.","MAXIMÁLNÍ","MINIMÁLNÍ")</f>
        <v>MAXIMÁLNÍ</v>
      </c>
      <c r="D52" s="123" t="e">
        <f>'Tech.specifikace '!#REF!</f>
        <v>#REF!</v>
      </c>
      <c r="F52" s="128" t="s">
        <v>65</v>
      </c>
      <c r="G52" s="138" t="e">
        <f t="shared" si="16"/>
        <v>#REF!</v>
      </c>
      <c r="H52" s="68" t="str">
        <f t="shared" si="2"/>
        <v>MAXIMÁLNÍ</v>
      </c>
      <c r="I52" s="56" t="str">
        <f t="shared" ref="I52" si="39">H52</f>
        <v>MAXIMÁLNÍ</v>
      </c>
      <c r="N52" t="s">
        <v>229</v>
      </c>
      <c r="O52" s="68" t="s">
        <v>174</v>
      </c>
      <c r="P52">
        <v>25</v>
      </c>
      <c r="Q52" t="str">
        <f t="shared" si="29"/>
        <v>E25</v>
      </c>
      <c r="R52" t="s">
        <v>182</v>
      </c>
      <c r="S52" t="s">
        <v>175</v>
      </c>
      <c r="W52" t="s">
        <v>185</v>
      </c>
      <c r="X52">
        <v>24.5</v>
      </c>
      <c r="Y52" t="s">
        <v>186</v>
      </c>
      <c r="Z52" t="s">
        <v>187</v>
      </c>
    </row>
    <row r="53" spans="1:26" ht="23.25" thickBot="1" x14ac:dyDescent="0.25">
      <c r="A53" s="129"/>
      <c r="B53" s="131"/>
      <c r="C53" s="72" t="str">
        <f>'Zadávací LIST1'!E26&amp;" "&amp;'Zadávací LIST1'!F26&amp;" "&amp;'Zadávací LIST1'!D26</f>
        <v xml:space="preserve">Min.  </v>
      </c>
      <c r="D53" s="124" t="s">
        <v>142</v>
      </c>
      <c r="F53" s="129"/>
      <c r="G53" s="131"/>
      <c r="H53" s="72" t="str">
        <f t="shared" si="2"/>
        <v xml:space="preserve">Min.  </v>
      </c>
      <c r="I53" s="57"/>
      <c r="N53" t="s">
        <v>230</v>
      </c>
      <c r="O53" s="68" t="s">
        <v>174</v>
      </c>
      <c r="P53">
        <v>25.5</v>
      </c>
      <c r="Q53" t="str">
        <f t="shared" si="29"/>
        <v>E25,5</v>
      </c>
      <c r="R53" t="s">
        <v>182</v>
      </c>
      <c r="S53" t="s">
        <v>175</v>
      </c>
      <c r="W53" t="s">
        <v>185</v>
      </c>
      <c r="X53">
        <v>25</v>
      </c>
      <c r="Y53" t="s">
        <v>186</v>
      </c>
      <c r="Z53" t="s">
        <v>187</v>
      </c>
    </row>
    <row r="54" spans="1:26" ht="12.75" customHeight="1" x14ac:dyDescent="0.2">
      <c r="A54" s="128" t="s">
        <v>120</v>
      </c>
      <c r="B54" s="130" t="e">
        <f>'Tech.specifikace '!#REF!</f>
        <v>#REF!</v>
      </c>
      <c r="C54" s="68" t="str">
        <f>IF('Zadávací LIST1'!E27="min.","MAXIMÁLNÍ","MINIMÁLNÍ")</f>
        <v>MAXIMÁLNÍ</v>
      </c>
      <c r="D54" s="123" t="e">
        <f>'Tech.specifikace '!#REF!</f>
        <v>#REF!</v>
      </c>
      <c r="F54" s="128" t="s">
        <v>120</v>
      </c>
      <c r="G54" s="138" t="e">
        <f t="shared" ref="G54" si="40">B54</f>
        <v>#REF!</v>
      </c>
      <c r="H54" s="68" t="str">
        <f t="shared" si="2"/>
        <v>MAXIMÁLNÍ</v>
      </c>
      <c r="I54" s="56" t="str">
        <f t="shared" ref="I54" si="41">H54</f>
        <v>MAXIMÁLNÍ</v>
      </c>
      <c r="N54" t="s">
        <v>231</v>
      </c>
      <c r="O54" s="68" t="s">
        <v>174</v>
      </c>
      <c r="P54">
        <v>26</v>
      </c>
      <c r="Q54" t="str">
        <f t="shared" si="29"/>
        <v>E26</v>
      </c>
      <c r="R54" t="s">
        <v>182</v>
      </c>
      <c r="S54" t="s">
        <v>175</v>
      </c>
      <c r="W54" t="s">
        <v>185</v>
      </c>
      <c r="X54">
        <v>25.5</v>
      </c>
      <c r="Y54" t="s">
        <v>186</v>
      </c>
      <c r="Z54" t="s">
        <v>187</v>
      </c>
    </row>
    <row r="55" spans="1:26" ht="12.75" customHeight="1" thickBot="1" x14ac:dyDescent="0.25">
      <c r="A55" s="129"/>
      <c r="B55" s="131"/>
      <c r="C55" s="72" t="str">
        <f>'Zadávací LIST1'!E27&amp;" "&amp;'Zadávací LIST1'!F27&amp;" "&amp;'Zadávací LIST1'!D27</f>
        <v xml:space="preserve">Min.  </v>
      </c>
      <c r="D55" s="124" t="s">
        <v>143</v>
      </c>
      <c r="F55" s="129"/>
      <c r="G55" s="131"/>
      <c r="H55" s="72" t="str">
        <f t="shared" si="2"/>
        <v xml:space="preserve">Min.  </v>
      </c>
      <c r="I55" s="57"/>
      <c r="N55" t="s">
        <v>232</v>
      </c>
      <c r="O55" s="68" t="s">
        <v>174</v>
      </c>
      <c r="P55">
        <v>26.5</v>
      </c>
      <c r="Q55" t="str">
        <f t="shared" si="29"/>
        <v>E26,5</v>
      </c>
      <c r="R55" t="s">
        <v>182</v>
      </c>
      <c r="S55" t="s">
        <v>175</v>
      </c>
      <c r="W55" t="s">
        <v>185</v>
      </c>
      <c r="X55">
        <v>26</v>
      </c>
      <c r="Y55" t="s">
        <v>186</v>
      </c>
      <c r="Z55" t="s">
        <v>187</v>
      </c>
    </row>
    <row r="56" spans="1:26" ht="12.75" customHeight="1" x14ac:dyDescent="0.2">
      <c r="A56" s="128" t="s">
        <v>122</v>
      </c>
      <c r="B56" s="130" t="e">
        <f>'Tech.specifikace '!#REF!</f>
        <v>#REF!</v>
      </c>
      <c r="C56" s="68" t="str">
        <f>IF('Zadávací LIST1'!E28="min.","MAXIMÁLNÍ","MINIMÁLNÍ")</f>
        <v>MAXIMÁLNÍ</v>
      </c>
      <c r="D56" s="123" t="e">
        <f>'Tech.specifikace '!#REF!</f>
        <v>#REF!</v>
      </c>
      <c r="F56" s="128" t="s">
        <v>122</v>
      </c>
      <c r="G56" s="138" t="e">
        <f t="shared" ref="G56" si="42">B56</f>
        <v>#REF!</v>
      </c>
      <c r="H56" s="68" t="str">
        <f t="shared" si="2"/>
        <v>MAXIMÁLNÍ</v>
      </c>
      <c r="I56" s="56" t="str">
        <f t="shared" ref="I56" si="43">H56</f>
        <v>MAXIMÁLNÍ</v>
      </c>
      <c r="N56" t="s">
        <v>233</v>
      </c>
      <c r="O56" s="68" t="s">
        <v>174</v>
      </c>
      <c r="P56">
        <v>27</v>
      </c>
      <c r="Q56" t="str">
        <f t="shared" si="29"/>
        <v>E27</v>
      </c>
      <c r="R56" t="s">
        <v>182</v>
      </c>
      <c r="S56" t="s">
        <v>175</v>
      </c>
      <c r="W56" t="s">
        <v>185</v>
      </c>
      <c r="X56">
        <v>26.5</v>
      </c>
      <c r="Y56" t="s">
        <v>186</v>
      </c>
      <c r="Z56" t="s">
        <v>187</v>
      </c>
    </row>
    <row r="57" spans="1:26" ht="23.25" thickBot="1" x14ac:dyDescent="0.25">
      <c r="A57" s="129"/>
      <c r="B57" s="131"/>
      <c r="C57" s="72" t="str">
        <f>'Zadávací LIST1'!E28&amp;" "&amp;'Zadávací LIST1'!F28&amp;" "&amp;'Zadávací LIST1'!D28</f>
        <v xml:space="preserve">Min.  </v>
      </c>
      <c r="D57" s="124" t="s">
        <v>144</v>
      </c>
      <c r="F57" s="129"/>
      <c r="G57" s="131"/>
      <c r="H57" s="72" t="str">
        <f t="shared" si="2"/>
        <v xml:space="preserve">Min.  </v>
      </c>
      <c r="I57" s="57"/>
      <c r="N57" t="s">
        <v>234</v>
      </c>
      <c r="O57" s="68" t="s">
        <v>174</v>
      </c>
      <c r="P57">
        <v>27.5</v>
      </c>
      <c r="Q57" t="str">
        <f t="shared" si="29"/>
        <v>E27,5</v>
      </c>
      <c r="R57" t="s">
        <v>182</v>
      </c>
      <c r="S57" t="s">
        <v>175</v>
      </c>
      <c r="W57" t="s">
        <v>185</v>
      </c>
      <c r="X57">
        <v>27</v>
      </c>
      <c r="Y57" t="s">
        <v>186</v>
      </c>
      <c r="Z57" t="s">
        <v>187</v>
      </c>
    </row>
    <row r="58" spans="1:26" ht="12.75" customHeight="1" x14ac:dyDescent="0.2">
      <c r="A58" s="128" t="s">
        <v>123</v>
      </c>
      <c r="B58" s="130" t="e">
        <f>'Tech.specifikace '!#REF!</f>
        <v>#REF!</v>
      </c>
      <c r="C58" s="68" t="str">
        <f>IF('Zadávací LIST1'!E29="min.","MAXIMÁLNÍ","MINIMÁLNÍ")</f>
        <v>MAXIMÁLNÍ</v>
      </c>
      <c r="D58" s="123" t="e">
        <f>'Tech.specifikace '!#REF!</f>
        <v>#REF!</v>
      </c>
      <c r="F58" s="128" t="s">
        <v>123</v>
      </c>
      <c r="G58" s="138" t="e">
        <f t="shared" si="12"/>
        <v>#REF!</v>
      </c>
      <c r="H58" s="68" t="str">
        <f t="shared" si="2"/>
        <v>MAXIMÁLNÍ</v>
      </c>
      <c r="I58" s="56" t="str">
        <f t="shared" ref="I58" si="44">H58</f>
        <v>MAXIMÁLNÍ</v>
      </c>
      <c r="N58" t="s">
        <v>235</v>
      </c>
      <c r="O58" s="68" t="s">
        <v>174</v>
      </c>
      <c r="P58">
        <v>28</v>
      </c>
      <c r="Q58" t="str">
        <f t="shared" si="29"/>
        <v>E28</v>
      </c>
      <c r="R58" t="s">
        <v>182</v>
      </c>
      <c r="S58" t="s">
        <v>175</v>
      </c>
      <c r="W58" t="s">
        <v>185</v>
      </c>
      <c r="X58">
        <v>27.5</v>
      </c>
      <c r="Y58" t="s">
        <v>186</v>
      </c>
      <c r="Z58" t="s">
        <v>187</v>
      </c>
    </row>
    <row r="59" spans="1:26" ht="12.75" customHeight="1" thickBot="1" x14ac:dyDescent="0.25">
      <c r="A59" s="129"/>
      <c r="B59" s="131"/>
      <c r="C59" s="72" t="str">
        <f>'Zadávací LIST1'!E29&amp;" "&amp;'Zadávací LIST1'!F29&amp;" "&amp;'Zadávací LIST1'!D29</f>
        <v xml:space="preserve">Min.  </v>
      </c>
      <c r="D59" s="124" t="s">
        <v>145</v>
      </c>
      <c r="F59" s="129"/>
      <c r="G59" s="131"/>
      <c r="H59" s="72" t="str">
        <f t="shared" si="2"/>
        <v xml:space="preserve">Min.  </v>
      </c>
      <c r="I59" s="57"/>
      <c r="N59" t="s">
        <v>236</v>
      </c>
      <c r="O59" s="68" t="s">
        <v>174</v>
      </c>
      <c r="P59">
        <v>28.5</v>
      </c>
      <c r="Q59" t="str">
        <f t="shared" si="29"/>
        <v>E28,5</v>
      </c>
      <c r="R59" t="s">
        <v>182</v>
      </c>
      <c r="S59" t="s">
        <v>175</v>
      </c>
      <c r="W59" t="s">
        <v>185</v>
      </c>
      <c r="X59">
        <v>28</v>
      </c>
      <c r="Y59" t="s">
        <v>186</v>
      </c>
      <c r="Z59" t="s">
        <v>187</v>
      </c>
    </row>
    <row r="60" spans="1:26" ht="12.75" customHeight="1" x14ac:dyDescent="0.2">
      <c r="A60" s="128" t="s">
        <v>124</v>
      </c>
      <c r="B60" s="130" t="e">
        <f>'Tech.specifikace '!#REF!</f>
        <v>#REF!</v>
      </c>
      <c r="C60" s="68" t="str">
        <f>IF('Zadávací LIST1'!E30="min.","MAXIMÁLNÍ","MINIMÁLNÍ")</f>
        <v>MAXIMÁLNÍ</v>
      </c>
      <c r="D60" s="123" t="e">
        <f>'Tech.specifikace '!#REF!</f>
        <v>#REF!</v>
      </c>
      <c r="F60" s="128" t="s">
        <v>124</v>
      </c>
      <c r="G60" s="138" t="e">
        <f t="shared" si="14"/>
        <v>#REF!</v>
      </c>
      <c r="H60" s="68" t="str">
        <f t="shared" si="2"/>
        <v>MAXIMÁLNÍ</v>
      </c>
      <c r="I60" s="56" t="str">
        <f t="shared" ref="I60" si="45">H60</f>
        <v>MAXIMÁLNÍ</v>
      </c>
      <c r="N60" t="s">
        <v>237</v>
      </c>
      <c r="O60" s="68" t="s">
        <v>174</v>
      </c>
      <c r="P60">
        <v>29</v>
      </c>
      <c r="Q60" t="str">
        <f t="shared" si="29"/>
        <v>E29</v>
      </c>
      <c r="R60" t="s">
        <v>182</v>
      </c>
      <c r="S60" t="s">
        <v>175</v>
      </c>
      <c r="W60" t="s">
        <v>185</v>
      </c>
      <c r="X60">
        <v>28.5</v>
      </c>
      <c r="Y60" t="s">
        <v>186</v>
      </c>
      <c r="Z60" t="s">
        <v>187</v>
      </c>
    </row>
    <row r="61" spans="1:26" ht="23.25" thickBot="1" x14ac:dyDescent="0.25">
      <c r="A61" s="129"/>
      <c r="B61" s="131"/>
      <c r="C61" s="72" t="str">
        <f>'Zadávací LIST1'!E30&amp;" "&amp;'Zadávací LIST1'!F30&amp;" "&amp;'Zadávací LIST1'!D30</f>
        <v xml:space="preserve">Min.  </v>
      </c>
      <c r="D61" s="124" t="s">
        <v>146</v>
      </c>
      <c r="F61" s="129"/>
      <c r="G61" s="131"/>
      <c r="H61" s="72" t="str">
        <f t="shared" si="2"/>
        <v xml:space="preserve">Min.  </v>
      </c>
      <c r="I61" s="57"/>
      <c r="N61" t="s">
        <v>238</v>
      </c>
      <c r="O61" s="68" t="s">
        <v>174</v>
      </c>
      <c r="P61">
        <v>29.5</v>
      </c>
      <c r="Q61" t="str">
        <f t="shared" si="29"/>
        <v>E29,5</v>
      </c>
      <c r="R61" t="s">
        <v>182</v>
      </c>
      <c r="S61" t="s">
        <v>175</v>
      </c>
      <c r="W61" t="s">
        <v>185</v>
      </c>
      <c r="X61">
        <v>29</v>
      </c>
      <c r="Y61" t="s">
        <v>186</v>
      </c>
      <c r="Z61" t="s">
        <v>187</v>
      </c>
    </row>
    <row r="62" spans="1:26" ht="12.75" customHeight="1" x14ac:dyDescent="0.2">
      <c r="A62" s="128" t="s">
        <v>125</v>
      </c>
      <c r="B62" s="130" t="e">
        <f>'Tech.specifikace '!#REF!</f>
        <v>#REF!</v>
      </c>
      <c r="C62" s="68" t="str">
        <f>IF('Zadávací LIST1'!E31="min.","MAXIMÁLNÍ","MINIMÁLNÍ")</f>
        <v>MAXIMÁLNÍ</v>
      </c>
      <c r="D62" s="123" t="e">
        <f>'Tech.specifikace '!#REF!</f>
        <v>#REF!</v>
      </c>
      <c r="F62" s="128" t="s">
        <v>125</v>
      </c>
      <c r="G62" s="138" t="e">
        <f t="shared" si="16"/>
        <v>#REF!</v>
      </c>
      <c r="H62" s="68" t="str">
        <f t="shared" si="2"/>
        <v>MAXIMÁLNÍ</v>
      </c>
      <c r="I62" s="56" t="str">
        <f t="shared" ref="I62" si="46">H62</f>
        <v>MAXIMÁLNÍ</v>
      </c>
      <c r="N62" t="s">
        <v>239</v>
      </c>
      <c r="O62" s="68" t="s">
        <v>174</v>
      </c>
      <c r="P62">
        <v>30</v>
      </c>
      <c r="Q62" t="str">
        <f t="shared" si="29"/>
        <v>E30</v>
      </c>
      <c r="R62" t="s">
        <v>182</v>
      </c>
      <c r="S62" t="s">
        <v>175</v>
      </c>
      <c r="W62" t="s">
        <v>185</v>
      </c>
      <c r="X62">
        <v>29.5</v>
      </c>
      <c r="Y62" t="s">
        <v>186</v>
      </c>
      <c r="Z62" t="s">
        <v>187</v>
      </c>
    </row>
    <row r="63" spans="1:26" ht="12.75" customHeight="1" thickBot="1" x14ac:dyDescent="0.25">
      <c r="A63" s="129"/>
      <c r="B63" s="131"/>
      <c r="C63" s="72" t="str">
        <f>'Zadávací LIST1'!E31&amp;" "&amp;'Zadávací LIST1'!F31&amp;" "&amp;'Zadávací LIST1'!D31</f>
        <v xml:space="preserve">Min.  </v>
      </c>
      <c r="D63" s="124" t="s">
        <v>147</v>
      </c>
      <c r="F63" s="129"/>
      <c r="G63" s="131"/>
      <c r="H63" s="72" t="str">
        <f t="shared" si="2"/>
        <v xml:space="preserve">Min.  </v>
      </c>
      <c r="I63" s="57"/>
      <c r="N63" t="str">
        <f t="shared" ref="N63" si="47">O63&amp;Q63&amp;R63&amp;S63</f>
        <v/>
      </c>
      <c r="O63" s="68"/>
    </row>
    <row r="64" spans="1:26" ht="12.75" customHeight="1" x14ac:dyDescent="0.2">
      <c r="A64" s="79"/>
      <c r="B64" s="58"/>
      <c r="C64" s="80"/>
      <c r="D64" s="58"/>
    </row>
    <row r="65" spans="1:8" ht="15.75" thickBot="1" x14ac:dyDescent="0.25">
      <c r="A65" s="55"/>
      <c r="B65" s="59"/>
      <c r="C65" s="56"/>
      <c r="D65" s="58"/>
    </row>
    <row r="66" spans="1:8" ht="30" customHeight="1" thickBot="1" x14ac:dyDescent="0.25">
      <c r="A66" s="158" t="s">
        <v>82</v>
      </c>
      <c r="B66" s="159"/>
      <c r="C66" s="159"/>
      <c r="D66" s="160"/>
    </row>
    <row r="67" spans="1:8" ht="115.5" thickBot="1" x14ac:dyDescent="0.25">
      <c r="A67" s="156" t="s">
        <v>49</v>
      </c>
      <c r="B67" s="157"/>
      <c r="C67" s="54" t="s">
        <v>45</v>
      </c>
      <c r="D67" s="54" t="s">
        <v>50</v>
      </c>
      <c r="F67" s="65"/>
      <c r="G67" s="151" t="s">
        <v>82</v>
      </c>
      <c r="H67" s="152"/>
    </row>
    <row r="68" spans="1:8" ht="26.25" customHeight="1" thickBot="1" x14ac:dyDescent="0.25">
      <c r="A68" s="62" t="s">
        <v>51</v>
      </c>
      <c r="B68" s="70" t="s">
        <v>105</v>
      </c>
      <c r="C68" s="71" t="s">
        <v>83</v>
      </c>
      <c r="D68" s="52"/>
      <c r="F68" s="62" t="s">
        <v>51</v>
      </c>
      <c r="G68" s="70" t="s">
        <v>105</v>
      </c>
      <c r="H68" s="71" t="s">
        <v>83</v>
      </c>
    </row>
    <row r="69" spans="1:8" ht="45.75" thickBot="1" x14ac:dyDescent="0.25">
      <c r="A69" s="62" t="s">
        <v>52</v>
      </c>
      <c r="B69" s="70" t="s">
        <v>89</v>
      </c>
      <c r="C69" s="71" t="s">
        <v>83</v>
      </c>
      <c r="D69" s="52"/>
      <c r="F69" s="62" t="s">
        <v>52</v>
      </c>
      <c r="G69" s="70" t="s">
        <v>89</v>
      </c>
      <c r="H69" s="71" t="s">
        <v>83</v>
      </c>
    </row>
    <row r="70" spans="1:8" ht="26.25" customHeight="1" thickBot="1" x14ac:dyDescent="0.25">
      <c r="A70" s="62" t="s">
        <v>53</v>
      </c>
      <c r="B70" s="70" t="s">
        <v>106</v>
      </c>
      <c r="C70" s="71" t="s">
        <v>95</v>
      </c>
      <c r="D70" s="52"/>
      <c r="F70" s="62" t="s">
        <v>53</v>
      </c>
      <c r="G70" s="70" t="s">
        <v>106</v>
      </c>
      <c r="H70" s="71" t="s">
        <v>95</v>
      </c>
    </row>
    <row r="71" spans="1:8" ht="45.75" thickBot="1" x14ac:dyDescent="0.25">
      <c r="A71" s="62" t="s">
        <v>54</v>
      </c>
      <c r="B71" s="70" t="s">
        <v>84</v>
      </c>
      <c r="C71" s="71" t="s">
        <v>83</v>
      </c>
      <c r="D71" s="52"/>
      <c r="F71" s="62" t="s">
        <v>55</v>
      </c>
      <c r="G71" s="70" t="s">
        <v>84</v>
      </c>
      <c r="H71" s="71" t="s">
        <v>83</v>
      </c>
    </row>
    <row r="72" spans="1:8" ht="45.75" thickBot="1" x14ac:dyDescent="0.25">
      <c r="A72" s="62" t="s">
        <v>55</v>
      </c>
      <c r="B72" s="70" t="s">
        <v>102</v>
      </c>
      <c r="C72" s="71" t="s">
        <v>94</v>
      </c>
      <c r="D72" s="52"/>
      <c r="F72" s="62" t="s">
        <v>34</v>
      </c>
      <c r="G72" s="70" t="s">
        <v>102</v>
      </c>
      <c r="H72" s="71" t="s">
        <v>94</v>
      </c>
    </row>
    <row r="73" spans="1:8" ht="45.75" thickBot="1" x14ac:dyDescent="0.25">
      <c r="A73" s="62" t="s">
        <v>34</v>
      </c>
      <c r="B73" s="111" t="s">
        <v>244</v>
      </c>
      <c r="C73" s="71" t="s">
        <v>83</v>
      </c>
      <c r="D73" s="52"/>
      <c r="F73" s="62" t="s">
        <v>35</v>
      </c>
      <c r="G73" s="67" t="s">
        <v>90</v>
      </c>
      <c r="H73" s="71" t="s">
        <v>83</v>
      </c>
    </row>
    <row r="74" spans="1:8" ht="61.5" customHeight="1" thickBot="1" x14ac:dyDescent="0.25">
      <c r="A74" s="153" t="s">
        <v>243</v>
      </c>
      <c r="B74" s="154"/>
      <c r="C74" s="155"/>
      <c r="D74" s="52"/>
      <c r="F74" s="62"/>
      <c r="G74" s="67"/>
      <c r="H74" s="71"/>
    </row>
    <row r="75" spans="1:8" ht="30.75" thickBot="1" x14ac:dyDescent="0.25">
      <c r="A75" s="62" t="s">
        <v>35</v>
      </c>
      <c r="B75" s="70" t="s">
        <v>97</v>
      </c>
      <c r="C75" s="71" t="s">
        <v>83</v>
      </c>
      <c r="D75" s="52"/>
      <c r="F75" s="62" t="s">
        <v>40</v>
      </c>
      <c r="G75" s="70" t="s">
        <v>97</v>
      </c>
      <c r="H75" s="71" t="s">
        <v>83</v>
      </c>
    </row>
    <row r="76" spans="1:8" ht="45.75" thickBot="1" x14ac:dyDescent="0.25">
      <c r="A76" s="62" t="s">
        <v>40</v>
      </c>
      <c r="B76" s="70" t="s">
        <v>98</v>
      </c>
      <c r="C76" s="71" t="s">
        <v>114</v>
      </c>
      <c r="D76" s="52"/>
      <c r="F76" s="62" t="s">
        <v>36</v>
      </c>
      <c r="G76" s="70" t="s">
        <v>98</v>
      </c>
      <c r="H76" s="71" t="s">
        <v>114</v>
      </c>
    </row>
    <row r="77" spans="1:8" ht="45.75" thickBot="1" x14ac:dyDescent="0.25">
      <c r="A77" s="62" t="s">
        <v>36</v>
      </c>
      <c r="B77" s="70" t="s">
        <v>107</v>
      </c>
      <c r="C77" s="71" t="s">
        <v>108</v>
      </c>
      <c r="D77" s="52"/>
      <c r="F77" s="62" t="s">
        <v>37</v>
      </c>
      <c r="G77" s="70" t="s">
        <v>107</v>
      </c>
      <c r="H77" s="71" t="s">
        <v>108</v>
      </c>
    </row>
    <row r="78" spans="1:8" ht="46.5" customHeight="1" thickBot="1" x14ac:dyDescent="0.25">
      <c r="A78" s="62" t="s">
        <v>37</v>
      </c>
      <c r="B78" s="70" t="s">
        <v>110</v>
      </c>
      <c r="C78" s="71" t="s">
        <v>83</v>
      </c>
      <c r="D78" s="52"/>
      <c r="F78" s="62" t="s">
        <v>38</v>
      </c>
      <c r="G78" s="70" t="s">
        <v>110</v>
      </c>
      <c r="H78" s="71" t="s">
        <v>83</v>
      </c>
    </row>
    <row r="79" spans="1:8" ht="37.5" customHeight="1" thickBot="1" x14ac:dyDescent="0.25">
      <c r="A79" s="62" t="s">
        <v>38</v>
      </c>
      <c r="B79" s="70" t="s">
        <v>99</v>
      </c>
      <c r="C79" s="71" t="s">
        <v>100</v>
      </c>
      <c r="D79" s="52"/>
      <c r="F79" s="62" t="s">
        <v>39</v>
      </c>
      <c r="G79" s="70" t="s">
        <v>99</v>
      </c>
      <c r="H79" s="71" t="s">
        <v>100</v>
      </c>
    </row>
    <row r="80" spans="1:8" ht="26.25" customHeight="1" thickBot="1" x14ac:dyDescent="0.25">
      <c r="A80" s="62" t="s">
        <v>39</v>
      </c>
      <c r="B80" s="70" t="s">
        <v>111</v>
      </c>
      <c r="C80" s="71" t="s">
        <v>83</v>
      </c>
      <c r="D80" s="52"/>
      <c r="F80" s="62" t="s">
        <v>56</v>
      </c>
      <c r="G80" s="70" t="s">
        <v>111</v>
      </c>
      <c r="H80" s="71" t="s">
        <v>83</v>
      </c>
    </row>
    <row r="81" spans="1:8" ht="26.25" customHeight="1" thickBot="1" x14ac:dyDescent="0.25">
      <c r="A81" s="62" t="s">
        <v>56</v>
      </c>
      <c r="B81" s="70" t="s">
        <v>112</v>
      </c>
      <c r="C81" s="71" t="s">
        <v>113</v>
      </c>
      <c r="D81" s="52"/>
      <c r="F81" s="62" t="s">
        <v>58</v>
      </c>
      <c r="G81" s="70" t="s">
        <v>112</v>
      </c>
      <c r="H81" s="71" t="s">
        <v>113</v>
      </c>
    </row>
    <row r="82" spans="1:8" ht="26.25" thickBot="1" x14ac:dyDescent="0.25">
      <c r="A82" s="62" t="s">
        <v>57</v>
      </c>
      <c r="B82" s="70" t="s">
        <v>241</v>
      </c>
      <c r="C82" s="71" t="s">
        <v>83</v>
      </c>
      <c r="D82" s="52"/>
      <c r="F82" s="62" t="s">
        <v>62</v>
      </c>
      <c r="G82" s="70" t="s">
        <v>241</v>
      </c>
      <c r="H82" s="71" t="s">
        <v>83</v>
      </c>
    </row>
    <row r="83" spans="1:8" ht="60.75" thickBot="1" x14ac:dyDescent="0.25">
      <c r="A83" s="62" t="s">
        <v>58</v>
      </c>
      <c r="B83" s="70" t="s">
        <v>247</v>
      </c>
      <c r="C83" s="71" t="s">
        <v>101</v>
      </c>
      <c r="D83" s="52"/>
      <c r="F83" s="62" t="s">
        <v>63</v>
      </c>
      <c r="G83" s="70" t="s">
        <v>93</v>
      </c>
      <c r="H83" s="71" t="s">
        <v>101</v>
      </c>
    </row>
    <row r="84" spans="1:8" ht="45" customHeight="1" thickBot="1" x14ac:dyDescent="0.25">
      <c r="A84" s="62" t="s">
        <v>85</v>
      </c>
      <c r="D84" s="52"/>
      <c r="F84" s="62" t="s">
        <v>85</v>
      </c>
      <c r="G84" s="66" t="s">
        <v>86</v>
      </c>
      <c r="H84" s="52" t="s">
        <v>83</v>
      </c>
    </row>
    <row r="85" spans="1:8" ht="54" customHeight="1" thickBot="1" x14ac:dyDescent="0.25">
      <c r="A85" s="53"/>
      <c r="D85" s="52"/>
      <c r="F85" s="73" t="s">
        <v>87</v>
      </c>
      <c r="G85" s="74"/>
      <c r="H85" s="75"/>
    </row>
    <row r="104" spans="1:4" ht="15" thickBot="1" x14ac:dyDescent="0.25">
      <c r="A104" s="97"/>
      <c r="B104" s="98"/>
      <c r="C104" s="98"/>
      <c r="D104" s="98"/>
    </row>
    <row r="105" spans="1:4" ht="38.25" customHeight="1" thickBot="1" x14ac:dyDescent="0.25">
      <c r="A105" s="125" t="s">
        <v>104</v>
      </c>
      <c r="B105" s="126"/>
      <c r="C105" s="126"/>
      <c r="D105" s="127"/>
    </row>
    <row r="106" spans="1:4" ht="51.75" thickBot="1" x14ac:dyDescent="0.25">
      <c r="A106" s="108" t="s">
        <v>242</v>
      </c>
      <c r="B106" s="108" t="s">
        <v>44</v>
      </c>
      <c r="C106" s="108" t="s">
        <v>45</v>
      </c>
      <c r="D106" s="109" t="s">
        <v>46</v>
      </c>
    </row>
    <row r="107" spans="1:4" ht="13.5" customHeight="1" x14ac:dyDescent="0.2">
      <c r="A107" s="110" t="s">
        <v>51</v>
      </c>
      <c r="B107" s="105" t="s">
        <v>88</v>
      </c>
      <c r="C107" s="106" t="s">
        <v>47</v>
      </c>
      <c r="D107" s="107"/>
    </row>
    <row r="108" spans="1:4" ht="25.5" x14ac:dyDescent="0.2">
      <c r="A108" s="110" t="s">
        <v>52</v>
      </c>
      <c r="B108" s="105" t="s">
        <v>245</v>
      </c>
      <c r="C108" s="106" t="s">
        <v>47</v>
      </c>
      <c r="D108" s="107"/>
    </row>
    <row r="109" spans="1:4" x14ac:dyDescent="0.2">
      <c r="A109" s="110" t="s">
        <v>53</v>
      </c>
      <c r="B109" s="99" t="s">
        <v>115</v>
      </c>
      <c r="C109" s="100" t="s">
        <v>47</v>
      </c>
      <c r="D109" s="101"/>
    </row>
    <row r="110" spans="1:4" ht="25.5" x14ac:dyDescent="0.2">
      <c r="A110" s="110" t="s">
        <v>54</v>
      </c>
      <c r="B110" s="99" t="s">
        <v>246</v>
      </c>
      <c r="C110" s="100" t="s">
        <v>47</v>
      </c>
      <c r="D110" s="101"/>
    </row>
    <row r="111" spans="1:4" ht="25.5" x14ac:dyDescent="0.2">
      <c r="A111" s="110" t="s">
        <v>55</v>
      </c>
      <c r="B111" s="99" t="s">
        <v>103</v>
      </c>
      <c r="C111" s="100" t="s">
        <v>47</v>
      </c>
      <c r="D111" s="101"/>
    </row>
    <row r="112" spans="1:4" ht="25.5" x14ac:dyDescent="0.2">
      <c r="A112" s="110" t="s">
        <v>34</v>
      </c>
      <c r="B112" s="99" t="s">
        <v>116</v>
      </c>
      <c r="C112" s="100" t="s">
        <v>117</v>
      </c>
      <c r="D112" s="101"/>
    </row>
    <row r="113" spans="1:4" ht="39" thickBot="1" x14ac:dyDescent="0.25">
      <c r="A113" s="110" t="s">
        <v>35</v>
      </c>
      <c r="B113" s="102" t="s">
        <v>118</v>
      </c>
      <c r="C113" s="103" t="s">
        <v>119</v>
      </c>
      <c r="D113" s="104"/>
    </row>
    <row r="114" spans="1:4" ht="15.75" x14ac:dyDescent="0.2">
      <c r="B114" s="112"/>
    </row>
    <row r="115" spans="1:4" ht="15.75" x14ac:dyDescent="0.2">
      <c r="B115" s="112"/>
    </row>
    <row r="116" spans="1:4" ht="15.75" x14ac:dyDescent="0.2">
      <c r="B116" s="112"/>
    </row>
    <row r="117" spans="1:4" ht="15.75" x14ac:dyDescent="0.2">
      <c r="B117" s="112"/>
    </row>
    <row r="118" spans="1:4" ht="15.75" x14ac:dyDescent="0.2">
      <c r="B118" s="112"/>
    </row>
    <row r="119" spans="1:4" ht="15.75" x14ac:dyDescent="0.2">
      <c r="B119" s="112"/>
    </row>
    <row r="120" spans="1:4" ht="15" x14ac:dyDescent="0.2">
      <c r="B120" s="113"/>
    </row>
    <row r="124" spans="1:4" ht="13.5" thickBot="1" x14ac:dyDescent="0.25"/>
    <row r="125" spans="1:4" ht="51.75" thickBot="1" x14ac:dyDescent="0.25">
      <c r="A125" s="114"/>
      <c r="B125" s="115" t="s">
        <v>254</v>
      </c>
      <c r="C125" s="115" t="s">
        <v>79</v>
      </c>
      <c r="D125" s="115" t="s">
        <v>255</v>
      </c>
    </row>
    <row r="126" spans="1:4" x14ac:dyDescent="0.2">
      <c r="A126" s="145" t="s">
        <v>256</v>
      </c>
      <c r="B126" s="147" t="s">
        <v>257</v>
      </c>
      <c r="C126" s="116" t="s">
        <v>258</v>
      </c>
      <c r="D126" s="149"/>
    </row>
    <row r="127" spans="1:4" ht="26.25" thickBot="1" x14ac:dyDescent="0.25">
      <c r="A127" s="146"/>
      <c r="B127" s="148"/>
      <c r="C127" s="52" t="s">
        <v>259</v>
      </c>
      <c r="D127" s="150"/>
    </row>
    <row r="129" spans="1:4" ht="13.5" thickBot="1" x14ac:dyDescent="0.25"/>
    <row r="130" spans="1:4" ht="51.75" thickBot="1" x14ac:dyDescent="0.25">
      <c r="A130" s="114"/>
      <c r="B130" s="115" t="s">
        <v>260</v>
      </c>
      <c r="C130" s="115" t="s">
        <v>79</v>
      </c>
      <c r="D130" s="115" t="s">
        <v>255</v>
      </c>
    </row>
    <row r="131" spans="1:4" x14ac:dyDescent="0.2">
      <c r="A131" s="145" t="s">
        <v>256</v>
      </c>
      <c r="B131" s="147" t="s">
        <v>261</v>
      </c>
      <c r="C131" s="116" t="s">
        <v>262</v>
      </c>
      <c r="D131" s="149"/>
    </row>
    <row r="132" spans="1:4" ht="42.75" customHeight="1" thickBot="1" x14ac:dyDescent="0.25">
      <c r="A132" s="146"/>
      <c r="B132" s="148"/>
      <c r="C132" s="52" t="s">
        <v>263</v>
      </c>
      <c r="D132" s="150"/>
    </row>
  </sheetData>
  <mergeCells count="165">
    <mergeCell ref="A126:A127"/>
    <mergeCell ref="B126:B127"/>
    <mergeCell ref="D126:D127"/>
    <mergeCell ref="A131:A132"/>
    <mergeCell ref="B131:B132"/>
    <mergeCell ref="D131:D132"/>
    <mergeCell ref="F60:F61"/>
    <mergeCell ref="G60:G61"/>
    <mergeCell ref="F62:F63"/>
    <mergeCell ref="G62:G63"/>
    <mergeCell ref="D62:D63"/>
    <mergeCell ref="G67:H67"/>
    <mergeCell ref="A74:C74"/>
    <mergeCell ref="A67:B67"/>
    <mergeCell ref="A66:D66"/>
    <mergeCell ref="F4:F5"/>
    <mergeCell ref="G4:G5"/>
    <mergeCell ref="F6:F7"/>
    <mergeCell ref="G6:G7"/>
    <mergeCell ref="F58:F59"/>
    <mergeCell ref="F8:F9"/>
    <mergeCell ref="G8:G9"/>
    <mergeCell ref="D34:D35"/>
    <mergeCell ref="F52:F53"/>
    <mergeCell ref="G52:G53"/>
    <mergeCell ref="F54:F55"/>
    <mergeCell ref="G54:G55"/>
    <mergeCell ref="F56:F57"/>
    <mergeCell ref="G56:G57"/>
    <mergeCell ref="F46:F47"/>
    <mergeCell ref="F48:F49"/>
    <mergeCell ref="F40:F41"/>
    <mergeCell ref="F42:F43"/>
    <mergeCell ref="F44:F45"/>
    <mergeCell ref="D4:D5"/>
    <mergeCell ref="D6:D7"/>
    <mergeCell ref="D8:D9"/>
    <mergeCell ref="D12:D13"/>
    <mergeCell ref="D14:D15"/>
    <mergeCell ref="G36:G37"/>
    <mergeCell ref="G38:G39"/>
    <mergeCell ref="D10:D11"/>
    <mergeCell ref="D26:D27"/>
    <mergeCell ref="D32:D33"/>
    <mergeCell ref="A20:A21"/>
    <mergeCell ref="B20:B21"/>
    <mergeCell ref="A24:A25"/>
    <mergeCell ref="A26:A27"/>
    <mergeCell ref="B26:B27"/>
    <mergeCell ref="D16:D17"/>
    <mergeCell ref="D18:D19"/>
    <mergeCell ref="D20:D21"/>
    <mergeCell ref="D24:D25"/>
    <mergeCell ref="G12:G13"/>
    <mergeCell ref="F10:F11"/>
    <mergeCell ref="G10:G11"/>
    <mergeCell ref="G14:G15"/>
    <mergeCell ref="G16:G17"/>
    <mergeCell ref="G18:G19"/>
    <mergeCell ref="G20:G21"/>
    <mergeCell ref="G22:G23"/>
    <mergeCell ref="G24:G25"/>
    <mergeCell ref="A18:A19"/>
    <mergeCell ref="B18:B19"/>
    <mergeCell ref="B12:B13"/>
    <mergeCell ref="A22:A23"/>
    <mergeCell ref="B22:B23"/>
    <mergeCell ref="A38:A39"/>
    <mergeCell ref="B38:B39"/>
    <mergeCell ref="D38:D39"/>
    <mergeCell ref="B10:B11"/>
    <mergeCell ref="A10:A11"/>
    <mergeCell ref="A2:B3"/>
    <mergeCell ref="C2:C3"/>
    <mergeCell ref="A4:A5"/>
    <mergeCell ref="B4:B5"/>
    <mergeCell ref="A6:A7"/>
    <mergeCell ref="B6:B7"/>
    <mergeCell ref="A8:A9"/>
    <mergeCell ref="B8:B9"/>
    <mergeCell ref="B46:B47"/>
    <mergeCell ref="A44:A45"/>
    <mergeCell ref="B44:B45"/>
    <mergeCell ref="A32:A33"/>
    <mergeCell ref="B36:B37"/>
    <mergeCell ref="A40:A41"/>
    <mergeCell ref="B40:B41"/>
    <mergeCell ref="A42:A43"/>
    <mergeCell ref="B42:B43"/>
    <mergeCell ref="B32:B33"/>
    <mergeCell ref="B24:B25"/>
    <mergeCell ref="A12:A13"/>
    <mergeCell ref="A14:A15"/>
    <mergeCell ref="B14:B15"/>
    <mergeCell ref="A16:A17"/>
    <mergeCell ref="B16:B17"/>
    <mergeCell ref="D44:D45"/>
    <mergeCell ref="A46:A47"/>
    <mergeCell ref="D46:D47"/>
    <mergeCell ref="A48:A49"/>
    <mergeCell ref="D48:D49"/>
    <mergeCell ref="A60:A61"/>
    <mergeCell ref="B60:B61"/>
    <mergeCell ref="D60:D61"/>
    <mergeCell ref="A62:A63"/>
    <mergeCell ref="A54:A55"/>
    <mergeCell ref="B54:B55"/>
    <mergeCell ref="B48:B49"/>
    <mergeCell ref="A50:A51"/>
    <mergeCell ref="B50:B51"/>
    <mergeCell ref="A52:A53"/>
    <mergeCell ref="B52:B53"/>
    <mergeCell ref="D50:D51"/>
    <mergeCell ref="D52:D53"/>
    <mergeCell ref="D54:D55"/>
    <mergeCell ref="D56:D57"/>
    <mergeCell ref="D58:D59"/>
    <mergeCell ref="H2:H3"/>
    <mergeCell ref="F2:G3"/>
    <mergeCell ref="F18:F19"/>
    <mergeCell ref="F20:F21"/>
    <mergeCell ref="F24:F25"/>
    <mergeCell ref="F12:F13"/>
    <mergeCell ref="F14:F15"/>
    <mergeCell ref="F16:F17"/>
    <mergeCell ref="G58:G59"/>
    <mergeCell ref="F26:F27"/>
    <mergeCell ref="G26:G27"/>
    <mergeCell ref="F32:F33"/>
    <mergeCell ref="G32:G33"/>
    <mergeCell ref="F34:F35"/>
    <mergeCell ref="G34:G35"/>
    <mergeCell ref="G28:G29"/>
    <mergeCell ref="G30:G31"/>
    <mergeCell ref="G40:G41"/>
    <mergeCell ref="G42:G43"/>
    <mergeCell ref="G44:G45"/>
    <mergeCell ref="G46:G47"/>
    <mergeCell ref="G48:G49"/>
    <mergeCell ref="F50:F51"/>
    <mergeCell ref="G50:G51"/>
    <mergeCell ref="D40:D41"/>
    <mergeCell ref="D42:D43"/>
    <mergeCell ref="A105:D105"/>
    <mergeCell ref="D22:D23"/>
    <mergeCell ref="F22:F23"/>
    <mergeCell ref="F38:F39"/>
    <mergeCell ref="A28:A29"/>
    <mergeCell ref="B28:B29"/>
    <mergeCell ref="D28:D29"/>
    <mergeCell ref="F28:F29"/>
    <mergeCell ref="A30:A31"/>
    <mergeCell ref="B30:B31"/>
    <mergeCell ref="D30:D31"/>
    <mergeCell ref="F30:F31"/>
    <mergeCell ref="A36:A37"/>
    <mergeCell ref="D36:D37"/>
    <mergeCell ref="F36:F37"/>
    <mergeCell ref="A34:A35"/>
    <mergeCell ref="B34:B35"/>
    <mergeCell ref="A56:A57"/>
    <mergeCell ref="B56:B57"/>
    <mergeCell ref="A58:A59"/>
    <mergeCell ref="B58:B59"/>
    <mergeCell ref="B62:B63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P31"/>
  <sheetViews>
    <sheetView workbookViewId="0">
      <selection activeCell="C19" sqref="C19"/>
    </sheetView>
  </sheetViews>
  <sheetFormatPr defaultRowHeight="12.75" x14ac:dyDescent="0.2"/>
  <cols>
    <col min="2" max="2" width="11.42578125" bestFit="1" customWidth="1"/>
    <col min="3" max="3" width="51.28515625" customWidth="1"/>
  </cols>
  <sheetData>
    <row r="1" spans="2:16" ht="13.5" thickBot="1" x14ac:dyDescent="0.25">
      <c r="B1" t="s">
        <v>130</v>
      </c>
      <c r="C1" t="s">
        <v>126</v>
      </c>
      <c r="D1" t="s">
        <v>121</v>
      </c>
      <c r="E1" t="s">
        <v>167</v>
      </c>
      <c r="F1" t="s">
        <v>168</v>
      </c>
    </row>
    <row r="2" spans="2:16" ht="15.75" thickBot="1" x14ac:dyDescent="0.3">
      <c r="B2">
        <v>1</v>
      </c>
      <c r="C2" s="69" t="s">
        <v>67</v>
      </c>
      <c r="D2" s="95" t="s">
        <v>91</v>
      </c>
      <c r="E2" s="95" t="s">
        <v>184</v>
      </c>
      <c r="F2" s="95">
        <v>580</v>
      </c>
      <c r="H2" s="3" t="s">
        <v>17</v>
      </c>
      <c r="P2" s="81"/>
    </row>
    <row r="3" spans="2:16" ht="15.75" thickBot="1" x14ac:dyDescent="0.3">
      <c r="B3">
        <f>B2+1</f>
        <v>2</v>
      </c>
      <c r="C3" s="69" t="s">
        <v>109</v>
      </c>
      <c r="D3" s="95" t="s">
        <v>91</v>
      </c>
      <c r="E3" s="95" t="s">
        <v>184</v>
      </c>
      <c r="F3" s="95">
        <v>380</v>
      </c>
      <c r="H3" s="3" t="s">
        <v>15</v>
      </c>
    </row>
    <row r="4" spans="2:16" ht="13.5" thickBot="1" x14ac:dyDescent="0.25">
      <c r="B4">
        <f t="shared" ref="B4:B31" si="0">B3+1</f>
        <v>3</v>
      </c>
      <c r="C4" s="69" t="s">
        <v>68</v>
      </c>
      <c r="D4" s="95" t="s">
        <v>91</v>
      </c>
      <c r="E4" s="95" t="s">
        <v>184</v>
      </c>
      <c r="F4" s="95">
        <v>280</v>
      </c>
    </row>
    <row r="5" spans="2:16" ht="13.5" thickBot="1" x14ac:dyDescent="0.25">
      <c r="B5">
        <f t="shared" si="0"/>
        <v>4</v>
      </c>
      <c r="C5" s="69" t="s">
        <v>96</v>
      </c>
      <c r="D5" s="95" t="s">
        <v>91</v>
      </c>
      <c r="E5" s="95" t="s">
        <v>184</v>
      </c>
      <c r="F5" s="95">
        <v>500</v>
      </c>
      <c r="H5" t="s">
        <v>183</v>
      </c>
    </row>
    <row r="6" spans="2:16" ht="13.5" thickBot="1" x14ac:dyDescent="0.25">
      <c r="B6">
        <f t="shared" si="0"/>
        <v>5</v>
      </c>
      <c r="C6" s="69" t="s">
        <v>69</v>
      </c>
      <c r="D6" s="95" t="s">
        <v>91</v>
      </c>
      <c r="E6" s="95" t="s">
        <v>184</v>
      </c>
      <c r="F6" s="95">
        <v>50</v>
      </c>
      <c r="H6" t="s">
        <v>184</v>
      </c>
    </row>
    <row r="7" spans="2:16" ht="13.5" thickBot="1" x14ac:dyDescent="0.25">
      <c r="B7">
        <f t="shared" si="0"/>
        <v>6</v>
      </c>
      <c r="C7" s="69" t="s">
        <v>70</v>
      </c>
      <c r="D7" s="95" t="s">
        <v>91</v>
      </c>
      <c r="E7" s="95" t="s">
        <v>184</v>
      </c>
      <c r="F7" s="95">
        <v>200</v>
      </c>
    </row>
    <row r="8" spans="2:16" ht="13.5" thickBot="1" x14ac:dyDescent="0.25">
      <c r="B8">
        <f t="shared" si="0"/>
        <v>7</v>
      </c>
      <c r="C8" s="69" t="s">
        <v>71</v>
      </c>
      <c r="D8" s="95" t="s">
        <v>91</v>
      </c>
      <c r="E8" s="95" t="s">
        <v>184</v>
      </c>
      <c r="F8" s="95" t="s">
        <v>169</v>
      </c>
    </row>
    <row r="9" spans="2:16" ht="13.5" thickBot="1" x14ac:dyDescent="0.25">
      <c r="B9">
        <f t="shared" si="0"/>
        <v>8</v>
      </c>
      <c r="C9" s="69" t="s">
        <v>72</v>
      </c>
      <c r="D9" s="95" t="s">
        <v>91</v>
      </c>
      <c r="E9" s="95" t="s">
        <v>184</v>
      </c>
      <c r="F9" s="95" t="s">
        <v>170</v>
      </c>
    </row>
    <row r="10" spans="2:16" ht="13.5" thickBot="1" x14ac:dyDescent="0.25">
      <c r="B10">
        <f t="shared" si="0"/>
        <v>9</v>
      </c>
      <c r="C10" s="69" t="s">
        <v>73</v>
      </c>
      <c r="D10" s="95" t="s">
        <v>91</v>
      </c>
      <c r="E10" s="95" t="s">
        <v>184</v>
      </c>
      <c r="F10" s="95">
        <v>550</v>
      </c>
    </row>
    <row r="11" spans="2:16" ht="13.5" thickBot="1" x14ac:dyDescent="0.25">
      <c r="B11">
        <f t="shared" si="0"/>
        <v>10</v>
      </c>
      <c r="C11" s="69" t="s">
        <v>74</v>
      </c>
      <c r="D11" s="95" t="s">
        <v>129</v>
      </c>
      <c r="E11" s="95" t="s">
        <v>184</v>
      </c>
      <c r="F11" s="95">
        <v>30000</v>
      </c>
    </row>
    <row r="12" spans="2:16" ht="13.5" thickBot="1" x14ac:dyDescent="0.25">
      <c r="B12">
        <f t="shared" si="0"/>
        <v>11</v>
      </c>
      <c r="C12" s="69" t="s">
        <v>75</v>
      </c>
      <c r="D12" s="95" t="s">
        <v>129</v>
      </c>
      <c r="E12" s="95" t="s">
        <v>184</v>
      </c>
      <c r="F12" s="95">
        <v>10000</v>
      </c>
    </row>
    <row r="13" spans="2:16" ht="13.5" thickBot="1" x14ac:dyDescent="0.25">
      <c r="B13">
        <f t="shared" si="0"/>
        <v>12</v>
      </c>
      <c r="C13" s="69" t="s">
        <v>76</v>
      </c>
      <c r="D13" s="95" t="s">
        <v>129</v>
      </c>
      <c r="E13" s="95" t="s">
        <v>184</v>
      </c>
      <c r="F13" s="95">
        <v>30000</v>
      </c>
    </row>
    <row r="14" spans="2:16" ht="13.5" thickBot="1" x14ac:dyDescent="0.25">
      <c r="B14">
        <f t="shared" si="0"/>
        <v>13</v>
      </c>
      <c r="C14" s="69" t="s">
        <v>77</v>
      </c>
      <c r="D14" s="95" t="s">
        <v>92</v>
      </c>
      <c r="E14" s="95" t="s">
        <v>184</v>
      </c>
      <c r="F14" s="95">
        <v>5500</v>
      </c>
    </row>
    <row r="15" spans="2:16" ht="13.5" thickBot="1" x14ac:dyDescent="0.25">
      <c r="B15">
        <f t="shared" si="0"/>
        <v>14</v>
      </c>
      <c r="C15" s="69" t="s">
        <v>249</v>
      </c>
      <c r="D15" s="95" t="s">
        <v>127</v>
      </c>
      <c r="E15" s="95" t="s">
        <v>184</v>
      </c>
      <c r="F15" s="95">
        <v>120</v>
      </c>
    </row>
    <row r="16" spans="2:16" ht="13.5" thickBot="1" x14ac:dyDescent="0.25">
      <c r="B16">
        <f t="shared" si="0"/>
        <v>15</v>
      </c>
      <c r="C16" s="69" t="s">
        <v>250</v>
      </c>
      <c r="D16" s="95" t="s">
        <v>128</v>
      </c>
      <c r="E16" s="95" t="s">
        <v>184</v>
      </c>
      <c r="F16" s="95">
        <v>13</v>
      </c>
    </row>
    <row r="17" spans="2:6" ht="13.5" thickBot="1" x14ac:dyDescent="0.25">
      <c r="B17">
        <f t="shared" si="0"/>
        <v>16</v>
      </c>
      <c r="C17" s="69" t="s">
        <v>264</v>
      </c>
      <c r="D17" s="95" t="s">
        <v>92</v>
      </c>
      <c r="E17" s="95" t="s">
        <v>184</v>
      </c>
      <c r="F17" s="95">
        <v>5500</v>
      </c>
    </row>
    <row r="18" spans="2:6" ht="13.5" thickBot="1" x14ac:dyDescent="0.25">
      <c r="B18">
        <f t="shared" si="0"/>
        <v>17</v>
      </c>
      <c r="C18" s="69" t="s">
        <v>265</v>
      </c>
      <c r="D18" s="95" t="s">
        <v>127</v>
      </c>
      <c r="E18" s="95" t="s">
        <v>184</v>
      </c>
      <c r="F18" s="95">
        <v>20</v>
      </c>
    </row>
    <row r="19" spans="2:6" ht="13.5" thickBot="1" x14ac:dyDescent="0.25">
      <c r="B19">
        <f t="shared" si="0"/>
        <v>18</v>
      </c>
      <c r="C19" s="69" t="s">
        <v>248</v>
      </c>
      <c r="D19" s="95" t="s">
        <v>92</v>
      </c>
      <c r="E19" s="95" t="s">
        <v>184</v>
      </c>
      <c r="F19" s="95">
        <v>5500</v>
      </c>
    </row>
    <row r="20" spans="2:6" ht="13.5" thickBot="1" x14ac:dyDescent="0.25">
      <c r="B20">
        <f t="shared" si="0"/>
        <v>19</v>
      </c>
      <c r="C20" s="69" t="s">
        <v>248</v>
      </c>
      <c r="D20" s="95" t="s">
        <v>127</v>
      </c>
      <c r="E20" s="95" t="s">
        <v>184</v>
      </c>
      <c r="F20" s="95">
        <v>120</v>
      </c>
    </row>
    <row r="21" spans="2:6" ht="13.5" thickBot="1" x14ac:dyDescent="0.25">
      <c r="B21">
        <f t="shared" si="0"/>
        <v>20</v>
      </c>
      <c r="C21" s="69" t="s">
        <v>248</v>
      </c>
      <c r="D21" s="95" t="s">
        <v>128</v>
      </c>
      <c r="E21" s="95" t="s">
        <v>184</v>
      </c>
      <c r="F21" s="95">
        <v>13</v>
      </c>
    </row>
    <row r="22" spans="2:6" ht="13.5" thickBot="1" x14ac:dyDescent="0.25">
      <c r="B22">
        <f t="shared" si="0"/>
        <v>21</v>
      </c>
      <c r="C22" s="69" t="s">
        <v>248</v>
      </c>
      <c r="D22" s="95" t="s">
        <v>92</v>
      </c>
      <c r="E22" s="95" t="s">
        <v>184</v>
      </c>
      <c r="F22" s="95">
        <v>5500</v>
      </c>
    </row>
    <row r="23" spans="2:6" ht="13.5" thickBot="1" x14ac:dyDescent="0.25">
      <c r="B23">
        <f t="shared" si="0"/>
        <v>22</v>
      </c>
      <c r="C23" s="69" t="s">
        <v>248</v>
      </c>
      <c r="D23" s="95" t="s">
        <v>127</v>
      </c>
      <c r="E23" s="95" t="s">
        <v>184</v>
      </c>
      <c r="F23" s="95">
        <v>20</v>
      </c>
    </row>
    <row r="24" spans="2:6" ht="13.5" thickBot="1" x14ac:dyDescent="0.25">
      <c r="B24">
        <f t="shared" si="0"/>
        <v>23</v>
      </c>
      <c r="C24" s="69" t="s">
        <v>240</v>
      </c>
      <c r="D24" s="95"/>
      <c r="E24" s="95" t="s">
        <v>184</v>
      </c>
      <c r="F24" s="95"/>
    </row>
    <row r="25" spans="2:6" ht="13.5" thickBot="1" x14ac:dyDescent="0.25">
      <c r="B25">
        <f t="shared" si="0"/>
        <v>24</v>
      </c>
      <c r="C25" s="69" t="s">
        <v>131</v>
      </c>
      <c r="D25" s="95"/>
      <c r="E25" s="95" t="s">
        <v>184</v>
      </c>
      <c r="F25" s="95"/>
    </row>
    <row r="26" spans="2:6" ht="13.5" thickBot="1" x14ac:dyDescent="0.25">
      <c r="B26">
        <f t="shared" si="0"/>
        <v>25</v>
      </c>
      <c r="C26" s="69" t="s">
        <v>132</v>
      </c>
      <c r="D26" s="95"/>
      <c r="E26" s="95" t="s">
        <v>184</v>
      </c>
      <c r="F26" s="95"/>
    </row>
    <row r="27" spans="2:6" ht="13.5" thickBot="1" x14ac:dyDescent="0.25">
      <c r="B27">
        <f t="shared" si="0"/>
        <v>26</v>
      </c>
      <c r="C27" s="69" t="s">
        <v>133</v>
      </c>
      <c r="D27" s="95"/>
      <c r="E27" s="95" t="s">
        <v>184</v>
      </c>
      <c r="F27" s="95"/>
    </row>
    <row r="28" spans="2:6" ht="13.5" thickBot="1" x14ac:dyDescent="0.25">
      <c r="B28">
        <f t="shared" si="0"/>
        <v>27</v>
      </c>
      <c r="C28" s="69" t="s">
        <v>134</v>
      </c>
      <c r="D28" s="95"/>
      <c r="E28" s="95" t="s">
        <v>184</v>
      </c>
      <c r="F28" s="95"/>
    </row>
    <row r="29" spans="2:6" ht="13.5" thickBot="1" x14ac:dyDescent="0.25">
      <c r="B29">
        <f t="shared" si="0"/>
        <v>28</v>
      </c>
      <c r="C29" s="69" t="s">
        <v>135</v>
      </c>
      <c r="D29" s="95"/>
      <c r="E29" s="95" t="s">
        <v>184</v>
      </c>
      <c r="F29" s="95"/>
    </row>
    <row r="30" spans="2:6" ht="13.5" thickBot="1" x14ac:dyDescent="0.25">
      <c r="B30">
        <f t="shared" si="0"/>
        <v>29</v>
      </c>
      <c r="C30" s="69" t="s">
        <v>136</v>
      </c>
      <c r="D30" s="95"/>
      <c r="E30" s="95" t="s">
        <v>184</v>
      </c>
      <c r="F30" s="95"/>
    </row>
    <row r="31" spans="2:6" x14ac:dyDescent="0.2">
      <c r="B31">
        <f t="shared" si="0"/>
        <v>30</v>
      </c>
      <c r="C31" s="93" t="s">
        <v>137</v>
      </c>
      <c r="D31" s="95"/>
      <c r="E31" s="95" t="s">
        <v>184</v>
      </c>
      <c r="F31" s="95"/>
    </row>
  </sheetData>
  <dataValidations count="2">
    <dataValidation type="list" allowBlank="1" showInputMessage="1" showErrorMessage="1" sqref="H2:H3" xr:uid="{00000000-0002-0000-0500-000000000000}">
      <formula1>$H$2:$H$3</formula1>
    </dataValidation>
    <dataValidation type="list" allowBlank="1" showInputMessage="1" showErrorMessage="1" sqref="E2:E31" xr:uid="{00000000-0002-0000-0500-000001000000}">
      <formula1>$H$5:$H$6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2</vt:i4>
      </vt:variant>
    </vt:vector>
  </HeadingPairs>
  <TitlesOfParts>
    <vt:vector size="8" baseType="lpstr">
      <vt:lpstr>Hodnoceni</vt:lpstr>
      <vt:lpstr>Cena</vt:lpstr>
      <vt:lpstr>Tech.specifikace </vt:lpstr>
      <vt:lpstr>Servisní podmínky</vt:lpstr>
      <vt:lpstr>Tabulky do ZD</vt:lpstr>
      <vt:lpstr>Zadávací LIST1</vt:lpstr>
      <vt:lpstr>'Tabulky do ZD'!_ftn1</vt:lpstr>
      <vt:lpstr>'Tabulky do ZD'!_ftnref1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Dobsik</dc:creator>
  <cp:lastModifiedBy>Karolína Kot</cp:lastModifiedBy>
  <dcterms:created xsi:type="dcterms:W3CDTF">2018-03-14T22:59:30Z</dcterms:created>
  <dcterms:modified xsi:type="dcterms:W3CDTF">2025-04-28T08:01:57Z</dcterms:modified>
</cp:coreProperties>
</file>