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etek\Documents\1.VEŘEJNÉ ZAKÁZKY 2\HANA\M214_Kotelna Rozmarýnová 3\"/>
    </mc:Choice>
  </mc:AlternateContent>
  <xr:revisionPtr revIDLastSave="0" documentId="8_{208D3C1E-8091-4EBB-B4C2-D4D58A3E4A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02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02 Pol'!$A$1:$Y$172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Q8" i="12" s="1"/>
  <c r="V9" i="12"/>
  <c r="G10" i="12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8" i="12"/>
  <c r="M18" i="12" s="1"/>
  <c r="I18" i="12"/>
  <c r="K18" i="12"/>
  <c r="O18" i="12"/>
  <c r="Q18" i="12"/>
  <c r="V18" i="12"/>
  <c r="G19" i="12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I24" i="12"/>
  <c r="K24" i="12"/>
  <c r="M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9" i="12"/>
  <c r="M29" i="12" s="1"/>
  <c r="I29" i="12"/>
  <c r="K29" i="12"/>
  <c r="O29" i="12"/>
  <c r="Q29" i="12"/>
  <c r="V29" i="12"/>
  <c r="G31" i="12"/>
  <c r="M31" i="12" s="1"/>
  <c r="I31" i="12"/>
  <c r="K31" i="12"/>
  <c r="K28" i="12" s="1"/>
  <c r="O31" i="12"/>
  <c r="Q31" i="12"/>
  <c r="V31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2" i="12"/>
  <c r="M42" i="12" s="1"/>
  <c r="I42" i="12"/>
  <c r="K42" i="12"/>
  <c r="O42" i="12"/>
  <c r="Q42" i="12"/>
  <c r="V42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3" i="12"/>
  <c r="M53" i="12" s="1"/>
  <c r="I53" i="12"/>
  <c r="K53" i="12"/>
  <c r="O53" i="12"/>
  <c r="Q53" i="12"/>
  <c r="V53" i="12"/>
  <c r="G54" i="12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I61" i="12"/>
  <c r="K61" i="12"/>
  <c r="M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3" i="12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0" i="12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I139" i="12"/>
  <c r="K139" i="12"/>
  <c r="M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50" i="12"/>
  <c r="I62" i="1" s="1"/>
  <c r="I150" i="12"/>
  <c r="Q150" i="12"/>
  <c r="G151" i="12"/>
  <c r="M151" i="12" s="1"/>
  <c r="M150" i="12" s="1"/>
  <c r="I151" i="12"/>
  <c r="K151" i="12"/>
  <c r="K150" i="12" s="1"/>
  <c r="O151" i="12"/>
  <c r="O150" i="12" s="1"/>
  <c r="Q151" i="12"/>
  <c r="V151" i="12"/>
  <c r="V150" i="12" s="1"/>
  <c r="G154" i="12"/>
  <c r="I154" i="12"/>
  <c r="K154" i="12"/>
  <c r="O154" i="12"/>
  <c r="O153" i="12" s="1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M158" i="12" s="1"/>
  <c r="I158" i="12"/>
  <c r="K158" i="12"/>
  <c r="O158" i="12"/>
  <c r="Q158" i="12"/>
  <c r="V158" i="12"/>
  <c r="G159" i="12"/>
  <c r="M159" i="12" s="1"/>
  <c r="I159" i="12"/>
  <c r="K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AE171" i="12"/>
  <c r="F42" i="1" s="1"/>
  <c r="I20" i="1"/>
  <c r="I19" i="1"/>
  <c r="I18" i="1"/>
  <c r="I16" i="1"/>
  <c r="H43" i="1"/>
  <c r="G17" i="12" l="1"/>
  <c r="I54" i="1" s="1"/>
  <c r="G8" i="12"/>
  <c r="I53" i="1" s="1"/>
  <c r="I98" i="12"/>
  <c r="K52" i="12"/>
  <c r="Q135" i="12"/>
  <c r="V108" i="12"/>
  <c r="Q72" i="12"/>
  <c r="G72" i="12"/>
  <c r="I58" i="1" s="1"/>
  <c r="K38" i="12"/>
  <c r="Q28" i="12"/>
  <c r="Q17" i="12"/>
  <c r="G153" i="12"/>
  <c r="I63" i="1" s="1"/>
  <c r="O108" i="12"/>
  <c r="G108" i="12"/>
  <c r="I60" i="1" s="1"/>
  <c r="K72" i="12"/>
  <c r="O52" i="12"/>
  <c r="K98" i="12"/>
  <c r="O98" i="12"/>
  <c r="G52" i="12"/>
  <c r="I57" i="1" s="1"/>
  <c r="V8" i="12"/>
  <c r="I8" i="12"/>
  <c r="I108" i="12"/>
  <c r="Q153" i="12"/>
  <c r="K108" i="12"/>
  <c r="Q38" i="12"/>
  <c r="I135" i="12"/>
  <c r="I72" i="12"/>
  <c r="Q52" i="12"/>
  <c r="I28" i="12"/>
  <c r="V17" i="12"/>
  <c r="I17" i="12"/>
  <c r="G98" i="12"/>
  <c r="I59" i="1" s="1"/>
  <c r="V28" i="12"/>
  <c r="K8" i="12"/>
  <c r="O8" i="12"/>
  <c r="F39" i="1"/>
  <c r="F43" i="1" s="1"/>
  <c r="G23" i="1" s="1"/>
  <c r="V98" i="12"/>
  <c r="I153" i="12"/>
  <c r="V135" i="12"/>
  <c r="O28" i="12"/>
  <c r="G28" i="12"/>
  <c r="I55" i="1" s="1"/>
  <c r="O38" i="12"/>
  <c r="Q108" i="12"/>
  <c r="Q98" i="12"/>
  <c r="V72" i="12"/>
  <c r="I38" i="12"/>
  <c r="K17" i="12"/>
  <c r="O17" i="12"/>
  <c r="F41" i="1"/>
  <c r="K153" i="12"/>
  <c r="V153" i="12"/>
  <c r="O135" i="12"/>
  <c r="V52" i="12"/>
  <c r="I52" i="12"/>
  <c r="K135" i="12"/>
  <c r="O72" i="12"/>
  <c r="V38" i="12"/>
  <c r="M108" i="12"/>
  <c r="M38" i="12"/>
  <c r="M28" i="12"/>
  <c r="M135" i="12"/>
  <c r="M154" i="12"/>
  <c r="M153" i="12" s="1"/>
  <c r="AF171" i="12"/>
  <c r="G135" i="12"/>
  <c r="I61" i="1" s="1"/>
  <c r="M73" i="12"/>
  <c r="M72" i="12" s="1"/>
  <c r="G38" i="12"/>
  <c r="I56" i="1" s="1"/>
  <c r="M100" i="12"/>
  <c r="M98" i="12" s="1"/>
  <c r="M54" i="12"/>
  <c r="M52" i="12" s="1"/>
  <c r="M19" i="12"/>
  <c r="M17" i="12" s="1"/>
  <c r="M10" i="12"/>
  <c r="M8" i="12" s="1"/>
  <c r="J28" i="1"/>
  <c r="J26" i="1"/>
  <c r="G38" i="1"/>
  <c r="F38" i="1"/>
  <c r="J23" i="1"/>
  <c r="J24" i="1"/>
  <c r="J25" i="1"/>
  <c r="J27" i="1"/>
  <c r="E24" i="1"/>
  <c r="E26" i="1"/>
  <c r="I17" i="1" l="1"/>
  <c r="I21" i="1" s="1"/>
  <c r="G171" i="12"/>
  <c r="G41" i="1"/>
  <c r="I41" i="1" s="1"/>
  <c r="G39" i="1"/>
  <c r="G42" i="1"/>
  <c r="I42" i="1" s="1"/>
  <c r="I64" i="1"/>
  <c r="J63" i="1" l="1"/>
  <c r="J59" i="1"/>
  <c r="J55" i="1"/>
  <c r="J62" i="1"/>
  <c r="J57" i="1"/>
  <c r="J60" i="1"/>
  <c r="J61" i="1"/>
  <c r="J58" i="1"/>
  <c r="J53" i="1"/>
  <c r="J56" i="1"/>
  <c r="J54" i="1"/>
  <c r="G43" i="1"/>
  <c r="G25" i="1" s="1"/>
  <c r="A27" i="1" s="1"/>
  <c r="A28" i="1" s="1"/>
  <c r="G28" i="1" s="1"/>
  <c r="G27" i="1" s="1"/>
  <c r="G29" i="1" s="1"/>
  <c r="I39" i="1"/>
  <c r="I43" i="1" s="1"/>
  <c r="J64" i="1" l="1"/>
  <c r="J42" i="1"/>
  <c r="J39" i="1"/>
  <c r="J43" i="1" s="1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Cabal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<sst xmlns="http://schemas.openxmlformats.org/spreadsheetml/2006/main" count="1420" uniqueCount="429">
  <si>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</si>
  <si>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</si>
  <si>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</si>
  <si>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</si>
  <si>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</si>
  <si>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</si>
  <si>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</si>
  <si>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</si>
  <si>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</si>
  <si>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</si>
  <si>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</si>
  <si>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</si>
  <si>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</si>
  <si>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</si>
  <si>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</si>
  <si>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</si>
  <si>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</si>
  <si>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</si>
  <si>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</si>
  <si>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</si>
  <si>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</si>
  <si>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</si>
  <si>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</si>
  <si>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</si>
  <si>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</si>
  <si>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</si>
  <si>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</si>
  <si>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</si>
  <si>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</si>
  <si>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</si>
  <si>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</si>
  <si>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</si>
  <si>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</si>
  <si>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</si>
  <si>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</si>
  <si>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</si>
  <si>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</si>
  <si>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</si>
  <si>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</si>
  <si>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</si>
  <si>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</si>
  <si>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</si>
  <si>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</si>
  <si>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02</t>
  </si>
  <si>
    <t>Ústřední vytápění</t>
  </si>
  <si>
    <t>Objekt:</t>
  </si>
  <si>
    <t>Rozpočet:</t>
  </si>
  <si>
    <t>0309</t>
  </si>
  <si>
    <t>MŠ Rozmarýnová - Brno</t>
  </si>
  <si>
    <t>CM projekt, s.r.o.</t>
  </si>
  <si>
    <t>Bratislavská 5</t>
  </si>
  <si>
    <t>Hustopeče</t>
  </si>
  <si>
    <t>69301</t>
  </si>
  <si>
    <t>26919451</t>
  </si>
  <si>
    <t>Stavba</t>
  </si>
  <si>
    <t>Stavební objekt</t>
  </si>
  <si>
    <t>Celkem za stavbu</t>
  </si>
  <si>
    <t>CZK</t>
  </si>
  <si>
    <t>#POPS</t>
  </si>
  <si>
    <t>Popis stavby: 0309 - MŠ Rozmarýnová - Brno</t>
  </si>
  <si>
    <t>#POPO</t>
  </si>
  <si>
    <t>Popis objektu: 02 - Ústřední vytápění</t>
  </si>
  <si>
    <t>#POPR</t>
  </si>
  <si>
    <t>Popis rozpočtu: 02 - Ústřední vytápění</t>
  </si>
  <si>
    <t>Rekapitulace dílů</t>
  </si>
  <si>
    <t>Typ dílu</t>
  </si>
  <si>
    <t>713</t>
  </si>
  <si>
    <t>Izolace tepelné</t>
  </si>
  <si>
    <t>719</t>
  </si>
  <si>
    <t>Demontážní práce</t>
  </si>
  <si>
    <t>721</t>
  </si>
  <si>
    <t>Vnitřní kanalizace</t>
  </si>
  <si>
    <t>722</t>
  </si>
  <si>
    <t>Vnitřní vodovod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</si>
  <si>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</si>
  <si>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</si>
  <si>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</si>
  <si>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</si>
  <si>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</si>
  <si>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</si>
  <si>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</si>
  <si>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</si>
  <si>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767</t>
  </si>
  <si>
    <t>Konstrukce zámečnické</t>
  </si>
  <si>
    <t>783</t>
  </si>
  <si>
    <t>Nátěry</t>
  </si>
  <si>
    <t>799</t>
  </si>
  <si>
    <t>Ostatní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</si>
  <si>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</si>
  <si>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</si>
  <si>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</si>
  <si>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</si>
  <si>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</si>
  <si>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</si>
  <si>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</si>
  <si>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</si>
  <si>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</si>
  <si>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</si>
  <si>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</si>
  <si>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</si>
  <si>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</si>
  <si>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</si>
  <si>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</si>
  <si>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</si>
  <si>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</si>
  <si>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</si>
  <si>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</si>
  <si>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</si>
  <si>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</si>
  <si>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</si>
  <si>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</si>
  <si>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</si>
  <si>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</si>
  <si>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</si>
  <si>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</si>
  <si>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</si>
  <si>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</si>
  <si>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</si>
  <si>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</si>
  <si>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713591171T00</t>
  </si>
  <si>
    <t>Montáž izolace potrubí minerální pouzdra</t>
  </si>
  <si>
    <t xml:space="preserve">m     </t>
  </si>
  <si>
    <t>Vlastní</t>
  </si>
  <si>
    <t>VRN</t>
  </si>
  <si>
    <t>Práce</t>
  </si>
  <si>
    <t>Běžná</t>
  </si>
  <si>
    <t>POL1_</t>
  </si>
  <si>
    <t>631433203R</t>
  </si>
  <si>
    <t>pouzdro potrubní minerální vlákno; povrchová úprava Al fólie; vnitřní průměr 35,0 mm; tl. izolace 30,0 mm; provozní teplota  do 200 °C; tepelná vodivost (10°C) 0,0330 W/mK; tepelná vodivost (40°C) 0,037 W/mK; tepelná vodivost (50°C) 0,039 W/mK</t>
  </si>
  <si>
    <t>m</t>
  </si>
  <si>
    <t>SPCM</t>
  </si>
  <si>
    <t>RTS 22/ II</t>
  </si>
  <si>
    <t>Specifikace</t>
  </si>
  <si>
    <t>POL3_</t>
  </si>
  <si>
    <t>631433204R</t>
  </si>
  <si>
    <t>pouzdro potrubní minerální vlákno; povrchová úprava Al fólie; vnitřní průměr 42,0 mm; tl. izolace 30,0 mm; provozní teplota  do 200 °C; tepelná vodivost (10°C) 0,0330 W/mK; tepelná vodivost (40°C) 0,037 W/mK; tepelná vodivost (50°C) 0,039 W/mK</t>
  </si>
  <si>
    <t>631433205R</t>
  </si>
  <si>
    <t>pouzdro potrubní minerální vlákno; povrchová úprava Al fólie; vnitřní průměr 48,0 mm; tl. izolace 30,0 mm; provozní teplota  do 200 °C; tepelná vodivost (10°C) 0,0330 W/mK; tepelná vodivost (40°C) 0,037 W/mK; tepelná vodivost (50°C) 0,039 W/mK</t>
  </si>
  <si>
    <t>631433210R</t>
  </si>
  <si>
    <t>pouzdro potrubní minerální vlákno; povrchová úprava Al fólie; vnitřní průměr 76,0 mm; tl. izolace 30,0 mm; provozní teplota  do 200 °C; tepelná vodivost (10°C) 0,0330 W/mK; tepelná vodivost (40°C) 0,037 W/mK; tepelná vodivost (50°C) 0,039 W/mK</t>
  </si>
  <si>
    <t>631433307R</t>
  </si>
  <si>
    <t>pouzdro potrubní minerální vlákno; povrchová úprava Al fólie; vnitřní průměr 60,0 mm; tl. izolace 40,0 mm; provozní teplota  do 200 °C; tepelná vodivost (10°C) 0,0330 W/mK; tepelná vodivost (40°C) 0,037 W/mK; tepelná vodivost (50°C) 0,039 W/mK</t>
  </si>
  <si>
    <t>998713201R00</t>
  </si>
  <si>
    <t>Přesun hmot pro izolace tepelné v objektech výšky do 6 m</t>
  </si>
  <si>
    <t>800-713</t>
  </si>
  <si>
    <t>Přesun hmot</t>
  </si>
  <si>
    <t>POL7_</t>
  </si>
  <si>
    <t>50 m vodorovně</t>
  </si>
  <si>
    <t>SPI</t>
  </si>
  <si>
    <t>713591180T00</t>
  </si>
  <si>
    <t>Demontáž izolace potrubí</t>
  </si>
  <si>
    <t>731249498T00</t>
  </si>
  <si>
    <t>Demontáž odkouření kotle</t>
  </si>
  <si>
    <t>722130803R00</t>
  </si>
  <si>
    <t>Demontáž potrubí z ocelových trubek závitových přes DN 40 do DN 50</t>
  </si>
  <si>
    <t>800-721</t>
  </si>
  <si>
    <t>731200829R00</t>
  </si>
  <si>
    <t>Demontáž kotlů ocelových na kapalná a plynná paliva o výkonu přes 100 do 125 kW</t>
  </si>
  <si>
    <t>kus</t>
  </si>
  <si>
    <t>800-731</t>
  </si>
  <si>
    <t>732212815R00</t>
  </si>
  <si>
    <t>Demontáž ohříváků zásobníkových stojatých  o obsahu do 1 600 l</t>
  </si>
  <si>
    <t>733120826R00</t>
  </si>
  <si>
    <t>Demontáž potrubí z ocelových trubek hladkých přes 60,3 do D 89</t>
  </si>
  <si>
    <t>734200824R00</t>
  </si>
  <si>
    <t>Demontáž závitových armatur se dvěma závity, přes 6/4 do G 2"</t>
  </si>
  <si>
    <t>957T00</t>
  </si>
  <si>
    <t xml:space="preserve">hod   </t>
  </si>
  <si>
    <t>HZS</t>
  </si>
  <si>
    <t>POL10_</t>
  </si>
  <si>
    <t>998767101R00</t>
  </si>
  <si>
    <t>Přesun hmot pro kovové stavební doplňk. konstrukce v objektech výšky do 6 m</t>
  </si>
  <si>
    <t>t</t>
  </si>
  <si>
    <t>800-767</t>
  </si>
  <si>
    <t>721176103R00</t>
  </si>
  <si>
    <t>Potrubí HT připojovací vnější průměr D 50 mm, tloušťka stěny 1,8 mm, DN 50</t>
  </si>
  <si>
    <t>včetně tvarovek, objímek. Bez zednických výpomocí.</t>
  </si>
  <si>
    <t>721194105R00</t>
  </si>
  <si>
    <t>Zřízení přípojek na potrubí D 50 mm, materiál ve specifikaci</t>
  </si>
  <si>
    <t>vyvedení a upevnění odpadních výpustek,</t>
  </si>
  <si>
    <t>42310118R</t>
  </si>
  <si>
    <t>objímka ocelová použití potrubí měděné, potrubí plastové, potrubí ocelové, potrubí umělohmotné, potrubí skleněné, litinové roury; dvoušroubová; vnější pr.potrubí d = 60-64 mm  2"; DN 50,0 mm; galvan.pozink.</t>
  </si>
  <si>
    <t>55162150.AR</t>
  </si>
  <si>
    <t>vtok nálevka; PP; DN 32; se zápachovou klapkou a uzávěrem pro suchý stav</t>
  </si>
  <si>
    <t>55162400.AR</t>
  </si>
  <si>
    <t>vpust podlahová plast; třída zatížení 300 kg; sifonová vložka; D odtok 50 mm; / 75 mm; / 110 mm; odtok svislý; rámeček 123 x 123 mm; mřížka nerez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</si>
  <si>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</si>
  <si>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</si>
  <si>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</si>
  <si>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722131936R00</t>
  </si>
  <si>
    <t>Opravy vodovodního potrubí závitového propojení dosavadního potrubí, DN 50</t>
  </si>
  <si>
    <t>722172412R00</t>
  </si>
  <si>
    <t>Potrubí z plastických hmot polypropylenové potrubí PP-R, D 25 mm, s 3,5 mm, PN 16, polyfúzně svařované, včetně zednických výpomocí</t>
  </si>
  <si>
    <t>včetně tvarovek, bez zednických výpomocí</t>
  </si>
  <si>
    <t>722172416R00</t>
  </si>
  <si>
    <t>Potrubí z plastických hmot polypropylenové potrubí PP-R, D 63 mm, s 8,6 mm, PN 16, polyfúzně svařované, včetně zednických výpomocí</t>
  </si>
  <si>
    <t>722172505T00</t>
  </si>
  <si>
    <t>Žlab pozink DN63/2m</t>
  </si>
  <si>
    <t xml:space="preserve">ks    </t>
  </si>
  <si>
    <t>722181213RT8</t>
  </si>
  <si>
    <t>Izolace vodovodního potrubí návleková z trubic z pěnového polyetylenu, tloušťka stěny 13 mm, d 25 mm</t>
  </si>
  <si>
    <t>722181214RY3</t>
  </si>
  <si>
    <t>Izolace vodovodního potrubí návleková z trubic z pěnového polyetylenu, tloušťka stěny 20 mm, d 63 mm</t>
  </si>
  <si>
    <t>722237123R00</t>
  </si>
  <si>
    <t>Kohout kulový, mosazný, vnitřní-vnitřní závit, DN 25, PN 35, včetně dodávky materiálu</t>
  </si>
  <si>
    <t>722237126R00</t>
  </si>
  <si>
    <t>Kohout kulový, mosazný, vnitřní-vnitřní závit, DN 50, PN 35, včetně dodávky materiálu</t>
  </si>
  <si>
    <t>42310114R</t>
  </si>
  <si>
    <t>objímka ocelová použití potrubí měděné, potrubí plastové, potrubí ocelové, potrubí umělohmotné, potrubí skleněné, litinové roury; dvoušroubová; vnější pr.potrubí d = 31-38 mm; DN 25,0 mm; galvan.pozink.</t>
  </si>
  <si>
    <t>998722201R00</t>
  </si>
  <si>
    <t>Přesun hmot pro vnitřní vodovod v objektech výšky do 6 m</t>
  </si>
  <si>
    <t>vodorovně do 50 m</t>
  </si>
  <si>
    <t>731054000T00</t>
  </si>
  <si>
    <t>731054050T00</t>
  </si>
  <si>
    <t>731054051T00</t>
  </si>
  <si>
    <t>731054060T00</t>
  </si>
  <si>
    <t>731054061T00</t>
  </si>
  <si>
    <t>731054062T00</t>
  </si>
  <si>
    <t>731054063T00</t>
  </si>
  <si>
    <t>731054085T00</t>
  </si>
  <si>
    <t>731249500T00</t>
  </si>
  <si>
    <t>Montáž odkouření kotle</t>
  </si>
  <si>
    <t>soubor</t>
  </si>
  <si>
    <t>731249127R00</t>
  </si>
  <si>
    <t>812T00</t>
  </si>
  <si>
    <t>Uvedení kotle do provozu nad 50kW</t>
  </si>
  <si>
    <t>484173140T</t>
  </si>
  <si>
    <t>484173153.T00T</t>
  </si>
  <si>
    <t>484173200T</t>
  </si>
  <si>
    <t>484173201T</t>
  </si>
  <si>
    <t>484173220T</t>
  </si>
  <si>
    <t>484173221T</t>
  </si>
  <si>
    <t>998731201R00</t>
  </si>
  <si>
    <t>Přesun hmot pro kotelny umístěné ve výšce (hloubce) do 6 m</t>
  </si>
  <si>
    <t>732111316R00</t>
  </si>
  <si>
    <t>Rozdělovače a sběrače včetně dodávky (výroby) těles  trubková hrdla rozdělovačů a sběračů bez přírub, DN 40</t>
  </si>
  <si>
    <t>732111318R00</t>
  </si>
  <si>
    <t>Rozdělovače a sběrače včetně dodávky (výroby) těles  trubková hrdla rozdělovačů a sběračů bez přírub, DN 50</t>
  </si>
  <si>
    <t>732111322R00</t>
  </si>
  <si>
    <t>Rozdělovače a sběrače včetně dodávky (výroby) těles  trubková hrdla rozdělovačů a sběračů bez přírub, DN 65</t>
  </si>
  <si>
    <t>732111148T00</t>
  </si>
  <si>
    <t>Podpěra k rozdělovači RS KOMBI 80-150</t>
  </si>
  <si>
    <t>732111149T00</t>
  </si>
  <si>
    <t>Včetně tělesa základní délky 1 m, dna a odvodňovacího hrdla.</t>
  </si>
  <si>
    <t>POP</t>
  </si>
  <si>
    <t>732111175T00</t>
  </si>
  <si>
    <t>Izolace pro hydraulický anuloid</t>
  </si>
  <si>
    <t>732111181T00</t>
  </si>
  <si>
    <t>Rozdělovač/sběrač sdružený RS KOMBI MODUL 100, D+M</t>
  </si>
  <si>
    <t>732111224T00</t>
  </si>
  <si>
    <t>Izolace pro rozdělovač a sběrač</t>
  </si>
  <si>
    <t>732199100RM1</t>
  </si>
  <si>
    <t>Montáž orientačních štítků s dodávkou orientačního štítku</t>
  </si>
  <si>
    <t>732423057T00</t>
  </si>
  <si>
    <t>732423101T00</t>
  </si>
  <si>
    <t>732423524T00</t>
  </si>
  <si>
    <t>48466200R</t>
  </si>
  <si>
    <t>nádrž tlaková expanzní membránová; pro topné a chladící soustavy; objem 8 l; d nádrže 206 mm; uložení: stojatý; max. přetlak do 6 bar; přetlak plynu 1,5 bar; prac. látka plyn; membrána vyměnitelná; prac. teplota do 70 °C; připojení R 3/4"; barva bílá, červená, šedá</t>
  </si>
  <si>
    <t>48466209R</t>
  </si>
  <si>
    <t>nádrž tlaková expanzní membránová; pro topné a chladící soustavy; objem 200 l; d nádrže 634 mm; uložení: stojatý; max. přetlak do 6 bar; přetlak plynu 1,5 bar; prac. látka plyn; membrána pevná; prac. teplota do 70 °C; připojení R 1"; barva bílá, červená, šedá</t>
  </si>
  <si>
    <t>484673901T</t>
  </si>
  <si>
    <t>484673902T</t>
  </si>
  <si>
    <t>484674040T</t>
  </si>
  <si>
    <t>484674041T</t>
  </si>
  <si>
    <t>484674042T</t>
  </si>
  <si>
    <t>484674043T</t>
  </si>
  <si>
    <t>484674210T</t>
  </si>
  <si>
    <t>Sada pro měření tvrdosti</t>
  </si>
  <si>
    <t>484674404T</t>
  </si>
  <si>
    <t>484674991T</t>
  </si>
  <si>
    <t xml:space="preserve">Uvedení do provozu - doplňovacího zařízení </t>
  </si>
  <si>
    <t>998732201R00</t>
  </si>
  <si>
    <t>Přesun hmot pro strojovny v objektech výšky do 6 m</t>
  </si>
  <si>
    <t>733111125R00</t>
  </si>
  <si>
    <t>Potrubí z trubek závitových ocelových bezešvých, běžných, nízkotlaké a středotlaké, DN 25</t>
  </si>
  <si>
    <t>733111126R00</t>
  </si>
  <si>
    <t>Potrubí z trubek závitových ocelových bezešvých, běžných, nízkotlaké a středotlaké, DN 32</t>
  </si>
  <si>
    <t>733111127R00</t>
  </si>
  <si>
    <t>Potrubí z trubek závitových ocelových bezešvých, běžných, nízkotlaké a středotlaké, DN 40</t>
  </si>
  <si>
    <t>733111128R00</t>
  </si>
  <si>
    <t>Potrubí z trubek závitových ocelových bezešvých, běžných, nízkotlaké a středotlaké, DN 50</t>
  </si>
  <si>
    <t>733121160R00</t>
  </si>
  <si>
    <t>Potrubí z trubek hladkých ocelových bezešvých tvářených za tepla  nízkotlaké a středotlaké, D 70 mm, tloušťka stěny 3,6 mm</t>
  </si>
  <si>
    <t>733191926R00</t>
  </si>
  <si>
    <t>Opravy rozvodu potrubí z ocelových trubek závitových normálních i zesílených  navaření odbočky na dosavadní potrubí, DN 32</t>
  </si>
  <si>
    <t>733191927R00</t>
  </si>
  <si>
    <t>Opravy rozvodu potrubí z ocelových trubek závitových normálních i zesílených  navaření odbočky na dosavadní potrubí, DN 40</t>
  </si>
  <si>
    <t>733191928R00</t>
  </si>
  <si>
    <t>Opravy rozvodu potrubí z ocelových trubek závitových normálních i zesílených  navaření odbočky na dosavadní potrubí, DN 50</t>
  </si>
  <si>
    <t>998733201R00</t>
  </si>
  <si>
    <t>Přesun hmot pro rozvody potrubí v objektech výšky do 6 m</t>
  </si>
  <si>
    <t>734429104T00</t>
  </si>
  <si>
    <t>Manometrický kohout třícestný DN15-PN25</t>
  </si>
  <si>
    <t>734423131T00</t>
  </si>
  <si>
    <t>Tlakoměr 0- 350kPa</t>
  </si>
  <si>
    <t>734163157R00</t>
  </si>
  <si>
    <t>Filtr přírubový, litinový, DN 65, PN 16, bez navaření přírub, včetně dodávky materiálu</t>
  </si>
  <si>
    <t>734173416R00</t>
  </si>
  <si>
    <t>Přírubový spoj PN 1,6/I MPa, DN 65, včetně dodávky materiálu</t>
  </si>
  <si>
    <t>734191750T00</t>
  </si>
  <si>
    <t>Ventily regulační vyvažovací DN20, závitový, D+M</t>
  </si>
  <si>
    <t>734191751T00</t>
  </si>
  <si>
    <t>Ventily regulační vyvažovací DN32,závitový,  D+M</t>
  </si>
  <si>
    <t>734193217R00</t>
  </si>
  <si>
    <t>Klapka mezipřírubová uzavírací a regulační, litinová, PN 16, spoj bez navaření přírub, DN 65, včetně dodávky materiálu</t>
  </si>
  <si>
    <t>734215133R00</t>
  </si>
  <si>
    <t>Ventil automatický, odvzdušňovací, mosazný, PN 14, DN 15, včetně dodávky materiálu</t>
  </si>
  <si>
    <t>734235121R00</t>
  </si>
  <si>
    <t>Kohout kulový, mosazný, DN 15, PN 42, vnitřní-vnitřní, včetně dodávky materiálu</t>
  </si>
  <si>
    <t>734235124R00</t>
  </si>
  <si>
    <t>Kohout kulový, mosazný, DN 32, PN 35, vnitřní-vnitřní, včetně dodávky materiálu</t>
  </si>
  <si>
    <t>734235125R00</t>
  </si>
  <si>
    <t>Kohout kulový, mosazný, DN 40, PN 35, vnitřní-vnitřní, včetně dodávky materiálu</t>
  </si>
  <si>
    <t>734235126R00</t>
  </si>
  <si>
    <t>Kohout kulový, mosazný, DN 50, PN 35, vnitřní-vnitřní, včetně dodávky materiálu</t>
  </si>
  <si>
    <t>734245424R00</t>
  </si>
  <si>
    <t>Klapka zpětná, mosazná, DN 32, PN 12, vnitřní-vnitřní závit, včetně dodávky materiálu</t>
  </si>
  <si>
    <t>734245425R00</t>
  </si>
  <si>
    <t>Klapka zpětná, mosazná, DN 40, PN 12, vnitřní-vnitřní závit, včetně dodávky materiálu</t>
  </si>
  <si>
    <t>734245426R00</t>
  </si>
  <si>
    <t>Klapka zpětná, mosazná, DN 50, PN 12, vnitřní-vnitřní závit, včetně dodávky materiálu</t>
  </si>
  <si>
    <t>734293312R00</t>
  </si>
  <si>
    <t>Kohout kulový, napouštěcí a vypouštěcí, mosazný, DN 15, PN 10, včetně dodávky materiálu</t>
  </si>
  <si>
    <t>734295214R00</t>
  </si>
  <si>
    <t>Filtr mosazný, DN 32, PN 20, vnitřní-vnitřní závit, včetně dodávky materiálu</t>
  </si>
  <si>
    <t>734295215R00</t>
  </si>
  <si>
    <t>Filtr mosazný, DN 40, PN 20, vnitřní-vnitřní závit, včetně dodávky materiálu</t>
  </si>
  <si>
    <t>734295216R00</t>
  </si>
  <si>
    <t>Filtr mosazný, DN 50, PN 20, vnitřní-vnitřní závit, včetně dodávky materiálu</t>
  </si>
  <si>
    <t>734422130R00</t>
  </si>
  <si>
    <t>Tlakoměr diferenční č. 13353, D 160, včetně dodávky materiálu</t>
  </si>
  <si>
    <t>734494213R00</t>
  </si>
  <si>
    <t>Návarek s trubkovým závitem G 1/2", včetně dodávky materiálu</t>
  </si>
  <si>
    <t>38832850R</t>
  </si>
  <si>
    <t>teploměr dvojkovový TT 60; pr.hlavice 60 mm; hlavice plastová; mat.stonku mosaz; délka stonku 45 mm; rozsah stupnice 0 až 120 °C; měřicí rozsah  20 až 100 °C; dělení stupnice 2 °C; použití pro topenáře</t>
  </si>
  <si>
    <t>4221750T</t>
  </si>
  <si>
    <t>42217512T</t>
  </si>
  <si>
    <t>42217517T</t>
  </si>
  <si>
    <t>998734201R00</t>
  </si>
  <si>
    <t>Přesun hmot pro armatury v objektech výšky do 6 m</t>
  </si>
  <si>
    <t>728700000T00</t>
  </si>
  <si>
    <t>Ochranná mřížka z pozink sítě 700x600</t>
  </si>
  <si>
    <t>728700003T00</t>
  </si>
  <si>
    <t>Ochranná mřížka z pozink sítě 350x250</t>
  </si>
  <si>
    <t>767100002T00</t>
  </si>
  <si>
    <t>Konzola nosníková pozink. 30x30 l=2000mm, D+M</t>
  </si>
  <si>
    <t>767101000T00</t>
  </si>
  <si>
    <t>Doplňková konstrukce pro rozvody vytápění, ZTI</t>
  </si>
  <si>
    <t>kg</t>
  </si>
  <si>
    <t>24633211R</t>
  </si>
  <si>
    <t>tmel akrylátový; těsnicí, požární; š. spáry od 5 mm; pro interiér; expandující; barva šedá; přilnavost k materiálům beton, omítky, sádrokarton, zdivo; přetíratelný</t>
  </si>
  <si>
    <t>28650010R</t>
  </si>
  <si>
    <t>manžeta těsnicí požárně ochranná, trubní; lakovaný plech vyplněný laminátem; D trubky = 50 mm; DN 58; hl. 60 mm</t>
  </si>
  <si>
    <t>31179105R</t>
  </si>
  <si>
    <t>tyč závitová M8; l = 1 000 mm; mat. ocel 4,8 - DIN 975; povrch bez úpravy</t>
  </si>
  <si>
    <t>42310115R</t>
  </si>
  <si>
    <t>objímka ocelová použití potrubí měděné, potrubí plastové, potrubí ocelové, potrubí umělohmotné, potrubí skleněné, litinové roury; dvoušroubová; vnější pr.potrubí d = 40-46 mm  1"; DN 32,0 mm; galvan.pozink.</t>
  </si>
  <si>
    <t>42310116R</t>
  </si>
  <si>
    <t>objímka ocelová použití potrubí měděné, potrubí plastové, potrubí ocelové, potrubí umělohmotné, potrubí skleněné, litinové roury; dvoušroubová; vnější pr.potrubí d = 48-53 mm  6/4"; DN 40,0 mm; galvan.pozink.</t>
  </si>
  <si>
    <t>42310120R</t>
  </si>
  <si>
    <t>objímka ocelová použití potrubí měděné, potrubí plastové, potrubí ocelové, potrubí umělohmotné, potrubí skleněné, litinové roury; dvoušroubová; vnější pr.potrubí d = 72-78 mm  2 1/2"; DN 65,0 mm; galvan.pozink.</t>
  </si>
  <si>
    <t>998767201R00</t>
  </si>
  <si>
    <t>783425350R00</t>
  </si>
  <si>
    <t>Nátěry potrubí a armatur syntetické potrubí, do DN 100 mm, dvojnásobné s 1x emailováním a základním nátěrem</t>
  </si>
  <si>
    <t>800-783</t>
  </si>
  <si>
    <t>na vzduchu schnoucí</t>
  </si>
  <si>
    <t>713990000T00</t>
  </si>
  <si>
    <t>Hasící přístroj práškový přenosný</t>
  </si>
  <si>
    <t>800T00</t>
  </si>
  <si>
    <t>PD skutečného provedení</t>
  </si>
  <si>
    <t>912T00</t>
  </si>
  <si>
    <t>Tlaková zkouška vodovodu</t>
  </si>
  <si>
    <t>914T00</t>
  </si>
  <si>
    <t>Zkouška těsnosti vytápění</t>
  </si>
  <si>
    <t>916T00</t>
  </si>
  <si>
    <t>Topná zkouška</t>
  </si>
  <si>
    <t>922T00</t>
  </si>
  <si>
    <t>Vyregulování systému</t>
  </si>
  <si>
    <t>923T00</t>
  </si>
  <si>
    <t>lékárnička pro kotelnu</t>
  </si>
  <si>
    <t>925T00</t>
  </si>
  <si>
    <t>Detektor CO pro kotelnu</t>
  </si>
  <si>
    <t>926T00</t>
  </si>
  <si>
    <t>Revizní kniha kotelny</t>
  </si>
  <si>
    <t>930T00</t>
  </si>
  <si>
    <t>Vypuštění systému</t>
  </si>
  <si>
    <t>931T00</t>
  </si>
  <si>
    <t xml:space="preserve">Napuštění topného systému upravenou vodou </t>
  </si>
  <si>
    <t>934T00</t>
  </si>
  <si>
    <t>Provozní řád kotelny</t>
  </si>
  <si>
    <t>945T00</t>
  </si>
  <si>
    <t>Brano - samozavírač</t>
  </si>
  <si>
    <t>955T00</t>
  </si>
  <si>
    <t>Sekání</t>
  </si>
  <si>
    <t>962T00</t>
  </si>
  <si>
    <t>Ekologická likvidace kotle</t>
  </si>
  <si>
    <t>9630T00</t>
  </si>
  <si>
    <t>Třídění odpadu</t>
  </si>
  <si>
    <t>SUM</t>
  </si>
  <si>
    <t>END</t>
  </si>
  <si>
    <t>Plynový nástěnný kondenzančí kotel jmen.výkon 55 kW PŘI SPÁDU 80/60°C
 (spotřeba ZP 0,67 - 5,98 m3/hod), S INTEGROVANÝM OBĚH.ČERPADLEM, D+M</t>
  </si>
  <si>
    <t>sada pro dělené odkouření pro kondenz.kotle D+M</t>
  </si>
  <si>
    <t>sada odkouření pro 3 kotle v kaskádě 80/160mm, dle typu kotlů D+M</t>
  </si>
  <si>
    <t>trubka s násuvným koncem 160mm, 1000mm  KHA715160100, D+M</t>
  </si>
  <si>
    <t xml:space="preserve"> patní koleno 87° 160mms kotvením  KHA715160001, D+M</t>
  </si>
  <si>
    <t>revizní rovný kus  KHA715160006, D+M</t>
  </si>
  <si>
    <t>komínová ukončovací hlavice 160mm  KHA715160002, D+M</t>
  </si>
  <si>
    <t>Montáž ocelových kotlů do 50 kW (100 kW) na kapalná a plynná paliva_x000D_
 přes 52 do 70 kW</t>
  </si>
  <si>
    <t>interface D+M</t>
  </si>
  <si>
    <t>Neutralizační box pro výkon do 200kW, D+M</t>
  </si>
  <si>
    <t>Obslužná jednotka dle typu kotlů, D+M</t>
  </si>
  <si>
    <t>Externí modul regulace dle typu kotlů D+M</t>
  </si>
  <si>
    <t>Vnější sonda D+M</t>
  </si>
  <si>
    <t>Příložné čidlo teploty D+M</t>
  </si>
  <si>
    <t>Příložné čidlo teploty QAD36, D+M</t>
  </si>
  <si>
    <t>Hydraulická anuloid  DN 200, Qmax=12m3/h, D+M</t>
  </si>
  <si>
    <t>TEPLOVODNÍ EL. ÚSPORNÉ OBĚH. ČERPADLO DN50, l=220mm,50Hz - STÁVAJÍCÍ
 Q/min= 1,72 m3//hod, H/min= 3,5 m, H/max= 6,0 m, P=207 W - 230 VAC S DIGITÁLNÍM VSTUPEM ON/OFF - D+M</t>
  </si>
  <si>
    <t>TEPLOVODNÍ EL. ÚSPORNÉ OBĚH. ČERPADLO DN40, l=220mm,50Hz
 Q/min= 1,8 m3//hod, H/min= 3,7 m, H/max= 6,0 m, P=97 W - 230 VAC S DIGITÁLNÍM VSTUPEM  ON/OFF - D+M</t>
  </si>
  <si>
    <t>TEPLOVODNÍ EL. ÚSPORNÉ OBĚH. ČERPADLO DN32, l=180mm,50Hz
 Q/min= 1,9 m3//hod, H/min= 3,2 m, H/max= 6,0 m, P=120 W - 230 VAC S DIGITÁLNÍM VSTUPEM  ON/OFF - D+M</t>
  </si>
  <si>
    <t>Uzávěr se zajištěním MK DN25, D+M</t>
  </si>
  <si>
    <t>Uzávěr se zajištěním MK DN20, D+M</t>
  </si>
  <si>
    <t>ODDĚLOVACÍ ČLEN PITNÉ VODY PRO PŘÍMÉ DOPLŇOVÁNÍ VODY DO TOPNÝCH SOUSTAV , D+M</t>
  </si>
  <si>
    <t xml:space="preserve">MĚŘENÍ VODIVOSTI - INDIKACE VÝMĚNY DEMINERALIZAČNÍ PATRONY, D+M
</t>
  </si>
  <si>
    <t xml:space="preserve">Demineralizační patrona - D+M  </t>
  </si>
  <si>
    <t xml:space="preserve">Demineralizační armatura pouzdro pro patronu - D+M   </t>
  </si>
  <si>
    <t xml:space="preserve">PODTLAKOVÝ ODPLYŇOVACÍ A DOPLŇOVACÍ AUTOMAT, SYSTÉM VYTÁPĚNÍ  MAX. OBJEM SOUSTAVY 8m3/, MAX. TEPLOTA 70°C, DOPLŇOVÁNÍ MAX. 0,05 m3//h, 230V- D+M
</t>
  </si>
  <si>
    <t>Servopohon 6NM, 230V, D+M</t>
  </si>
  <si>
    <t>Směšovací klapka třícestná  DN25 kvs=10m3/h, D+m</t>
  </si>
  <si>
    <t>Směšovací klapka třícestná DN20, kvs-6,3m3/h,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</si>
</sst>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password="ED71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93" t="s">
        <v>41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 x14ac:dyDescent="0.2">
      <c r="A2" s="2"/>
      <c r="B2" s="77" t="s">
        <v>22</v>
      </c>
      <c r="C2" s="78"/>
      <c r="D2" s="79" t="s">
        <v>47</v>
      </c>
      <c r="E2" s="202" t="s">
        <v>48</v>
      </c>
      <c r="F2" s="203"/>
      <c r="G2" s="203"/>
      <c r="H2" s="203"/>
      <c r="I2" s="203"/>
      <c r="J2" s="204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05" t="s">
        <v>44</v>
      </c>
      <c r="F3" s="206"/>
      <c r="G3" s="206"/>
      <c r="H3" s="206"/>
      <c r="I3" s="206"/>
      <c r="J3" s="207"/>
    </row>
    <row r="4" spans="1:15" ht="23.25" customHeight="1" x14ac:dyDescent="0.2">
      <c r="A4" s="74">
        <v>1180</v>
      </c>
      <c r="B4" s="82" t="s">
        <v>46</v>
      </c>
      <c r="C4" s="83"/>
      <c r="D4" s="84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">
      <c r="A5" s="2"/>
      <c r="B5" s="31" t="s">
        <v>42</v>
      </c>
      <c r="D5" s="220"/>
      <c r="E5" s="221"/>
      <c r="F5" s="221"/>
      <c r="G5" s="221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222"/>
      <c r="E6" s="223"/>
      <c r="F6" s="223"/>
      <c r="G6" s="223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224"/>
      <c r="F7" s="225"/>
      <c r="G7" s="225"/>
      <c r="H7" s="24"/>
      <c r="I7" s="23"/>
      <c r="J7" s="34"/>
    </row>
    <row r="8" spans="1:15" ht="24" hidden="1" customHeight="1" x14ac:dyDescent="0.2">
      <c r="A8" s="2"/>
      <c r="B8" s="31" t="s">
        <v>20</v>
      </c>
      <c r="D8" s="76" t="s">
        <v>49</v>
      </c>
      <c r="H8" s="18" t="s">
        <v>40</v>
      </c>
      <c r="I8" s="86" t="s">
        <v>53</v>
      </c>
      <c r="J8" s="8"/>
    </row>
    <row r="9" spans="1:15" ht="15.75" hidden="1" customHeight="1" x14ac:dyDescent="0.2">
      <c r="A9" s="2"/>
      <c r="B9" s="2"/>
      <c r="D9" s="76" t="s">
        <v>50</v>
      </c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5"/>
      <c r="D10" s="75" t="s">
        <v>52</v>
      </c>
      <c r="E10" s="85" t="s">
        <v>51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9"/>
      <c r="E11" s="209"/>
      <c r="F11" s="209"/>
      <c r="G11" s="209"/>
      <c r="H11" s="18" t="s">
        <v>40</v>
      </c>
      <c r="I11" s="87"/>
      <c r="J11" s="8"/>
    </row>
    <row r="12" spans="1:15" ht="15.75" customHeight="1" x14ac:dyDescent="0.2">
      <c r="A12" s="2"/>
      <c r="B12" s="28"/>
      <c r="C12" s="54"/>
      <c r="D12" s="214"/>
      <c r="E12" s="214"/>
      <c r="F12" s="214"/>
      <c r="G12" s="214"/>
      <c r="H12" s="18" t="s">
        <v>34</v>
      </c>
      <c r="I12" s="87"/>
      <c r="J12" s="8"/>
    </row>
    <row r="13" spans="1:15" ht="15.75" customHeight="1" x14ac:dyDescent="0.2">
      <c r="A13" s="2"/>
      <c r="B13" s="29"/>
      <c r="C13" s="55"/>
      <c r="D13" s="88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208"/>
      <c r="F15" s="208"/>
      <c r="G15" s="210"/>
      <c r="H15" s="210"/>
      <c r="I15" s="210" t="s">
        <v>29</v>
      </c>
      <c r="J15" s="211"/>
    </row>
    <row r="16" spans="1:15" ht="23.25" customHeight="1" x14ac:dyDescent="0.2">
      <c r="A16" s="145" t="s">
        <v>24</v>
      </c>
      <c r="B16" s="38" t="s">
        <v>24</v>
      </c>
      <c r="C16" s="60"/>
      <c r="D16" s="61"/>
      <c r="E16" s="199"/>
      <c r="F16" s="200"/>
      <c r="G16" s="199"/>
      <c r="H16" s="200"/>
      <c r="I16" s="199">
        <f>SUMIF(F53:F63,A16,I53:I63)+SUMIF(F53:F63,"PSU",I53:I63)</f>
        <v>0</v>
      </c>
      <c r="J16" s="201"/>
    </row>
    <row r="17" spans="1:10" ht="23.25" customHeight="1" x14ac:dyDescent="0.2">
      <c r="A17" s="145" t="s">
        <v>25</v>
      </c>
      <c r="B17" s="38" t="s">
        <v>25</v>
      </c>
      <c r="C17" s="60"/>
      <c r="D17" s="61"/>
      <c r="E17" s="199"/>
      <c r="F17" s="200"/>
      <c r="G17" s="199"/>
      <c r="H17" s="200"/>
      <c r="I17" s="199">
        <f>SUMIF(F53:F63,A17,I53:I63)</f>
        <v>0</v>
      </c>
      <c r="J17" s="201"/>
    </row>
    <row r="18" spans="1:10" ht="23.25" customHeight="1" x14ac:dyDescent="0.2">
      <c r="A18" s="145" t="s">
        <v>26</v>
      </c>
      <c r="B18" s="38" t="s">
        <v>26</v>
      </c>
      <c r="C18" s="60"/>
      <c r="D18" s="61"/>
      <c r="E18" s="199"/>
      <c r="F18" s="200"/>
      <c r="G18" s="199"/>
      <c r="H18" s="200"/>
      <c r="I18" s="199">
        <f>SUMIF(F53:F63,A18,I53:I63)</f>
        <v>0</v>
      </c>
      <c r="J18" s="201"/>
    </row>
    <row r="19" spans="1:10" ht="23.25" customHeight="1" x14ac:dyDescent="0.2">
      <c r="A19" s="145" t="s">
        <v>88</v>
      </c>
      <c r="B19" s="38" t="s">
        <v>27</v>
      </c>
      <c r="C19" s="60"/>
      <c r="D19" s="61"/>
      <c r="E19" s="199"/>
      <c r="F19" s="200"/>
      <c r="G19" s="199"/>
      <c r="H19" s="200"/>
      <c r="I19" s="199">
        <f>SUMIF(F53:F63,A19,I53:I63)</f>
        <v>0</v>
      </c>
      <c r="J19" s="201"/>
    </row>
    <row r="20" spans="1:10" ht="23.25" customHeight="1" x14ac:dyDescent="0.2">
      <c r="A20" s="145" t="s">
        <v>89</v>
      </c>
      <c r="B20" s="38" t="s">
        <v>28</v>
      </c>
      <c r="C20" s="60"/>
      <c r="D20" s="61"/>
      <c r="E20" s="199"/>
      <c r="F20" s="200"/>
      <c r="G20" s="199"/>
      <c r="H20" s="200"/>
      <c r="I20" s="199">
        <f>SUMIF(F53:F63,A20,I53:I63)</f>
        <v>0</v>
      </c>
      <c r="J20" s="201"/>
    </row>
    <row r="21" spans="1:10" ht="23.25" customHeight="1" x14ac:dyDescent="0.2">
      <c r="A21" s="2"/>
      <c r="B21" s="48" t="s">
        <v>29</v>
      </c>
      <c r="C21" s="62"/>
      <c r="D21" s="63"/>
      <c r="E21" s="212"/>
      <c r="F21" s="213"/>
      <c r="G21" s="212"/>
      <c r="H21" s="213"/>
      <c r="I21" s="212">
        <f>SUM(I16:J20)</f>
        <v>0</v>
      </c>
      <c r="J21" s="231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0"/>
      <c r="D23" s="61"/>
      <c r="E23" s="65">
        <v>15</v>
      </c>
      <c r="F23" s="39" t="s">
        <v>0</v>
      </c>
      <c r="G23" s="229">
        <f>ZakladDPHSniVypocet</f>
        <v>0</v>
      </c>
      <c r="H23" s="230"/>
      <c r="I23" s="230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0"/>
      <c r="D24" s="61"/>
      <c r="E24" s="65">
        <f>SazbaDPH1</f>
        <v>15</v>
      </c>
      <c r="F24" s="39" t="s">
        <v>0</v>
      </c>
      <c r="G24" s="227">
        <v>0</v>
      </c>
      <c r="H24" s="228"/>
      <c r="I24" s="228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0"/>
      <c r="D25" s="61"/>
      <c r="E25" s="65">
        <v>21</v>
      </c>
      <c r="F25" s="39" t="s">
        <v>0</v>
      </c>
      <c r="G25" s="229">
        <f>ZakladDPHZaklVypocet</f>
        <v>0</v>
      </c>
      <c r="H25" s="230"/>
      <c r="I25" s="230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6"/>
      <c r="D26" s="53"/>
      <c r="E26" s="67">
        <f>SazbaDPH2</f>
        <v>21</v>
      </c>
      <c r="F26" s="30" t="s">
        <v>0</v>
      </c>
      <c r="G26" s="196">
        <v>270991</v>
      </c>
      <c r="H26" s="197"/>
      <c r="I26" s="197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68"/>
      <c r="D27" s="69"/>
      <c r="E27" s="68"/>
      <c r="F27" s="16"/>
      <c r="G27" s="198">
        <f>CenaCelkemBezDPH-(ZakladDPHSni+ZakladDPHZakl)</f>
        <v>0</v>
      </c>
      <c r="H27" s="198"/>
      <c r="I27" s="198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8" t="s">
        <v>23</v>
      </c>
      <c r="C28" s="119"/>
      <c r="D28" s="119"/>
      <c r="E28" s="120"/>
      <c r="F28" s="121"/>
      <c r="G28" s="232">
        <f>IF(A28&gt;50, ROUNDUP(A27, 0), ROUNDDOWN(A27, 0))</f>
        <v>0</v>
      </c>
      <c r="H28" s="233"/>
      <c r="I28" s="233"/>
      <c r="J28" s="122" t="str">
        <f t="shared" si="0"/>
        <v>CZK</v>
      </c>
    </row>
    <row r="29" spans="1:10" ht="27.75" hidden="1" customHeight="1" thickBot="1" x14ac:dyDescent="0.25">
      <c r="A29" s="2"/>
      <c r="B29" s="118" t="s">
        <v>35</v>
      </c>
      <c r="C29" s="123"/>
      <c r="D29" s="123"/>
      <c r="E29" s="123"/>
      <c r="F29" s="124"/>
      <c r="G29" s="232">
        <f>ZakladDPHSni+DPHSni+ZakladDPHZakl+DPHZakl+Zaokrouhleni</f>
        <v>270991</v>
      </c>
      <c r="H29" s="232"/>
      <c r="I29" s="232"/>
      <c r="J29" s="125" t="s">
        <v>57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34"/>
      <c r="E34" s="235"/>
      <c r="G34" s="236"/>
      <c r="H34" s="237"/>
      <c r="I34" s="237"/>
      <c r="J34" s="25"/>
    </row>
    <row r="35" spans="1:10" ht="12.75" customHeight="1" x14ac:dyDescent="0.2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9" t="s">
        <v>1</v>
      </c>
      <c r="J38" s="100" t="s">
        <v>0</v>
      </c>
    </row>
    <row r="39" spans="1:10" ht="25.5" hidden="1" customHeight="1" x14ac:dyDescent="0.2">
      <c r="A39" s="90">
        <v>1</v>
      </c>
      <c r="B39" s="101" t="s">
        <v>54</v>
      </c>
      <c r="C39" s="238"/>
      <c r="D39" s="238"/>
      <c r="E39" s="238"/>
      <c r="F39" s="102">
        <f>'02 02 Pol'!AE171</f>
        <v>0</v>
      </c>
      <c r="G39" s="103">
        <f>'02 02 Pol'!AF171</f>
        <v>0</v>
      </c>
      <c r="H39" s="104"/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0">
        <v>2</v>
      </c>
      <c r="B40" s="107"/>
      <c r="C40" s="239" t="s">
        <v>55</v>
      </c>
      <c r="D40" s="239"/>
      <c r="E40" s="239"/>
      <c r="F40" s="108"/>
      <c r="G40" s="109"/>
      <c r="H40" s="109"/>
      <c r="I40" s="110"/>
      <c r="J40" s="111"/>
    </row>
    <row r="41" spans="1:10" ht="25.5" hidden="1" customHeight="1" x14ac:dyDescent="0.2">
      <c r="A41" s="90">
        <v>2</v>
      </c>
      <c r="B41" s="107" t="s">
        <v>43</v>
      </c>
      <c r="C41" s="239" t="s">
        <v>44</v>
      </c>
      <c r="D41" s="239"/>
      <c r="E41" s="239"/>
      <c r="F41" s="108">
        <f>'02 02 Pol'!AE171</f>
        <v>0</v>
      </c>
      <c r="G41" s="109">
        <f>'02 02 Pol'!AF171</f>
        <v>0</v>
      </c>
      <c r="H41" s="109"/>
      <c r="I41" s="110">
        <f>F41+G41+H41</f>
        <v>0</v>
      </c>
      <c r="J41" s="111" t="str">
        <f>IF(CenaCelkemVypocet=0,"",I41/CenaCelkemVypocet*100)</f>
        <v/>
      </c>
    </row>
    <row r="42" spans="1:10" ht="25.5" hidden="1" customHeight="1" x14ac:dyDescent="0.2">
      <c r="A42" s="90">
        <v>3</v>
      </c>
      <c r="B42" s="112" t="s">
        <v>43</v>
      </c>
      <c r="C42" s="238" t="s">
        <v>44</v>
      </c>
      <c r="D42" s="238"/>
      <c r="E42" s="238"/>
      <c r="F42" s="113">
        <f>'02 02 Pol'!AE171</f>
        <v>0</v>
      </c>
      <c r="G42" s="104">
        <f>'02 02 Pol'!AF171</f>
        <v>0</v>
      </c>
      <c r="H42" s="104"/>
      <c r="I42" s="105">
        <f>F42+G42+H42</f>
        <v>0</v>
      </c>
      <c r="J42" s="106" t="str">
        <f>IF(CenaCelkemVypocet=0,"",I42/CenaCelkemVypocet*100)</f>
        <v/>
      </c>
    </row>
    <row r="43" spans="1:10" ht="25.5" hidden="1" customHeight="1" x14ac:dyDescent="0.2">
      <c r="A43" s="90"/>
      <c r="B43" s="240" t="s">
        <v>56</v>
      </c>
      <c r="C43" s="241"/>
      <c r="D43" s="241"/>
      <c r="E43" s="241"/>
      <c r="F43" s="114">
        <f>SUMIF(A39:A42,"=1",F39:F42)</f>
        <v>0</v>
      </c>
      <c r="G43" s="115">
        <f>SUMIF(A39:A42,"=1",G39:G42)</f>
        <v>0</v>
      </c>
      <c r="H43" s="115">
        <f>SUMIF(A39:A42,"=1",H39:H42)</f>
        <v>0</v>
      </c>
      <c r="I43" s="116">
        <f>SUMIF(A39:A42,"=1",I39:I42)</f>
        <v>0</v>
      </c>
      <c r="J43" s="117">
        <f>SUMIF(A39:A42,"=1",J39:J42)</f>
        <v>0</v>
      </c>
    </row>
    <row r="45" spans="1:10" x14ac:dyDescent="0.2">
      <c r="A45" t="s">
        <v>58</v>
      </c>
      <c r="B45" t="s">
        <v>59</v>
      </c>
    </row>
    <row r="46" spans="1:10" x14ac:dyDescent="0.2">
      <c r="A46" t="s">
        <v>60</v>
      </c>
      <c r="B46" t="s">
        <v>61</v>
      </c>
    </row>
    <row r="47" spans="1:10" x14ac:dyDescent="0.2">
      <c r="A47" t="s">
        <v>62</v>
      </c>
      <c r="B47" t="s">
        <v>63</v>
      </c>
    </row>
    <row r="50" spans="1:10" ht="15.75" x14ac:dyDescent="0.25">
      <c r="B50" s="126" t="s">
        <v>64</v>
      </c>
    </row>
    <row r="52" spans="1:10" ht="25.5" customHeight="1" x14ac:dyDescent="0.2">
      <c r="A52" s="128"/>
      <c r="B52" s="131" t="s">
        <v>17</v>
      </c>
      <c r="C52" s="131" t="s">
        <v>5</v>
      </c>
      <c r="D52" s="132"/>
      <c r="E52" s="132"/>
      <c r="F52" s="133" t="s">
        <v>65</v>
      </c>
      <c r="G52" s="133"/>
      <c r="H52" s="133"/>
      <c r="I52" s="133" t="s">
        <v>29</v>
      </c>
      <c r="J52" s="133" t="s">
        <v>0</v>
      </c>
    </row>
    <row r="53" spans="1:10" ht="36.75" customHeight="1" x14ac:dyDescent="0.2">
      <c r="A53" s="129"/>
      <c r="B53" s="134" t="s">
        <v>66</v>
      </c>
      <c r="C53" s="242" t="s">
        <v>67</v>
      </c>
      <c r="D53" s="243"/>
      <c r="E53" s="243"/>
      <c r="F53" s="143" t="s">
        <v>25</v>
      </c>
      <c r="G53" s="135"/>
      <c r="H53" s="135"/>
      <c r="I53" s="135">
        <f>'02 02 Pol'!G8</f>
        <v>0</v>
      </c>
      <c r="J53" s="140" t="str">
        <f>IF(I64=0,"",I53/I64*100)</f>
        <v/>
      </c>
    </row>
    <row r="54" spans="1:10" ht="36.75" customHeight="1" x14ac:dyDescent="0.2">
      <c r="A54" s="129"/>
      <c r="B54" s="134" t="s">
        <v>68</v>
      </c>
      <c r="C54" s="242" t="s">
        <v>69</v>
      </c>
      <c r="D54" s="243"/>
      <c r="E54" s="243"/>
      <c r="F54" s="143" t="s">
        <v>25</v>
      </c>
      <c r="G54" s="135"/>
      <c r="H54" s="135"/>
      <c r="I54" s="135">
        <f>'02 02 Pol'!G17</f>
        <v>0</v>
      </c>
      <c r="J54" s="140" t="str">
        <f>IF(I64=0,"",I54/I64*100)</f>
        <v/>
      </c>
    </row>
    <row r="55" spans="1:10" ht="36.75" customHeight="1" x14ac:dyDescent="0.2">
      <c r="A55" s="129"/>
      <c r="B55" s="134" t="s">
        <v>70</v>
      </c>
      <c r="C55" s="242" t="s">
        <v>71</v>
      </c>
      <c r="D55" s="243"/>
      <c r="E55" s="243"/>
      <c r="F55" s="143" t="s">
        <v>25</v>
      </c>
      <c r="G55" s="135"/>
      <c r="H55" s="135"/>
      <c r="I55" s="135">
        <f>'02 02 Pol'!G28</f>
        <v>0</v>
      </c>
      <c r="J55" s="140" t="str">
        <f>IF(I64=0,"",I55/I64*100)</f>
        <v/>
      </c>
    </row>
    <row r="56" spans="1:10" ht="36.75" customHeight="1" x14ac:dyDescent="0.2">
      <c r="A56" s="129"/>
      <c r="B56" s="134" t="s">
        <v>72</v>
      </c>
      <c r="C56" s="242" t="s">
        <v>73</v>
      </c>
      <c r="D56" s="243"/>
      <c r="E56" s="243"/>
      <c r="F56" s="143" t="s">
        <v>25</v>
      </c>
      <c r="G56" s="135"/>
      <c r="H56" s="135"/>
      <c r="I56" s="135">
        <f>'02 02 Pol'!G38</f>
        <v>0</v>
      </c>
      <c r="J56" s="140" t="str">
        <f>IF(I64=0,"",I56/I64*100)</f>
        <v/>
      </c>
    </row>
    <row r="57" spans="1:10" ht="36.75" customHeight="1" x14ac:dyDescent="0.2">
      <c r="A57" s="129"/>
      <c r="B57" s="134" t="s">
        <v>74</v>
      </c>
      <c r="C57" s="242" t="s">
        <v>75</v>
      </c>
      <c r="D57" s="243"/>
      <c r="E57" s="243"/>
      <c r="F57" s="143" t="s">
        <v>25</v>
      </c>
      <c r="G57" s="135"/>
      <c r="H57" s="135"/>
      <c r="I57" s="135">
        <f>'02 02 Pol'!G52</f>
        <v>0</v>
      </c>
      <c r="J57" s="140" t="str">
        <f>IF(I64=0,"",I57/I64*100)</f>
        <v/>
      </c>
    </row>
    <row r="58" spans="1:10" ht="36.75" customHeight="1" x14ac:dyDescent="0.2">
      <c r="A58" s="129"/>
      <c r="B58" s="134" t="s">
        <v>76</v>
      </c>
      <c r="C58" s="242" t="s">
        <v>77</v>
      </c>
      <c r="D58" s="243"/>
      <c r="E58" s="243"/>
      <c r="F58" s="143" t="s">
        <v>25</v>
      </c>
      <c r="G58" s="135"/>
      <c r="H58" s="135"/>
      <c r="I58" s="135">
        <f>'02 02 Pol'!G72</f>
        <v>0</v>
      </c>
      <c r="J58" s="140" t="str">
        <f>IF(I64=0,"",I58/I64*100)</f>
        <v/>
      </c>
    </row>
    <row r="59" spans="1:10" ht="36.75" customHeight="1" x14ac:dyDescent="0.2">
      <c r="A59" s="129"/>
      <c r="B59" s="134" t="s">
        <v>78</v>
      </c>
      <c r="C59" s="242" t="s">
        <v>79</v>
      </c>
      <c r="D59" s="243"/>
      <c r="E59" s="243"/>
      <c r="F59" s="143" t="s">
        <v>25</v>
      </c>
      <c r="G59" s="135"/>
      <c r="H59" s="135"/>
      <c r="I59" s="135">
        <f>'02 02 Pol'!G98</f>
        <v>0</v>
      </c>
      <c r="J59" s="140" t="str">
        <f>IF(I64=0,"",I59/I64*100)</f>
        <v/>
      </c>
    </row>
    <row r="60" spans="1:10" ht="36.75" customHeight="1" x14ac:dyDescent="0.2">
      <c r="A60" s="129"/>
      <c r="B60" s="134" t="s">
        <v>80</v>
      </c>
      <c r="C60" s="242" t="s">
        <v>81</v>
      </c>
      <c r="D60" s="243"/>
      <c r="E60" s="243"/>
      <c r="F60" s="143" t="s">
        <v>25</v>
      </c>
      <c r="G60" s="135"/>
      <c r="H60" s="135"/>
      <c r="I60" s="135">
        <f>'02 02 Pol'!G108</f>
        <v>0</v>
      </c>
      <c r="J60" s="140" t="str">
        <f>IF(I64=0,"",I60/I64*100)</f>
        <v/>
      </c>
    </row>
    <row r="61" spans="1:10" ht="36.75" customHeight="1" x14ac:dyDescent="0.2">
      <c r="A61" s="129"/>
      <c r="B61" s="134" t="s">
        <v>82</v>
      </c>
      <c r="C61" s="242" t="s">
        <v>83</v>
      </c>
      <c r="D61" s="243"/>
      <c r="E61" s="243"/>
      <c r="F61" s="143" t="s">
        <v>25</v>
      </c>
      <c r="G61" s="135"/>
      <c r="H61" s="135"/>
      <c r="I61" s="135">
        <f>'02 02 Pol'!G135</f>
        <v>0</v>
      </c>
      <c r="J61" s="140" t="str">
        <f>IF(I64=0,"",I61/I64*100)</f>
        <v/>
      </c>
    </row>
    <row r="62" spans="1:10" ht="36.75" customHeight="1" x14ac:dyDescent="0.2">
      <c r="A62" s="129"/>
      <c r="B62" s="134" t="s">
        <v>84</v>
      </c>
      <c r="C62" s="242" t="s">
        <v>85</v>
      </c>
      <c r="D62" s="243"/>
      <c r="E62" s="243"/>
      <c r="F62" s="143" t="s">
        <v>25</v>
      </c>
      <c r="G62" s="135"/>
      <c r="H62" s="135"/>
      <c r="I62" s="135">
        <f>'02 02 Pol'!G150</f>
        <v>0</v>
      </c>
      <c r="J62" s="140" t="str">
        <f>IF(I64=0,"",I62/I64*100)</f>
        <v/>
      </c>
    </row>
    <row r="63" spans="1:10" ht="36.75" customHeight="1" x14ac:dyDescent="0.2">
      <c r="A63" s="129"/>
      <c r="B63" s="134" t="s">
        <v>86</v>
      </c>
      <c r="C63" s="242" t="s">
        <v>87</v>
      </c>
      <c r="D63" s="243"/>
      <c r="E63" s="243"/>
      <c r="F63" s="143" t="s">
        <v>25</v>
      </c>
      <c r="G63" s="135"/>
      <c r="H63" s="135"/>
      <c r="I63" s="135">
        <f>'02 02 Pol'!G153</f>
        <v>0</v>
      </c>
      <c r="J63" s="140" t="str">
        <f>IF(I64=0,"",I63/I64*100)</f>
        <v/>
      </c>
    </row>
    <row r="64" spans="1:10" ht="25.5" customHeight="1" x14ac:dyDescent="0.2">
      <c r="A64" s="130"/>
      <c r="B64" s="136" t="s">
        <v>1</v>
      </c>
      <c r="C64" s="137"/>
      <c r="D64" s="138"/>
      <c r="E64" s="138"/>
      <c r="F64" s="144"/>
      <c r="G64" s="139"/>
      <c r="H64" s="139"/>
      <c r="I64" s="139">
        <f>SUM(I53:I63)</f>
        <v>0</v>
      </c>
      <c r="J64" s="141">
        <f>SUM(J53:J63)</f>
        <v>0</v>
      </c>
    </row>
    <row r="65" spans="6:10" x14ac:dyDescent="0.2">
      <c r="F65" s="89"/>
      <c r="G65" s="89"/>
      <c r="H65" s="89"/>
      <c r="I65" s="89"/>
      <c r="J65" s="142"/>
    </row>
    <row r="66" spans="6:10" x14ac:dyDescent="0.2">
      <c r="F66" s="89"/>
      <c r="G66" s="89"/>
      <c r="H66" s="89"/>
      <c r="I66" s="89"/>
      <c r="J66" s="142"/>
    </row>
    <row r="67" spans="6:10" x14ac:dyDescent="0.2">
      <c r="F67" s="89"/>
      <c r="G67" s="89"/>
      <c r="H67" s="89"/>
      <c r="I67" s="89"/>
      <c r="J67" s="142"/>
    </row>
  </sheetData>
  <sheetProtection password="ED71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3:E63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50" t="s">
        <v>7</v>
      </c>
      <c r="B2" s="49"/>
      <c r="C2" s="246"/>
      <c r="D2" s="246"/>
      <c r="E2" s="246"/>
      <c r="F2" s="246"/>
      <c r="G2" s="247"/>
    </row>
    <row r="3" spans="1:7" ht="24.95" customHeight="1" x14ac:dyDescent="0.2">
      <c r="A3" s="50" t="s">
        <v>8</v>
      </c>
      <c r="B3" s="49"/>
      <c r="C3" s="246"/>
      <c r="D3" s="246"/>
      <c r="E3" s="246"/>
      <c r="F3" s="246"/>
      <c r="G3" s="247"/>
    </row>
    <row r="4" spans="1:7" ht="24.95" customHeight="1" x14ac:dyDescent="0.2">
      <c r="A4" s="50" t="s">
        <v>9</v>
      </c>
      <c r="B4" s="49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sheetProtection password="ED71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zoomScale="110" zoomScaleNormal="110" workbookViewId="0">
      <pane ySplit="7" topLeftCell="A151" activePane="bottomLeft" state="frozen"/>
      <selection pane="bottomLeft" activeCell="AQ165" sqref="AQ165"/>
    </sheetView>
  </sheetViews>
  <sheetFormatPr defaultRowHeight="12.75" outlineLevelRow="2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90</v>
      </c>
      <c r="B1" s="250"/>
      <c r="C1" s="250"/>
      <c r="D1" s="250"/>
      <c r="E1" s="250"/>
      <c r="F1" s="250"/>
      <c r="G1" s="250"/>
      <c r="AG1" t="s">
        <v>91</v>
      </c>
    </row>
    <row r="2" spans="1:60" ht="24.95" customHeight="1" x14ac:dyDescent="0.2">
      <c r="A2" s="50" t="s">
        <v>7</v>
      </c>
      <c r="B2" s="49" t="s">
        <v>47</v>
      </c>
      <c r="C2" s="251" t="s">
        <v>48</v>
      </c>
      <c r="D2" s="252"/>
      <c r="E2" s="252"/>
      <c r="F2" s="252"/>
      <c r="G2" s="253"/>
      <c r="AG2" t="s">
        <v>92</v>
      </c>
    </row>
    <row r="3" spans="1:60" ht="24.95" customHeight="1" x14ac:dyDescent="0.2">
      <c r="A3" s="50" t="s">
        <v>8</v>
      </c>
      <c r="B3" s="49" t="s">
        <v>43</v>
      </c>
      <c r="C3" s="251" t="s">
        <v>44</v>
      </c>
      <c r="D3" s="252"/>
      <c r="E3" s="252"/>
      <c r="F3" s="252"/>
      <c r="G3" s="253"/>
      <c r="AC3" s="127" t="s">
        <v>92</v>
      </c>
      <c r="AG3" t="s">
        <v>93</v>
      </c>
    </row>
    <row r="4" spans="1:60" ht="24.95" customHeight="1" x14ac:dyDescent="0.2">
      <c r="A4" s="146" t="s">
        <v>9</v>
      </c>
      <c r="B4" s="147" t="s">
        <v>43</v>
      </c>
      <c r="C4" s="254" t="s">
        <v>44</v>
      </c>
      <c r="D4" s="255"/>
      <c r="E4" s="255"/>
      <c r="F4" s="255"/>
      <c r="G4" s="256"/>
      <c r="AG4" t="s">
        <v>94</v>
      </c>
    </row>
    <row r="5" spans="1:60" x14ac:dyDescent="0.2">
      <c r="D5" s="10"/>
    </row>
    <row r="6" spans="1:60" ht="38.25" x14ac:dyDescent="0.2">
      <c r="A6" s="149" t="s">
        <v>95</v>
      </c>
      <c r="B6" s="151" t="s">
        <v>96</v>
      </c>
      <c r="C6" s="151" t="s">
        <v>97</v>
      </c>
      <c r="D6" s="150" t="s">
        <v>98</v>
      </c>
      <c r="E6" s="149" t="s">
        <v>99</v>
      </c>
      <c r="F6" s="148" t="s">
        <v>100</v>
      </c>
      <c r="G6" s="149" t="s">
        <v>29</v>
      </c>
      <c r="H6" s="152" t="s">
        <v>30</v>
      </c>
      <c r="I6" s="152" t="s">
        <v>101</v>
      </c>
      <c r="J6" s="152" t="s">
        <v>31</v>
      </c>
      <c r="K6" s="152" t="s">
        <v>102</v>
      </c>
      <c r="L6" s="152" t="s">
        <v>103</v>
      </c>
      <c r="M6" s="152" t="s">
        <v>104</v>
      </c>
      <c r="N6" s="152" t="s">
        <v>105</v>
      </c>
      <c r="O6" s="152" t="s">
        <v>106</v>
      </c>
      <c r="P6" s="152" t="s">
        <v>107</v>
      </c>
      <c r="Q6" s="152" t="s">
        <v>108</v>
      </c>
      <c r="R6" s="152" t="s">
        <v>109</v>
      </c>
      <c r="S6" s="152" t="s">
        <v>110</v>
      </c>
      <c r="T6" s="152" t="s">
        <v>111</v>
      </c>
      <c r="U6" s="152" t="s">
        <v>112</v>
      </c>
      <c r="V6" s="152" t="s">
        <v>113</v>
      </c>
      <c r="W6" s="152" t="s">
        <v>114</v>
      </c>
      <c r="X6" s="152" t="s">
        <v>115</v>
      </c>
      <c r="Y6" s="152" t="s">
        <v>116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4"/>
      <c r="O7" s="154"/>
      <c r="P7" s="154"/>
      <c r="Q7" s="154"/>
      <c r="R7" s="155"/>
      <c r="S7" s="155"/>
      <c r="T7" s="155"/>
      <c r="U7" s="155"/>
      <c r="V7" s="155"/>
      <c r="W7" s="155"/>
      <c r="X7" s="155"/>
      <c r="Y7" s="155"/>
    </row>
    <row r="8" spans="1:60" x14ac:dyDescent="0.2">
      <c r="A8" s="165" t="s">
        <v>117</v>
      </c>
      <c r="B8" s="166" t="s">
        <v>66</v>
      </c>
      <c r="C8" s="186" t="s">
        <v>67</v>
      </c>
      <c r="D8" s="167"/>
      <c r="E8" s="168"/>
      <c r="F8" s="169"/>
      <c r="G8" s="169">
        <f>SUMIF(AG9:AG16,"&lt;&gt;NOR",G9:G16)</f>
        <v>0</v>
      </c>
      <c r="H8" s="169"/>
      <c r="I8" s="169">
        <f>SUM(I9:I16)</f>
        <v>17917.8</v>
      </c>
      <c r="J8" s="169"/>
      <c r="K8" s="169">
        <f>SUM(K9:K16)</f>
        <v>13445.13</v>
      </c>
      <c r="L8" s="169"/>
      <c r="M8" s="169">
        <f>SUM(M9:M16)</f>
        <v>0</v>
      </c>
      <c r="N8" s="168"/>
      <c r="O8" s="168">
        <f>SUM(O9:O16)</f>
        <v>0.1</v>
      </c>
      <c r="P8" s="168"/>
      <c r="Q8" s="168">
        <f>SUM(Q9:Q16)</f>
        <v>0</v>
      </c>
      <c r="R8" s="169"/>
      <c r="S8" s="169"/>
      <c r="T8" s="170"/>
      <c r="U8" s="164"/>
      <c r="V8" s="164">
        <f>SUM(V9:V16)</f>
        <v>0</v>
      </c>
      <c r="W8" s="164"/>
      <c r="X8" s="164"/>
      <c r="Y8" s="164"/>
      <c r="AG8" t="s">
        <v>118</v>
      </c>
    </row>
    <row r="9" spans="1:60" outlineLevel="1" x14ac:dyDescent="0.2">
      <c r="A9" s="179">
        <v>1</v>
      </c>
      <c r="B9" s="180" t="s">
        <v>119</v>
      </c>
      <c r="C9" s="187" t="s">
        <v>120</v>
      </c>
      <c r="D9" s="181" t="s">
        <v>121</v>
      </c>
      <c r="E9" s="182">
        <v>140</v>
      </c>
      <c r="F9" s="183">
        <v>0</v>
      </c>
      <c r="G9" s="184">
        <f t="shared" ref="G9:G15" si="0">ROUND(E9*F9,2)</f>
        <v>0</v>
      </c>
      <c r="H9" s="183">
        <v>0</v>
      </c>
      <c r="I9" s="184">
        <f t="shared" ref="I9:I15" si="1">ROUND(E9*H9,2)</f>
        <v>0</v>
      </c>
      <c r="J9" s="183">
        <v>91</v>
      </c>
      <c r="K9" s="184">
        <f t="shared" ref="K9:K15" si="2">ROUND(E9*J9,2)</f>
        <v>12740</v>
      </c>
      <c r="L9" s="184">
        <v>21</v>
      </c>
      <c r="M9" s="184">
        <f t="shared" ref="M9:M15" si="3">G9*(1+L9/100)</f>
        <v>0</v>
      </c>
      <c r="N9" s="182">
        <v>0</v>
      </c>
      <c r="O9" s="182">
        <f t="shared" ref="O9:O15" si="4">ROUND(E9*N9,2)</f>
        <v>0</v>
      </c>
      <c r="P9" s="182">
        <v>0</v>
      </c>
      <c r="Q9" s="182">
        <f t="shared" ref="Q9:Q15" si="5">ROUND(E9*P9,2)</f>
        <v>0</v>
      </c>
      <c r="R9" s="184"/>
      <c r="S9" s="184" t="s">
        <v>122</v>
      </c>
      <c r="T9" s="185" t="s">
        <v>123</v>
      </c>
      <c r="U9" s="163">
        <v>0</v>
      </c>
      <c r="V9" s="163">
        <f t="shared" ref="V9:V15" si="6">ROUND(E9*U9,2)</f>
        <v>0</v>
      </c>
      <c r="W9" s="163"/>
      <c r="X9" s="163" t="s">
        <v>124</v>
      </c>
      <c r="Y9" s="163" t="s">
        <v>125</v>
      </c>
      <c r="Z9" s="153"/>
      <c r="AA9" s="153"/>
      <c r="AB9" s="153"/>
      <c r="AC9" s="153"/>
      <c r="AD9" s="153"/>
      <c r="AE9" s="153"/>
      <c r="AF9" s="153"/>
      <c r="AG9" s="153" t="s">
        <v>126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33.75" outlineLevel="1" x14ac:dyDescent="0.2">
      <c r="A10" s="179">
        <v>2</v>
      </c>
      <c r="B10" s="180" t="s">
        <v>127</v>
      </c>
      <c r="C10" s="187" t="s">
        <v>128</v>
      </c>
      <c r="D10" s="181" t="s">
        <v>129</v>
      </c>
      <c r="E10" s="182">
        <v>10</v>
      </c>
      <c r="F10" s="183">
        <v>0</v>
      </c>
      <c r="G10" s="184">
        <f t="shared" si="0"/>
        <v>0</v>
      </c>
      <c r="H10" s="183">
        <v>96.7</v>
      </c>
      <c r="I10" s="184">
        <f t="shared" si="1"/>
        <v>967</v>
      </c>
      <c r="J10" s="183">
        <v>0</v>
      </c>
      <c r="K10" s="184">
        <f t="shared" si="2"/>
        <v>0</v>
      </c>
      <c r="L10" s="184">
        <v>21</v>
      </c>
      <c r="M10" s="184">
        <f t="shared" si="3"/>
        <v>0</v>
      </c>
      <c r="N10" s="182">
        <v>4.2000000000000002E-4</v>
      </c>
      <c r="O10" s="182">
        <f t="shared" si="4"/>
        <v>0</v>
      </c>
      <c r="P10" s="182">
        <v>0</v>
      </c>
      <c r="Q10" s="182">
        <f t="shared" si="5"/>
        <v>0</v>
      </c>
      <c r="R10" s="184" t="s">
        <v>130</v>
      </c>
      <c r="S10" s="184" t="s">
        <v>131</v>
      </c>
      <c r="T10" s="185" t="s">
        <v>131</v>
      </c>
      <c r="U10" s="163">
        <v>0</v>
      </c>
      <c r="V10" s="163">
        <f t="shared" si="6"/>
        <v>0</v>
      </c>
      <c r="W10" s="163"/>
      <c r="X10" s="163" t="s">
        <v>132</v>
      </c>
      <c r="Y10" s="163" t="s">
        <v>125</v>
      </c>
      <c r="Z10" s="153"/>
      <c r="AA10" s="153"/>
      <c r="AB10" s="153"/>
      <c r="AC10" s="153"/>
      <c r="AD10" s="153"/>
      <c r="AE10" s="153"/>
      <c r="AF10" s="153"/>
      <c r="AG10" s="153" t="s">
        <v>133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33.75" outlineLevel="1" x14ac:dyDescent="0.2">
      <c r="A11" s="179">
        <v>3</v>
      </c>
      <c r="B11" s="180" t="s">
        <v>134</v>
      </c>
      <c r="C11" s="187" t="s">
        <v>135</v>
      </c>
      <c r="D11" s="181" t="s">
        <v>129</v>
      </c>
      <c r="E11" s="182">
        <v>12</v>
      </c>
      <c r="F11" s="183">
        <v>0</v>
      </c>
      <c r="G11" s="184">
        <f t="shared" si="0"/>
        <v>0</v>
      </c>
      <c r="H11" s="183">
        <v>97.9</v>
      </c>
      <c r="I11" s="184">
        <f t="shared" si="1"/>
        <v>1174.8</v>
      </c>
      <c r="J11" s="183">
        <v>0</v>
      </c>
      <c r="K11" s="184">
        <f t="shared" si="2"/>
        <v>0</v>
      </c>
      <c r="L11" s="184">
        <v>21</v>
      </c>
      <c r="M11" s="184">
        <f t="shared" si="3"/>
        <v>0</v>
      </c>
      <c r="N11" s="182">
        <v>4.8000000000000001E-4</v>
      </c>
      <c r="O11" s="182">
        <f t="shared" si="4"/>
        <v>0.01</v>
      </c>
      <c r="P11" s="182">
        <v>0</v>
      </c>
      <c r="Q11" s="182">
        <f t="shared" si="5"/>
        <v>0</v>
      </c>
      <c r="R11" s="184" t="s">
        <v>130</v>
      </c>
      <c r="S11" s="184" t="s">
        <v>131</v>
      </c>
      <c r="T11" s="185" t="s">
        <v>131</v>
      </c>
      <c r="U11" s="163">
        <v>0</v>
      </c>
      <c r="V11" s="163">
        <f t="shared" si="6"/>
        <v>0</v>
      </c>
      <c r="W11" s="163"/>
      <c r="X11" s="163" t="s">
        <v>132</v>
      </c>
      <c r="Y11" s="163" t="s">
        <v>125</v>
      </c>
      <c r="Z11" s="153"/>
      <c r="AA11" s="153"/>
      <c r="AB11" s="153"/>
      <c r="AC11" s="153"/>
      <c r="AD11" s="153"/>
      <c r="AE11" s="153"/>
      <c r="AF11" s="153"/>
      <c r="AG11" s="153" t="s">
        <v>133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33.75" outlineLevel="1" x14ac:dyDescent="0.2">
      <c r="A12" s="179">
        <v>4</v>
      </c>
      <c r="B12" s="180" t="s">
        <v>136</v>
      </c>
      <c r="C12" s="187" t="s">
        <v>137</v>
      </c>
      <c r="D12" s="181" t="s">
        <v>129</v>
      </c>
      <c r="E12" s="182">
        <v>34</v>
      </c>
      <c r="F12" s="183">
        <v>0</v>
      </c>
      <c r="G12" s="184">
        <f t="shared" si="0"/>
        <v>0</v>
      </c>
      <c r="H12" s="183">
        <v>111.5</v>
      </c>
      <c r="I12" s="184">
        <f t="shared" si="1"/>
        <v>3791</v>
      </c>
      <c r="J12" s="183">
        <v>0</v>
      </c>
      <c r="K12" s="184">
        <f t="shared" si="2"/>
        <v>0</v>
      </c>
      <c r="L12" s="184">
        <v>21</v>
      </c>
      <c r="M12" s="184">
        <f t="shared" si="3"/>
        <v>0</v>
      </c>
      <c r="N12" s="182">
        <v>5.1999999999999995E-4</v>
      </c>
      <c r="O12" s="182">
        <f t="shared" si="4"/>
        <v>0.02</v>
      </c>
      <c r="P12" s="182">
        <v>0</v>
      </c>
      <c r="Q12" s="182">
        <f t="shared" si="5"/>
        <v>0</v>
      </c>
      <c r="R12" s="184" t="s">
        <v>130</v>
      </c>
      <c r="S12" s="184" t="s">
        <v>131</v>
      </c>
      <c r="T12" s="185" t="s">
        <v>131</v>
      </c>
      <c r="U12" s="163">
        <v>0</v>
      </c>
      <c r="V12" s="163">
        <f t="shared" si="6"/>
        <v>0</v>
      </c>
      <c r="W12" s="163"/>
      <c r="X12" s="163" t="s">
        <v>132</v>
      </c>
      <c r="Y12" s="163" t="s">
        <v>125</v>
      </c>
      <c r="Z12" s="153"/>
      <c r="AA12" s="153"/>
      <c r="AB12" s="153"/>
      <c r="AC12" s="153"/>
      <c r="AD12" s="153"/>
      <c r="AE12" s="153"/>
      <c r="AF12" s="153"/>
      <c r="AG12" s="153" t="s">
        <v>133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33.75" outlineLevel="1" x14ac:dyDescent="0.2">
      <c r="A13" s="179">
        <v>5</v>
      </c>
      <c r="B13" s="180" t="s">
        <v>138</v>
      </c>
      <c r="C13" s="187" t="s">
        <v>139</v>
      </c>
      <c r="D13" s="181" t="s">
        <v>129</v>
      </c>
      <c r="E13" s="182">
        <v>30</v>
      </c>
      <c r="F13" s="183">
        <v>0</v>
      </c>
      <c r="G13" s="184">
        <f t="shared" si="0"/>
        <v>0</v>
      </c>
      <c r="H13" s="183">
        <v>152</v>
      </c>
      <c r="I13" s="184">
        <f t="shared" si="1"/>
        <v>4560</v>
      </c>
      <c r="J13" s="183">
        <v>0</v>
      </c>
      <c r="K13" s="184">
        <f t="shared" si="2"/>
        <v>0</v>
      </c>
      <c r="L13" s="184">
        <v>21</v>
      </c>
      <c r="M13" s="184">
        <f t="shared" si="3"/>
        <v>0</v>
      </c>
      <c r="N13" s="182">
        <v>6.9999999999999999E-4</v>
      </c>
      <c r="O13" s="182">
        <f t="shared" si="4"/>
        <v>0.02</v>
      </c>
      <c r="P13" s="182">
        <v>0</v>
      </c>
      <c r="Q13" s="182">
        <f t="shared" si="5"/>
        <v>0</v>
      </c>
      <c r="R13" s="184" t="s">
        <v>130</v>
      </c>
      <c r="S13" s="184" t="s">
        <v>131</v>
      </c>
      <c r="T13" s="185" t="s">
        <v>131</v>
      </c>
      <c r="U13" s="163">
        <v>0</v>
      </c>
      <c r="V13" s="163">
        <f t="shared" si="6"/>
        <v>0</v>
      </c>
      <c r="W13" s="163"/>
      <c r="X13" s="163" t="s">
        <v>132</v>
      </c>
      <c r="Y13" s="163" t="s">
        <v>125</v>
      </c>
      <c r="Z13" s="153"/>
      <c r="AA13" s="153"/>
      <c r="AB13" s="153"/>
      <c r="AC13" s="153"/>
      <c r="AD13" s="153"/>
      <c r="AE13" s="153"/>
      <c r="AF13" s="153"/>
      <c r="AG13" s="153" t="s">
        <v>133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33.75" outlineLevel="1" x14ac:dyDescent="0.2">
      <c r="A14" s="179">
        <v>6</v>
      </c>
      <c r="B14" s="180" t="s">
        <v>140</v>
      </c>
      <c r="C14" s="187" t="s">
        <v>141</v>
      </c>
      <c r="D14" s="181" t="s">
        <v>129</v>
      </c>
      <c r="E14" s="182">
        <v>54</v>
      </c>
      <c r="F14" s="183">
        <v>0</v>
      </c>
      <c r="G14" s="184">
        <f t="shared" si="0"/>
        <v>0</v>
      </c>
      <c r="H14" s="183">
        <v>137.5</v>
      </c>
      <c r="I14" s="184">
        <f t="shared" si="1"/>
        <v>7425</v>
      </c>
      <c r="J14" s="183">
        <v>0</v>
      </c>
      <c r="K14" s="184">
        <f t="shared" si="2"/>
        <v>0</v>
      </c>
      <c r="L14" s="184">
        <v>21</v>
      </c>
      <c r="M14" s="184">
        <f t="shared" si="3"/>
        <v>0</v>
      </c>
      <c r="N14" s="182">
        <v>8.8000000000000003E-4</v>
      </c>
      <c r="O14" s="182">
        <f t="shared" si="4"/>
        <v>0.05</v>
      </c>
      <c r="P14" s="182">
        <v>0</v>
      </c>
      <c r="Q14" s="182">
        <f t="shared" si="5"/>
        <v>0</v>
      </c>
      <c r="R14" s="184" t="s">
        <v>130</v>
      </c>
      <c r="S14" s="184" t="s">
        <v>131</v>
      </c>
      <c r="T14" s="185" t="s">
        <v>131</v>
      </c>
      <c r="U14" s="163">
        <v>0</v>
      </c>
      <c r="V14" s="163">
        <f t="shared" si="6"/>
        <v>0</v>
      </c>
      <c r="W14" s="163"/>
      <c r="X14" s="163" t="s">
        <v>132</v>
      </c>
      <c r="Y14" s="163" t="s">
        <v>125</v>
      </c>
      <c r="Z14" s="153"/>
      <c r="AA14" s="153"/>
      <c r="AB14" s="153"/>
      <c r="AC14" s="153"/>
      <c r="AD14" s="153"/>
      <c r="AE14" s="153"/>
      <c r="AF14" s="153"/>
      <c r="AG14" s="153" t="s">
        <v>133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72">
        <v>7</v>
      </c>
      <c r="B15" s="173" t="s">
        <v>142</v>
      </c>
      <c r="C15" s="188" t="s">
        <v>143</v>
      </c>
      <c r="D15" s="174" t="s">
        <v>0</v>
      </c>
      <c r="E15" s="175">
        <v>306.57799999999997</v>
      </c>
      <c r="F15" s="176">
        <v>0</v>
      </c>
      <c r="G15" s="177">
        <f t="shared" si="0"/>
        <v>0</v>
      </c>
      <c r="H15" s="176">
        <v>0</v>
      </c>
      <c r="I15" s="177">
        <f t="shared" si="1"/>
        <v>0</v>
      </c>
      <c r="J15" s="176">
        <v>2.2999999999999998</v>
      </c>
      <c r="K15" s="177">
        <f t="shared" si="2"/>
        <v>705.13</v>
      </c>
      <c r="L15" s="177">
        <v>21</v>
      </c>
      <c r="M15" s="177">
        <f t="shared" si="3"/>
        <v>0</v>
      </c>
      <c r="N15" s="175">
        <v>0</v>
      </c>
      <c r="O15" s="175">
        <f t="shared" si="4"/>
        <v>0</v>
      </c>
      <c r="P15" s="175">
        <v>0</v>
      </c>
      <c r="Q15" s="175">
        <f t="shared" si="5"/>
        <v>0</v>
      </c>
      <c r="R15" s="177" t="s">
        <v>144</v>
      </c>
      <c r="S15" s="177" t="s">
        <v>131</v>
      </c>
      <c r="T15" s="178" t="s">
        <v>131</v>
      </c>
      <c r="U15" s="163">
        <v>0</v>
      </c>
      <c r="V15" s="163">
        <f t="shared" si="6"/>
        <v>0</v>
      </c>
      <c r="W15" s="163"/>
      <c r="X15" s="163" t="s">
        <v>145</v>
      </c>
      <c r="Y15" s="163" t="s">
        <v>125</v>
      </c>
      <c r="Z15" s="153"/>
      <c r="AA15" s="153"/>
      <c r="AB15" s="153"/>
      <c r="AC15" s="153"/>
      <c r="AD15" s="153"/>
      <c r="AE15" s="153"/>
      <c r="AF15" s="153"/>
      <c r="AG15" s="153" t="s">
        <v>146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2" x14ac:dyDescent="0.2">
      <c r="A16" s="160"/>
      <c r="B16" s="161"/>
      <c r="C16" s="248" t="s">
        <v>147</v>
      </c>
      <c r="D16" s="249"/>
      <c r="E16" s="249"/>
      <c r="F16" s="249"/>
      <c r="G16" s="249"/>
      <c r="H16" s="163"/>
      <c r="I16" s="163"/>
      <c r="J16" s="163"/>
      <c r="K16" s="163"/>
      <c r="L16" s="163"/>
      <c r="M16" s="163"/>
      <c r="N16" s="162"/>
      <c r="O16" s="162"/>
      <c r="P16" s="162"/>
      <c r="Q16" s="162"/>
      <c r="R16" s="163"/>
      <c r="S16" s="163"/>
      <c r="T16" s="163"/>
      <c r="U16" s="163"/>
      <c r="V16" s="163"/>
      <c r="W16" s="163"/>
      <c r="X16" s="163"/>
      <c r="Y16" s="163"/>
      <c r="Z16" s="153"/>
      <c r="AA16" s="153"/>
      <c r="AB16" s="153"/>
      <c r="AC16" s="153"/>
      <c r="AD16" s="153"/>
      <c r="AE16" s="153"/>
      <c r="AF16" s="153"/>
      <c r="AG16" s="153" t="s">
        <v>148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x14ac:dyDescent="0.2">
      <c r="A17" s="165" t="s">
        <v>117</v>
      </c>
      <c r="B17" s="166" t="s">
        <v>68</v>
      </c>
      <c r="C17" s="186" t="s">
        <v>69</v>
      </c>
      <c r="D17" s="167"/>
      <c r="E17" s="168"/>
      <c r="F17" s="169"/>
      <c r="G17" s="169">
        <f>SUMIF(AG18:AG27,"&lt;&gt;NOR",G18:G27)</f>
        <v>0</v>
      </c>
      <c r="H17" s="169"/>
      <c r="I17" s="169">
        <f>SUM(I18:I27)</f>
        <v>5123.9799999999996</v>
      </c>
      <c r="J17" s="169"/>
      <c r="K17" s="169">
        <f>SUM(K18:K27)</f>
        <v>76679.349999999991</v>
      </c>
      <c r="L17" s="169"/>
      <c r="M17" s="169">
        <f>SUM(M18:M27)</f>
        <v>0</v>
      </c>
      <c r="N17" s="168"/>
      <c r="O17" s="168">
        <f>SUM(O18:O27)</f>
        <v>0.02</v>
      </c>
      <c r="P17" s="168"/>
      <c r="Q17" s="168">
        <f>SUM(Q18:Q27)</f>
        <v>4.4799999999999995</v>
      </c>
      <c r="R17" s="169"/>
      <c r="S17" s="169"/>
      <c r="T17" s="170"/>
      <c r="U17" s="164"/>
      <c r="V17" s="164">
        <f>SUM(V18:V27)</f>
        <v>94.610000000000014</v>
      </c>
      <c r="W17" s="164"/>
      <c r="X17" s="164"/>
      <c r="Y17" s="164"/>
      <c r="AG17" t="s">
        <v>118</v>
      </c>
    </row>
    <row r="18" spans="1:60" outlineLevel="1" x14ac:dyDescent="0.2">
      <c r="A18" s="179">
        <v>8</v>
      </c>
      <c r="B18" s="180" t="s">
        <v>149</v>
      </c>
      <c r="C18" s="187" t="s">
        <v>150</v>
      </c>
      <c r="D18" s="181" t="s">
        <v>121</v>
      </c>
      <c r="E18" s="182">
        <v>160</v>
      </c>
      <c r="F18" s="183">
        <v>0</v>
      </c>
      <c r="G18" s="184">
        <f t="shared" ref="G18:G26" si="7">ROUND(E18*F18,2)</f>
        <v>0</v>
      </c>
      <c r="H18" s="183">
        <v>0</v>
      </c>
      <c r="I18" s="184">
        <f t="shared" ref="I18:I26" si="8">ROUND(E18*H18,2)</f>
        <v>0</v>
      </c>
      <c r="J18" s="183">
        <v>15</v>
      </c>
      <c r="K18" s="184">
        <f t="shared" ref="K18:K26" si="9">ROUND(E18*J18,2)</f>
        <v>2400</v>
      </c>
      <c r="L18" s="184">
        <v>21</v>
      </c>
      <c r="M18" s="184">
        <f t="shared" ref="M18:M26" si="10">G18*(1+L18/100)</f>
        <v>0</v>
      </c>
      <c r="N18" s="182">
        <v>0</v>
      </c>
      <c r="O18" s="182">
        <f t="shared" ref="O18:O26" si="11">ROUND(E18*N18,2)</f>
        <v>0</v>
      </c>
      <c r="P18" s="182">
        <v>0</v>
      </c>
      <c r="Q18" s="182">
        <f t="shared" ref="Q18:Q26" si="12">ROUND(E18*P18,2)</f>
        <v>0</v>
      </c>
      <c r="R18" s="184"/>
      <c r="S18" s="184" t="s">
        <v>122</v>
      </c>
      <c r="T18" s="185" t="s">
        <v>123</v>
      </c>
      <c r="U18" s="163">
        <v>0</v>
      </c>
      <c r="V18" s="163">
        <f t="shared" ref="V18:V26" si="13">ROUND(E18*U18,2)</f>
        <v>0</v>
      </c>
      <c r="W18" s="163"/>
      <c r="X18" s="163" t="s">
        <v>124</v>
      </c>
      <c r="Y18" s="163" t="s">
        <v>125</v>
      </c>
      <c r="Z18" s="153"/>
      <c r="AA18" s="153"/>
      <c r="AB18" s="153"/>
      <c r="AC18" s="153"/>
      <c r="AD18" s="153"/>
      <c r="AE18" s="153"/>
      <c r="AF18" s="153"/>
      <c r="AG18" s="153" t="s">
        <v>126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9">
        <v>9</v>
      </c>
      <c r="B19" s="180" t="s">
        <v>151</v>
      </c>
      <c r="C19" s="187" t="s">
        <v>152</v>
      </c>
      <c r="D19" s="181" t="s">
        <v>121</v>
      </c>
      <c r="E19" s="182">
        <v>4</v>
      </c>
      <c r="F19" s="183">
        <v>0</v>
      </c>
      <c r="G19" s="184">
        <f t="shared" si="7"/>
        <v>0</v>
      </c>
      <c r="H19" s="183">
        <v>0</v>
      </c>
      <c r="I19" s="184">
        <f t="shared" si="8"/>
        <v>0</v>
      </c>
      <c r="J19" s="183">
        <v>250</v>
      </c>
      <c r="K19" s="184">
        <f t="shared" si="9"/>
        <v>1000</v>
      </c>
      <c r="L19" s="184">
        <v>21</v>
      </c>
      <c r="M19" s="184">
        <f t="shared" si="10"/>
        <v>0</v>
      </c>
      <c r="N19" s="182">
        <v>7.3999999999999999E-4</v>
      </c>
      <c r="O19" s="182">
        <f t="shared" si="11"/>
        <v>0</v>
      </c>
      <c r="P19" s="182">
        <v>0</v>
      </c>
      <c r="Q19" s="182">
        <f t="shared" si="12"/>
        <v>0</v>
      </c>
      <c r="R19" s="184"/>
      <c r="S19" s="184" t="s">
        <v>122</v>
      </c>
      <c r="T19" s="185" t="s">
        <v>123</v>
      </c>
      <c r="U19" s="163">
        <v>0</v>
      </c>
      <c r="V19" s="163">
        <f t="shared" si="13"/>
        <v>0</v>
      </c>
      <c r="W19" s="163"/>
      <c r="X19" s="163" t="s">
        <v>124</v>
      </c>
      <c r="Y19" s="163" t="s">
        <v>125</v>
      </c>
      <c r="Z19" s="153"/>
      <c r="AA19" s="153"/>
      <c r="AB19" s="153"/>
      <c r="AC19" s="153"/>
      <c r="AD19" s="153"/>
      <c r="AE19" s="153"/>
      <c r="AF19" s="153"/>
      <c r="AG19" s="153" t="s">
        <v>126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79">
        <v>10</v>
      </c>
      <c r="B20" s="180" t="s">
        <v>153</v>
      </c>
      <c r="C20" s="187" t="s">
        <v>154</v>
      </c>
      <c r="D20" s="181" t="s">
        <v>129</v>
      </c>
      <c r="E20" s="182">
        <v>50</v>
      </c>
      <c r="F20" s="183">
        <v>0</v>
      </c>
      <c r="G20" s="184">
        <f t="shared" si="7"/>
        <v>0</v>
      </c>
      <c r="H20" s="183">
        <v>0</v>
      </c>
      <c r="I20" s="184">
        <f t="shared" si="8"/>
        <v>0</v>
      </c>
      <c r="J20" s="183">
        <v>100.5</v>
      </c>
      <c r="K20" s="184">
        <f t="shared" si="9"/>
        <v>5025</v>
      </c>
      <c r="L20" s="184">
        <v>21</v>
      </c>
      <c r="M20" s="184">
        <f t="shared" si="10"/>
        <v>0</v>
      </c>
      <c r="N20" s="182">
        <v>0</v>
      </c>
      <c r="O20" s="182">
        <f t="shared" si="11"/>
        <v>0</v>
      </c>
      <c r="P20" s="182">
        <v>6.7000000000000002E-3</v>
      </c>
      <c r="Q20" s="182">
        <f t="shared" si="12"/>
        <v>0.34</v>
      </c>
      <c r="R20" s="184" t="s">
        <v>155</v>
      </c>
      <c r="S20" s="184" t="s">
        <v>131</v>
      </c>
      <c r="T20" s="185" t="s">
        <v>131</v>
      </c>
      <c r="U20" s="163">
        <v>0.23899999999999999</v>
      </c>
      <c r="V20" s="163">
        <f t="shared" si="13"/>
        <v>11.95</v>
      </c>
      <c r="W20" s="163"/>
      <c r="X20" s="163" t="s">
        <v>124</v>
      </c>
      <c r="Y20" s="163" t="s">
        <v>125</v>
      </c>
      <c r="Z20" s="153"/>
      <c r="AA20" s="153"/>
      <c r="AB20" s="153"/>
      <c r="AC20" s="153"/>
      <c r="AD20" s="153"/>
      <c r="AE20" s="153"/>
      <c r="AF20" s="153"/>
      <c r="AG20" s="153" t="s">
        <v>126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79">
        <v>11</v>
      </c>
      <c r="B21" s="180" t="s">
        <v>156</v>
      </c>
      <c r="C21" s="187" t="s">
        <v>157</v>
      </c>
      <c r="D21" s="181" t="s">
        <v>158</v>
      </c>
      <c r="E21" s="182">
        <v>3</v>
      </c>
      <c r="F21" s="183">
        <v>0</v>
      </c>
      <c r="G21" s="184">
        <f t="shared" si="7"/>
        <v>0</v>
      </c>
      <c r="H21" s="183">
        <v>23.06</v>
      </c>
      <c r="I21" s="184">
        <f t="shared" si="8"/>
        <v>69.180000000000007</v>
      </c>
      <c r="J21" s="183">
        <v>5801.94</v>
      </c>
      <c r="K21" s="184">
        <f t="shared" si="9"/>
        <v>17405.82</v>
      </c>
      <c r="L21" s="184">
        <v>21</v>
      </c>
      <c r="M21" s="184">
        <f t="shared" si="10"/>
        <v>0</v>
      </c>
      <c r="N21" s="182">
        <v>2.0000000000000001E-4</v>
      </c>
      <c r="O21" s="182">
        <f t="shared" si="11"/>
        <v>0</v>
      </c>
      <c r="P21" s="182">
        <v>0.54225000000000001</v>
      </c>
      <c r="Q21" s="182">
        <f t="shared" si="12"/>
        <v>1.63</v>
      </c>
      <c r="R21" s="184" t="s">
        <v>159</v>
      </c>
      <c r="S21" s="184" t="s">
        <v>131</v>
      </c>
      <c r="T21" s="185" t="s">
        <v>131</v>
      </c>
      <c r="U21" s="163">
        <v>10.917999999999999</v>
      </c>
      <c r="V21" s="163">
        <f t="shared" si="13"/>
        <v>32.75</v>
      </c>
      <c r="W21" s="163"/>
      <c r="X21" s="163" t="s">
        <v>124</v>
      </c>
      <c r="Y21" s="163" t="s">
        <v>125</v>
      </c>
      <c r="Z21" s="153"/>
      <c r="AA21" s="153"/>
      <c r="AB21" s="153"/>
      <c r="AC21" s="153"/>
      <c r="AD21" s="153"/>
      <c r="AE21" s="153"/>
      <c r="AF21" s="153"/>
      <c r="AG21" s="153" t="s">
        <v>126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79">
        <v>12</v>
      </c>
      <c r="B22" s="180" t="s">
        <v>160</v>
      </c>
      <c r="C22" s="187" t="s">
        <v>161</v>
      </c>
      <c r="D22" s="181" t="s">
        <v>158</v>
      </c>
      <c r="E22" s="182">
        <v>2</v>
      </c>
      <c r="F22" s="183">
        <v>0</v>
      </c>
      <c r="G22" s="184">
        <f t="shared" si="7"/>
        <v>0</v>
      </c>
      <c r="H22" s="183">
        <v>0</v>
      </c>
      <c r="I22" s="184">
        <f t="shared" si="8"/>
        <v>0</v>
      </c>
      <c r="J22" s="183">
        <v>1256</v>
      </c>
      <c r="K22" s="184">
        <f t="shared" si="9"/>
        <v>2512</v>
      </c>
      <c r="L22" s="184">
        <v>21</v>
      </c>
      <c r="M22" s="184">
        <f t="shared" si="10"/>
        <v>0</v>
      </c>
      <c r="N22" s="182">
        <v>0</v>
      </c>
      <c r="O22" s="182">
        <f t="shared" si="11"/>
        <v>0</v>
      </c>
      <c r="P22" s="182">
        <v>0.51195999999999997</v>
      </c>
      <c r="Q22" s="182">
        <f t="shared" si="12"/>
        <v>1.02</v>
      </c>
      <c r="R22" s="184" t="s">
        <v>159</v>
      </c>
      <c r="S22" s="184" t="s">
        <v>131</v>
      </c>
      <c r="T22" s="185" t="s">
        <v>131</v>
      </c>
      <c r="U22" s="163">
        <v>2.4780000000000002</v>
      </c>
      <c r="V22" s="163">
        <f t="shared" si="13"/>
        <v>4.96</v>
      </c>
      <c r="W22" s="163"/>
      <c r="X22" s="163" t="s">
        <v>124</v>
      </c>
      <c r="Y22" s="163" t="s">
        <v>125</v>
      </c>
      <c r="Z22" s="153"/>
      <c r="AA22" s="153"/>
      <c r="AB22" s="153"/>
      <c r="AC22" s="153"/>
      <c r="AD22" s="153"/>
      <c r="AE22" s="153"/>
      <c r="AF22" s="153"/>
      <c r="AG22" s="153" t="s">
        <v>126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9">
        <v>13</v>
      </c>
      <c r="B23" s="180" t="s">
        <v>162</v>
      </c>
      <c r="C23" s="187" t="s">
        <v>163</v>
      </c>
      <c r="D23" s="181" t="s">
        <v>129</v>
      </c>
      <c r="E23" s="182">
        <v>160</v>
      </c>
      <c r="F23" s="183">
        <v>0</v>
      </c>
      <c r="G23" s="184">
        <f t="shared" si="7"/>
        <v>0</v>
      </c>
      <c r="H23" s="183">
        <v>18.170000000000002</v>
      </c>
      <c r="I23" s="184">
        <f t="shared" si="8"/>
        <v>2907.2</v>
      </c>
      <c r="J23" s="183">
        <v>91.33</v>
      </c>
      <c r="K23" s="184">
        <f t="shared" si="9"/>
        <v>14612.8</v>
      </c>
      <c r="L23" s="184">
        <v>21</v>
      </c>
      <c r="M23" s="184">
        <f t="shared" si="10"/>
        <v>0</v>
      </c>
      <c r="N23" s="182">
        <v>6.0000000000000002E-5</v>
      </c>
      <c r="O23" s="182">
        <f t="shared" si="11"/>
        <v>0.01</v>
      </c>
      <c r="P23" s="182">
        <v>8.4100000000000008E-3</v>
      </c>
      <c r="Q23" s="182">
        <f t="shared" si="12"/>
        <v>1.35</v>
      </c>
      <c r="R23" s="184" t="s">
        <v>159</v>
      </c>
      <c r="S23" s="184" t="s">
        <v>131</v>
      </c>
      <c r="T23" s="185" t="s">
        <v>131</v>
      </c>
      <c r="U23" s="163">
        <v>0.187</v>
      </c>
      <c r="V23" s="163">
        <f t="shared" si="13"/>
        <v>29.92</v>
      </c>
      <c r="W23" s="163"/>
      <c r="X23" s="163" t="s">
        <v>124</v>
      </c>
      <c r="Y23" s="163" t="s">
        <v>125</v>
      </c>
      <c r="Z23" s="153"/>
      <c r="AA23" s="153"/>
      <c r="AB23" s="153"/>
      <c r="AC23" s="153"/>
      <c r="AD23" s="153"/>
      <c r="AE23" s="153"/>
      <c r="AF23" s="153"/>
      <c r="AG23" s="153" t="s">
        <v>126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79">
        <v>14</v>
      </c>
      <c r="B24" s="180" t="s">
        <v>164</v>
      </c>
      <c r="C24" s="187" t="s">
        <v>165</v>
      </c>
      <c r="D24" s="181" t="s">
        <v>158</v>
      </c>
      <c r="E24" s="182">
        <v>40</v>
      </c>
      <c r="F24" s="183">
        <v>0</v>
      </c>
      <c r="G24" s="184">
        <f t="shared" si="7"/>
        <v>0</v>
      </c>
      <c r="H24" s="183">
        <v>53.69</v>
      </c>
      <c r="I24" s="184">
        <f t="shared" si="8"/>
        <v>2147.6</v>
      </c>
      <c r="J24" s="183">
        <v>182.31</v>
      </c>
      <c r="K24" s="184">
        <f t="shared" si="9"/>
        <v>7292.4</v>
      </c>
      <c r="L24" s="184">
        <v>21</v>
      </c>
      <c r="M24" s="184">
        <f t="shared" si="10"/>
        <v>0</v>
      </c>
      <c r="N24" s="182">
        <v>2.1000000000000001E-4</v>
      </c>
      <c r="O24" s="182">
        <f t="shared" si="11"/>
        <v>0.01</v>
      </c>
      <c r="P24" s="182">
        <v>3.5000000000000001E-3</v>
      </c>
      <c r="Q24" s="182">
        <f t="shared" si="12"/>
        <v>0.14000000000000001</v>
      </c>
      <c r="R24" s="184" t="s">
        <v>159</v>
      </c>
      <c r="S24" s="184" t="s">
        <v>131</v>
      </c>
      <c r="T24" s="185" t="s">
        <v>131</v>
      </c>
      <c r="U24" s="163">
        <v>0.374</v>
      </c>
      <c r="V24" s="163">
        <f t="shared" si="13"/>
        <v>14.96</v>
      </c>
      <c r="W24" s="163"/>
      <c r="X24" s="163" t="s">
        <v>124</v>
      </c>
      <c r="Y24" s="163" t="s">
        <v>125</v>
      </c>
      <c r="Z24" s="153"/>
      <c r="AA24" s="153"/>
      <c r="AB24" s="153"/>
      <c r="AC24" s="153"/>
      <c r="AD24" s="153"/>
      <c r="AE24" s="153"/>
      <c r="AF24" s="153"/>
      <c r="AG24" s="153" t="s">
        <v>126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9">
        <v>15</v>
      </c>
      <c r="B25" s="180" t="s">
        <v>166</v>
      </c>
      <c r="C25" s="187" t="s">
        <v>69</v>
      </c>
      <c r="D25" s="181" t="s">
        <v>167</v>
      </c>
      <c r="E25" s="182">
        <v>48</v>
      </c>
      <c r="F25" s="183">
        <v>0</v>
      </c>
      <c r="G25" s="184">
        <f t="shared" si="7"/>
        <v>0</v>
      </c>
      <c r="H25" s="183">
        <v>0</v>
      </c>
      <c r="I25" s="184">
        <f t="shared" si="8"/>
        <v>0</v>
      </c>
      <c r="J25" s="183">
        <v>550</v>
      </c>
      <c r="K25" s="184">
        <f t="shared" si="9"/>
        <v>26400</v>
      </c>
      <c r="L25" s="184">
        <v>21</v>
      </c>
      <c r="M25" s="184">
        <f t="shared" si="10"/>
        <v>0</v>
      </c>
      <c r="N25" s="182">
        <v>0</v>
      </c>
      <c r="O25" s="182">
        <f t="shared" si="11"/>
        <v>0</v>
      </c>
      <c r="P25" s="182">
        <v>0</v>
      </c>
      <c r="Q25" s="182">
        <f t="shared" si="12"/>
        <v>0</v>
      </c>
      <c r="R25" s="184"/>
      <c r="S25" s="184" t="s">
        <v>122</v>
      </c>
      <c r="T25" s="185" t="s">
        <v>123</v>
      </c>
      <c r="U25" s="163">
        <v>0</v>
      </c>
      <c r="V25" s="163">
        <f t="shared" si="13"/>
        <v>0</v>
      </c>
      <c r="W25" s="163"/>
      <c r="X25" s="163" t="s">
        <v>168</v>
      </c>
      <c r="Y25" s="163" t="s">
        <v>125</v>
      </c>
      <c r="Z25" s="153"/>
      <c r="AA25" s="153"/>
      <c r="AB25" s="153"/>
      <c r="AC25" s="153"/>
      <c r="AD25" s="153"/>
      <c r="AE25" s="153"/>
      <c r="AF25" s="153"/>
      <c r="AG25" s="153" t="s">
        <v>169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2">
        <v>16</v>
      </c>
      <c r="B26" s="173" t="s">
        <v>170</v>
      </c>
      <c r="C26" s="188" t="s">
        <v>171</v>
      </c>
      <c r="D26" s="174" t="s">
        <v>172</v>
      </c>
      <c r="E26" s="175">
        <v>2.1559999999999999E-2</v>
      </c>
      <c r="F26" s="176">
        <v>0</v>
      </c>
      <c r="G26" s="177">
        <f t="shared" si="7"/>
        <v>0</v>
      </c>
      <c r="H26" s="176">
        <v>0</v>
      </c>
      <c r="I26" s="177">
        <f t="shared" si="8"/>
        <v>0</v>
      </c>
      <c r="J26" s="176">
        <v>1453</v>
      </c>
      <c r="K26" s="177">
        <f t="shared" si="9"/>
        <v>31.33</v>
      </c>
      <c r="L26" s="177">
        <v>21</v>
      </c>
      <c r="M26" s="177">
        <f t="shared" si="10"/>
        <v>0</v>
      </c>
      <c r="N26" s="175">
        <v>0</v>
      </c>
      <c r="O26" s="175">
        <f t="shared" si="11"/>
        <v>0</v>
      </c>
      <c r="P26" s="175">
        <v>0</v>
      </c>
      <c r="Q26" s="175">
        <f t="shared" si="12"/>
        <v>0</v>
      </c>
      <c r="R26" s="177" t="s">
        <v>173</v>
      </c>
      <c r="S26" s="177" t="s">
        <v>131</v>
      </c>
      <c r="T26" s="178" t="s">
        <v>131</v>
      </c>
      <c r="U26" s="163">
        <v>3.327</v>
      </c>
      <c r="V26" s="163">
        <f t="shared" si="13"/>
        <v>7.0000000000000007E-2</v>
      </c>
      <c r="W26" s="163"/>
      <c r="X26" s="163" t="s">
        <v>145</v>
      </c>
      <c r="Y26" s="163" t="s">
        <v>125</v>
      </c>
      <c r="Z26" s="153"/>
      <c r="AA26" s="153"/>
      <c r="AB26" s="153"/>
      <c r="AC26" s="153"/>
      <c r="AD26" s="153"/>
      <c r="AE26" s="153"/>
      <c r="AF26" s="153"/>
      <c r="AG26" s="153" t="s">
        <v>146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2" x14ac:dyDescent="0.2">
      <c r="A27" s="160"/>
      <c r="B27" s="161"/>
      <c r="C27" s="248" t="s">
        <v>147</v>
      </c>
      <c r="D27" s="249"/>
      <c r="E27" s="249"/>
      <c r="F27" s="249"/>
      <c r="G27" s="249"/>
      <c r="H27" s="163"/>
      <c r="I27" s="163"/>
      <c r="J27" s="163"/>
      <c r="K27" s="163"/>
      <c r="L27" s="163"/>
      <c r="M27" s="163"/>
      <c r="N27" s="162"/>
      <c r="O27" s="162"/>
      <c r="P27" s="162"/>
      <c r="Q27" s="162"/>
      <c r="R27" s="163"/>
      <c r="S27" s="163"/>
      <c r="T27" s="163"/>
      <c r="U27" s="163"/>
      <c r="V27" s="163"/>
      <c r="W27" s="163"/>
      <c r="X27" s="163"/>
      <c r="Y27" s="163"/>
      <c r="Z27" s="153"/>
      <c r="AA27" s="153"/>
      <c r="AB27" s="153"/>
      <c r="AC27" s="153"/>
      <c r="AD27" s="153"/>
      <c r="AE27" s="153"/>
      <c r="AF27" s="153"/>
      <c r="AG27" s="153" t="s">
        <v>148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x14ac:dyDescent="0.2">
      <c r="A28" s="165" t="s">
        <v>117</v>
      </c>
      <c r="B28" s="166" t="s">
        <v>70</v>
      </c>
      <c r="C28" s="186" t="s">
        <v>71</v>
      </c>
      <c r="D28" s="167"/>
      <c r="E28" s="168"/>
      <c r="F28" s="169"/>
      <c r="G28" s="169">
        <f>SUMIF(AG29:AG37,"&lt;&gt;NOR",G29:G37)</f>
        <v>0</v>
      </c>
      <c r="H28" s="169"/>
      <c r="I28" s="169">
        <f>SUM(I29:I37)</f>
        <v>4665.0200000000004</v>
      </c>
      <c r="J28" s="169"/>
      <c r="K28" s="169">
        <f>SUM(K29:K37)</f>
        <v>2711.01</v>
      </c>
      <c r="L28" s="169"/>
      <c r="M28" s="169">
        <f>SUM(M29:M37)</f>
        <v>0</v>
      </c>
      <c r="N28" s="168"/>
      <c r="O28" s="168">
        <f>SUM(O29:O37)</f>
        <v>0.01</v>
      </c>
      <c r="P28" s="168"/>
      <c r="Q28" s="168">
        <f>SUM(Q29:Q37)</f>
        <v>0</v>
      </c>
      <c r="R28" s="169"/>
      <c r="S28" s="169"/>
      <c r="T28" s="170"/>
      <c r="U28" s="164"/>
      <c r="V28" s="164">
        <f>SUM(V29:V37)</f>
        <v>4.83</v>
      </c>
      <c r="W28" s="164"/>
      <c r="X28" s="164"/>
      <c r="Y28" s="164"/>
      <c r="AG28" t="s">
        <v>118</v>
      </c>
    </row>
    <row r="29" spans="1:60" outlineLevel="1" x14ac:dyDescent="0.2">
      <c r="A29" s="172">
        <v>17</v>
      </c>
      <c r="B29" s="173" t="s">
        <v>174</v>
      </c>
      <c r="C29" s="188" t="s">
        <v>175</v>
      </c>
      <c r="D29" s="174" t="s">
        <v>129</v>
      </c>
      <c r="E29" s="175">
        <v>12</v>
      </c>
      <c r="F29" s="176">
        <v>0</v>
      </c>
      <c r="G29" s="177">
        <f>ROUND(E29*F29,2)</f>
        <v>0</v>
      </c>
      <c r="H29" s="176">
        <v>129.26</v>
      </c>
      <c r="I29" s="177">
        <f>ROUND(E29*H29,2)</f>
        <v>1551.12</v>
      </c>
      <c r="J29" s="176">
        <v>190.74</v>
      </c>
      <c r="K29" s="177">
        <f>ROUND(E29*J29,2)</f>
        <v>2288.88</v>
      </c>
      <c r="L29" s="177">
        <v>21</v>
      </c>
      <c r="M29" s="177">
        <f>G29*(1+L29/100)</f>
        <v>0</v>
      </c>
      <c r="N29" s="175">
        <v>4.6999999999999999E-4</v>
      </c>
      <c r="O29" s="175">
        <f>ROUND(E29*N29,2)</f>
        <v>0.01</v>
      </c>
      <c r="P29" s="175">
        <v>0</v>
      </c>
      <c r="Q29" s="175">
        <f>ROUND(E29*P29,2)</f>
        <v>0</v>
      </c>
      <c r="R29" s="177" t="s">
        <v>155</v>
      </c>
      <c r="S29" s="177" t="s">
        <v>131</v>
      </c>
      <c r="T29" s="178" t="s">
        <v>131</v>
      </c>
      <c r="U29" s="163">
        <v>0.35899999999999999</v>
      </c>
      <c r="V29" s="163">
        <f>ROUND(E29*U29,2)</f>
        <v>4.3099999999999996</v>
      </c>
      <c r="W29" s="163"/>
      <c r="X29" s="163" t="s">
        <v>124</v>
      </c>
      <c r="Y29" s="163" t="s">
        <v>125</v>
      </c>
      <c r="Z29" s="153"/>
      <c r="AA29" s="153"/>
      <c r="AB29" s="153"/>
      <c r="AC29" s="153"/>
      <c r="AD29" s="153"/>
      <c r="AE29" s="153"/>
      <c r="AF29" s="153"/>
      <c r="AG29" s="153" t="s">
        <v>126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2" x14ac:dyDescent="0.2">
      <c r="A30" s="160"/>
      <c r="B30" s="161"/>
      <c r="C30" s="248" t="s">
        <v>176</v>
      </c>
      <c r="D30" s="249"/>
      <c r="E30" s="249"/>
      <c r="F30" s="249"/>
      <c r="G30" s="249"/>
      <c r="H30" s="163"/>
      <c r="I30" s="163"/>
      <c r="J30" s="163"/>
      <c r="K30" s="163"/>
      <c r="L30" s="163"/>
      <c r="M30" s="163"/>
      <c r="N30" s="162"/>
      <c r="O30" s="162"/>
      <c r="P30" s="162"/>
      <c r="Q30" s="162"/>
      <c r="R30" s="163"/>
      <c r="S30" s="163"/>
      <c r="T30" s="163"/>
      <c r="U30" s="163"/>
      <c r="V30" s="163"/>
      <c r="W30" s="163"/>
      <c r="X30" s="163"/>
      <c r="Y30" s="163"/>
      <c r="Z30" s="153"/>
      <c r="AA30" s="153"/>
      <c r="AB30" s="153"/>
      <c r="AC30" s="153"/>
      <c r="AD30" s="153"/>
      <c r="AE30" s="153"/>
      <c r="AF30" s="153"/>
      <c r="AG30" s="153" t="s">
        <v>148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72">
        <v>18</v>
      </c>
      <c r="B31" s="173" t="s">
        <v>177</v>
      </c>
      <c r="C31" s="188" t="s">
        <v>178</v>
      </c>
      <c r="D31" s="174" t="s">
        <v>158</v>
      </c>
      <c r="E31" s="175">
        <v>3</v>
      </c>
      <c r="F31" s="176">
        <v>0</v>
      </c>
      <c r="G31" s="177">
        <f>ROUND(E31*F31,2)</f>
        <v>0</v>
      </c>
      <c r="H31" s="176">
        <v>0</v>
      </c>
      <c r="I31" s="177">
        <f>ROUND(E31*H31,2)</f>
        <v>0</v>
      </c>
      <c r="J31" s="176">
        <v>92.5</v>
      </c>
      <c r="K31" s="177">
        <f>ROUND(E31*J31,2)</f>
        <v>277.5</v>
      </c>
      <c r="L31" s="177">
        <v>21</v>
      </c>
      <c r="M31" s="177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7" t="s">
        <v>155</v>
      </c>
      <c r="S31" s="177" t="s">
        <v>131</v>
      </c>
      <c r="T31" s="178" t="s">
        <v>131</v>
      </c>
      <c r="U31" s="163">
        <v>0.17399999999999999</v>
      </c>
      <c r="V31" s="163">
        <f>ROUND(E31*U31,2)</f>
        <v>0.52</v>
      </c>
      <c r="W31" s="163"/>
      <c r="X31" s="163" t="s">
        <v>124</v>
      </c>
      <c r="Y31" s="163" t="s">
        <v>125</v>
      </c>
      <c r="Z31" s="153"/>
      <c r="AA31" s="153"/>
      <c r="AB31" s="153"/>
      <c r="AC31" s="153"/>
      <c r="AD31" s="153"/>
      <c r="AE31" s="153"/>
      <c r="AF31" s="153"/>
      <c r="AG31" s="153" t="s">
        <v>126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2" x14ac:dyDescent="0.2">
      <c r="A32" s="160"/>
      <c r="B32" s="161"/>
      <c r="C32" s="248" t="s">
        <v>179</v>
      </c>
      <c r="D32" s="249"/>
      <c r="E32" s="249"/>
      <c r="F32" s="249"/>
      <c r="G32" s="249"/>
      <c r="H32" s="163"/>
      <c r="I32" s="163"/>
      <c r="J32" s="163"/>
      <c r="K32" s="163"/>
      <c r="L32" s="163"/>
      <c r="M32" s="163"/>
      <c r="N32" s="162"/>
      <c r="O32" s="162"/>
      <c r="P32" s="162"/>
      <c r="Q32" s="162"/>
      <c r="R32" s="163"/>
      <c r="S32" s="163"/>
      <c r="T32" s="163"/>
      <c r="U32" s="163"/>
      <c r="V32" s="163"/>
      <c r="W32" s="163"/>
      <c r="X32" s="163"/>
      <c r="Y32" s="163"/>
      <c r="Z32" s="153"/>
      <c r="AA32" s="153"/>
      <c r="AB32" s="153"/>
      <c r="AC32" s="153"/>
      <c r="AD32" s="153"/>
      <c r="AE32" s="153"/>
      <c r="AF32" s="153"/>
      <c r="AG32" s="153" t="s">
        <v>148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33.75" outlineLevel="1" x14ac:dyDescent="0.2">
      <c r="A33" s="179">
        <v>19</v>
      </c>
      <c r="B33" s="180" t="s">
        <v>180</v>
      </c>
      <c r="C33" s="187" t="s">
        <v>181</v>
      </c>
      <c r="D33" s="181" t="s">
        <v>158</v>
      </c>
      <c r="E33" s="182">
        <v>18</v>
      </c>
      <c r="F33" s="183">
        <v>0</v>
      </c>
      <c r="G33" s="184">
        <f>ROUND(E33*F33,2)</f>
        <v>0</v>
      </c>
      <c r="H33" s="183">
        <v>17.8</v>
      </c>
      <c r="I33" s="184">
        <f>ROUND(E33*H33,2)</f>
        <v>320.39999999999998</v>
      </c>
      <c r="J33" s="183">
        <v>0</v>
      </c>
      <c r="K33" s="184">
        <f>ROUND(E33*J33,2)</f>
        <v>0</v>
      </c>
      <c r="L33" s="184">
        <v>21</v>
      </c>
      <c r="M33" s="184">
        <f>G33*(1+L33/100)</f>
        <v>0</v>
      </c>
      <c r="N33" s="182">
        <v>1E-4</v>
      </c>
      <c r="O33" s="182">
        <f>ROUND(E33*N33,2)</f>
        <v>0</v>
      </c>
      <c r="P33" s="182">
        <v>0</v>
      </c>
      <c r="Q33" s="182">
        <f>ROUND(E33*P33,2)</f>
        <v>0</v>
      </c>
      <c r="R33" s="184" t="s">
        <v>130</v>
      </c>
      <c r="S33" s="184" t="s">
        <v>131</v>
      </c>
      <c r="T33" s="185" t="s">
        <v>131</v>
      </c>
      <c r="U33" s="163">
        <v>0</v>
      </c>
      <c r="V33" s="163">
        <f>ROUND(E33*U33,2)</f>
        <v>0</v>
      </c>
      <c r="W33" s="163"/>
      <c r="X33" s="163" t="s">
        <v>132</v>
      </c>
      <c r="Y33" s="163" t="s">
        <v>125</v>
      </c>
      <c r="Z33" s="153"/>
      <c r="AA33" s="153"/>
      <c r="AB33" s="153"/>
      <c r="AC33" s="153"/>
      <c r="AD33" s="153"/>
      <c r="AE33" s="153"/>
      <c r="AF33" s="153"/>
      <c r="AG33" s="153" t="s">
        <v>133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79">
        <v>20</v>
      </c>
      <c r="B34" s="180" t="s">
        <v>182</v>
      </c>
      <c r="C34" s="187" t="s">
        <v>183</v>
      </c>
      <c r="D34" s="181" t="s">
        <v>158</v>
      </c>
      <c r="E34" s="182">
        <v>3</v>
      </c>
      <c r="F34" s="183">
        <v>0</v>
      </c>
      <c r="G34" s="184">
        <f>ROUND(E34*F34,2)</f>
        <v>0</v>
      </c>
      <c r="H34" s="183">
        <v>478.5</v>
      </c>
      <c r="I34" s="184">
        <f>ROUND(E34*H34,2)</f>
        <v>1435.5</v>
      </c>
      <c r="J34" s="183">
        <v>0</v>
      </c>
      <c r="K34" s="184">
        <f>ROUND(E34*J34,2)</f>
        <v>0</v>
      </c>
      <c r="L34" s="184">
        <v>21</v>
      </c>
      <c r="M34" s="184">
        <f>G34*(1+L34/100)</f>
        <v>0</v>
      </c>
      <c r="N34" s="182">
        <v>9.0000000000000006E-5</v>
      </c>
      <c r="O34" s="182">
        <f>ROUND(E34*N34,2)</f>
        <v>0</v>
      </c>
      <c r="P34" s="182">
        <v>0</v>
      </c>
      <c r="Q34" s="182">
        <f>ROUND(E34*P34,2)</f>
        <v>0</v>
      </c>
      <c r="R34" s="184" t="s">
        <v>130</v>
      </c>
      <c r="S34" s="184" t="s">
        <v>131</v>
      </c>
      <c r="T34" s="185" t="s">
        <v>131</v>
      </c>
      <c r="U34" s="163">
        <v>0</v>
      </c>
      <c r="V34" s="163">
        <f>ROUND(E34*U34,2)</f>
        <v>0</v>
      </c>
      <c r="W34" s="163"/>
      <c r="X34" s="163" t="s">
        <v>132</v>
      </c>
      <c r="Y34" s="163" t="s">
        <v>125</v>
      </c>
      <c r="Z34" s="153"/>
      <c r="AA34" s="153"/>
      <c r="AB34" s="153"/>
      <c r="AC34" s="153"/>
      <c r="AD34" s="153"/>
      <c r="AE34" s="153"/>
      <c r="AF34" s="153"/>
      <c r="AG34" s="153" t="s">
        <v>133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 x14ac:dyDescent="0.2">
      <c r="A35" s="179">
        <v>21</v>
      </c>
      <c r="B35" s="180" t="s">
        <v>184</v>
      </c>
      <c r="C35" s="187" t="s">
        <v>185</v>
      </c>
      <c r="D35" s="181" t="s">
        <v>158</v>
      </c>
      <c r="E35" s="182">
        <v>1</v>
      </c>
      <c r="F35" s="183">
        <v>0</v>
      </c>
      <c r="G35" s="184">
        <f>ROUND(E35*F35,2)</f>
        <v>0</v>
      </c>
      <c r="H35" s="183">
        <v>1358</v>
      </c>
      <c r="I35" s="184">
        <f>ROUND(E35*H35,2)</f>
        <v>1358</v>
      </c>
      <c r="J35" s="183">
        <v>0</v>
      </c>
      <c r="K35" s="184">
        <f>ROUND(E35*J35,2)</f>
        <v>0</v>
      </c>
      <c r="L35" s="184">
        <v>21</v>
      </c>
      <c r="M35" s="184">
        <f>G35*(1+L35/100)</f>
        <v>0</v>
      </c>
      <c r="N35" s="182">
        <v>7.2000000000000005E-4</v>
      </c>
      <c r="O35" s="182">
        <f>ROUND(E35*N35,2)</f>
        <v>0</v>
      </c>
      <c r="P35" s="182">
        <v>0</v>
      </c>
      <c r="Q35" s="182">
        <f>ROUND(E35*P35,2)</f>
        <v>0</v>
      </c>
      <c r="R35" s="184" t="s">
        <v>130</v>
      </c>
      <c r="S35" s="184" t="s">
        <v>131</v>
      </c>
      <c r="T35" s="185" t="s">
        <v>131</v>
      </c>
      <c r="U35" s="163">
        <v>0</v>
      </c>
      <c r="V35" s="163">
        <f>ROUND(E35*U35,2)</f>
        <v>0</v>
      </c>
      <c r="W35" s="163"/>
      <c r="X35" s="163" t="s">
        <v>132</v>
      </c>
      <c r="Y35" s="163" t="s">
        <v>125</v>
      </c>
      <c r="Z35" s="153"/>
      <c r="AA35" s="153"/>
      <c r="AB35" s="153"/>
      <c r="AC35" s="153"/>
      <c r="AD35" s="153"/>
      <c r="AE35" s="153"/>
      <c r="AF35" s="153"/>
      <c r="AG35" s="153" t="s">
        <v>133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72">
        <v>22</v>
      </c>
      <c r="B36" s="173" t="s">
        <v>186</v>
      </c>
      <c r="C36" s="188" t="s">
        <v>187</v>
      </c>
      <c r="D36" s="174" t="s">
        <v>0</v>
      </c>
      <c r="E36" s="175">
        <v>72.313999999999993</v>
      </c>
      <c r="F36" s="176">
        <v>0</v>
      </c>
      <c r="G36" s="177">
        <f>ROUND(E36*F36,2)</f>
        <v>0</v>
      </c>
      <c r="H36" s="176">
        <v>0</v>
      </c>
      <c r="I36" s="177">
        <f>ROUND(E36*H36,2)</f>
        <v>0</v>
      </c>
      <c r="J36" s="176">
        <v>2</v>
      </c>
      <c r="K36" s="177">
        <f>ROUND(E36*J36,2)</f>
        <v>144.63</v>
      </c>
      <c r="L36" s="177">
        <v>21</v>
      </c>
      <c r="M36" s="177">
        <f>G36*(1+L36/100)</f>
        <v>0</v>
      </c>
      <c r="N36" s="175">
        <v>0</v>
      </c>
      <c r="O36" s="175">
        <f>ROUND(E36*N36,2)</f>
        <v>0</v>
      </c>
      <c r="P36" s="175">
        <v>0</v>
      </c>
      <c r="Q36" s="175">
        <f>ROUND(E36*P36,2)</f>
        <v>0</v>
      </c>
      <c r="R36" s="177" t="s">
        <v>155</v>
      </c>
      <c r="S36" s="177" t="s">
        <v>131</v>
      </c>
      <c r="T36" s="178" t="s">
        <v>131</v>
      </c>
      <c r="U36" s="163">
        <v>0</v>
      </c>
      <c r="V36" s="163">
        <f>ROUND(E36*U36,2)</f>
        <v>0</v>
      </c>
      <c r="W36" s="163"/>
      <c r="X36" s="163" t="s">
        <v>145</v>
      </c>
      <c r="Y36" s="163" t="s">
        <v>125</v>
      </c>
      <c r="Z36" s="153"/>
      <c r="AA36" s="153"/>
      <c r="AB36" s="153"/>
      <c r="AC36" s="153"/>
      <c r="AD36" s="153"/>
      <c r="AE36" s="153"/>
      <c r="AF36" s="153"/>
      <c r="AG36" s="153" t="s">
        <v>146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2" x14ac:dyDescent="0.2">
      <c r="A37" s="160"/>
      <c r="B37" s="161"/>
      <c r="C37" s="248" t="s">
        <v>188</v>
      </c>
      <c r="D37" s="249"/>
      <c r="E37" s="249"/>
      <c r="F37" s="249"/>
      <c r="G37" s="249"/>
      <c r="H37" s="163"/>
      <c r="I37" s="163"/>
      <c r="J37" s="163"/>
      <c r="K37" s="163"/>
      <c r="L37" s="163"/>
      <c r="M37" s="163"/>
      <c r="N37" s="162"/>
      <c r="O37" s="162"/>
      <c r="P37" s="162"/>
      <c r="Q37" s="162"/>
      <c r="R37" s="163"/>
      <c r="S37" s="163"/>
      <c r="T37" s="163"/>
      <c r="U37" s="163"/>
      <c r="V37" s="163"/>
      <c r="W37" s="163"/>
      <c r="X37" s="163"/>
      <c r="Y37" s="163"/>
      <c r="Z37" s="153"/>
      <c r="AA37" s="153"/>
      <c r="AB37" s="153"/>
      <c r="AC37" s="153"/>
      <c r="AD37" s="153"/>
      <c r="AE37" s="153"/>
      <c r="AF37" s="153"/>
      <c r="AG37" s="153" t="s">
        <v>148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65" t="s">
        <v>117</v>
      </c>
      <c r="B38" s="166" t="s">
        <v>72</v>
      </c>
      <c r="C38" s="186" t="s">
        <v>73</v>
      </c>
      <c r="D38" s="167"/>
      <c r="E38" s="168"/>
      <c r="F38" s="169"/>
      <c r="G38" s="169">
        <f>SUMIF(AG39:AG51,"&lt;&gt;NOR",G39:G51)</f>
        <v>0</v>
      </c>
      <c r="H38" s="169"/>
      <c r="I38" s="169">
        <f>SUM(I39:I51)</f>
        <v>28277.06</v>
      </c>
      <c r="J38" s="169"/>
      <c r="K38" s="169">
        <f>SUM(K39:K51)</f>
        <v>19184.119999999995</v>
      </c>
      <c r="L38" s="169"/>
      <c r="M38" s="169">
        <f>SUM(M39:M51)</f>
        <v>0</v>
      </c>
      <c r="N38" s="168"/>
      <c r="O38" s="168">
        <f>SUM(O39:O51)</f>
        <v>0.22</v>
      </c>
      <c r="P38" s="168"/>
      <c r="Q38" s="168">
        <f>SUM(Q39:Q51)</f>
        <v>0</v>
      </c>
      <c r="R38" s="169"/>
      <c r="S38" s="169"/>
      <c r="T38" s="170"/>
      <c r="U38" s="164"/>
      <c r="V38" s="164">
        <f>SUM(V39:V51)</f>
        <v>33.94</v>
      </c>
      <c r="W38" s="164"/>
      <c r="X38" s="164"/>
      <c r="Y38" s="164"/>
      <c r="AG38" t="s">
        <v>118</v>
      </c>
    </row>
    <row r="39" spans="1:60" outlineLevel="1" x14ac:dyDescent="0.2">
      <c r="A39" s="179">
        <v>23</v>
      </c>
      <c r="B39" s="180" t="s">
        <v>189</v>
      </c>
      <c r="C39" s="187" t="s">
        <v>190</v>
      </c>
      <c r="D39" s="181" t="s">
        <v>158</v>
      </c>
      <c r="E39" s="182">
        <v>2</v>
      </c>
      <c r="F39" s="183">
        <v>0</v>
      </c>
      <c r="G39" s="184">
        <f>ROUND(E39*F39,2)</f>
        <v>0</v>
      </c>
      <c r="H39" s="183">
        <v>425.79</v>
      </c>
      <c r="I39" s="184">
        <f>ROUND(E39*H39,2)</f>
        <v>851.58</v>
      </c>
      <c r="J39" s="183">
        <v>602.21</v>
      </c>
      <c r="K39" s="184">
        <f>ROUND(E39*J39,2)</f>
        <v>1204.42</v>
      </c>
      <c r="L39" s="184">
        <v>21</v>
      </c>
      <c r="M39" s="184">
        <f>G39*(1+L39/100)</f>
        <v>0</v>
      </c>
      <c r="N39" s="182">
        <v>2.1800000000000001E-3</v>
      </c>
      <c r="O39" s="182">
        <f>ROUND(E39*N39,2)</f>
        <v>0</v>
      </c>
      <c r="P39" s="182">
        <v>0</v>
      </c>
      <c r="Q39" s="182">
        <f>ROUND(E39*P39,2)</f>
        <v>0</v>
      </c>
      <c r="R39" s="184" t="s">
        <v>155</v>
      </c>
      <c r="S39" s="184" t="s">
        <v>131</v>
      </c>
      <c r="T39" s="185" t="s">
        <v>131</v>
      </c>
      <c r="U39" s="163">
        <v>1.157</v>
      </c>
      <c r="V39" s="163">
        <f>ROUND(E39*U39,2)</f>
        <v>2.31</v>
      </c>
      <c r="W39" s="163"/>
      <c r="X39" s="163" t="s">
        <v>124</v>
      </c>
      <c r="Y39" s="163" t="s">
        <v>125</v>
      </c>
      <c r="Z39" s="153"/>
      <c r="AA39" s="153"/>
      <c r="AB39" s="153"/>
      <c r="AC39" s="153"/>
      <c r="AD39" s="153"/>
      <c r="AE39" s="153"/>
      <c r="AF39" s="153"/>
      <c r="AG39" s="153" t="s">
        <v>126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72">
        <v>24</v>
      </c>
      <c r="B40" s="173" t="s">
        <v>191</v>
      </c>
      <c r="C40" s="188" t="s">
        <v>192</v>
      </c>
      <c r="D40" s="174" t="s">
        <v>129</v>
      </c>
      <c r="E40" s="175">
        <v>6</v>
      </c>
      <c r="F40" s="176">
        <v>0</v>
      </c>
      <c r="G40" s="177">
        <f>ROUND(E40*F40,2)</f>
        <v>0</v>
      </c>
      <c r="H40" s="176">
        <v>148.6</v>
      </c>
      <c r="I40" s="177">
        <f>ROUND(E40*H40,2)</f>
        <v>891.6</v>
      </c>
      <c r="J40" s="176">
        <v>308.89999999999998</v>
      </c>
      <c r="K40" s="177">
        <f>ROUND(E40*J40,2)</f>
        <v>1853.4</v>
      </c>
      <c r="L40" s="177">
        <v>21</v>
      </c>
      <c r="M40" s="177">
        <f>G40*(1+L40/100)</f>
        <v>0</v>
      </c>
      <c r="N40" s="175">
        <v>5.8E-4</v>
      </c>
      <c r="O40" s="175">
        <f>ROUND(E40*N40,2)</f>
        <v>0</v>
      </c>
      <c r="P40" s="175">
        <v>0</v>
      </c>
      <c r="Q40" s="175">
        <f>ROUND(E40*P40,2)</f>
        <v>0</v>
      </c>
      <c r="R40" s="177" t="s">
        <v>155</v>
      </c>
      <c r="S40" s="177" t="s">
        <v>131</v>
      </c>
      <c r="T40" s="178" t="s">
        <v>131</v>
      </c>
      <c r="U40" s="163">
        <v>0.6159</v>
      </c>
      <c r="V40" s="163">
        <f>ROUND(E40*U40,2)</f>
        <v>3.7</v>
      </c>
      <c r="W40" s="163"/>
      <c r="X40" s="163" t="s">
        <v>124</v>
      </c>
      <c r="Y40" s="163" t="s">
        <v>125</v>
      </c>
      <c r="Z40" s="153"/>
      <c r="AA40" s="153"/>
      <c r="AB40" s="153"/>
      <c r="AC40" s="153"/>
      <c r="AD40" s="153"/>
      <c r="AE40" s="153"/>
      <c r="AF40" s="153"/>
      <c r="AG40" s="153" t="s">
        <v>126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2" x14ac:dyDescent="0.2">
      <c r="A41" s="160"/>
      <c r="B41" s="161"/>
      <c r="C41" s="248" t="s">
        <v>193</v>
      </c>
      <c r="D41" s="249"/>
      <c r="E41" s="249"/>
      <c r="F41" s="249"/>
      <c r="G41" s="249"/>
      <c r="H41" s="163"/>
      <c r="I41" s="163"/>
      <c r="J41" s="163"/>
      <c r="K41" s="163"/>
      <c r="L41" s="163"/>
      <c r="M41" s="163"/>
      <c r="N41" s="162"/>
      <c r="O41" s="162"/>
      <c r="P41" s="162"/>
      <c r="Q41" s="162"/>
      <c r="R41" s="163"/>
      <c r="S41" s="163"/>
      <c r="T41" s="163"/>
      <c r="U41" s="163"/>
      <c r="V41" s="163"/>
      <c r="W41" s="163"/>
      <c r="X41" s="163"/>
      <c r="Y41" s="163"/>
      <c r="Z41" s="153"/>
      <c r="AA41" s="153"/>
      <c r="AB41" s="153"/>
      <c r="AC41" s="153"/>
      <c r="AD41" s="153"/>
      <c r="AE41" s="153"/>
      <c r="AF41" s="153"/>
      <c r="AG41" s="153" t="s">
        <v>148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72">
        <v>25</v>
      </c>
      <c r="B42" s="173" t="s">
        <v>194</v>
      </c>
      <c r="C42" s="188" t="s">
        <v>195</v>
      </c>
      <c r="D42" s="174" t="s">
        <v>129</v>
      </c>
      <c r="E42" s="175">
        <v>22</v>
      </c>
      <c r="F42" s="176">
        <v>0</v>
      </c>
      <c r="G42" s="177">
        <f>ROUND(E42*F42,2)</f>
        <v>0</v>
      </c>
      <c r="H42" s="176">
        <v>1011.66</v>
      </c>
      <c r="I42" s="177">
        <f>ROUND(E42*H42,2)</f>
        <v>22256.52</v>
      </c>
      <c r="J42" s="176">
        <v>521.34</v>
      </c>
      <c r="K42" s="177">
        <f>ROUND(E42*J42,2)</f>
        <v>11469.48</v>
      </c>
      <c r="L42" s="177">
        <v>21</v>
      </c>
      <c r="M42" s="177">
        <f>G42*(1+L42/100)</f>
        <v>0</v>
      </c>
      <c r="N42" s="175">
        <v>6.77E-3</v>
      </c>
      <c r="O42" s="175">
        <f>ROUND(E42*N42,2)</f>
        <v>0.15</v>
      </c>
      <c r="P42" s="175">
        <v>0</v>
      </c>
      <c r="Q42" s="175">
        <f>ROUND(E42*P42,2)</f>
        <v>0</v>
      </c>
      <c r="R42" s="177" t="s">
        <v>155</v>
      </c>
      <c r="S42" s="177" t="s">
        <v>131</v>
      </c>
      <c r="T42" s="178" t="s">
        <v>131</v>
      </c>
      <c r="U42" s="163">
        <v>1.0047999999999999</v>
      </c>
      <c r="V42" s="163">
        <f>ROUND(E42*U42,2)</f>
        <v>22.11</v>
      </c>
      <c r="W42" s="163"/>
      <c r="X42" s="163" t="s">
        <v>124</v>
      </c>
      <c r="Y42" s="163" t="s">
        <v>125</v>
      </c>
      <c r="Z42" s="153"/>
      <c r="AA42" s="153"/>
      <c r="AB42" s="153"/>
      <c r="AC42" s="153"/>
      <c r="AD42" s="153"/>
      <c r="AE42" s="153"/>
      <c r="AF42" s="153"/>
      <c r="AG42" s="153" t="s">
        <v>126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2" x14ac:dyDescent="0.2">
      <c r="A43" s="160"/>
      <c r="B43" s="161"/>
      <c r="C43" s="248" t="s">
        <v>193</v>
      </c>
      <c r="D43" s="249"/>
      <c r="E43" s="249"/>
      <c r="F43" s="249"/>
      <c r="G43" s="249"/>
      <c r="H43" s="163"/>
      <c r="I43" s="163"/>
      <c r="J43" s="163"/>
      <c r="K43" s="163"/>
      <c r="L43" s="163"/>
      <c r="M43" s="163"/>
      <c r="N43" s="162"/>
      <c r="O43" s="162"/>
      <c r="P43" s="162"/>
      <c r="Q43" s="162"/>
      <c r="R43" s="163"/>
      <c r="S43" s="163"/>
      <c r="T43" s="163"/>
      <c r="U43" s="163"/>
      <c r="V43" s="163"/>
      <c r="W43" s="163"/>
      <c r="X43" s="163"/>
      <c r="Y43" s="163"/>
      <c r="Z43" s="153"/>
      <c r="AA43" s="153"/>
      <c r="AB43" s="153"/>
      <c r="AC43" s="153"/>
      <c r="AD43" s="153"/>
      <c r="AE43" s="153"/>
      <c r="AF43" s="153"/>
      <c r="AG43" s="153" t="s">
        <v>148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79">
        <v>26</v>
      </c>
      <c r="B44" s="180" t="s">
        <v>196</v>
      </c>
      <c r="C44" s="187" t="s">
        <v>197</v>
      </c>
      <c r="D44" s="181" t="s">
        <v>198</v>
      </c>
      <c r="E44" s="182">
        <v>13</v>
      </c>
      <c r="F44" s="183">
        <v>0</v>
      </c>
      <c r="G44" s="184">
        <f t="shared" ref="G44:G50" si="14">ROUND(E44*F44,2)</f>
        <v>0</v>
      </c>
      <c r="H44" s="183">
        <v>0</v>
      </c>
      <c r="I44" s="184">
        <f t="shared" ref="I44:I50" si="15">ROUND(E44*H44,2)</f>
        <v>0</v>
      </c>
      <c r="J44" s="183">
        <v>87.3</v>
      </c>
      <c r="K44" s="184">
        <f t="shared" ref="K44:K50" si="16">ROUND(E44*J44,2)</f>
        <v>1134.9000000000001</v>
      </c>
      <c r="L44" s="184">
        <v>21</v>
      </c>
      <c r="M44" s="184">
        <f t="shared" ref="M44:M50" si="17">G44*(1+L44/100)</f>
        <v>0</v>
      </c>
      <c r="N44" s="182">
        <v>5.0400000000000002E-3</v>
      </c>
      <c r="O44" s="182">
        <f t="shared" ref="O44:O50" si="18">ROUND(E44*N44,2)</f>
        <v>7.0000000000000007E-2</v>
      </c>
      <c r="P44" s="182">
        <v>0</v>
      </c>
      <c r="Q44" s="182">
        <f t="shared" ref="Q44:Q50" si="19">ROUND(E44*P44,2)</f>
        <v>0</v>
      </c>
      <c r="R44" s="184"/>
      <c r="S44" s="184" t="s">
        <v>122</v>
      </c>
      <c r="T44" s="185" t="s">
        <v>123</v>
      </c>
      <c r="U44" s="163">
        <v>0</v>
      </c>
      <c r="V44" s="163">
        <f t="shared" ref="V44:V50" si="20">ROUND(E44*U44,2)</f>
        <v>0</v>
      </c>
      <c r="W44" s="163"/>
      <c r="X44" s="163" t="s">
        <v>124</v>
      </c>
      <c r="Y44" s="163" t="s">
        <v>125</v>
      </c>
      <c r="Z44" s="153"/>
      <c r="AA44" s="153"/>
      <c r="AB44" s="153"/>
      <c r="AC44" s="153"/>
      <c r="AD44" s="153"/>
      <c r="AE44" s="153"/>
      <c r="AF44" s="153"/>
      <c r="AG44" s="153" t="s">
        <v>126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22.5" outlineLevel="1" x14ac:dyDescent="0.2">
      <c r="A45" s="179">
        <v>27</v>
      </c>
      <c r="B45" s="180" t="s">
        <v>199</v>
      </c>
      <c r="C45" s="187" t="s">
        <v>200</v>
      </c>
      <c r="D45" s="181" t="s">
        <v>129</v>
      </c>
      <c r="E45" s="182">
        <v>6</v>
      </c>
      <c r="F45" s="183">
        <v>0</v>
      </c>
      <c r="G45" s="184">
        <f t="shared" si="14"/>
        <v>0</v>
      </c>
      <c r="H45" s="183">
        <v>30.55</v>
      </c>
      <c r="I45" s="184">
        <f t="shared" si="15"/>
        <v>183.3</v>
      </c>
      <c r="J45" s="183">
        <v>62.85</v>
      </c>
      <c r="K45" s="184">
        <f t="shared" si="16"/>
        <v>377.1</v>
      </c>
      <c r="L45" s="184">
        <v>21</v>
      </c>
      <c r="M45" s="184">
        <f t="shared" si="17"/>
        <v>0</v>
      </c>
      <c r="N45" s="182">
        <v>6.0000000000000002E-5</v>
      </c>
      <c r="O45" s="182">
        <f t="shared" si="18"/>
        <v>0</v>
      </c>
      <c r="P45" s="182">
        <v>0</v>
      </c>
      <c r="Q45" s="182">
        <f t="shared" si="19"/>
        <v>0</v>
      </c>
      <c r="R45" s="184" t="s">
        <v>155</v>
      </c>
      <c r="S45" s="184" t="s">
        <v>131</v>
      </c>
      <c r="T45" s="185" t="s">
        <v>131</v>
      </c>
      <c r="U45" s="163">
        <v>0.129</v>
      </c>
      <c r="V45" s="163">
        <f t="shared" si="20"/>
        <v>0.77</v>
      </c>
      <c r="W45" s="163"/>
      <c r="X45" s="163" t="s">
        <v>124</v>
      </c>
      <c r="Y45" s="163" t="s">
        <v>125</v>
      </c>
      <c r="Z45" s="153"/>
      <c r="AA45" s="153"/>
      <c r="AB45" s="153"/>
      <c r="AC45" s="153"/>
      <c r="AD45" s="153"/>
      <c r="AE45" s="153"/>
      <c r="AF45" s="153"/>
      <c r="AG45" s="153" t="s">
        <v>126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22.5" outlineLevel="1" x14ac:dyDescent="0.2">
      <c r="A46" s="179">
        <v>28</v>
      </c>
      <c r="B46" s="180" t="s">
        <v>201</v>
      </c>
      <c r="C46" s="187" t="s">
        <v>202</v>
      </c>
      <c r="D46" s="181" t="s">
        <v>129</v>
      </c>
      <c r="E46" s="182">
        <v>22</v>
      </c>
      <c r="F46" s="183">
        <v>0</v>
      </c>
      <c r="G46" s="184">
        <f t="shared" si="14"/>
        <v>0</v>
      </c>
      <c r="H46" s="183">
        <v>85.06</v>
      </c>
      <c r="I46" s="184">
        <f t="shared" si="15"/>
        <v>1871.32</v>
      </c>
      <c r="J46" s="183">
        <v>97.44</v>
      </c>
      <c r="K46" s="184">
        <f t="shared" si="16"/>
        <v>2143.6799999999998</v>
      </c>
      <c r="L46" s="184">
        <v>21</v>
      </c>
      <c r="M46" s="184">
        <f t="shared" si="17"/>
        <v>0</v>
      </c>
      <c r="N46" s="182">
        <v>2.1000000000000001E-4</v>
      </c>
      <c r="O46" s="182">
        <f t="shared" si="18"/>
        <v>0</v>
      </c>
      <c r="P46" s="182">
        <v>0</v>
      </c>
      <c r="Q46" s="182">
        <f t="shared" si="19"/>
        <v>0</v>
      </c>
      <c r="R46" s="184" t="s">
        <v>155</v>
      </c>
      <c r="S46" s="184" t="s">
        <v>131</v>
      </c>
      <c r="T46" s="185" t="s">
        <v>131</v>
      </c>
      <c r="U46" s="163">
        <v>0.2</v>
      </c>
      <c r="V46" s="163">
        <f t="shared" si="20"/>
        <v>4.4000000000000004</v>
      </c>
      <c r="W46" s="163"/>
      <c r="X46" s="163" t="s">
        <v>124</v>
      </c>
      <c r="Y46" s="163" t="s">
        <v>125</v>
      </c>
      <c r="Z46" s="153"/>
      <c r="AA46" s="153"/>
      <c r="AB46" s="153"/>
      <c r="AC46" s="153"/>
      <c r="AD46" s="153"/>
      <c r="AE46" s="153"/>
      <c r="AF46" s="153"/>
      <c r="AG46" s="153" t="s">
        <v>126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79">
        <v>29</v>
      </c>
      <c r="B47" s="180" t="s">
        <v>203</v>
      </c>
      <c r="C47" s="187" t="s">
        <v>204</v>
      </c>
      <c r="D47" s="181" t="s">
        <v>158</v>
      </c>
      <c r="E47" s="182">
        <v>1</v>
      </c>
      <c r="F47" s="183">
        <v>0</v>
      </c>
      <c r="G47" s="184">
        <f t="shared" si="14"/>
        <v>0</v>
      </c>
      <c r="H47" s="183">
        <v>523.4</v>
      </c>
      <c r="I47" s="184">
        <f t="shared" si="15"/>
        <v>523.4</v>
      </c>
      <c r="J47" s="183">
        <v>120.6</v>
      </c>
      <c r="K47" s="184">
        <f t="shared" si="16"/>
        <v>120.6</v>
      </c>
      <c r="L47" s="184">
        <v>21</v>
      </c>
      <c r="M47" s="184">
        <f t="shared" si="17"/>
        <v>0</v>
      </c>
      <c r="N47" s="182">
        <v>4.8000000000000001E-4</v>
      </c>
      <c r="O47" s="182">
        <f t="shared" si="18"/>
        <v>0</v>
      </c>
      <c r="P47" s="182">
        <v>0</v>
      </c>
      <c r="Q47" s="182">
        <f t="shared" si="19"/>
        <v>0</v>
      </c>
      <c r="R47" s="184" t="s">
        <v>155</v>
      </c>
      <c r="S47" s="184" t="s">
        <v>131</v>
      </c>
      <c r="T47" s="185" t="s">
        <v>131</v>
      </c>
      <c r="U47" s="163">
        <v>0.22700000000000001</v>
      </c>
      <c r="V47" s="163">
        <f t="shared" si="20"/>
        <v>0.23</v>
      </c>
      <c r="W47" s="163"/>
      <c r="X47" s="163" t="s">
        <v>124</v>
      </c>
      <c r="Y47" s="163" t="s">
        <v>125</v>
      </c>
      <c r="Z47" s="153"/>
      <c r="AA47" s="153"/>
      <c r="AB47" s="153"/>
      <c r="AC47" s="153"/>
      <c r="AD47" s="153"/>
      <c r="AE47" s="153"/>
      <c r="AF47" s="153"/>
      <c r="AG47" s="153" t="s">
        <v>126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79">
        <v>30</v>
      </c>
      <c r="B48" s="180" t="s">
        <v>205</v>
      </c>
      <c r="C48" s="187" t="s">
        <v>206</v>
      </c>
      <c r="D48" s="181" t="s">
        <v>158</v>
      </c>
      <c r="E48" s="182">
        <v>1</v>
      </c>
      <c r="F48" s="183">
        <v>0</v>
      </c>
      <c r="G48" s="184">
        <f t="shared" si="14"/>
        <v>0</v>
      </c>
      <c r="H48" s="183">
        <v>1679.74</v>
      </c>
      <c r="I48" s="184">
        <f t="shared" si="15"/>
        <v>1679.74</v>
      </c>
      <c r="J48" s="183">
        <v>225.26</v>
      </c>
      <c r="K48" s="184">
        <f t="shared" si="16"/>
        <v>225.26</v>
      </c>
      <c r="L48" s="184">
        <v>21</v>
      </c>
      <c r="M48" s="184">
        <f t="shared" si="17"/>
        <v>0</v>
      </c>
      <c r="N48" s="182">
        <v>1.6299999999999999E-3</v>
      </c>
      <c r="O48" s="182">
        <f t="shared" si="18"/>
        <v>0</v>
      </c>
      <c r="P48" s="182">
        <v>0</v>
      </c>
      <c r="Q48" s="182">
        <f t="shared" si="19"/>
        <v>0</v>
      </c>
      <c r="R48" s="184" t="s">
        <v>155</v>
      </c>
      <c r="S48" s="184" t="s">
        <v>131</v>
      </c>
      <c r="T48" s="185" t="s">
        <v>131</v>
      </c>
      <c r="U48" s="163">
        <v>0.42399999999999999</v>
      </c>
      <c r="V48" s="163">
        <f t="shared" si="20"/>
        <v>0.42</v>
      </c>
      <c r="W48" s="163"/>
      <c r="X48" s="163" t="s">
        <v>124</v>
      </c>
      <c r="Y48" s="163" t="s">
        <v>125</v>
      </c>
      <c r="Z48" s="153"/>
      <c r="AA48" s="153"/>
      <c r="AB48" s="153"/>
      <c r="AC48" s="153"/>
      <c r="AD48" s="153"/>
      <c r="AE48" s="153"/>
      <c r="AF48" s="153"/>
      <c r="AG48" s="153" t="s">
        <v>126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33.75" outlineLevel="1" x14ac:dyDescent="0.2">
      <c r="A49" s="179">
        <v>31</v>
      </c>
      <c r="B49" s="180" t="s">
        <v>207</v>
      </c>
      <c r="C49" s="187" t="s">
        <v>208</v>
      </c>
      <c r="D49" s="181" t="s">
        <v>158</v>
      </c>
      <c r="E49" s="182">
        <v>2</v>
      </c>
      <c r="F49" s="183">
        <v>0</v>
      </c>
      <c r="G49" s="184">
        <f t="shared" si="14"/>
        <v>0</v>
      </c>
      <c r="H49" s="183">
        <v>9.8000000000000007</v>
      </c>
      <c r="I49" s="184">
        <f t="shared" si="15"/>
        <v>19.600000000000001</v>
      </c>
      <c r="J49" s="183">
        <v>0</v>
      </c>
      <c r="K49" s="184">
        <f t="shared" si="16"/>
        <v>0</v>
      </c>
      <c r="L49" s="184">
        <v>21</v>
      </c>
      <c r="M49" s="184">
        <f t="shared" si="17"/>
        <v>0</v>
      </c>
      <c r="N49" s="182">
        <v>6.0000000000000002E-5</v>
      </c>
      <c r="O49" s="182">
        <f t="shared" si="18"/>
        <v>0</v>
      </c>
      <c r="P49" s="182">
        <v>0</v>
      </c>
      <c r="Q49" s="182">
        <f t="shared" si="19"/>
        <v>0</v>
      </c>
      <c r="R49" s="184" t="s">
        <v>130</v>
      </c>
      <c r="S49" s="184" t="s">
        <v>131</v>
      </c>
      <c r="T49" s="185" t="s">
        <v>131</v>
      </c>
      <c r="U49" s="163">
        <v>0</v>
      </c>
      <c r="V49" s="163">
        <f t="shared" si="20"/>
        <v>0</v>
      </c>
      <c r="W49" s="163"/>
      <c r="X49" s="163" t="s">
        <v>132</v>
      </c>
      <c r="Y49" s="163" t="s">
        <v>125</v>
      </c>
      <c r="Z49" s="153"/>
      <c r="AA49" s="153"/>
      <c r="AB49" s="153"/>
      <c r="AC49" s="153"/>
      <c r="AD49" s="153"/>
      <c r="AE49" s="153"/>
      <c r="AF49" s="153"/>
      <c r="AG49" s="153" t="s">
        <v>133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72">
        <v>32</v>
      </c>
      <c r="B50" s="173" t="s">
        <v>209</v>
      </c>
      <c r="C50" s="188" t="s">
        <v>210</v>
      </c>
      <c r="D50" s="174" t="s">
        <v>0</v>
      </c>
      <c r="E50" s="175">
        <v>468.05900000000003</v>
      </c>
      <c r="F50" s="176">
        <v>0</v>
      </c>
      <c r="G50" s="177">
        <f t="shared" si="14"/>
        <v>0</v>
      </c>
      <c r="H50" s="176">
        <v>0</v>
      </c>
      <c r="I50" s="177">
        <f t="shared" si="15"/>
        <v>0</v>
      </c>
      <c r="J50" s="176">
        <v>1.4</v>
      </c>
      <c r="K50" s="177">
        <f t="shared" si="16"/>
        <v>655.28</v>
      </c>
      <c r="L50" s="177">
        <v>21</v>
      </c>
      <c r="M50" s="177">
        <f t="shared" si="17"/>
        <v>0</v>
      </c>
      <c r="N50" s="175">
        <v>0</v>
      </c>
      <c r="O50" s="175">
        <f t="shared" si="18"/>
        <v>0</v>
      </c>
      <c r="P50" s="175">
        <v>0</v>
      </c>
      <c r="Q50" s="175">
        <f t="shared" si="19"/>
        <v>0</v>
      </c>
      <c r="R50" s="177" t="s">
        <v>155</v>
      </c>
      <c r="S50" s="177" t="s">
        <v>131</v>
      </c>
      <c r="T50" s="178" t="s">
        <v>131</v>
      </c>
      <c r="U50" s="163">
        <v>0</v>
      </c>
      <c r="V50" s="163">
        <f t="shared" si="20"/>
        <v>0</v>
      </c>
      <c r="W50" s="163"/>
      <c r="X50" s="163" t="s">
        <v>145</v>
      </c>
      <c r="Y50" s="163" t="s">
        <v>125</v>
      </c>
      <c r="Z50" s="153"/>
      <c r="AA50" s="153"/>
      <c r="AB50" s="153"/>
      <c r="AC50" s="153"/>
      <c r="AD50" s="153"/>
      <c r="AE50" s="153"/>
      <c r="AF50" s="153"/>
      <c r="AG50" s="153" t="s">
        <v>146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2" x14ac:dyDescent="0.2">
      <c r="A51" s="160"/>
      <c r="B51" s="161"/>
      <c r="C51" s="248" t="s">
        <v>211</v>
      </c>
      <c r="D51" s="249"/>
      <c r="E51" s="249"/>
      <c r="F51" s="249"/>
      <c r="G51" s="249"/>
      <c r="H51" s="163"/>
      <c r="I51" s="163"/>
      <c r="J51" s="163"/>
      <c r="K51" s="163"/>
      <c r="L51" s="163"/>
      <c r="M51" s="163"/>
      <c r="N51" s="162"/>
      <c r="O51" s="162"/>
      <c r="P51" s="162"/>
      <c r="Q51" s="162"/>
      <c r="R51" s="163"/>
      <c r="S51" s="163"/>
      <c r="T51" s="163"/>
      <c r="U51" s="163"/>
      <c r="V51" s="163"/>
      <c r="W51" s="163"/>
      <c r="X51" s="163"/>
      <c r="Y51" s="163"/>
      <c r="Z51" s="153"/>
      <c r="AA51" s="153"/>
      <c r="AB51" s="153"/>
      <c r="AC51" s="153"/>
      <c r="AD51" s="153"/>
      <c r="AE51" s="153"/>
      <c r="AF51" s="153"/>
      <c r="AG51" s="153" t="s">
        <v>148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">
      <c r="A52" s="165" t="s">
        <v>117</v>
      </c>
      <c r="B52" s="166" t="s">
        <v>74</v>
      </c>
      <c r="C52" s="186" t="s">
        <v>75</v>
      </c>
      <c r="D52" s="167"/>
      <c r="E52" s="168"/>
      <c r="F52" s="169"/>
      <c r="G52" s="169">
        <f>SUMIF(AG53:AG71,"&lt;&gt;NOR",G53:G71)</f>
        <v>0</v>
      </c>
      <c r="H52" s="169"/>
      <c r="I52" s="169">
        <f>SUM(I53:I71)</f>
        <v>26687.760000000002</v>
      </c>
      <c r="J52" s="169"/>
      <c r="K52" s="169">
        <f>SUM(K53:K71)</f>
        <v>416754.35</v>
      </c>
      <c r="L52" s="169"/>
      <c r="M52" s="169">
        <f>SUM(M53:M71)</f>
        <v>0</v>
      </c>
      <c r="N52" s="168"/>
      <c r="O52" s="168">
        <f>SUM(O53:O71)</f>
        <v>0</v>
      </c>
      <c r="P52" s="168"/>
      <c r="Q52" s="168">
        <f>SUM(Q53:Q71)</f>
        <v>0</v>
      </c>
      <c r="R52" s="169"/>
      <c r="S52" s="169"/>
      <c r="T52" s="170"/>
      <c r="U52" s="164"/>
      <c r="V52" s="164">
        <f>SUM(V53:V71)</f>
        <v>36.980000000000004</v>
      </c>
      <c r="W52" s="164"/>
      <c r="X52" s="164"/>
      <c r="Y52" s="164"/>
      <c r="AG52" t="s">
        <v>118</v>
      </c>
    </row>
    <row r="53" spans="1:60" ht="22.5" outlineLevel="1" x14ac:dyDescent="0.2">
      <c r="A53" s="179">
        <v>33</v>
      </c>
      <c r="B53" s="180" t="s">
        <v>212</v>
      </c>
      <c r="C53" s="187" t="s">
        <v>400</v>
      </c>
      <c r="D53" s="181" t="s">
        <v>198</v>
      </c>
      <c r="E53" s="182">
        <v>3</v>
      </c>
      <c r="F53" s="183">
        <v>0</v>
      </c>
      <c r="G53" s="184">
        <f t="shared" ref="G53:G70" si="21">ROUND(E53*F53,2)</f>
        <v>0</v>
      </c>
      <c r="H53" s="183">
        <v>0</v>
      </c>
      <c r="I53" s="184">
        <f t="shared" ref="I53:I70" si="22">ROUND(E53*H53,2)</f>
        <v>0</v>
      </c>
      <c r="J53" s="183">
        <v>102290</v>
      </c>
      <c r="K53" s="184">
        <f t="shared" ref="K53:K70" si="23">ROUND(E53*J53,2)</f>
        <v>306870</v>
      </c>
      <c r="L53" s="184">
        <v>21</v>
      </c>
      <c r="M53" s="184">
        <f t="shared" ref="M53:M70" si="24">G53*(1+L53/100)</f>
        <v>0</v>
      </c>
      <c r="N53" s="182">
        <v>0</v>
      </c>
      <c r="O53" s="182">
        <f t="shared" ref="O53:O70" si="25">ROUND(E53*N53,2)</f>
        <v>0</v>
      </c>
      <c r="P53" s="182">
        <v>0</v>
      </c>
      <c r="Q53" s="182">
        <f t="shared" ref="Q53:Q70" si="26">ROUND(E53*P53,2)</f>
        <v>0</v>
      </c>
      <c r="R53" s="184"/>
      <c r="S53" s="184" t="s">
        <v>122</v>
      </c>
      <c r="T53" s="185" t="s">
        <v>123</v>
      </c>
      <c r="U53" s="163">
        <v>0</v>
      </c>
      <c r="V53" s="163">
        <f t="shared" ref="V53:V70" si="27">ROUND(E53*U53,2)</f>
        <v>0</v>
      </c>
      <c r="W53" s="163"/>
      <c r="X53" s="163" t="s">
        <v>124</v>
      </c>
      <c r="Y53" s="163" t="s">
        <v>125</v>
      </c>
      <c r="Z53" s="153"/>
      <c r="AA53" s="153"/>
      <c r="AB53" s="153"/>
      <c r="AC53" s="153"/>
      <c r="AD53" s="153"/>
      <c r="AE53" s="153"/>
      <c r="AF53" s="153"/>
      <c r="AG53" s="153" t="s">
        <v>126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79">
        <v>34</v>
      </c>
      <c r="B54" s="180" t="s">
        <v>213</v>
      </c>
      <c r="C54" s="187" t="s">
        <v>401</v>
      </c>
      <c r="D54" s="181" t="s">
        <v>198</v>
      </c>
      <c r="E54" s="182">
        <v>3</v>
      </c>
      <c r="F54" s="183">
        <v>0</v>
      </c>
      <c r="G54" s="184">
        <f t="shared" si="21"/>
        <v>0</v>
      </c>
      <c r="H54" s="183">
        <v>0</v>
      </c>
      <c r="I54" s="184">
        <f t="shared" si="22"/>
        <v>0</v>
      </c>
      <c r="J54" s="183">
        <v>1390</v>
      </c>
      <c r="K54" s="184">
        <f t="shared" si="23"/>
        <v>4170</v>
      </c>
      <c r="L54" s="184">
        <v>21</v>
      </c>
      <c r="M54" s="184">
        <f t="shared" si="24"/>
        <v>0</v>
      </c>
      <c r="N54" s="182">
        <v>0</v>
      </c>
      <c r="O54" s="182">
        <f t="shared" si="25"/>
        <v>0</v>
      </c>
      <c r="P54" s="182">
        <v>0</v>
      </c>
      <c r="Q54" s="182">
        <f t="shared" si="26"/>
        <v>0</v>
      </c>
      <c r="R54" s="184"/>
      <c r="S54" s="184" t="s">
        <v>122</v>
      </c>
      <c r="T54" s="185" t="s">
        <v>123</v>
      </c>
      <c r="U54" s="163">
        <v>0</v>
      </c>
      <c r="V54" s="163">
        <f t="shared" si="27"/>
        <v>0</v>
      </c>
      <c r="W54" s="163"/>
      <c r="X54" s="163" t="s">
        <v>124</v>
      </c>
      <c r="Y54" s="163" t="s">
        <v>125</v>
      </c>
      <c r="Z54" s="153"/>
      <c r="AA54" s="153"/>
      <c r="AB54" s="153"/>
      <c r="AC54" s="153"/>
      <c r="AD54" s="153"/>
      <c r="AE54" s="153"/>
      <c r="AF54" s="153"/>
      <c r="AG54" s="153" t="s">
        <v>126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79">
        <v>35</v>
      </c>
      <c r="B55" s="180" t="s">
        <v>214</v>
      </c>
      <c r="C55" s="187" t="s">
        <v>402</v>
      </c>
      <c r="D55" s="181" t="s">
        <v>198</v>
      </c>
      <c r="E55" s="182">
        <v>1</v>
      </c>
      <c r="F55" s="183">
        <v>0</v>
      </c>
      <c r="G55" s="184">
        <f t="shared" si="21"/>
        <v>0</v>
      </c>
      <c r="H55" s="183">
        <v>0</v>
      </c>
      <c r="I55" s="184">
        <f t="shared" si="22"/>
        <v>0</v>
      </c>
      <c r="J55" s="183">
        <v>24690</v>
      </c>
      <c r="K55" s="184">
        <f t="shared" si="23"/>
        <v>24690</v>
      </c>
      <c r="L55" s="184">
        <v>21</v>
      </c>
      <c r="M55" s="184">
        <f t="shared" si="24"/>
        <v>0</v>
      </c>
      <c r="N55" s="182">
        <v>0</v>
      </c>
      <c r="O55" s="182">
        <f t="shared" si="25"/>
        <v>0</v>
      </c>
      <c r="P55" s="182">
        <v>0</v>
      </c>
      <c r="Q55" s="182">
        <f t="shared" si="26"/>
        <v>0</v>
      </c>
      <c r="R55" s="184"/>
      <c r="S55" s="184" t="s">
        <v>122</v>
      </c>
      <c r="T55" s="185" t="s">
        <v>123</v>
      </c>
      <c r="U55" s="163">
        <v>0</v>
      </c>
      <c r="V55" s="163">
        <f t="shared" si="27"/>
        <v>0</v>
      </c>
      <c r="W55" s="163"/>
      <c r="X55" s="163" t="s">
        <v>124</v>
      </c>
      <c r="Y55" s="163" t="s">
        <v>125</v>
      </c>
      <c r="Z55" s="153"/>
      <c r="AA55" s="153"/>
      <c r="AB55" s="153"/>
      <c r="AC55" s="153"/>
      <c r="AD55" s="153"/>
      <c r="AE55" s="153"/>
      <c r="AF55" s="153"/>
      <c r="AG55" s="153" t="s">
        <v>126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79">
        <v>36</v>
      </c>
      <c r="B56" s="180" t="s">
        <v>215</v>
      </c>
      <c r="C56" s="187" t="s">
        <v>403</v>
      </c>
      <c r="D56" s="181" t="s">
        <v>198</v>
      </c>
      <c r="E56" s="182">
        <v>8</v>
      </c>
      <c r="F56" s="183">
        <v>0</v>
      </c>
      <c r="G56" s="184">
        <f t="shared" si="21"/>
        <v>0</v>
      </c>
      <c r="H56" s="183">
        <v>0</v>
      </c>
      <c r="I56" s="184">
        <f t="shared" si="22"/>
        <v>0</v>
      </c>
      <c r="J56" s="183">
        <v>1590</v>
      </c>
      <c r="K56" s="184">
        <f t="shared" si="23"/>
        <v>12720</v>
      </c>
      <c r="L56" s="184">
        <v>21</v>
      </c>
      <c r="M56" s="184">
        <f t="shared" si="24"/>
        <v>0</v>
      </c>
      <c r="N56" s="182">
        <v>0</v>
      </c>
      <c r="O56" s="182">
        <f t="shared" si="25"/>
        <v>0</v>
      </c>
      <c r="P56" s="182">
        <v>0</v>
      </c>
      <c r="Q56" s="182">
        <f t="shared" si="26"/>
        <v>0</v>
      </c>
      <c r="R56" s="184"/>
      <c r="S56" s="184" t="s">
        <v>122</v>
      </c>
      <c r="T56" s="185" t="s">
        <v>123</v>
      </c>
      <c r="U56" s="163">
        <v>0</v>
      </c>
      <c r="V56" s="163">
        <f t="shared" si="27"/>
        <v>0</v>
      </c>
      <c r="W56" s="163"/>
      <c r="X56" s="163" t="s">
        <v>124</v>
      </c>
      <c r="Y56" s="163" t="s">
        <v>125</v>
      </c>
      <c r="Z56" s="153"/>
      <c r="AA56" s="153"/>
      <c r="AB56" s="153"/>
      <c r="AC56" s="153"/>
      <c r="AD56" s="153"/>
      <c r="AE56" s="153"/>
      <c r="AF56" s="153"/>
      <c r="AG56" s="153" t="s">
        <v>126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79">
        <v>37</v>
      </c>
      <c r="B57" s="180" t="s">
        <v>216</v>
      </c>
      <c r="C57" s="187" t="s">
        <v>404</v>
      </c>
      <c r="D57" s="181" t="s">
        <v>198</v>
      </c>
      <c r="E57" s="182">
        <v>1</v>
      </c>
      <c r="F57" s="183">
        <v>0</v>
      </c>
      <c r="G57" s="184">
        <f t="shared" si="21"/>
        <v>0</v>
      </c>
      <c r="H57" s="183">
        <v>0</v>
      </c>
      <c r="I57" s="184">
        <f t="shared" si="22"/>
        <v>0</v>
      </c>
      <c r="J57" s="183">
        <v>3890</v>
      </c>
      <c r="K57" s="184">
        <f t="shared" si="23"/>
        <v>3890</v>
      </c>
      <c r="L57" s="184">
        <v>21</v>
      </c>
      <c r="M57" s="184">
        <f t="shared" si="24"/>
        <v>0</v>
      </c>
      <c r="N57" s="182">
        <v>0</v>
      </c>
      <c r="O57" s="182">
        <f t="shared" si="25"/>
        <v>0</v>
      </c>
      <c r="P57" s="182">
        <v>0</v>
      </c>
      <c r="Q57" s="182">
        <f t="shared" si="26"/>
        <v>0</v>
      </c>
      <c r="R57" s="184"/>
      <c r="S57" s="184" t="s">
        <v>122</v>
      </c>
      <c r="T57" s="185" t="s">
        <v>123</v>
      </c>
      <c r="U57" s="163">
        <v>0</v>
      </c>
      <c r="V57" s="163">
        <f t="shared" si="27"/>
        <v>0</v>
      </c>
      <c r="W57" s="163"/>
      <c r="X57" s="163" t="s">
        <v>124</v>
      </c>
      <c r="Y57" s="163" t="s">
        <v>125</v>
      </c>
      <c r="Z57" s="153"/>
      <c r="AA57" s="153"/>
      <c r="AB57" s="153"/>
      <c r="AC57" s="153"/>
      <c r="AD57" s="153"/>
      <c r="AE57" s="153"/>
      <c r="AF57" s="153"/>
      <c r="AG57" s="153" t="s">
        <v>126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79">
        <v>38</v>
      </c>
      <c r="B58" s="180" t="s">
        <v>217</v>
      </c>
      <c r="C58" s="187" t="s">
        <v>405</v>
      </c>
      <c r="D58" s="181" t="s">
        <v>198</v>
      </c>
      <c r="E58" s="182">
        <v>2</v>
      </c>
      <c r="F58" s="183">
        <v>0</v>
      </c>
      <c r="G58" s="184">
        <f t="shared" si="21"/>
        <v>0</v>
      </c>
      <c r="H58" s="183">
        <v>0</v>
      </c>
      <c r="I58" s="184">
        <f t="shared" si="22"/>
        <v>0</v>
      </c>
      <c r="J58" s="183">
        <v>2990</v>
      </c>
      <c r="K58" s="184">
        <f t="shared" si="23"/>
        <v>5980</v>
      </c>
      <c r="L58" s="184">
        <v>21</v>
      </c>
      <c r="M58" s="184">
        <f t="shared" si="24"/>
        <v>0</v>
      </c>
      <c r="N58" s="182">
        <v>0</v>
      </c>
      <c r="O58" s="182">
        <f t="shared" si="25"/>
        <v>0</v>
      </c>
      <c r="P58" s="182">
        <v>0</v>
      </c>
      <c r="Q58" s="182">
        <f t="shared" si="26"/>
        <v>0</v>
      </c>
      <c r="R58" s="184"/>
      <c r="S58" s="184" t="s">
        <v>122</v>
      </c>
      <c r="T58" s="185" t="s">
        <v>123</v>
      </c>
      <c r="U58" s="163">
        <v>0</v>
      </c>
      <c r="V58" s="163">
        <f t="shared" si="27"/>
        <v>0</v>
      </c>
      <c r="W58" s="163"/>
      <c r="X58" s="163" t="s">
        <v>124</v>
      </c>
      <c r="Y58" s="163" t="s">
        <v>125</v>
      </c>
      <c r="Z58" s="153"/>
      <c r="AA58" s="153"/>
      <c r="AB58" s="153"/>
      <c r="AC58" s="153"/>
      <c r="AD58" s="153"/>
      <c r="AE58" s="153"/>
      <c r="AF58" s="153"/>
      <c r="AG58" s="153" t="s">
        <v>126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79">
        <v>39</v>
      </c>
      <c r="B59" s="180" t="s">
        <v>218</v>
      </c>
      <c r="C59" s="187" t="s">
        <v>406</v>
      </c>
      <c r="D59" s="181" t="s">
        <v>198</v>
      </c>
      <c r="E59" s="182">
        <v>1</v>
      </c>
      <c r="F59" s="183">
        <v>0</v>
      </c>
      <c r="G59" s="184">
        <f t="shared" si="21"/>
        <v>0</v>
      </c>
      <c r="H59" s="183">
        <v>0</v>
      </c>
      <c r="I59" s="184">
        <f t="shared" si="22"/>
        <v>0</v>
      </c>
      <c r="J59" s="183">
        <v>3490</v>
      </c>
      <c r="K59" s="184">
        <f t="shared" si="23"/>
        <v>3490</v>
      </c>
      <c r="L59" s="184">
        <v>21</v>
      </c>
      <c r="M59" s="184">
        <f t="shared" si="24"/>
        <v>0</v>
      </c>
      <c r="N59" s="182">
        <v>0</v>
      </c>
      <c r="O59" s="182">
        <f t="shared" si="25"/>
        <v>0</v>
      </c>
      <c r="P59" s="182">
        <v>0</v>
      </c>
      <c r="Q59" s="182">
        <f t="shared" si="26"/>
        <v>0</v>
      </c>
      <c r="R59" s="184"/>
      <c r="S59" s="184" t="s">
        <v>122</v>
      </c>
      <c r="T59" s="185" t="s">
        <v>123</v>
      </c>
      <c r="U59" s="163">
        <v>0</v>
      </c>
      <c r="V59" s="163">
        <f t="shared" si="27"/>
        <v>0</v>
      </c>
      <c r="W59" s="163"/>
      <c r="X59" s="163" t="s">
        <v>124</v>
      </c>
      <c r="Y59" s="163" t="s">
        <v>125</v>
      </c>
      <c r="Z59" s="153"/>
      <c r="AA59" s="153"/>
      <c r="AB59" s="153"/>
      <c r="AC59" s="153"/>
      <c r="AD59" s="153"/>
      <c r="AE59" s="153"/>
      <c r="AF59" s="153"/>
      <c r="AG59" s="153" t="s">
        <v>126</v>
      </c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79">
        <v>40</v>
      </c>
      <c r="B60" s="180" t="s">
        <v>219</v>
      </c>
      <c r="C60" s="187" t="s">
        <v>407</v>
      </c>
      <c r="D60" s="181" t="s">
        <v>198</v>
      </c>
      <c r="E60" s="182">
        <v>1</v>
      </c>
      <c r="F60" s="183">
        <v>0</v>
      </c>
      <c r="G60" s="184">
        <f t="shared" si="21"/>
        <v>0</v>
      </c>
      <c r="H60" s="183">
        <v>0</v>
      </c>
      <c r="I60" s="184">
        <f t="shared" si="22"/>
        <v>0</v>
      </c>
      <c r="J60" s="183">
        <v>3490</v>
      </c>
      <c r="K60" s="184">
        <f t="shared" si="23"/>
        <v>3490</v>
      </c>
      <c r="L60" s="184">
        <v>21</v>
      </c>
      <c r="M60" s="184">
        <f t="shared" si="24"/>
        <v>0</v>
      </c>
      <c r="N60" s="182">
        <v>0</v>
      </c>
      <c r="O60" s="182">
        <f t="shared" si="25"/>
        <v>0</v>
      </c>
      <c r="P60" s="182">
        <v>0</v>
      </c>
      <c r="Q60" s="182">
        <f t="shared" si="26"/>
        <v>0</v>
      </c>
      <c r="R60" s="184"/>
      <c r="S60" s="184" t="s">
        <v>122</v>
      </c>
      <c r="T60" s="185" t="s">
        <v>123</v>
      </c>
      <c r="U60" s="163">
        <v>0</v>
      </c>
      <c r="V60" s="163">
        <f t="shared" si="27"/>
        <v>0</v>
      </c>
      <c r="W60" s="163"/>
      <c r="X60" s="163" t="s">
        <v>124</v>
      </c>
      <c r="Y60" s="163" t="s">
        <v>125</v>
      </c>
      <c r="Z60" s="153"/>
      <c r="AA60" s="153"/>
      <c r="AB60" s="153"/>
      <c r="AC60" s="153"/>
      <c r="AD60" s="153"/>
      <c r="AE60" s="153"/>
      <c r="AF60" s="153"/>
      <c r="AG60" s="153" t="s">
        <v>126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79">
        <v>41</v>
      </c>
      <c r="B61" s="180" t="s">
        <v>220</v>
      </c>
      <c r="C61" s="187" t="s">
        <v>221</v>
      </c>
      <c r="D61" s="181" t="s">
        <v>222</v>
      </c>
      <c r="E61" s="182">
        <v>1</v>
      </c>
      <c r="F61" s="183">
        <v>0</v>
      </c>
      <c r="G61" s="184">
        <f t="shared" si="21"/>
        <v>0</v>
      </c>
      <c r="H61" s="183">
        <v>0</v>
      </c>
      <c r="I61" s="184">
        <f t="shared" si="22"/>
        <v>0</v>
      </c>
      <c r="J61" s="183">
        <v>1800</v>
      </c>
      <c r="K61" s="184">
        <f t="shared" si="23"/>
        <v>1800</v>
      </c>
      <c r="L61" s="184">
        <v>21</v>
      </c>
      <c r="M61" s="184">
        <f t="shared" si="24"/>
        <v>0</v>
      </c>
      <c r="N61" s="182">
        <v>7.3999999999999999E-4</v>
      </c>
      <c r="O61" s="182">
        <f t="shared" si="25"/>
        <v>0</v>
      </c>
      <c r="P61" s="182">
        <v>0</v>
      </c>
      <c r="Q61" s="182">
        <f t="shared" si="26"/>
        <v>0</v>
      </c>
      <c r="R61" s="184"/>
      <c r="S61" s="184" t="s">
        <v>122</v>
      </c>
      <c r="T61" s="185" t="s">
        <v>123</v>
      </c>
      <c r="U61" s="163">
        <v>9.1110000000000007</v>
      </c>
      <c r="V61" s="163">
        <f t="shared" si="27"/>
        <v>9.11</v>
      </c>
      <c r="W61" s="163"/>
      <c r="X61" s="163" t="s">
        <v>124</v>
      </c>
      <c r="Y61" s="163" t="s">
        <v>125</v>
      </c>
      <c r="Z61" s="153"/>
      <c r="AA61" s="153"/>
      <c r="AB61" s="153"/>
      <c r="AC61" s="153"/>
      <c r="AD61" s="153"/>
      <c r="AE61" s="153"/>
      <c r="AF61" s="153"/>
      <c r="AG61" s="153" t="s">
        <v>126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79">
        <v>42</v>
      </c>
      <c r="B62" s="180" t="s">
        <v>223</v>
      </c>
      <c r="C62" s="187" t="s">
        <v>225</v>
      </c>
      <c r="D62" s="181" t="s">
        <v>222</v>
      </c>
      <c r="E62" s="182">
        <v>3</v>
      </c>
      <c r="F62" s="183">
        <v>0</v>
      </c>
      <c r="G62" s="184">
        <f t="shared" si="21"/>
        <v>0</v>
      </c>
      <c r="H62" s="183">
        <v>75.92</v>
      </c>
      <c r="I62" s="184">
        <f t="shared" si="22"/>
        <v>227.76</v>
      </c>
      <c r="J62" s="183">
        <v>5314.08</v>
      </c>
      <c r="K62" s="184">
        <f t="shared" si="23"/>
        <v>15942.24</v>
      </c>
      <c r="L62" s="184">
        <v>21</v>
      </c>
      <c r="M62" s="184">
        <f t="shared" si="24"/>
        <v>0</v>
      </c>
      <c r="N62" s="182">
        <v>5.0000000000000001E-4</v>
      </c>
      <c r="O62" s="182">
        <f t="shared" si="25"/>
        <v>0</v>
      </c>
      <c r="P62" s="182">
        <v>0</v>
      </c>
      <c r="Q62" s="182">
        <f t="shared" si="26"/>
        <v>0</v>
      </c>
      <c r="R62" s="184" t="s">
        <v>159</v>
      </c>
      <c r="S62" s="184" t="s">
        <v>131</v>
      </c>
      <c r="T62" s="185" t="s">
        <v>131</v>
      </c>
      <c r="U62" s="163">
        <v>9.2910000000000004</v>
      </c>
      <c r="V62" s="163">
        <f t="shared" si="27"/>
        <v>27.87</v>
      </c>
      <c r="W62" s="163"/>
      <c r="X62" s="163" t="s">
        <v>124</v>
      </c>
      <c r="Y62" s="163" t="s">
        <v>125</v>
      </c>
      <c r="Z62" s="153"/>
      <c r="AA62" s="153"/>
      <c r="AB62" s="153"/>
      <c r="AC62" s="153"/>
      <c r="AD62" s="153"/>
      <c r="AE62" s="153"/>
      <c r="AF62" s="153"/>
      <c r="AG62" s="153" t="s">
        <v>126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79">
        <v>43</v>
      </c>
      <c r="B63" s="180" t="s">
        <v>224</v>
      </c>
      <c r="C63" s="187" t="s">
        <v>408</v>
      </c>
      <c r="D63" s="181" t="s">
        <v>222</v>
      </c>
      <c r="E63" s="182">
        <v>3</v>
      </c>
      <c r="F63" s="183">
        <v>0</v>
      </c>
      <c r="G63" s="184">
        <f t="shared" si="21"/>
        <v>0</v>
      </c>
      <c r="H63" s="183">
        <v>0</v>
      </c>
      <c r="I63" s="184">
        <f t="shared" si="22"/>
        <v>0</v>
      </c>
      <c r="J63" s="183">
        <v>4400</v>
      </c>
      <c r="K63" s="184">
        <f t="shared" si="23"/>
        <v>13200</v>
      </c>
      <c r="L63" s="184">
        <v>21</v>
      </c>
      <c r="M63" s="184">
        <f t="shared" si="24"/>
        <v>0</v>
      </c>
      <c r="N63" s="182">
        <v>0</v>
      </c>
      <c r="O63" s="182">
        <f t="shared" si="25"/>
        <v>0</v>
      </c>
      <c r="P63" s="182">
        <v>0</v>
      </c>
      <c r="Q63" s="182">
        <f t="shared" si="26"/>
        <v>0</v>
      </c>
      <c r="R63" s="184"/>
      <c r="S63" s="184" t="s">
        <v>122</v>
      </c>
      <c r="T63" s="185" t="s">
        <v>123</v>
      </c>
      <c r="U63" s="163">
        <v>0</v>
      </c>
      <c r="V63" s="163">
        <f t="shared" si="27"/>
        <v>0</v>
      </c>
      <c r="W63" s="163"/>
      <c r="X63" s="163" t="s">
        <v>168</v>
      </c>
      <c r="Y63" s="163" t="s">
        <v>125</v>
      </c>
      <c r="Z63" s="153"/>
      <c r="AA63" s="153"/>
      <c r="AB63" s="153"/>
      <c r="AC63" s="153"/>
      <c r="AD63" s="153"/>
      <c r="AE63" s="153"/>
      <c r="AF63" s="153"/>
      <c r="AG63" s="153" t="s">
        <v>169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79">
        <v>44</v>
      </c>
      <c r="B64" s="180" t="s">
        <v>226</v>
      </c>
      <c r="C64" s="187" t="s">
        <v>409</v>
      </c>
      <c r="D64" s="181" t="s">
        <v>198</v>
      </c>
      <c r="E64" s="182">
        <v>3</v>
      </c>
      <c r="F64" s="183">
        <v>0</v>
      </c>
      <c r="G64" s="184">
        <f t="shared" si="21"/>
        <v>0</v>
      </c>
      <c r="H64" s="183">
        <v>2690</v>
      </c>
      <c r="I64" s="184">
        <f t="shared" si="22"/>
        <v>8070</v>
      </c>
      <c r="J64" s="183">
        <v>0</v>
      </c>
      <c r="K64" s="184">
        <f t="shared" si="23"/>
        <v>0</v>
      </c>
      <c r="L64" s="184">
        <v>21</v>
      </c>
      <c r="M64" s="184">
        <f t="shared" si="24"/>
        <v>0</v>
      </c>
      <c r="N64" s="182">
        <v>0</v>
      </c>
      <c r="O64" s="182">
        <f t="shared" si="25"/>
        <v>0</v>
      </c>
      <c r="P64" s="182">
        <v>0</v>
      </c>
      <c r="Q64" s="182">
        <f t="shared" si="26"/>
        <v>0</v>
      </c>
      <c r="R64" s="184"/>
      <c r="S64" s="184" t="s">
        <v>122</v>
      </c>
      <c r="T64" s="185" t="s">
        <v>123</v>
      </c>
      <c r="U64" s="163">
        <v>0</v>
      </c>
      <c r="V64" s="163">
        <f t="shared" si="27"/>
        <v>0</v>
      </c>
      <c r="W64" s="163"/>
      <c r="X64" s="163" t="s">
        <v>132</v>
      </c>
      <c r="Y64" s="163" t="s">
        <v>125</v>
      </c>
      <c r="Z64" s="153"/>
      <c r="AA64" s="153"/>
      <c r="AB64" s="153"/>
      <c r="AC64" s="153"/>
      <c r="AD64" s="153"/>
      <c r="AE64" s="153"/>
      <c r="AF64" s="153"/>
      <c r="AG64" s="153" t="s">
        <v>133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79">
        <v>45</v>
      </c>
      <c r="B65" s="180" t="s">
        <v>227</v>
      </c>
      <c r="C65" s="187" t="s">
        <v>410</v>
      </c>
      <c r="D65" s="181" t="s">
        <v>198</v>
      </c>
      <c r="E65" s="182">
        <v>1</v>
      </c>
      <c r="F65" s="183">
        <v>0</v>
      </c>
      <c r="G65" s="184">
        <f t="shared" si="21"/>
        <v>0</v>
      </c>
      <c r="H65" s="183">
        <v>7470</v>
      </c>
      <c r="I65" s="184">
        <f t="shared" si="22"/>
        <v>7470</v>
      </c>
      <c r="J65" s="183">
        <v>0</v>
      </c>
      <c r="K65" s="184">
        <f t="shared" si="23"/>
        <v>0</v>
      </c>
      <c r="L65" s="184">
        <v>21</v>
      </c>
      <c r="M65" s="184">
        <f t="shared" si="24"/>
        <v>0</v>
      </c>
      <c r="N65" s="182">
        <v>0</v>
      </c>
      <c r="O65" s="182">
        <f t="shared" si="25"/>
        <v>0</v>
      </c>
      <c r="P65" s="182">
        <v>0</v>
      </c>
      <c r="Q65" s="182">
        <f t="shared" si="26"/>
        <v>0</v>
      </c>
      <c r="R65" s="184"/>
      <c r="S65" s="184" t="s">
        <v>122</v>
      </c>
      <c r="T65" s="185" t="s">
        <v>123</v>
      </c>
      <c r="U65" s="163">
        <v>0</v>
      </c>
      <c r="V65" s="163">
        <f t="shared" si="27"/>
        <v>0</v>
      </c>
      <c r="W65" s="163"/>
      <c r="X65" s="163" t="s">
        <v>132</v>
      </c>
      <c r="Y65" s="163" t="s">
        <v>125</v>
      </c>
      <c r="Z65" s="153"/>
      <c r="AA65" s="153"/>
      <c r="AB65" s="153"/>
      <c r="AC65" s="153"/>
      <c r="AD65" s="153"/>
      <c r="AE65" s="153"/>
      <c r="AF65" s="153"/>
      <c r="AG65" s="153" t="s">
        <v>133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79">
        <v>46</v>
      </c>
      <c r="B66" s="180" t="s">
        <v>228</v>
      </c>
      <c r="C66" s="187" t="s">
        <v>411</v>
      </c>
      <c r="D66" s="181" t="s">
        <v>198</v>
      </c>
      <c r="E66" s="182">
        <v>1</v>
      </c>
      <c r="F66" s="183">
        <v>0</v>
      </c>
      <c r="G66" s="184">
        <f t="shared" si="21"/>
        <v>0</v>
      </c>
      <c r="H66" s="183">
        <v>3750</v>
      </c>
      <c r="I66" s="184">
        <f t="shared" si="22"/>
        <v>3750</v>
      </c>
      <c r="J66" s="183">
        <v>0</v>
      </c>
      <c r="K66" s="184">
        <f t="shared" si="23"/>
        <v>0</v>
      </c>
      <c r="L66" s="184">
        <v>21</v>
      </c>
      <c r="M66" s="184">
        <f t="shared" si="24"/>
        <v>0</v>
      </c>
      <c r="N66" s="182">
        <v>0</v>
      </c>
      <c r="O66" s="182">
        <f t="shared" si="25"/>
        <v>0</v>
      </c>
      <c r="P66" s="182">
        <v>0</v>
      </c>
      <c r="Q66" s="182">
        <f t="shared" si="26"/>
        <v>0</v>
      </c>
      <c r="R66" s="184"/>
      <c r="S66" s="184" t="s">
        <v>122</v>
      </c>
      <c r="T66" s="185" t="s">
        <v>123</v>
      </c>
      <c r="U66" s="163">
        <v>0</v>
      </c>
      <c r="V66" s="163">
        <f t="shared" si="27"/>
        <v>0</v>
      </c>
      <c r="W66" s="163"/>
      <c r="X66" s="163" t="s">
        <v>132</v>
      </c>
      <c r="Y66" s="163" t="s">
        <v>125</v>
      </c>
      <c r="Z66" s="153"/>
      <c r="AA66" s="153"/>
      <c r="AB66" s="153"/>
      <c r="AC66" s="153"/>
      <c r="AD66" s="153"/>
      <c r="AE66" s="153"/>
      <c r="AF66" s="153"/>
      <c r="AG66" s="153" t="s">
        <v>133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79">
        <v>47</v>
      </c>
      <c r="B67" s="180" t="s">
        <v>229</v>
      </c>
      <c r="C67" s="187" t="s">
        <v>412</v>
      </c>
      <c r="D67" s="181" t="s">
        <v>198</v>
      </c>
      <c r="E67" s="182">
        <v>1</v>
      </c>
      <c r="F67" s="183">
        <v>0</v>
      </c>
      <c r="G67" s="184">
        <f t="shared" si="21"/>
        <v>0</v>
      </c>
      <c r="H67" s="183">
        <v>5390</v>
      </c>
      <c r="I67" s="184">
        <f t="shared" si="22"/>
        <v>5390</v>
      </c>
      <c r="J67" s="183">
        <v>0</v>
      </c>
      <c r="K67" s="184">
        <f t="shared" si="23"/>
        <v>0</v>
      </c>
      <c r="L67" s="184">
        <v>21</v>
      </c>
      <c r="M67" s="184">
        <f t="shared" si="24"/>
        <v>0</v>
      </c>
      <c r="N67" s="182">
        <v>0</v>
      </c>
      <c r="O67" s="182">
        <f t="shared" si="25"/>
        <v>0</v>
      </c>
      <c r="P67" s="182">
        <v>0</v>
      </c>
      <c r="Q67" s="182">
        <f t="shared" si="26"/>
        <v>0</v>
      </c>
      <c r="R67" s="184"/>
      <c r="S67" s="184" t="s">
        <v>122</v>
      </c>
      <c r="T67" s="185" t="s">
        <v>123</v>
      </c>
      <c r="U67" s="163">
        <v>0</v>
      </c>
      <c r="V67" s="163">
        <f t="shared" si="27"/>
        <v>0</v>
      </c>
      <c r="W67" s="163"/>
      <c r="X67" s="163" t="s">
        <v>132</v>
      </c>
      <c r="Y67" s="163" t="s">
        <v>125</v>
      </c>
      <c r="Z67" s="153"/>
      <c r="AA67" s="153"/>
      <c r="AB67" s="153"/>
      <c r="AC67" s="153"/>
      <c r="AD67" s="153"/>
      <c r="AE67" s="153"/>
      <c r="AF67" s="153"/>
      <c r="AG67" s="153" t="s">
        <v>133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79">
        <v>48</v>
      </c>
      <c r="B68" s="180" t="s">
        <v>230</v>
      </c>
      <c r="C68" s="187" t="s">
        <v>413</v>
      </c>
      <c r="D68" s="181" t="s">
        <v>198</v>
      </c>
      <c r="E68" s="182">
        <v>1</v>
      </c>
      <c r="F68" s="183">
        <v>0</v>
      </c>
      <c r="G68" s="184">
        <f t="shared" si="21"/>
        <v>0</v>
      </c>
      <c r="H68" s="183">
        <v>790</v>
      </c>
      <c r="I68" s="184">
        <f t="shared" si="22"/>
        <v>790</v>
      </c>
      <c r="J68" s="183">
        <v>0</v>
      </c>
      <c r="K68" s="184">
        <f t="shared" si="23"/>
        <v>0</v>
      </c>
      <c r="L68" s="184">
        <v>21</v>
      </c>
      <c r="M68" s="184">
        <f t="shared" si="24"/>
        <v>0</v>
      </c>
      <c r="N68" s="182">
        <v>0</v>
      </c>
      <c r="O68" s="182">
        <f t="shared" si="25"/>
        <v>0</v>
      </c>
      <c r="P68" s="182">
        <v>0</v>
      </c>
      <c r="Q68" s="182">
        <f t="shared" si="26"/>
        <v>0</v>
      </c>
      <c r="R68" s="184"/>
      <c r="S68" s="184" t="s">
        <v>122</v>
      </c>
      <c r="T68" s="185" t="s">
        <v>123</v>
      </c>
      <c r="U68" s="163">
        <v>0</v>
      </c>
      <c r="V68" s="163">
        <f t="shared" si="27"/>
        <v>0</v>
      </c>
      <c r="W68" s="163"/>
      <c r="X68" s="163" t="s">
        <v>132</v>
      </c>
      <c r="Y68" s="163" t="s">
        <v>125</v>
      </c>
      <c r="Z68" s="153"/>
      <c r="AA68" s="153"/>
      <c r="AB68" s="153"/>
      <c r="AC68" s="153"/>
      <c r="AD68" s="153"/>
      <c r="AE68" s="153"/>
      <c r="AF68" s="153"/>
      <c r="AG68" s="153" t="s">
        <v>133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79">
        <v>49</v>
      </c>
      <c r="B69" s="180" t="s">
        <v>231</v>
      </c>
      <c r="C69" s="187" t="s">
        <v>414</v>
      </c>
      <c r="D69" s="181" t="s">
        <v>198</v>
      </c>
      <c r="E69" s="182">
        <v>1</v>
      </c>
      <c r="F69" s="183">
        <v>0</v>
      </c>
      <c r="G69" s="184">
        <f t="shared" si="21"/>
        <v>0</v>
      </c>
      <c r="H69" s="183">
        <v>990</v>
      </c>
      <c r="I69" s="184">
        <f t="shared" si="22"/>
        <v>990</v>
      </c>
      <c r="J69" s="183">
        <v>0</v>
      </c>
      <c r="K69" s="184">
        <f t="shared" si="23"/>
        <v>0</v>
      </c>
      <c r="L69" s="184">
        <v>21</v>
      </c>
      <c r="M69" s="184">
        <f t="shared" si="24"/>
        <v>0</v>
      </c>
      <c r="N69" s="182">
        <v>0</v>
      </c>
      <c r="O69" s="182">
        <f t="shared" si="25"/>
        <v>0</v>
      </c>
      <c r="P69" s="182">
        <v>0</v>
      </c>
      <c r="Q69" s="182">
        <f t="shared" si="26"/>
        <v>0</v>
      </c>
      <c r="R69" s="184"/>
      <c r="S69" s="184" t="s">
        <v>122</v>
      </c>
      <c r="T69" s="185" t="s">
        <v>123</v>
      </c>
      <c r="U69" s="163">
        <v>0</v>
      </c>
      <c r="V69" s="163">
        <f t="shared" si="27"/>
        <v>0</v>
      </c>
      <c r="W69" s="163"/>
      <c r="X69" s="163" t="s">
        <v>132</v>
      </c>
      <c r="Y69" s="163" t="s">
        <v>125</v>
      </c>
      <c r="Z69" s="153"/>
      <c r="AA69" s="153"/>
      <c r="AB69" s="153"/>
      <c r="AC69" s="153"/>
      <c r="AD69" s="153"/>
      <c r="AE69" s="153"/>
      <c r="AF69" s="153"/>
      <c r="AG69" s="153" t="s">
        <v>133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72">
        <v>50</v>
      </c>
      <c r="B70" s="173" t="s">
        <v>232</v>
      </c>
      <c r="C70" s="188" t="s">
        <v>233</v>
      </c>
      <c r="D70" s="174" t="s">
        <v>0</v>
      </c>
      <c r="E70" s="175">
        <v>4229.3</v>
      </c>
      <c r="F70" s="176">
        <v>0</v>
      </c>
      <c r="G70" s="177">
        <f t="shared" si="21"/>
        <v>0</v>
      </c>
      <c r="H70" s="176">
        <v>0</v>
      </c>
      <c r="I70" s="177">
        <f t="shared" si="22"/>
        <v>0</v>
      </c>
      <c r="J70" s="176">
        <v>4.8499999999999996</v>
      </c>
      <c r="K70" s="177">
        <f t="shared" si="23"/>
        <v>20512.11</v>
      </c>
      <c r="L70" s="177">
        <v>21</v>
      </c>
      <c r="M70" s="177">
        <f t="shared" si="24"/>
        <v>0</v>
      </c>
      <c r="N70" s="175">
        <v>0</v>
      </c>
      <c r="O70" s="175">
        <f t="shared" si="25"/>
        <v>0</v>
      </c>
      <c r="P70" s="175">
        <v>0</v>
      </c>
      <c r="Q70" s="175">
        <f t="shared" si="26"/>
        <v>0</v>
      </c>
      <c r="R70" s="177" t="s">
        <v>159</v>
      </c>
      <c r="S70" s="177" t="s">
        <v>131</v>
      </c>
      <c r="T70" s="178" t="s">
        <v>131</v>
      </c>
      <c r="U70" s="163">
        <v>0</v>
      </c>
      <c r="V70" s="163">
        <f t="shared" si="27"/>
        <v>0</v>
      </c>
      <c r="W70" s="163"/>
      <c r="X70" s="163" t="s">
        <v>145</v>
      </c>
      <c r="Y70" s="163" t="s">
        <v>125</v>
      </c>
      <c r="Z70" s="153"/>
      <c r="AA70" s="153"/>
      <c r="AB70" s="153"/>
      <c r="AC70" s="153"/>
      <c r="AD70" s="153"/>
      <c r="AE70" s="153"/>
      <c r="AF70" s="153"/>
      <c r="AG70" s="153" t="s">
        <v>146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2" x14ac:dyDescent="0.2">
      <c r="A71" s="160"/>
      <c r="B71" s="161"/>
      <c r="C71" s="248" t="s">
        <v>211</v>
      </c>
      <c r="D71" s="249"/>
      <c r="E71" s="249"/>
      <c r="F71" s="249"/>
      <c r="G71" s="249"/>
      <c r="H71" s="163"/>
      <c r="I71" s="163"/>
      <c r="J71" s="163"/>
      <c r="K71" s="163"/>
      <c r="L71" s="163"/>
      <c r="M71" s="163"/>
      <c r="N71" s="162"/>
      <c r="O71" s="162"/>
      <c r="P71" s="162"/>
      <c r="Q71" s="162"/>
      <c r="R71" s="163"/>
      <c r="S71" s="163"/>
      <c r="T71" s="163"/>
      <c r="U71" s="163"/>
      <c r="V71" s="163"/>
      <c r="W71" s="163"/>
      <c r="X71" s="163"/>
      <c r="Y71" s="163"/>
      <c r="Z71" s="153"/>
      <c r="AA71" s="153"/>
      <c r="AB71" s="153"/>
      <c r="AC71" s="153"/>
      <c r="AD71" s="153"/>
      <c r="AE71" s="153"/>
      <c r="AF71" s="153"/>
      <c r="AG71" s="153" t="s">
        <v>148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x14ac:dyDescent="0.2">
      <c r="A72" s="165" t="s">
        <v>117</v>
      </c>
      <c r="B72" s="166" t="s">
        <v>76</v>
      </c>
      <c r="C72" s="186" t="s">
        <v>77</v>
      </c>
      <c r="D72" s="167"/>
      <c r="E72" s="168"/>
      <c r="F72" s="169"/>
      <c r="G72" s="169">
        <f>SUMIF(AG73:AG97,"&lt;&gt;NOR",G73:G97)</f>
        <v>0</v>
      </c>
      <c r="H72" s="169"/>
      <c r="I72" s="169">
        <f>SUM(I73:I97)</f>
        <v>126073.64</v>
      </c>
      <c r="J72" s="169"/>
      <c r="K72" s="169">
        <f>SUM(K73:K97)</f>
        <v>154202.09</v>
      </c>
      <c r="L72" s="169"/>
      <c r="M72" s="169">
        <f>SUM(M73:M97)</f>
        <v>0</v>
      </c>
      <c r="N72" s="168"/>
      <c r="O72" s="168">
        <f>SUM(O73:O97)</f>
        <v>1.9200000000000002</v>
      </c>
      <c r="P72" s="168"/>
      <c r="Q72" s="168">
        <f>SUM(Q73:Q97)</f>
        <v>0</v>
      </c>
      <c r="R72" s="169"/>
      <c r="S72" s="169"/>
      <c r="T72" s="170"/>
      <c r="U72" s="164"/>
      <c r="V72" s="164">
        <f>SUM(V73:V97)</f>
        <v>15.249999999999998</v>
      </c>
      <c r="W72" s="164"/>
      <c r="X72" s="164"/>
      <c r="Y72" s="164"/>
      <c r="AG72" t="s">
        <v>118</v>
      </c>
    </row>
    <row r="73" spans="1:60" ht="22.5" outlineLevel="1" x14ac:dyDescent="0.2">
      <c r="A73" s="179">
        <v>51</v>
      </c>
      <c r="B73" s="180" t="s">
        <v>234</v>
      </c>
      <c r="C73" s="187" t="s">
        <v>235</v>
      </c>
      <c r="D73" s="181" t="s">
        <v>158</v>
      </c>
      <c r="E73" s="182">
        <v>2</v>
      </c>
      <c r="F73" s="183">
        <v>0</v>
      </c>
      <c r="G73" s="184">
        <f>ROUND(E73*F73,2)</f>
        <v>0</v>
      </c>
      <c r="H73" s="183">
        <v>130.4</v>
      </c>
      <c r="I73" s="184">
        <f>ROUND(E73*H73,2)</f>
        <v>260.8</v>
      </c>
      <c r="J73" s="183">
        <v>252.6</v>
      </c>
      <c r="K73" s="184">
        <f>ROUND(E73*J73,2)</f>
        <v>505.2</v>
      </c>
      <c r="L73" s="184">
        <v>21</v>
      </c>
      <c r="M73" s="184">
        <f>G73*(1+L73/100)</f>
        <v>0</v>
      </c>
      <c r="N73" s="182">
        <v>1.1299999999999999E-3</v>
      </c>
      <c r="O73" s="182">
        <f>ROUND(E73*N73,2)</f>
        <v>0</v>
      </c>
      <c r="P73" s="182">
        <v>0</v>
      </c>
      <c r="Q73" s="182">
        <f>ROUND(E73*P73,2)</f>
        <v>0</v>
      </c>
      <c r="R73" s="184" t="s">
        <v>159</v>
      </c>
      <c r="S73" s="184" t="s">
        <v>131</v>
      </c>
      <c r="T73" s="185" t="s">
        <v>131</v>
      </c>
      <c r="U73" s="163">
        <v>0.439</v>
      </c>
      <c r="V73" s="163">
        <f>ROUND(E73*U73,2)</f>
        <v>0.88</v>
      </c>
      <c r="W73" s="163"/>
      <c r="X73" s="163" t="s">
        <v>124</v>
      </c>
      <c r="Y73" s="163" t="s">
        <v>125</v>
      </c>
      <c r="Z73" s="153"/>
      <c r="AA73" s="153"/>
      <c r="AB73" s="153"/>
      <c r="AC73" s="153"/>
      <c r="AD73" s="153"/>
      <c r="AE73" s="153"/>
      <c r="AF73" s="153"/>
      <c r="AG73" s="153" t="s">
        <v>126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ht="22.5" outlineLevel="1" x14ac:dyDescent="0.2">
      <c r="A74" s="179">
        <v>52</v>
      </c>
      <c r="B74" s="180" t="s">
        <v>236</v>
      </c>
      <c r="C74" s="187" t="s">
        <v>237</v>
      </c>
      <c r="D74" s="181" t="s">
        <v>158</v>
      </c>
      <c r="E74" s="182">
        <v>8</v>
      </c>
      <c r="F74" s="183">
        <v>0</v>
      </c>
      <c r="G74" s="184">
        <f>ROUND(E74*F74,2)</f>
        <v>0</v>
      </c>
      <c r="H74" s="183">
        <v>173.54</v>
      </c>
      <c r="I74" s="184">
        <f>ROUND(E74*H74,2)</f>
        <v>1388.32</v>
      </c>
      <c r="J74" s="183">
        <v>304.95999999999998</v>
      </c>
      <c r="K74" s="184">
        <f>ROUND(E74*J74,2)</f>
        <v>2439.6799999999998</v>
      </c>
      <c r="L74" s="184">
        <v>21</v>
      </c>
      <c r="M74" s="184">
        <f>G74*(1+L74/100)</f>
        <v>0</v>
      </c>
      <c r="N74" s="182">
        <v>1.58E-3</v>
      </c>
      <c r="O74" s="182">
        <f>ROUND(E74*N74,2)</f>
        <v>0.01</v>
      </c>
      <c r="P74" s="182">
        <v>0</v>
      </c>
      <c r="Q74" s="182">
        <f>ROUND(E74*P74,2)</f>
        <v>0</v>
      </c>
      <c r="R74" s="184" t="s">
        <v>159</v>
      </c>
      <c r="S74" s="184" t="s">
        <v>131</v>
      </c>
      <c r="T74" s="185" t="s">
        <v>131</v>
      </c>
      <c r="U74" s="163">
        <v>0.53</v>
      </c>
      <c r="V74" s="163">
        <f>ROUND(E74*U74,2)</f>
        <v>4.24</v>
      </c>
      <c r="W74" s="163"/>
      <c r="X74" s="163" t="s">
        <v>124</v>
      </c>
      <c r="Y74" s="163" t="s">
        <v>125</v>
      </c>
      <c r="Z74" s="153"/>
      <c r="AA74" s="153"/>
      <c r="AB74" s="153"/>
      <c r="AC74" s="153"/>
      <c r="AD74" s="153"/>
      <c r="AE74" s="153"/>
      <c r="AF74" s="153"/>
      <c r="AG74" s="153" t="s">
        <v>126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ht="22.5" outlineLevel="1" x14ac:dyDescent="0.2">
      <c r="A75" s="179">
        <v>53</v>
      </c>
      <c r="B75" s="180" t="s">
        <v>238</v>
      </c>
      <c r="C75" s="187" t="s">
        <v>239</v>
      </c>
      <c r="D75" s="181" t="s">
        <v>158</v>
      </c>
      <c r="E75" s="182">
        <v>2</v>
      </c>
      <c r="F75" s="183">
        <v>0</v>
      </c>
      <c r="G75" s="184">
        <f>ROUND(E75*F75,2)</f>
        <v>0</v>
      </c>
      <c r="H75" s="183">
        <v>313.7</v>
      </c>
      <c r="I75" s="184">
        <f>ROUND(E75*H75,2)</f>
        <v>627.4</v>
      </c>
      <c r="J75" s="183">
        <v>353.3</v>
      </c>
      <c r="K75" s="184">
        <f>ROUND(E75*J75,2)</f>
        <v>706.6</v>
      </c>
      <c r="L75" s="184">
        <v>21</v>
      </c>
      <c r="M75" s="184">
        <f>G75*(1+L75/100)</f>
        <v>0</v>
      </c>
      <c r="N75" s="182">
        <v>2.3500000000000001E-3</v>
      </c>
      <c r="O75" s="182">
        <f>ROUND(E75*N75,2)</f>
        <v>0</v>
      </c>
      <c r="P75" s="182">
        <v>0</v>
      </c>
      <c r="Q75" s="182">
        <f>ROUND(E75*P75,2)</f>
        <v>0</v>
      </c>
      <c r="R75" s="184" t="s">
        <v>159</v>
      </c>
      <c r="S75" s="184" t="s">
        <v>131</v>
      </c>
      <c r="T75" s="185" t="s">
        <v>131</v>
      </c>
      <c r="U75" s="163">
        <v>0.61399999999999999</v>
      </c>
      <c r="V75" s="163">
        <f>ROUND(E75*U75,2)</f>
        <v>1.23</v>
      </c>
      <c r="W75" s="163"/>
      <c r="X75" s="163" t="s">
        <v>124</v>
      </c>
      <c r="Y75" s="163" t="s">
        <v>125</v>
      </c>
      <c r="Z75" s="153"/>
      <c r="AA75" s="153"/>
      <c r="AB75" s="153"/>
      <c r="AC75" s="153"/>
      <c r="AD75" s="153"/>
      <c r="AE75" s="153"/>
      <c r="AF75" s="153"/>
      <c r="AG75" s="153" t="s">
        <v>126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79">
        <v>54</v>
      </c>
      <c r="B76" s="180" t="s">
        <v>240</v>
      </c>
      <c r="C76" s="187" t="s">
        <v>241</v>
      </c>
      <c r="D76" s="181" t="s">
        <v>198</v>
      </c>
      <c r="E76" s="182">
        <v>3</v>
      </c>
      <c r="F76" s="183">
        <v>0</v>
      </c>
      <c r="G76" s="184">
        <f>ROUND(E76*F76,2)</f>
        <v>0</v>
      </c>
      <c r="H76" s="183">
        <v>0</v>
      </c>
      <c r="I76" s="184">
        <f>ROUND(E76*H76,2)</f>
        <v>0</v>
      </c>
      <c r="J76" s="183">
        <v>1121</v>
      </c>
      <c r="K76" s="184">
        <f>ROUND(E76*J76,2)</f>
        <v>3363</v>
      </c>
      <c r="L76" s="184">
        <v>21</v>
      </c>
      <c r="M76" s="184">
        <f>G76*(1+L76/100)</f>
        <v>0</v>
      </c>
      <c r="N76" s="182">
        <v>0.20621999999999999</v>
      </c>
      <c r="O76" s="182">
        <f>ROUND(E76*N76,2)</f>
        <v>0.62</v>
      </c>
      <c r="P76" s="182">
        <v>0</v>
      </c>
      <c r="Q76" s="182">
        <f>ROUND(E76*P76,2)</f>
        <v>0</v>
      </c>
      <c r="R76" s="184"/>
      <c r="S76" s="184" t="s">
        <v>122</v>
      </c>
      <c r="T76" s="185" t="s">
        <v>123</v>
      </c>
      <c r="U76" s="163">
        <v>0</v>
      </c>
      <c r="V76" s="163">
        <f>ROUND(E76*U76,2)</f>
        <v>0</v>
      </c>
      <c r="W76" s="163"/>
      <c r="X76" s="163" t="s">
        <v>124</v>
      </c>
      <c r="Y76" s="163" t="s">
        <v>125</v>
      </c>
      <c r="Z76" s="153"/>
      <c r="AA76" s="153"/>
      <c r="AB76" s="153"/>
      <c r="AC76" s="153"/>
      <c r="AD76" s="153"/>
      <c r="AE76" s="153"/>
      <c r="AF76" s="153"/>
      <c r="AG76" s="153" t="s">
        <v>126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72">
        <v>55</v>
      </c>
      <c r="B77" s="173" t="s">
        <v>242</v>
      </c>
      <c r="C77" s="188" t="s">
        <v>415</v>
      </c>
      <c r="D77" s="174" t="s">
        <v>198</v>
      </c>
      <c r="E77" s="175">
        <v>1</v>
      </c>
      <c r="F77" s="176">
        <v>0</v>
      </c>
      <c r="G77" s="177">
        <f>ROUND(E77*F77,2)</f>
        <v>0</v>
      </c>
      <c r="H77" s="176">
        <v>0</v>
      </c>
      <c r="I77" s="177">
        <f>ROUND(E77*H77,2)</f>
        <v>0</v>
      </c>
      <c r="J77" s="176">
        <v>18950</v>
      </c>
      <c r="K77" s="177">
        <f>ROUND(E77*J77,2)</f>
        <v>18950</v>
      </c>
      <c r="L77" s="177">
        <v>21</v>
      </c>
      <c r="M77" s="177">
        <f>G77*(1+L77/100)</f>
        <v>0</v>
      </c>
      <c r="N77" s="175">
        <v>0.20621999999999999</v>
      </c>
      <c r="O77" s="175">
        <f>ROUND(E77*N77,2)</f>
        <v>0.21</v>
      </c>
      <c r="P77" s="175">
        <v>0</v>
      </c>
      <c r="Q77" s="175">
        <f>ROUND(E77*P77,2)</f>
        <v>0</v>
      </c>
      <c r="R77" s="177"/>
      <c r="S77" s="177" t="s">
        <v>122</v>
      </c>
      <c r="T77" s="178" t="s">
        <v>123</v>
      </c>
      <c r="U77" s="163">
        <v>8.1999999999999993</v>
      </c>
      <c r="V77" s="163">
        <f>ROUND(E77*U77,2)</f>
        <v>8.1999999999999993</v>
      </c>
      <c r="W77" s="163"/>
      <c r="X77" s="163" t="s">
        <v>124</v>
      </c>
      <c r="Y77" s="163" t="s">
        <v>125</v>
      </c>
      <c r="Z77" s="153"/>
      <c r="AA77" s="153"/>
      <c r="AB77" s="153"/>
      <c r="AC77" s="153"/>
      <c r="AD77" s="153"/>
      <c r="AE77" s="153"/>
      <c r="AF77" s="153"/>
      <c r="AG77" s="153" t="s">
        <v>126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2" x14ac:dyDescent="0.2">
      <c r="A78" s="160"/>
      <c r="B78" s="161"/>
      <c r="C78" s="257" t="s">
        <v>243</v>
      </c>
      <c r="D78" s="258"/>
      <c r="E78" s="258"/>
      <c r="F78" s="258"/>
      <c r="G78" s="258"/>
      <c r="H78" s="163"/>
      <c r="I78" s="163"/>
      <c r="J78" s="163"/>
      <c r="K78" s="163"/>
      <c r="L78" s="163"/>
      <c r="M78" s="163"/>
      <c r="N78" s="162"/>
      <c r="O78" s="162"/>
      <c r="P78" s="162"/>
      <c r="Q78" s="162"/>
      <c r="R78" s="163"/>
      <c r="S78" s="163"/>
      <c r="T78" s="163"/>
      <c r="U78" s="163"/>
      <c r="V78" s="163"/>
      <c r="W78" s="163"/>
      <c r="X78" s="163"/>
      <c r="Y78" s="163"/>
      <c r="Z78" s="153"/>
      <c r="AA78" s="153"/>
      <c r="AB78" s="153"/>
      <c r="AC78" s="153"/>
      <c r="AD78" s="153"/>
      <c r="AE78" s="153"/>
      <c r="AF78" s="153"/>
      <c r="AG78" s="153" t="s">
        <v>244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79">
        <v>56</v>
      </c>
      <c r="B79" s="180" t="s">
        <v>245</v>
      </c>
      <c r="C79" s="187" t="s">
        <v>246</v>
      </c>
      <c r="D79" s="181" t="s">
        <v>198</v>
      </c>
      <c r="E79" s="182">
        <v>1</v>
      </c>
      <c r="F79" s="183">
        <v>0</v>
      </c>
      <c r="G79" s="184">
        <f t="shared" ref="G79:G97" si="28">ROUND(E79*F79,2)</f>
        <v>0</v>
      </c>
      <c r="H79" s="183">
        <v>0</v>
      </c>
      <c r="I79" s="184">
        <f t="shared" ref="I79:I97" si="29">ROUND(E79*H79,2)</f>
        <v>0</v>
      </c>
      <c r="J79" s="183">
        <v>2800</v>
      </c>
      <c r="K79" s="184">
        <f t="shared" ref="K79:K97" si="30">ROUND(E79*J79,2)</f>
        <v>2800</v>
      </c>
      <c r="L79" s="184">
        <v>21</v>
      </c>
      <c r="M79" s="184">
        <f t="shared" ref="M79:M97" si="31">G79*(1+L79/100)</f>
        <v>0</v>
      </c>
      <c r="N79" s="182">
        <v>0.20621999999999999</v>
      </c>
      <c r="O79" s="182">
        <f t="shared" ref="O79:O97" si="32">ROUND(E79*N79,2)</f>
        <v>0.21</v>
      </c>
      <c r="P79" s="182">
        <v>0</v>
      </c>
      <c r="Q79" s="182">
        <f t="shared" ref="Q79:Q97" si="33">ROUND(E79*P79,2)</f>
        <v>0</v>
      </c>
      <c r="R79" s="184"/>
      <c r="S79" s="184" t="s">
        <v>122</v>
      </c>
      <c r="T79" s="185" t="s">
        <v>123</v>
      </c>
      <c r="U79" s="163">
        <v>0</v>
      </c>
      <c r="V79" s="163">
        <f t="shared" ref="V79:V97" si="34">ROUND(E79*U79,2)</f>
        <v>0</v>
      </c>
      <c r="W79" s="163"/>
      <c r="X79" s="163" t="s">
        <v>124</v>
      </c>
      <c r="Y79" s="163" t="s">
        <v>125</v>
      </c>
      <c r="Z79" s="153"/>
      <c r="AA79" s="153"/>
      <c r="AB79" s="153"/>
      <c r="AC79" s="153"/>
      <c r="AD79" s="153"/>
      <c r="AE79" s="153"/>
      <c r="AF79" s="153"/>
      <c r="AG79" s="153" t="s">
        <v>126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79">
        <v>57</v>
      </c>
      <c r="B80" s="180" t="s">
        <v>247</v>
      </c>
      <c r="C80" s="187" t="s">
        <v>248</v>
      </c>
      <c r="D80" s="181" t="s">
        <v>121</v>
      </c>
      <c r="E80" s="182">
        <v>2.5</v>
      </c>
      <c r="F80" s="183">
        <v>0</v>
      </c>
      <c r="G80" s="184">
        <f t="shared" si="28"/>
        <v>0</v>
      </c>
      <c r="H80" s="183">
        <v>0</v>
      </c>
      <c r="I80" s="184">
        <f t="shared" si="29"/>
        <v>0</v>
      </c>
      <c r="J80" s="183">
        <v>8500</v>
      </c>
      <c r="K80" s="184">
        <f t="shared" si="30"/>
        <v>21250</v>
      </c>
      <c r="L80" s="184">
        <v>21</v>
      </c>
      <c r="M80" s="184">
        <f t="shared" si="31"/>
        <v>0</v>
      </c>
      <c r="N80" s="182">
        <v>0.20621999999999999</v>
      </c>
      <c r="O80" s="182">
        <f t="shared" si="32"/>
        <v>0.52</v>
      </c>
      <c r="P80" s="182">
        <v>0</v>
      </c>
      <c r="Q80" s="182">
        <f t="shared" si="33"/>
        <v>0</v>
      </c>
      <c r="R80" s="184"/>
      <c r="S80" s="184" t="s">
        <v>122</v>
      </c>
      <c r="T80" s="185" t="s">
        <v>123</v>
      </c>
      <c r="U80" s="163">
        <v>0</v>
      </c>
      <c r="V80" s="163">
        <f t="shared" si="34"/>
        <v>0</v>
      </c>
      <c r="W80" s="163"/>
      <c r="X80" s="163" t="s">
        <v>124</v>
      </c>
      <c r="Y80" s="163" t="s">
        <v>125</v>
      </c>
      <c r="Z80" s="153"/>
      <c r="AA80" s="153"/>
      <c r="AB80" s="153"/>
      <c r="AC80" s="153"/>
      <c r="AD80" s="153"/>
      <c r="AE80" s="153"/>
      <c r="AF80" s="153"/>
      <c r="AG80" s="153" t="s">
        <v>126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79">
        <v>58</v>
      </c>
      <c r="B81" s="180" t="s">
        <v>249</v>
      </c>
      <c r="C81" s="187" t="s">
        <v>250</v>
      </c>
      <c r="D81" s="181" t="s">
        <v>198</v>
      </c>
      <c r="E81" s="182">
        <v>1</v>
      </c>
      <c r="F81" s="183">
        <v>0</v>
      </c>
      <c r="G81" s="184">
        <f t="shared" si="28"/>
        <v>0</v>
      </c>
      <c r="H81" s="183">
        <v>0</v>
      </c>
      <c r="I81" s="184">
        <f t="shared" si="29"/>
        <v>0</v>
      </c>
      <c r="J81" s="183">
        <v>4425</v>
      </c>
      <c r="K81" s="184">
        <f t="shared" si="30"/>
        <v>4425</v>
      </c>
      <c r="L81" s="184">
        <v>21</v>
      </c>
      <c r="M81" s="184">
        <f t="shared" si="31"/>
        <v>0</v>
      </c>
      <c r="N81" s="182">
        <v>0.20621999999999999</v>
      </c>
      <c r="O81" s="182">
        <f t="shared" si="32"/>
        <v>0.21</v>
      </c>
      <c r="P81" s="182">
        <v>0</v>
      </c>
      <c r="Q81" s="182">
        <f t="shared" si="33"/>
        <v>0</v>
      </c>
      <c r="R81" s="184"/>
      <c r="S81" s="184" t="s">
        <v>122</v>
      </c>
      <c r="T81" s="185" t="s">
        <v>123</v>
      </c>
      <c r="U81" s="163">
        <v>0</v>
      </c>
      <c r="V81" s="163">
        <f t="shared" si="34"/>
        <v>0</v>
      </c>
      <c r="W81" s="163"/>
      <c r="X81" s="163" t="s">
        <v>124</v>
      </c>
      <c r="Y81" s="163" t="s">
        <v>125</v>
      </c>
      <c r="Z81" s="153"/>
      <c r="AA81" s="153"/>
      <c r="AB81" s="153"/>
      <c r="AC81" s="153"/>
      <c r="AD81" s="153"/>
      <c r="AE81" s="153"/>
      <c r="AF81" s="153"/>
      <c r="AG81" s="153" t="s">
        <v>126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79">
        <v>59</v>
      </c>
      <c r="B82" s="180" t="s">
        <v>251</v>
      </c>
      <c r="C82" s="187" t="s">
        <v>252</v>
      </c>
      <c r="D82" s="181" t="s">
        <v>222</v>
      </c>
      <c r="E82" s="182">
        <v>1</v>
      </c>
      <c r="F82" s="183">
        <v>0</v>
      </c>
      <c r="G82" s="184">
        <f t="shared" si="28"/>
        <v>0</v>
      </c>
      <c r="H82" s="183">
        <v>205.12</v>
      </c>
      <c r="I82" s="184">
        <f t="shared" si="29"/>
        <v>205.12</v>
      </c>
      <c r="J82" s="183">
        <v>47.88</v>
      </c>
      <c r="K82" s="184">
        <f t="shared" si="30"/>
        <v>47.88</v>
      </c>
      <c r="L82" s="184">
        <v>21</v>
      </c>
      <c r="M82" s="184">
        <f t="shared" si="31"/>
        <v>0</v>
      </c>
      <c r="N82" s="182">
        <v>1.1299999999999999E-3</v>
      </c>
      <c r="O82" s="182">
        <f t="shared" si="32"/>
        <v>0</v>
      </c>
      <c r="P82" s="182">
        <v>0</v>
      </c>
      <c r="Q82" s="182">
        <f t="shared" si="33"/>
        <v>0</v>
      </c>
      <c r="R82" s="184" t="s">
        <v>159</v>
      </c>
      <c r="S82" s="184" t="s">
        <v>131</v>
      </c>
      <c r="T82" s="185" t="s">
        <v>131</v>
      </c>
      <c r="U82" s="163">
        <v>0.114</v>
      </c>
      <c r="V82" s="163">
        <f t="shared" si="34"/>
        <v>0.11</v>
      </c>
      <c r="W82" s="163"/>
      <c r="X82" s="163" t="s">
        <v>124</v>
      </c>
      <c r="Y82" s="163" t="s">
        <v>125</v>
      </c>
      <c r="Z82" s="153"/>
      <c r="AA82" s="153"/>
      <c r="AB82" s="153"/>
      <c r="AC82" s="153"/>
      <c r="AD82" s="153"/>
      <c r="AE82" s="153"/>
      <c r="AF82" s="153"/>
      <c r="AG82" s="153" t="s">
        <v>126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33.75" outlineLevel="1" x14ac:dyDescent="0.2">
      <c r="A83" s="179">
        <v>60</v>
      </c>
      <c r="B83" s="180" t="s">
        <v>253</v>
      </c>
      <c r="C83" s="187" t="s">
        <v>416</v>
      </c>
      <c r="D83" s="181" t="s">
        <v>198</v>
      </c>
      <c r="E83" s="182">
        <v>1</v>
      </c>
      <c r="F83" s="183">
        <v>0</v>
      </c>
      <c r="G83" s="184">
        <f t="shared" si="28"/>
        <v>0</v>
      </c>
      <c r="H83" s="183">
        <v>0</v>
      </c>
      <c r="I83" s="184">
        <f t="shared" si="29"/>
        <v>0</v>
      </c>
      <c r="J83" s="183">
        <v>25600</v>
      </c>
      <c r="K83" s="184">
        <f t="shared" si="30"/>
        <v>25600</v>
      </c>
      <c r="L83" s="184">
        <v>21</v>
      </c>
      <c r="M83" s="184">
        <f t="shared" si="31"/>
        <v>0</v>
      </c>
      <c r="N83" s="182">
        <v>2.5590000000000002E-2</v>
      </c>
      <c r="O83" s="182">
        <f t="shared" si="32"/>
        <v>0.03</v>
      </c>
      <c r="P83" s="182">
        <v>0</v>
      </c>
      <c r="Q83" s="182">
        <f t="shared" si="33"/>
        <v>0</v>
      </c>
      <c r="R83" s="184"/>
      <c r="S83" s="184" t="s">
        <v>122</v>
      </c>
      <c r="T83" s="185" t="s">
        <v>123</v>
      </c>
      <c r="U83" s="163">
        <v>0</v>
      </c>
      <c r="V83" s="163">
        <f t="shared" si="34"/>
        <v>0</v>
      </c>
      <c r="W83" s="163"/>
      <c r="X83" s="163" t="s">
        <v>124</v>
      </c>
      <c r="Y83" s="163" t="s">
        <v>125</v>
      </c>
      <c r="Z83" s="153"/>
      <c r="AA83" s="153"/>
      <c r="AB83" s="153"/>
      <c r="AC83" s="153"/>
      <c r="AD83" s="153"/>
      <c r="AE83" s="153"/>
      <c r="AF83" s="153"/>
      <c r="AG83" s="153" t="s">
        <v>126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33.75" outlineLevel="1" x14ac:dyDescent="0.2">
      <c r="A84" s="179">
        <v>61</v>
      </c>
      <c r="B84" s="180" t="s">
        <v>254</v>
      </c>
      <c r="C84" s="187" t="s">
        <v>417</v>
      </c>
      <c r="D84" s="181" t="s">
        <v>222</v>
      </c>
      <c r="E84" s="182">
        <v>2</v>
      </c>
      <c r="F84" s="183">
        <v>0</v>
      </c>
      <c r="G84" s="184">
        <f t="shared" si="28"/>
        <v>0</v>
      </c>
      <c r="H84" s="183">
        <v>0</v>
      </c>
      <c r="I84" s="184">
        <f t="shared" si="29"/>
        <v>0</v>
      </c>
      <c r="J84" s="183">
        <v>24680</v>
      </c>
      <c r="K84" s="184">
        <f t="shared" si="30"/>
        <v>49360</v>
      </c>
      <c r="L84" s="184">
        <v>21</v>
      </c>
      <c r="M84" s="184">
        <f t="shared" si="31"/>
        <v>0</v>
      </c>
      <c r="N84" s="182">
        <v>2.5590000000000002E-2</v>
      </c>
      <c r="O84" s="182">
        <f t="shared" si="32"/>
        <v>0.05</v>
      </c>
      <c r="P84" s="182">
        <v>0</v>
      </c>
      <c r="Q84" s="182">
        <f t="shared" si="33"/>
        <v>0</v>
      </c>
      <c r="R84" s="184"/>
      <c r="S84" s="184" t="s">
        <v>122</v>
      </c>
      <c r="T84" s="185" t="s">
        <v>123</v>
      </c>
      <c r="U84" s="163">
        <v>0</v>
      </c>
      <c r="V84" s="163">
        <f t="shared" si="34"/>
        <v>0</v>
      </c>
      <c r="W84" s="163"/>
      <c r="X84" s="163" t="s">
        <v>124</v>
      </c>
      <c r="Y84" s="163" t="s">
        <v>125</v>
      </c>
      <c r="Z84" s="153"/>
      <c r="AA84" s="153"/>
      <c r="AB84" s="153"/>
      <c r="AC84" s="153"/>
      <c r="AD84" s="153"/>
      <c r="AE84" s="153"/>
      <c r="AF84" s="153"/>
      <c r="AG84" s="153" t="s">
        <v>126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ht="33.75" outlineLevel="1" x14ac:dyDescent="0.2">
      <c r="A85" s="179">
        <v>62</v>
      </c>
      <c r="B85" s="180" t="s">
        <v>255</v>
      </c>
      <c r="C85" s="187" t="s">
        <v>418</v>
      </c>
      <c r="D85" s="181" t="s">
        <v>222</v>
      </c>
      <c r="E85" s="182">
        <v>1</v>
      </c>
      <c r="F85" s="183">
        <v>0</v>
      </c>
      <c r="G85" s="184">
        <f t="shared" si="28"/>
        <v>0</v>
      </c>
      <c r="H85" s="183">
        <v>0</v>
      </c>
      <c r="I85" s="184">
        <f t="shared" si="29"/>
        <v>0</v>
      </c>
      <c r="J85" s="183">
        <v>18990</v>
      </c>
      <c r="K85" s="184">
        <f t="shared" si="30"/>
        <v>18990</v>
      </c>
      <c r="L85" s="184">
        <v>21</v>
      </c>
      <c r="M85" s="184">
        <f t="shared" si="31"/>
        <v>0</v>
      </c>
      <c r="N85" s="182">
        <v>2.5590000000000002E-2</v>
      </c>
      <c r="O85" s="182">
        <f t="shared" si="32"/>
        <v>0.03</v>
      </c>
      <c r="P85" s="182">
        <v>0</v>
      </c>
      <c r="Q85" s="182">
        <f t="shared" si="33"/>
        <v>0</v>
      </c>
      <c r="R85" s="184"/>
      <c r="S85" s="184" t="s">
        <v>122</v>
      </c>
      <c r="T85" s="185" t="s">
        <v>123</v>
      </c>
      <c r="U85" s="163">
        <v>0.59299999999999997</v>
      </c>
      <c r="V85" s="163">
        <f t="shared" si="34"/>
        <v>0.59</v>
      </c>
      <c r="W85" s="163"/>
      <c r="X85" s="163" t="s">
        <v>124</v>
      </c>
      <c r="Y85" s="163" t="s">
        <v>125</v>
      </c>
      <c r="Z85" s="153"/>
      <c r="AA85" s="153"/>
      <c r="AB85" s="153"/>
      <c r="AC85" s="153"/>
      <c r="AD85" s="153"/>
      <c r="AE85" s="153"/>
      <c r="AF85" s="153"/>
      <c r="AG85" s="153" t="s">
        <v>126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ht="45" outlineLevel="1" x14ac:dyDescent="0.2">
      <c r="A86" s="179">
        <v>63</v>
      </c>
      <c r="B86" s="180" t="s">
        <v>256</v>
      </c>
      <c r="C86" s="187" t="s">
        <v>257</v>
      </c>
      <c r="D86" s="181" t="s">
        <v>158</v>
      </c>
      <c r="E86" s="182">
        <v>3</v>
      </c>
      <c r="F86" s="183">
        <v>0</v>
      </c>
      <c r="G86" s="184">
        <f t="shared" si="28"/>
        <v>0</v>
      </c>
      <c r="H86" s="183">
        <v>1424</v>
      </c>
      <c r="I86" s="184">
        <f t="shared" si="29"/>
        <v>4272</v>
      </c>
      <c r="J86" s="183">
        <v>0</v>
      </c>
      <c r="K86" s="184">
        <f t="shared" si="30"/>
        <v>0</v>
      </c>
      <c r="L86" s="184">
        <v>21</v>
      </c>
      <c r="M86" s="184">
        <f t="shared" si="31"/>
        <v>0</v>
      </c>
      <c r="N86" s="182">
        <v>1.6999999999999999E-3</v>
      </c>
      <c r="O86" s="182">
        <f t="shared" si="32"/>
        <v>0.01</v>
      </c>
      <c r="P86" s="182">
        <v>0</v>
      </c>
      <c r="Q86" s="182">
        <f t="shared" si="33"/>
        <v>0</v>
      </c>
      <c r="R86" s="184" t="s">
        <v>130</v>
      </c>
      <c r="S86" s="184" t="s">
        <v>131</v>
      </c>
      <c r="T86" s="185" t="s">
        <v>131</v>
      </c>
      <c r="U86" s="163">
        <v>0</v>
      </c>
      <c r="V86" s="163">
        <f t="shared" si="34"/>
        <v>0</v>
      </c>
      <c r="W86" s="163"/>
      <c r="X86" s="163" t="s">
        <v>132</v>
      </c>
      <c r="Y86" s="163" t="s">
        <v>125</v>
      </c>
      <c r="Z86" s="153"/>
      <c r="AA86" s="153"/>
      <c r="AB86" s="153"/>
      <c r="AC86" s="153"/>
      <c r="AD86" s="153"/>
      <c r="AE86" s="153"/>
      <c r="AF86" s="153"/>
      <c r="AG86" s="153" t="s">
        <v>133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ht="33.75" outlineLevel="1" x14ac:dyDescent="0.2">
      <c r="A87" s="179">
        <v>64</v>
      </c>
      <c r="B87" s="180" t="s">
        <v>258</v>
      </c>
      <c r="C87" s="187" t="s">
        <v>259</v>
      </c>
      <c r="D87" s="181" t="s">
        <v>158</v>
      </c>
      <c r="E87" s="182">
        <v>1</v>
      </c>
      <c r="F87" s="183">
        <v>0</v>
      </c>
      <c r="G87" s="184">
        <f t="shared" si="28"/>
        <v>0</v>
      </c>
      <c r="H87" s="183">
        <v>11010</v>
      </c>
      <c r="I87" s="184">
        <f t="shared" si="29"/>
        <v>11010</v>
      </c>
      <c r="J87" s="183">
        <v>0</v>
      </c>
      <c r="K87" s="184">
        <f t="shared" si="30"/>
        <v>0</v>
      </c>
      <c r="L87" s="184">
        <v>21</v>
      </c>
      <c r="M87" s="184">
        <f t="shared" si="31"/>
        <v>0</v>
      </c>
      <c r="N87" s="182">
        <v>2.2200000000000001E-2</v>
      </c>
      <c r="O87" s="182">
        <f t="shared" si="32"/>
        <v>0.02</v>
      </c>
      <c r="P87" s="182">
        <v>0</v>
      </c>
      <c r="Q87" s="182">
        <f t="shared" si="33"/>
        <v>0</v>
      </c>
      <c r="R87" s="184" t="s">
        <v>130</v>
      </c>
      <c r="S87" s="184" t="s">
        <v>131</v>
      </c>
      <c r="T87" s="185" t="s">
        <v>131</v>
      </c>
      <c r="U87" s="163">
        <v>0</v>
      </c>
      <c r="V87" s="163">
        <f t="shared" si="34"/>
        <v>0</v>
      </c>
      <c r="W87" s="163"/>
      <c r="X87" s="163" t="s">
        <v>132</v>
      </c>
      <c r="Y87" s="163" t="s">
        <v>125</v>
      </c>
      <c r="Z87" s="153"/>
      <c r="AA87" s="153"/>
      <c r="AB87" s="153"/>
      <c r="AC87" s="153"/>
      <c r="AD87" s="153"/>
      <c r="AE87" s="153"/>
      <c r="AF87" s="153"/>
      <c r="AG87" s="153" t="s">
        <v>133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79">
        <v>65</v>
      </c>
      <c r="B88" s="180" t="s">
        <v>260</v>
      </c>
      <c r="C88" s="187" t="s">
        <v>419</v>
      </c>
      <c r="D88" s="181" t="s">
        <v>198</v>
      </c>
      <c r="E88" s="182">
        <v>1</v>
      </c>
      <c r="F88" s="183">
        <v>0</v>
      </c>
      <c r="G88" s="184">
        <f t="shared" si="28"/>
        <v>0</v>
      </c>
      <c r="H88" s="183">
        <v>1749</v>
      </c>
      <c r="I88" s="184">
        <f t="shared" si="29"/>
        <v>1749</v>
      </c>
      <c r="J88" s="183">
        <v>0</v>
      </c>
      <c r="K88" s="184">
        <f t="shared" si="30"/>
        <v>0</v>
      </c>
      <c r="L88" s="184">
        <v>21</v>
      </c>
      <c r="M88" s="184">
        <f t="shared" si="31"/>
        <v>0</v>
      </c>
      <c r="N88" s="182">
        <v>0</v>
      </c>
      <c r="O88" s="182">
        <f t="shared" si="32"/>
        <v>0</v>
      </c>
      <c r="P88" s="182">
        <v>0</v>
      </c>
      <c r="Q88" s="182">
        <f t="shared" si="33"/>
        <v>0</v>
      </c>
      <c r="R88" s="184"/>
      <c r="S88" s="184" t="s">
        <v>122</v>
      </c>
      <c r="T88" s="185" t="s">
        <v>123</v>
      </c>
      <c r="U88" s="163">
        <v>0</v>
      </c>
      <c r="V88" s="163">
        <f t="shared" si="34"/>
        <v>0</v>
      </c>
      <c r="W88" s="163"/>
      <c r="X88" s="163" t="s">
        <v>132</v>
      </c>
      <c r="Y88" s="163" t="s">
        <v>125</v>
      </c>
      <c r="Z88" s="153"/>
      <c r="AA88" s="153"/>
      <c r="AB88" s="153"/>
      <c r="AC88" s="153"/>
      <c r="AD88" s="153"/>
      <c r="AE88" s="153"/>
      <c r="AF88" s="153"/>
      <c r="AG88" s="153" t="s">
        <v>133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79">
        <v>66</v>
      </c>
      <c r="B89" s="180" t="s">
        <v>261</v>
      </c>
      <c r="C89" s="187" t="s">
        <v>420</v>
      </c>
      <c r="D89" s="181" t="s">
        <v>198</v>
      </c>
      <c r="E89" s="182">
        <v>3</v>
      </c>
      <c r="F89" s="183">
        <v>0</v>
      </c>
      <c r="G89" s="184">
        <f t="shared" si="28"/>
        <v>0</v>
      </c>
      <c r="H89" s="183">
        <v>1064</v>
      </c>
      <c r="I89" s="184">
        <f t="shared" si="29"/>
        <v>3192</v>
      </c>
      <c r="J89" s="183">
        <v>0</v>
      </c>
      <c r="K89" s="184">
        <f t="shared" si="30"/>
        <v>0</v>
      </c>
      <c r="L89" s="184">
        <v>21</v>
      </c>
      <c r="M89" s="184">
        <f t="shared" si="31"/>
        <v>0</v>
      </c>
      <c r="N89" s="182">
        <v>0</v>
      </c>
      <c r="O89" s="182">
        <f t="shared" si="32"/>
        <v>0</v>
      </c>
      <c r="P89" s="182">
        <v>0</v>
      </c>
      <c r="Q89" s="182">
        <f t="shared" si="33"/>
        <v>0</v>
      </c>
      <c r="R89" s="184"/>
      <c r="S89" s="184" t="s">
        <v>122</v>
      </c>
      <c r="T89" s="185" t="s">
        <v>123</v>
      </c>
      <c r="U89" s="163">
        <v>0</v>
      </c>
      <c r="V89" s="163">
        <f t="shared" si="34"/>
        <v>0</v>
      </c>
      <c r="W89" s="163"/>
      <c r="X89" s="163" t="s">
        <v>132</v>
      </c>
      <c r="Y89" s="163" t="s">
        <v>125</v>
      </c>
      <c r="Z89" s="153"/>
      <c r="AA89" s="153"/>
      <c r="AB89" s="153"/>
      <c r="AC89" s="153"/>
      <c r="AD89" s="153"/>
      <c r="AE89" s="153"/>
      <c r="AF89" s="153"/>
      <c r="AG89" s="153" t="s">
        <v>133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79">
        <v>67</v>
      </c>
      <c r="B90" s="180" t="s">
        <v>262</v>
      </c>
      <c r="C90" s="187" t="s">
        <v>421</v>
      </c>
      <c r="D90" s="181" t="s">
        <v>198</v>
      </c>
      <c r="E90" s="182">
        <v>1</v>
      </c>
      <c r="F90" s="183">
        <v>0</v>
      </c>
      <c r="G90" s="184">
        <f t="shared" si="28"/>
        <v>0</v>
      </c>
      <c r="H90" s="183">
        <v>11122</v>
      </c>
      <c r="I90" s="184">
        <f t="shared" si="29"/>
        <v>11122</v>
      </c>
      <c r="J90" s="183">
        <v>0</v>
      </c>
      <c r="K90" s="184">
        <f t="shared" si="30"/>
        <v>0</v>
      </c>
      <c r="L90" s="184">
        <v>21</v>
      </c>
      <c r="M90" s="184">
        <f t="shared" si="31"/>
        <v>0</v>
      </c>
      <c r="N90" s="182">
        <v>0</v>
      </c>
      <c r="O90" s="182">
        <f t="shared" si="32"/>
        <v>0</v>
      </c>
      <c r="P90" s="182">
        <v>0</v>
      </c>
      <c r="Q90" s="182">
        <f t="shared" si="33"/>
        <v>0</v>
      </c>
      <c r="R90" s="184"/>
      <c r="S90" s="184" t="s">
        <v>122</v>
      </c>
      <c r="T90" s="185" t="s">
        <v>123</v>
      </c>
      <c r="U90" s="163">
        <v>0</v>
      </c>
      <c r="V90" s="163">
        <f t="shared" si="34"/>
        <v>0</v>
      </c>
      <c r="W90" s="163"/>
      <c r="X90" s="163" t="s">
        <v>132</v>
      </c>
      <c r="Y90" s="163" t="s">
        <v>125</v>
      </c>
      <c r="Z90" s="153"/>
      <c r="AA90" s="153"/>
      <c r="AB90" s="153"/>
      <c r="AC90" s="153"/>
      <c r="AD90" s="153"/>
      <c r="AE90" s="153"/>
      <c r="AF90" s="153"/>
      <c r="AG90" s="153" t="s">
        <v>133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22.5" outlineLevel="1" x14ac:dyDescent="0.2">
      <c r="A91" s="179">
        <v>68</v>
      </c>
      <c r="B91" s="180" t="s">
        <v>263</v>
      </c>
      <c r="C91" s="187" t="s">
        <v>422</v>
      </c>
      <c r="D91" s="181" t="s">
        <v>198</v>
      </c>
      <c r="E91" s="182">
        <v>1</v>
      </c>
      <c r="F91" s="183">
        <v>0</v>
      </c>
      <c r="G91" s="184">
        <f t="shared" si="28"/>
        <v>0</v>
      </c>
      <c r="H91" s="183">
        <v>3800</v>
      </c>
      <c r="I91" s="184">
        <f t="shared" si="29"/>
        <v>3800</v>
      </c>
      <c r="J91" s="183">
        <v>0</v>
      </c>
      <c r="K91" s="184">
        <f t="shared" si="30"/>
        <v>0</v>
      </c>
      <c r="L91" s="184">
        <v>21</v>
      </c>
      <c r="M91" s="184">
        <f t="shared" si="31"/>
        <v>0</v>
      </c>
      <c r="N91" s="182">
        <v>0</v>
      </c>
      <c r="O91" s="182">
        <f t="shared" si="32"/>
        <v>0</v>
      </c>
      <c r="P91" s="182">
        <v>0</v>
      </c>
      <c r="Q91" s="182">
        <f t="shared" si="33"/>
        <v>0</v>
      </c>
      <c r="R91" s="184"/>
      <c r="S91" s="184" t="s">
        <v>122</v>
      </c>
      <c r="T91" s="185" t="s">
        <v>123</v>
      </c>
      <c r="U91" s="163">
        <v>0</v>
      </c>
      <c r="V91" s="163">
        <f t="shared" si="34"/>
        <v>0</v>
      </c>
      <c r="W91" s="163"/>
      <c r="X91" s="163" t="s">
        <v>132</v>
      </c>
      <c r="Y91" s="163" t="s">
        <v>125</v>
      </c>
      <c r="Z91" s="153"/>
      <c r="AA91" s="153"/>
      <c r="AB91" s="153"/>
      <c r="AC91" s="153"/>
      <c r="AD91" s="153"/>
      <c r="AE91" s="153"/>
      <c r="AF91" s="153"/>
      <c r="AG91" s="153" t="s">
        <v>133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79">
        <v>69</v>
      </c>
      <c r="B92" s="180" t="s">
        <v>264</v>
      </c>
      <c r="C92" s="187" t="s">
        <v>423</v>
      </c>
      <c r="D92" s="181" t="s">
        <v>198</v>
      </c>
      <c r="E92" s="182">
        <v>2</v>
      </c>
      <c r="F92" s="183">
        <v>0</v>
      </c>
      <c r="G92" s="184">
        <f t="shared" si="28"/>
        <v>0</v>
      </c>
      <c r="H92" s="183">
        <v>1604</v>
      </c>
      <c r="I92" s="184">
        <f t="shared" si="29"/>
        <v>3208</v>
      </c>
      <c r="J92" s="183">
        <v>0</v>
      </c>
      <c r="K92" s="184">
        <f t="shared" si="30"/>
        <v>0</v>
      </c>
      <c r="L92" s="184">
        <v>21</v>
      </c>
      <c r="M92" s="184">
        <f t="shared" si="31"/>
        <v>0</v>
      </c>
      <c r="N92" s="182">
        <v>0</v>
      </c>
      <c r="O92" s="182">
        <f t="shared" si="32"/>
        <v>0</v>
      </c>
      <c r="P92" s="182">
        <v>0</v>
      </c>
      <c r="Q92" s="182">
        <f t="shared" si="33"/>
        <v>0</v>
      </c>
      <c r="R92" s="184"/>
      <c r="S92" s="184" t="s">
        <v>122</v>
      </c>
      <c r="T92" s="185" t="s">
        <v>123</v>
      </c>
      <c r="U92" s="163">
        <v>0</v>
      </c>
      <c r="V92" s="163">
        <f t="shared" si="34"/>
        <v>0</v>
      </c>
      <c r="W92" s="163"/>
      <c r="X92" s="163" t="s">
        <v>132</v>
      </c>
      <c r="Y92" s="163" t="s">
        <v>125</v>
      </c>
      <c r="Z92" s="153"/>
      <c r="AA92" s="153"/>
      <c r="AB92" s="153"/>
      <c r="AC92" s="153"/>
      <c r="AD92" s="153"/>
      <c r="AE92" s="153"/>
      <c r="AF92" s="153"/>
      <c r="AG92" s="153" t="s">
        <v>133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79">
        <v>70</v>
      </c>
      <c r="B93" s="180" t="s">
        <v>265</v>
      </c>
      <c r="C93" s="187" t="s">
        <v>424</v>
      </c>
      <c r="D93" s="181" t="s">
        <v>198</v>
      </c>
      <c r="E93" s="182">
        <v>1</v>
      </c>
      <c r="F93" s="183">
        <v>0</v>
      </c>
      <c r="G93" s="184">
        <f t="shared" si="28"/>
        <v>0</v>
      </c>
      <c r="H93" s="183">
        <v>4791</v>
      </c>
      <c r="I93" s="184">
        <f t="shared" si="29"/>
        <v>4791</v>
      </c>
      <c r="J93" s="183">
        <v>0</v>
      </c>
      <c r="K93" s="184">
        <f t="shared" si="30"/>
        <v>0</v>
      </c>
      <c r="L93" s="184">
        <v>21</v>
      </c>
      <c r="M93" s="184">
        <f t="shared" si="31"/>
        <v>0</v>
      </c>
      <c r="N93" s="182">
        <v>0</v>
      </c>
      <c r="O93" s="182">
        <f t="shared" si="32"/>
        <v>0</v>
      </c>
      <c r="P93" s="182">
        <v>0</v>
      </c>
      <c r="Q93" s="182">
        <f t="shared" si="33"/>
        <v>0</v>
      </c>
      <c r="R93" s="184"/>
      <c r="S93" s="184" t="s">
        <v>122</v>
      </c>
      <c r="T93" s="185" t="s">
        <v>123</v>
      </c>
      <c r="U93" s="163">
        <v>0</v>
      </c>
      <c r="V93" s="163">
        <f t="shared" si="34"/>
        <v>0</v>
      </c>
      <c r="W93" s="163"/>
      <c r="X93" s="163" t="s">
        <v>132</v>
      </c>
      <c r="Y93" s="163" t="s">
        <v>125</v>
      </c>
      <c r="Z93" s="153"/>
      <c r="AA93" s="153"/>
      <c r="AB93" s="153"/>
      <c r="AC93" s="153"/>
      <c r="AD93" s="153"/>
      <c r="AE93" s="153"/>
      <c r="AF93" s="153"/>
      <c r="AG93" s="153" t="s">
        <v>133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79">
        <v>71</v>
      </c>
      <c r="B94" s="180" t="s">
        <v>266</v>
      </c>
      <c r="C94" s="187" t="s">
        <v>267</v>
      </c>
      <c r="D94" s="181" t="s">
        <v>198</v>
      </c>
      <c r="E94" s="182">
        <v>1</v>
      </c>
      <c r="F94" s="183">
        <v>0</v>
      </c>
      <c r="G94" s="184">
        <f t="shared" si="28"/>
        <v>0</v>
      </c>
      <c r="H94" s="183">
        <v>517</v>
      </c>
      <c r="I94" s="184">
        <f t="shared" si="29"/>
        <v>517</v>
      </c>
      <c r="J94" s="183">
        <v>0</v>
      </c>
      <c r="K94" s="184">
        <f t="shared" si="30"/>
        <v>0</v>
      </c>
      <c r="L94" s="184">
        <v>21</v>
      </c>
      <c r="M94" s="184">
        <f t="shared" si="31"/>
        <v>0</v>
      </c>
      <c r="N94" s="182">
        <v>0</v>
      </c>
      <c r="O94" s="182">
        <f t="shared" si="32"/>
        <v>0</v>
      </c>
      <c r="P94" s="182">
        <v>0</v>
      </c>
      <c r="Q94" s="182">
        <f t="shared" si="33"/>
        <v>0</v>
      </c>
      <c r="R94" s="184"/>
      <c r="S94" s="184" t="s">
        <v>122</v>
      </c>
      <c r="T94" s="185" t="s">
        <v>123</v>
      </c>
      <c r="U94" s="163">
        <v>0</v>
      </c>
      <c r="V94" s="163">
        <f t="shared" si="34"/>
        <v>0</v>
      </c>
      <c r="W94" s="163"/>
      <c r="X94" s="163" t="s">
        <v>132</v>
      </c>
      <c r="Y94" s="163" t="s">
        <v>125</v>
      </c>
      <c r="Z94" s="153"/>
      <c r="AA94" s="153"/>
      <c r="AB94" s="153"/>
      <c r="AC94" s="153"/>
      <c r="AD94" s="153"/>
      <c r="AE94" s="153"/>
      <c r="AF94" s="153"/>
      <c r="AG94" s="153" t="s">
        <v>133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45" outlineLevel="1" x14ac:dyDescent="0.2">
      <c r="A95" s="179">
        <v>72</v>
      </c>
      <c r="B95" s="180" t="s">
        <v>268</v>
      </c>
      <c r="C95" s="187" t="s">
        <v>425</v>
      </c>
      <c r="D95" s="181" t="s">
        <v>198</v>
      </c>
      <c r="E95" s="182">
        <v>1</v>
      </c>
      <c r="F95" s="183">
        <v>0</v>
      </c>
      <c r="G95" s="184">
        <f t="shared" si="28"/>
        <v>0</v>
      </c>
      <c r="H95" s="183">
        <v>76931</v>
      </c>
      <c r="I95" s="184">
        <f t="shared" si="29"/>
        <v>76931</v>
      </c>
      <c r="J95" s="183">
        <v>0</v>
      </c>
      <c r="K95" s="184">
        <f t="shared" si="30"/>
        <v>0</v>
      </c>
      <c r="L95" s="184">
        <v>21</v>
      </c>
      <c r="M95" s="184">
        <f t="shared" si="31"/>
        <v>0</v>
      </c>
      <c r="N95" s="182">
        <v>0</v>
      </c>
      <c r="O95" s="182">
        <f t="shared" si="32"/>
        <v>0</v>
      </c>
      <c r="P95" s="182">
        <v>0</v>
      </c>
      <c r="Q95" s="182">
        <f t="shared" si="33"/>
        <v>0</v>
      </c>
      <c r="R95" s="184"/>
      <c r="S95" s="184" t="s">
        <v>122</v>
      </c>
      <c r="T95" s="185" t="s">
        <v>123</v>
      </c>
      <c r="U95" s="163">
        <v>0</v>
      </c>
      <c r="V95" s="163">
        <f t="shared" si="34"/>
        <v>0</v>
      </c>
      <c r="W95" s="163"/>
      <c r="X95" s="163" t="s">
        <v>132</v>
      </c>
      <c r="Y95" s="163" t="s">
        <v>125</v>
      </c>
      <c r="Z95" s="153"/>
      <c r="AA95" s="153"/>
      <c r="AB95" s="153"/>
      <c r="AC95" s="153"/>
      <c r="AD95" s="153"/>
      <c r="AE95" s="153"/>
      <c r="AF95" s="153"/>
      <c r="AG95" s="153" t="s">
        <v>133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79">
        <v>73</v>
      </c>
      <c r="B96" s="180" t="s">
        <v>269</v>
      </c>
      <c r="C96" s="187" t="s">
        <v>270</v>
      </c>
      <c r="D96" s="181" t="s">
        <v>198</v>
      </c>
      <c r="E96" s="182">
        <v>1</v>
      </c>
      <c r="F96" s="183">
        <v>0</v>
      </c>
      <c r="G96" s="184">
        <f t="shared" si="28"/>
        <v>0</v>
      </c>
      <c r="H96" s="183">
        <v>3000</v>
      </c>
      <c r="I96" s="184">
        <f t="shared" si="29"/>
        <v>3000</v>
      </c>
      <c r="J96" s="183">
        <v>0</v>
      </c>
      <c r="K96" s="184">
        <f t="shared" si="30"/>
        <v>0</v>
      </c>
      <c r="L96" s="184">
        <v>21</v>
      </c>
      <c r="M96" s="184">
        <f t="shared" si="31"/>
        <v>0</v>
      </c>
      <c r="N96" s="182">
        <v>0</v>
      </c>
      <c r="O96" s="182">
        <f t="shared" si="32"/>
        <v>0</v>
      </c>
      <c r="P96" s="182">
        <v>0</v>
      </c>
      <c r="Q96" s="182">
        <f t="shared" si="33"/>
        <v>0</v>
      </c>
      <c r="R96" s="184"/>
      <c r="S96" s="184" t="s">
        <v>122</v>
      </c>
      <c r="T96" s="185" t="s">
        <v>123</v>
      </c>
      <c r="U96" s="163">
        <v>0</v>
      </c>
      <c r="V96" s="163">
        <f t="shared" si="34"/>
        <v>0</v>
      </c>
      <c r="W96" s="163"/>
      <c r="X96" s="163" t="s">
        <v>132</v>
      </c>
      <c r="Y96" s="163" t="s">
        <v>125</v>
      </c>
      <c r="Z96" s="153"/>
      <c r="AA96" s="153"/>
      <c r="AB96" s="153"/>
      <c r="AC96" s="153"/>
      <c r="AD96" s="153"/>
      <c r="AE96" s="153"/>
      <c r="AF96" s="153"/>
      <c r="AG96" s="153" t="s">
        <v>133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9">
        <v>74</v>
      </c>
      <c r="B97" s="180" t="s">
        <v>271</v>
      </c>
      <c r="C97" s="187" t="s">
        <v>272</v>
      </c>
      <c r="D97" s="181" t="s">
        <v>0</v>
      </c>
      <c r="E97" s="182">
        <v>2745.11</v>
      </c>
      <c r="F97" s="183">
        <v>0</v>
      </c>
      <c r="G97" s="184">
        <f t="shared" si="28"/>
        <v>0</v>
      </c>
      <c r="H97" s="183">
        <v>0</v>
      </c>
      <c r="I97" s="184">
        <f t="shared" si="29"/>
        <v>0</v>
      </c>
      <c r="J97" s="183">
        <v>2.1</v>
      </c>
      <c r="K97" s="184">
        <f t="shared" si="30"/>
        <v>5764.73</v>
      </c>
      <c r="L97" s="184">
        <v>21</v>
      </c>
      <c r="M97" s="184">
        <f t="shared" si="31"/>
        <v>0</v>
      </c>
      <c r="N97" s="182">
        <v>0</v>
      </c>
      <c r="O97" s="182">
        <f t="shared" si="32"/>
        <v>0</v>
      </c>
      <c r="P97" s="182">
        <v>0</v>
      </c>
      <c r="Q97" s="182">
        <f t="shared" si="33"/>
        <v>0</v>
      </c>
      <c r="R97" s="184" t="s">
        <v>159</v>
      </c>
      <c r="S97" s="184" t="s">
        <v>131</v>
      </c>
      <c r="T97" s="185" t="s">
        <v>131</v>
      </c>
      <c r="U97" s="163">
        <v>0</v>
      </c>
      <c r="V97" s="163">
        <f t="shared" si="34"/>
        <v>0</v>
      </c>
      <c r="W97" s="163"/>
      <c r="X97" s="163" t="s">
        <v>145</v>
      </c>
      <c r="Y97" s="163" t="s">
        <v>125</v>
      </c>
      <c r="Z97" s="153"/>
      <c r="AA97" s="153"/>
      <c r="AB97" s="153"/>
      <c r="AC97" s="153"/>
      <c r="AD97" s="153"/>
      <c r="AE97" s="153"/>
      <c r="AF97" s="153"/>
      <c r="AG97" s="153" t="s">
        <v>146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x14ac:dyDescent="0.2">
      <c r="A98" s="165" t="s">
        <v>117</v>
      </c>
      <c r="B98" s="166" t="s">
        <v>78</v>
      </c>
      <c r="C98" s="186" t="s">
        <v>79</v>
      </c>
      <c r="D98" s="167"/>
      <c r="E98" s="168"/>
      <c r="F98" s="169"/>
      <c r="G98" s="169">
        <f>SUMIF(AG99:AG107,"&lt;&gt;NOR",G99:G107)</f>
        <v>0</v>
      </c>
      <c r="H98" s="169"/>
      <c r="I98" s="169">
        <f>SUM(I99:I107)</f>
        <v>89692.239999999976</v>
      </c>
      <c r="J98" s="169"/>
      <c r="K98" s="169">
        <f>SUM(K99:K107)</f>
        <v>48071.020000000004</v>
      </c>
      <c r="L98" s="169"/>
      <c r="M98" s="169">
        <f>SUM(M99:M107)</f>
        <v>0</v>
      </c>
      <c r="N98" s="168"/>
      <c r="O98" s="168">
        <f>SUM(O99:O107)</f>
        <v>1.36</v>
      </c>
      <c r="P98" s="168"/>
      <c r="Q98" s="168">
        <f>SUM(Q99:Q107)</f>
        <v>0</v>
      </c>
      <c r="R98" s="169"/>
      <c r="S98" s="169"/>
      <c r="T98" s="170"/>
      <c r="U98" s="164"/>
      <c r="V98" s="164">
        <f>SUM(V99:V107)</f>
        <v>80.000000000000014</v>
      </c>
      <c r="W98" s="164"/>
      <c r="X98" s="164"/>
      <c r="Y98" s="164"/>
      <c r="AG98" t="s">
        <v>118</v>
      </c>
    </row>
    <row r="99" spans="1:60" ht="22.5" outlineLevel="1" x14ac:dyDescent="0.2">
      <c r="A99" s="179">
        <v>75</v>
      </c>
      <c r="B99" s="180" t="s">
        <v>273</v>
      </c>
      <c r="C99" s="187" t="s">
        <v>274</v>
      </c>
      <c r="D99" s="181" t="s">
        <v>129</v>
      </c>
      <c r="E99" s="182">
        <v>10</v>
      </c>
      <c r="F99" s="183">
        <v>0</v>
      </c>
      <c r="G99" s="184">
        <f t="shared" ref="G99:G107" si="35">ROUND(E99*F99,2)</f>
        <v>0</v>
      </c>
      <c r="H99" s="183">
        <v>351.5</v>
      </c>
      <c r="I99" s="184">
        <f t="shared" ref="I99:I107" si="36">ROUND(E99*H99,2)</f>
        <v>3515</v>
      </c>
      <c r="J99" s="183">
        <v>228.5</v>
      </c>
      <c r="K99" s="184">
        <f t="shared" ref="K99:K107" si="37">ROUND(E99*J99,2)</f>
        <v>2285</v>
      </c>
      <c r="L99" s="184">
        <v>21</v>
      </c>
      <c r="M99" s="184">
        <f t="shared" ref="M99:M107" si="38">G99*(1+L99/100)</f>
        <v>0</v>
      </c>
      <c r="N99" s="182">
        <v>7.4400000000000004E-3</v>
      </c>
      <c r="O99" s="182">
        <f t="shared" ref="O99:O107" si="39">ROUND(E99*N99,2)</f>
        <v>7.0000000000000007E-2</v>
      </c>
      <c r="P99" s="182">
        <v>0</v>
      </c>
      <c r="Q99" s="182">
        <f t="shared" ref="Q99:Q107" si="40">ROUND(E99*P99,2)</f>
        <v>0</v>
      </c>
      <c r="R99" s="184" t="s">
        <v>159</v>
      </c>
      <c r="S99" s="184" t="s">
        <v>131</v>
      </c>
      <c r="T99" s="185" t="s">
        <v>131</v>
      </c>
      <c r="U99" s="163">
        <v>0.43099999999999999</v>
      </c>
      <c r="V99" s="163">
        <f t="shared" ref="V99:V107" si="41">ROUND(E99*U99,2)</f>
        <v>4.3099999999999996</v>
      </c>
      <c r="W99" s="163"/>
      <c r="X99" s="163" t="s">
        <v>124</v>
      </c>
      <c r="Y99" s="163" t="s">
        <v>125</v>
      </c>
      <c r="Z99" s="153"/>
      <c r="AA99" s="153"/>
      <c r="AB99" s="153"/>
      <c r="AC99" s="153"/>
      <c r="AD99" s="153"/>
      <c r="AE99" s="153"/>
      <c r="AF99" s="153"/>
      <c r="AG99" s="153" t="s">
        <v>126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79">
        <v>76</v>
      </c>
      <c r="B100" s="180" t="s">
        <v>275</v>
      </c>
      <c r="C100" s="187" t="s">
        <v>276</v>
      </c>
      <c r="D100" s="181" t="s">
        <v>129</v>
      </c>
      <c r="E100" s="182">
        <v>12</v>
      </c>
      <c r="F100" s="183">
        <v>0</v>
      </c>
      <c r="G100" s="184">
        <f t="shared" si="35"/>
        <v>0</v>
      </c>
      <c r="H100" s="183">
        <v>476.41</v>
      </c>
      <c r="I100" s="184">
        <f t="shared" si="36"/>
        <v>5716.92</v>
      </c>
      <c r="J100" s="183">
        <v>240.59</v>
      </c>
      <c r="K100" s="184">
        <f t="shared" si="37"/>
        <v>2887.08</v>
      </c>
      <c r="L100" s="184">
        <v>21</v>
      </c>
      <c r="M100" s="184">
        <f t="shared" si="38"/>
        <v>0</v>
      </c>
      <c r="N100" s="182">
        <v>8.2500000000000004E-3</v>
      </c>
      <c r="O100" s="182">
        <f t="shared" si="39"/>
        <v>0.1</v>
      </c>
      <c r="P100" s="182">
        <v>0</v>
      </c>
      <c r="Q100" s="182">
        <f t="shared" si="40"/>
        <v>0</v>
      </c>
      <c r="R100" s="184" t="s">
        <v>159</v>
      </c>
      <c r="S100" s="184" t="s">
        <v>131</v>
      </c>
      <c r="T100" s="185" t="s">
        <v>131</v>
      </c>
      <c r="U100" s="163">
        <v>0.45200000000000001</v>
      </c>
      <c r="V100" s="163">
        <f t="shared" si="41"/>
        <v>5.42</v>
      </c>
      <c r="W100" s="163"/>
      <c r="X100" s="163" t="s">
        <v>124</v>
      </c>
      <c r="Y100" s="163" t="s">
        <v>125</v>
      </c>
      <c r="Z100" s="153"/>
      <c r="AA100" s="153"/>
      <c r="AB100" s="153"/>
      <c r="AC100" s="153"/>
      <c r="AD100" s="153"/>
      <c r="AE100" s="153"/>
      <c r="AF100" s="153"/>
      <c r="AG100" s="153" t="s">
        <v>126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2.5" outlineLevel="1" x14ac:dyDescent="0.2">
      <c r="A101" s="179">
        <v>77</v>
      </c>
      <c r="B101" s="180" t="s">
        <v>277</v>
      </c>
      <c r="C101" s="187" t="s">
        <v>278</v>
      </c>
      <c r="D101" s="181" t="s">
        <v>129</v>
      </c>
      <c r="E101" s="182">
        <v>34</v>
      </c>
      <c r="F101" s="183">
        <v>0</v>
      </c>
      <c r="G101" s="184">
        <f t="shared" si="35"/>
        <v>0</v>
      </c>
      <c r="H101" s="183">
        <v>559.52</v>
      </c>
      <c r="I101" s="184">
        <f t="shared" si="36"/>
        <v>19023.68</v>
      </c>
      <c r="J101" s="183">
        <v>263.48</v>
      </c>
      <c r="K101" s="184">
        <f t="shared" si="37"/>
        <v>8958.32</v>
      </c>
      <c r="L101" s="184">
        <v>21</v>
      </c>
      <c r="M101" s="184">
        <f t="shared" si="38"/>
        <v>0</v>
      </c>
      <c r="N101" s="182">
        <v>8.8800000000000007E-3</v>
      </c>
      <c r="O101" s="182">
        <f t="shared" si="39"/>
        <v>0.3</v>
      </c>
      <c r="P101" s="182">
        <v>0</v>
      </c>
      <c r="Q101" s="182">
        <f t="shared" si="40"/>
        <v>0</v>
      </c>
      <c r="R101" s="184" t="s">
        <v>159</v>
      </c>
      <c r="S101" s="184" t="s">
        <v>131</v>
      </c>
      <c r="T101" s="185" t="s">
        <v>131</v>
      </c>
      <c r="U101" s="163">
        <v>0.49099999999999999</v>
      </c>
      <c r="V101" s="163">
        <f t="shared" si="41"/>
        <v>16.690000000000001</v>
      </c>
      <c r="W101" s="163"/>
      <c r="X101" s="163" t="s">
        <v>124</v>
      </c>
      <c r="Y101" s="163" t="s">
        <v>125</v>
      </c>
      <c r="Z101" s="153"/>
      <c r="AA101" s="153"/>
      <c r="AB101" s="153"/>
      <c r="AC101" s="153"/>
      <c r="AD101" s="153"/>
      <c r="AE101" s="153"/>
      <c r="AF101" s="153"/>
      <c r="AG101" s="153" t="s">
        <v>126</v>
      </c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22.5" outlineLevel="1" x14ac:dyDescent="0.2">
      <c r="A102" s="179">
        <v>78</v>
      </c>
      <c r="B102" s="180" t="s">
        <v>279</v>
      </c>
      <c r="C102" s="187" t="s">
        <v>280</v>
      </c>
      <c r="D102" s="181" t="s">
        <v>129</v>
      </c>
      <c r="E102" s="182">
        <v>54</v>
      </c>
      <c r="F102" s="183">
        <v>0</v>
      </c>
      <c r="G102" s="184">
        <f t="shared" si="35"/>
        <v>0</v>
      </c>
      <c r="H102" s="183">
        <v>742.59</v>
      </c>
      <c r="I102" s="184">
        <f t="shared" si="36"/>
        <v>40099.86</v>
      </c>
      <c r="J102" s="183">
        <v>293.41000000000003</v>
      </c>
      <c r="K102" s="184">
        <f t="shared" si="37"/>
        <v>15844.14</v>
      </c>
      <c r="L102" s="184">
        <v>21</v>
      </c>
      <c r="M102" s="184">
        <f t="shared" si="38"/>
        <v>0</v>
      </c>
      <c r="N102" s="182">
        <v>1.0500000000000001E-2</v>
      </c>
      <c r="O102" s="182">
        <f t="shared" si="39"/>
        <v>0.56999999999999995</v>
      </c>
      <c r="P102" s="182">
        <v>0</v>
      </c>
      <c r="Q102" s="182">
        <f t="shared" si="40"/>
        <v>0</v>
      </c>
      <c r="R102" s="184" t="s">
        <v>159</v>
      </c>
      <c r="S102" s="184" t="s">
        <v>131</v>
      </c>
      <c r="T102" s="185" t="s">
        <v>131</v>
      </c>
      <c r="U102" s="163">
        <v>0.54300000000000004</v>
      </c>
      <c r="V102" s="163">
        <f t="shared" si="41"/>
        <v>29.32</v>
      </c>
      <c r="W102" s="163"/>
      <c r="X102" s="163" t="s">
        <v>124</v>
      </c>
      <c r="Y102" s="163" t="s">
        <v>125</v>
      </c>
      <c r="Z102" s="153"/>
      <c r="AA102" s="153"/>
      <c r="AB102" s="153"/>
      <c r="AC102" s="153"/>
      <c r="AD102" s="153"/>
      <c r="AE102" s="153"/>
      <c r="AF102" s="153"/>
      <c r="AG102" s="153" t="s">
        <v>126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ht="22.5" outlineLevel="1" x14ac:dyDescent="0.2">
      <c r="A103" s="179">
        <v>79</v>
      </c>
      <c r="B103" s="180" t="s">
        <v>281</v>
      </c>
      <c r="C103" s="187" t="s">
        <v>282</v>
      </c>
      <c r="D103" s="181" t="s">
        <v>129</v>
      </c>
      <c r="E103" s="182">
        <v>30</v>
      </c>
      <c r="F103" s="183">
        <v>0</v>
      </c>
      <c r="G103" s="184">
        <f t="shared" si="35"/>
        <v>0</v>
      </c>
      <c r="H103" s="183">
        <v>594.1</v>
      </c>
      <c r="I103" s="184">
        <f t="shared" si="36"/>
        <v>17823</v>
      </c>
      <c r="J103" s="183">
        <v>308.89999999999998</v>
      </c>
      <c r="K103" s="184">
        <f t="shared" si="37"/>
        <v>9267</v>
      </c>
      <c r="L103" s="184">
        <v>21</v>
      </c>
      <c r="M103" s="184">
        <f t="shared" si="38"/>
        <v>0</v>
      </c>
      <c r="N103" s="182">
        <v>1.0189999999999999E-2</v>
      </c>
      <c r="O103" s="182">
        <f t="shared" si="39"/>
        <v>0.31</v>
      </c>
      <c r="P103" s="182">
        <v>0</v>
      </c>
      <c r="Q103" s="182">
        <f t="shared" si="40"/>
        <v>0</v>
      </c>
      <c r="R103" s="184" t="s">
        <v>159</v>
      </c>
      <c r="S103" s="184" t="s">
        <v>131</v>
      </c>
      <c r="T103" s="185" t="s">
        <v>131</v>
      </c>
      <c r="U103" s="163">
        <v>0.57499999999999996</v>
      </c>
      <c r="V103" s="163">
        <f t="shared" si="41"/>
        <v>17.25</v>
      </c>
      <c r="W103" s="163"/>
      <c r="X103" s="163" t="s">
        <v>124</v>
      </c>
      <c r="Y103" s="163" t="s">
        <v>125</v>
      </c>
      <c r="Z103" s="153"/>
      <c r="AA103" s="153"/>
      <c r="AB103" s="153"/>
      <c r="AC103" s="153"/>
      <c r="AD103" s="153"/>
      <c r="AE103" s="153"/>
      <c r="AF103" s="153"/>
      <c r="AG103" s="153" t="s">
        <v>126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ht="22.5" outlineLevel="1" x14ac:dyDescent="0.2">
      <c r="A104" s="179">
        <v>80</v>
      </c>
      <c r="B104" s="180" t="s">
        <v>283</v>
      </c>
      <c r="C104" s="187" t="s">
        <v>284</v>
      </c>
      <c r="D104" s="181" t="s">
        <v>158</v>
      </c>
      <c r="E104" s="182">
        <v>4</v>
      </c>
      <c r="F104" s="183">
        <v>0</v>
      </c>
      <c r="G104" s="184">
        <f t="shared" si="35"/>
        <v>0</v>
      </c>
      <c r="H104" s="183">
        <v>206.6</v>
      </c>
      <c r="I104" s="184">
        <f t="shared" si="36"/>
        <v>826.4</v>
      </c>
      <c r="J104" s="183">
        <v>218.9</v>
      </c>
      <c r="K104" s="184">
        <f t="shared" si="37"/>
        <v>875.6</v>
      </c>
      <c r="L104" s="184">
        <v>21</v>
      </c>
      <c r="M104" s="184">
        <f t="shared" si="38"/>
        <v>0</v>
      </c>
      <c r="N104" s="182">
        <v>8.0999999999999996E-4</v>
      </c>
      <c r="O104" s="182">
        <f t="shared" si="39"/>
        <v>0</v>
      </c>
      <c r="P104" s="182">
        <v>0</v>
      </c>
      <c r="Q104" s="182">
        <f t="shared" si="40"/>
        <v>0</v>
      </c>
      <c r="R104" s="184" t="s">
        <v>159</v>
      </c>
      <c r="S104" s="184" t="s">
        <v>131</v>
      </c>
      <c r="T104" s="185" t="s">
        <v>131</v>
      </c>
      <c r="U104" s="163">
        <v>0.41199999999999998</v>
      </c>
      <c r="V104" s="163">
        <f t="shared" si="41"/>
        <v>1.65</v>
      </c>
      <c r="W104" s="163"/>
      <c r="X104" s="163" t="s">
        <v>124</v>
      </c>
      <c r="Y104" s="163" t="s">
        <v>125</v>
      </c>
      <c r="Z104" s="153"/>
      <c r="AA104" s="153"/>
      <c r="AB104" s="153"/>
      <c r="AC104" s="153"/>
      <c r="AD104" s="153"/>
      <c r="AE104" s="153"/>
      <c r="AF104" s="153"/>
      <c r="AG104" s="153" t="s">
        <v>126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ht="22.5" outlineLevel="1" x14ac:dyDescent="0.2">
      <c r="A105" s="179">
        <v>81</v>
      </c>
      <c r="B105" s="180" t="s">
        <v>285</v>
      </c>
      <c r="C105" s="187" t="s">
        <v>286</v>
      </c>
      <c r="D105" s="181" t="s">
        <v>158</v>
      </c>
      <c r="E105" s="182">
        <v>4</v>
      </c>
      <c r="F105" s="183">
        <v>0</v>
      </c>
      <c r="G105" s="184">
        <f t="shared" si="35"/>
        <v>0</v>
      </c>
      <c r="H105" s="183">
        <v>237.67</v>
      </c>
      <c r="I105" s="184">
        <f t="shared" si="36"/>
        <v>950.68</v>
      </c>
      <c r="J105" s="183">
        <v>251.83</v>
      </c>
      <c r="K105" s="184">
        <f t="shared" si="37"/>
        <v>1007.32</v>
      </c>
      <c r="L105" s="184">
        <v>21</v>
      </c>
      <c r="M105" s="184">
        <f t="shared" si="38"/>
        <v>0</v>
      </c>
      <c r="N105" s="182">
        <v>9.3000000000000005E-4</v>
      </c>
      <c r="O105" s="182">
        <f t="shared" si="39"/>
        <v>0</v>
      </c>
      <c r="P105" s="182">
        <v>0</v>
      </c>
      <c r="Q105" s="182">
        <f t="shared" si="40"/>
        <v>0</v>
      </c>
      <c r="R105" s="184" t="s">
        <v>159</v>
      </c>
      <c r="S105" s="184" t="s">
        <v>131</v>
      </c>
      <c r="T105" s="185" t="s">
        <v>131</v>
      </c>
      <c r="U105" s="163">
        <v>0.47399999999999998</v>
      </c>
      <c r="V105" s="163">
        <f t="shared" si="41"/>
        <v>1.9</v>
      </c>
      <c r="W105" s="163"/>
      <c r="X105" s="163" t="s">
        <v>124</v>
      </c>
      <c r="Y105" s="163" t="s">
        <v>125</v>
      </c>
      <c r="Z105" s="153"/>
      <c r="AA105" s="153"/>
      <c r="AB105" s="153"/>
      <c r="AC105" s="153"/>
      <c r="AD105" s="153"/>
      <c r="AE105" s="153"/>
      <c r="AF105" s="153"/>
      <c r="AG105" s="153" t="s">
        <v>126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 x14ac:dyDescent="0.2">
      <c r="A106" s="179">
        <v>82</v>
      </c>
      <c r="B106" s="180" t="s">
        <v>287</v>
      </c>
      <c r="C106" s="187" t="s">
        <v>288</v>
      </c>
      <c r="D106" s="181" t="s">
        <v>158</v>
      </c>
      <c r="E106" s="182">
        <v>6</v>
      </c>
      <c r="F106" s="183">
        <v>0</v>
      </c>
      <c r="G106" s="184">
        <f t="shared" si="35"/>
        <v>0</v>
      </c>
      <c r="H106" s="183">
        <v>289.45</v>
      </c>
      <c r="I106" s="184">
        <f t="shared" si="36"/>
        <v>1736.7</v>
      </c>
      <c r="J106" s="183">
        <v>306.55</v>
      </c>
      <c r="K106" s="184">
        <f t="shared" si="37"/>
        <v>1839.3</v>
      </c>
      <c r="L106" s="184">
        <v>21</v>
      </c>
      <c r="M106" s="184">
        <f t="shared" si="38"/>
        <v>0</v>
      </c>
      <c r="N106" s="182">
        <v>1.1299999999999999E-3</v>
      </c>
      <c r="O106" s="182">
        <f t="shared" si="39"/>
        <v>0.01</v>
      </c>
      <c r="P106" s="182">
        <v>0</v>
      </c>
      <c r="Q106" s="182">
        <f t="shared" si="40"/>
        <v>0</v>
      </c>
      <c r="R106" s="184" t="s">
        <v>159</v>
      </c>
      <c r="S106" s="184" t="s">
        <v>131</v>
      </c>
      <c r="T106" s="185" t="s">
        <v>131</v>
      </c>
      <c r="U106" s="163">
        <v>0.57699999999999996</v>
      </c>
      <c r="V106" s="163">
        <f t="shared" si="41"/>
        <v>3.46</v>
      </c>
      <c r="W106" s="163"/>
      <c r="X106" s="163" t="s">
        <v>124</v>
      </c>
      <c r="Y106" s="163" t="s">
        <v>125</v>
      </c>
      <c r="Z106" s="153"/>
      <c r="AA106" s="153"/>
      <c r="AB106" s="153"/>
      <c r="AC106" s="153"/>
      <c r="AD106" s="153"/>
      <c r="AE106" s="153"/>
      <c r="AF106" s="153"/>
      <c r="AG106" s="153" t="s">
        <v>126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79">
        <v>83</v>
      </c>
      <c r="B107" s="180" t="s">
        <v>289</v>
      </c>
      <c r="C107" s="187" t="s">
        <v>290</v>
      </c>
      <c r="D107" s="181" t="s">
        <v>0</v>
      </c>
      <c r="E107" s="182">
        <v>1326.56</v>
      </c>
      <c r="F107" s="183">
        <v>0</v>
      </c>
      <c r="G107" s="184">
        <f t="shared" si="35"/>
        <v>0</v>
      </c>
      <c r="H107" s="183">
        <v>0</v>
      </c>
      <c r="I107" s="184">
        <f t="shared" si="36"/>
        <v>0</v>
      </c>
      <c r="J107" s="183">
        <v>3.85</v>
      </c>
      <c r="K107" s="184">
        <f t="shared" si="37"/>
        <v>5107.26</v>
      </c>
      <c r="L107" s="184">
        <v>21</v>
      </c>
      <c r="M107" s="184">
        <f t="shared" si="38"/>
        <v>0</v>
      </c>
      <c r="N107" s="182">
        <v>0</v>
      </c>
      <c r="O107" s="182">
        <f t="shared" si="39"/>
        <v>0</v>
      </c>
      <c r="P107" s="182">
        <v>0</v>
      </c>
      <c r="Q107" s="182">
        <f t="shared" si="40"/>
        <v>0</v>
      </c>
      <c r="R107" s="184" t="s">
        <v>159</v>
      </c>
      <c r="S107" s="184" t="s">
        <v>131</v>
      </c>
      <c r="T107" s="185" t="s">
        <v>131</v>
      </c>
      <c r="U107" s="163">
        <v>0</v>
      </c>
      <c r="V107" s="163">
        <f t="shared" si="41"/>
        <v>0</v>
      </c>
      <c r="W107" s="163"/>
      <c r="X107" s="163" t="s">
        <v>145</v>
      </c>
      <c r="Y107" s="163" t="s">
        <v>125</v>
      </c>
      <c r="Z107" s="153"/>
      <c r="AA107" s="153"/>
      <c r="AB107" s="153"/>
      <c r="AC107" s="153"/>
      <c r="AD107" s="153"/>
      <c r="AE107" s="153"/>
      <c r="AF107" s="153"/>
      <c r="AG107" s="153" t="s">
        <v>146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x14ac:dyDescent="0.2">
      <c r="A108" s="165" t="s">
        <v>117</v>
      </c>
      <c r="B108" s="166" t="s">
        <v>80</v>
      </c>
      <c r="C108" s="186" t="s">
        <v>81</v>
      </c>
      <c r="D108" s="167"/>
      <c r="E108" s="168"/>
      <c r="F108" s="169"/>
      <c r="G108" s="169">
        <f>SUMIF(AG109:AG134,"&lt;&gt;NOR",G109:G134)</f>
        <v>0</v>
      </c>
      <c r="H108" s="169"/>
      <c r="I108" s="169">
        <f>SUM(I109:I134)</f>
        <v>114426.63</v>
      </c>
      <c r="J108" s="169"/>
      <c r="K108" s="169">
        <f>SUM(K109:K134)</f>
        <v>32069.079999999994</v>
      </c>
      <c r="L108" s="169"/>
      <c r="M108" s="169">
        <f>SUM(M109:M134)</f>
        <v>0</v>
      </c>
      <c r="N108" s="168"/>
      <c r="O108" s="168">
        <f>SUM(O109:O134)</f>
        <v>0.23</v>
      </c>
      <c r="P108" s="168"/>
      <c r="Q108" s="168">
        <f>SUM(Q109:Q134)</f>
        <v>0</v>
      </c>
      <c r="R108" s="169"/>
      <c r="S108" s="169"/>
      <c r="T108" s="170"/>
      <c r="U108" s="164"/>
      <c r="V108" s="164">
        <f>SUM(V109:V134)</f>
        <v>39.18</v>
      </c>
      <c r="W108" s="164"/>
      <c r="X108" s="164"/>
      <c r="Y108" s="164"/>
      <c r="AG108" t="s">
        <v>118</v>
      </c>
    </row>
    <row r="109" spans="1:60" outlineLevel="1" x14ac:dyDescent="0.2">
      <c r="A109" s="179">
        <v>84</v>
      </c>
      <c r="B109" s="180" t="s">
        <v>291</v>
      </c>
      <c r="C109" s="187" t="s">
        <v>292</v>
      </c>
      <c r="D109" s="181" t="s">
        <v>198</v>
      </c>
      <c r="E109" s="182">
        <v>2</v>
      </c>
      <c r="F109" s="183">
        <v>0</v>
      </c>
      <c r="G109" s="184">
        <f t="shared" ref="G109:G134" si="42">ROUND(E109*F109,2)</f>
        <v>0</v>
      </c>
      <c r="H109" s="183">
        <v>0</v>
      </c>
      <c r="I109" s="184">
        <f t="shared" ref="I109:I134" si="43">ROUND(E109*H109,2)</f>
        <v>0</v>
      </c>
      <c r="J109" s="183">
        <v>574</v>
      </c>
      <c r="K109" s="184">
        <f t="shared" ref="K109:K134" si="44">ROUND(E109*J109,2)</f>
        <v>1148</v>
      </c>
      <c r="L109" s="184">
        <v>21</v>
      </c>
      <c r="M109" s="184">
        <f t="shared" ref="M109:M134" si="45">G109*(1+L109/100)</f>
        <v>0</v>
      </c>
      <c r="N109" s="182">
        <v>0</v>
      </c>
      <c r="O109" s="182">
        <f t="shared" ref="O109:O134" si="46">ROUND(E109*N109,2)</f>
        <v>0</v>
      </c>
      <c r="P109" s="182">
        <v>0</v>
      </c>
      <c r="Q109" s="182">
        <f t="shared" ref="Q109:Q134" si="47">ROUND(E109*P109,2)</f>
        <v>0</v>
      </c>
      <c r="R109" s="184"/>
      <c r="S109" s="184" t="s">
        <v>122</v>
      </c>
      <c r="T109" s="185" t="s">
        <v>123</v>
      </c>
      <c r="U109" s="163">
        <v>0</v>
      </c>
      <c r="V109" s="163">
        <f t="shared" ref="V109:V134" si="48">ROUND(E109*U109,2)</f>
        <v>0</v>
      </c>
      <c r="W109" s="163"/>
      <c r="X109" s="163" t="s">
        <v>124</v>
      </c>
      <c r="Y109" s="163" t="s">
        <v>125</v>
      </c>
      <c r="Z109" s="153"/>
      <c r="AA109" s="153"/>
      <c r="AB109" s="153"/>
      <c r="AC109" s="153"/>
      <c r="AD109" s="153"/>
      <c r="AE109" s="153"/>
      <c r="AF109" s="153"/>
      <c r="AG109" s="153" t="s">
        <v>126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79">
        <v>85</v>
      </c>
      <c r="B110" s="180" t="s">
        <v>293</v>
      </c>
      <c r="C110" s="187" t="s">
        <v>294</v>
      </c>
      <c r="D110" s="181" t="s">
        <v>198</v>
      </c>
      <c r="E110" s="182">
        <v>2</v>
      </c>
      <c r="F110" s="183">
        <v>0</v>
      </c>
      <c r="G110" s="184">
        <f t="shared" si="42"/>
        <v>0</v>
      </c>
      <c r="H110" s="183">
        <v>0</v>
      </c>
      <c r="I110" s="184">
        <f t="shared" si="43"/>
        <v>0</v>
      </c>
      <c r="J110" s="183">
        <v>756</v>
      </c>
      <c r="K110" s="184">
        <f t="shared" si="44"/>
        <v>1512</v>
      </c>
      <c r="L110" s="184">
        <v>21</v>
      </c>
      <c r="M110" s="184">
        <f t="shared" si="45"/>
        <v>0</v>
      </c>
      <c r="N110" s="182">
        <v>0</v>
      </c>
      <c r="O110" s="182">
        <f t="shared" si="46"/>
        <v>0</v>
      </c>
      <c r="P110" s="182">
        <v>0</v>
      </c>
      <c r="Q110" s="182">
        <f t="shared" si="47"/>
        <v>0</v>
      </c>
      <c r="R110" s="184"/>
      <c r="S110" s="184" t="s">
        <v>122</v>
      </c>
      <c r="T110" s="185" t="s">
        <v>123</v>
      </c>
      <c r="U110" s="163">
        <v>0</v>
      </c>
      <c r="V110" s="163">
        <f t="shared" si="48"/>
        <v>0</v>
      </c>
      <c r="W110" s="163"/>
      <c r="X110" s="163" t="s">
        <v>124</v>
      </c>
      <c r="Y110" s="163" t="s">
        <v>125</v>
      </c>
      <c r="Z110" s="153"/>
      <c r="AA110" s="153"/>
      <c r="AB110" s="153"/>
      <c r="AC110" s="153"/>
      <c r="AD110" s="153"/>
      <c r="AE110" s="153"/>
      <c r="AF110" s="153"/>
      <c r="AG110" s="153" t="s">
        <v>126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79">
        <v>86</v>
      </c>
      <c r="B111" s="180" t="s">
        <v>295</v>
      </c>
      <c r="C111" s="187" t="s">
        <v>296</v>
      </c>
      <c r="D111" s="181" t="s">
        <v>158</v>
      </c>
      <c r="E111" s="182">
        <v>1</v>
      </c>
      <c r="F111" s="183">
        <v>0</v>
      </c>
      <c r="G111" s="184">
        <f t="shared" si="42"/>
        <v>0</v>
      </c>
      <c r="H111" s="183">
        <v>4561.2299999999996</v>
      </c>
      <c r="I111" s="184">
        <f t="shared" si="43"/>
        <v>4561.2299999999996</v>
      </c>
      <c r="J111" s="183">
        <v>173.77</v>
      </c>
      <c r="K111" s="184">
        <f t="shared" si="44"/>
        <v>173.77</v>
      </c>
      <c r="L111" s="184">
        <v>21</v>
      </c>
      <c r="M111" s="184">
        <f t="shared" si="45"/>
        <v>0</v>
      </c>
      <c r="N111" s="182">
        <v>1.3780000000000001E-2</v>
      </c>
      <c r="O111" s="182">
        <f t="shared" si="46"/>
        <v>0.01</v>
      </c>
      <c r="P111" s="182">
        <v>0</v>
      </c>
      <c r="Q111" s="182">
        <f t="shared" si="47"/>
        <v>0</v>
      </c>
      <c r="R111" s="184" t="s">
        <v>159</v>
      </c>
      <c r="S111" s="184" t="s">
        <v>131</v>
      </c>
      <c r="T111" s="185" t="s">
        <v>131</v>
      </c>
      <c r="U111" s="163">
        <v>0.30199999999999999</v>
      </c>
      <c r="V111" s="163">
        <f t="shared" si="48"/>
        <v>0.3</v>
      </c>
      <c r="W111" s="163"/>
      <c r="X111" s="163" t="s">
        <v>124</v>
      </c>
      <c r="Y111" s="163" t="s">
        <v>125</v>
      </c>
      <c r="Z111" s="153"/>
      <c r="AA111" s="153"/>
      <c r="AB111" s="153"/>
      <c r="AC111" s="153"/>
      <c r="AD111" s="153"/>
      <c r="AE111" s="153"/>
      <c r="AF111" s="153"/>
      <c r="AG111" s="153" t="s">
        <v>126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79">
        <v>87</v>
      </c>
      <c r="B112" s="180" t="s">
        <v>297</v>
      </c>
      <c r="C112" s="187" t="s">
        <v>298</v>
      </c>
      <c r="D112" s="181" t="s">
        <v>222</v>
      </c>
      <c r="E112" s="182">
        <v>16</v>
      </c>
      <c r="F112" s="183">
        <v>0</v>
      </c>
      <c r="G112" s="184">
        <f t="shared" si="42"/>
        <v>0</v>
      </c>
      <c r="H112" s="183">
        <v>876.2</v>
      </c>
      <c r="I112" s="184">
        <f t="shared" si="43"/>
        <v>14019.2</v>
      </c>
      <c r="J112" s="183">
        <v>448.8</v>
      </c>
      <c r="K112" s="184">
        <f t="shared" si="44"/>
        <v>7180.8</v>
      </c>
      <c r="L112" s="184">
        <v>21</v>
      </c>
      <c r="M112" s="184">
        <f t="shared" si="45"/>
        <v>0</v>
      </c>
      <c r="N112" s="182">
        <v>6.62E-3</v>
      </c>
      <c r="O112" s="182">
        <f t="shared" si="46"/>
        <v>0.11</v>
      </c>
      <c r="P112" s="182">
        <v>0</v>
      </c>
      <c r="Q112" s="182">
        <f t="shared" si="47"/>
        <v>0</v>
      </c>
      <c r="R112" s="184" t="s">
        <v>159</v>
      </c>
      <c r="S112" s="184" t="s">
        <v>131</v>
      </c>
      <c r="T112" s="185" t="s">
        <v>131</v>
      </c>
      <c r="U112" s="163">
        <v>0.78</v>
      </c>
      <c r="V112" s="163">
        <f t="shared" si="48"/>
        <v>12.48</v>
      </c>
      <c r="W112" s="163"/>
      <c r="X112" s="163" t="s">
        <v>124</v>
      </c>
      <c r="Y112" s="163" t="s">
        <v>125</v>
      </c>
      <c r="Z112" s="153"/>
      <c r="AA112" s="153"/>
      <c r="AB112" s="153"/>
      <c r="AC112" s="153"/>
      <c r="AD112" s="153"/>
      <c r="AE112" s="153"/>
      <c r="AF112" s="153"/>
      <c r="AG112" s="153" t="s">
        <v>126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79">
        <v>88</v>
      </c>
      <c r="B113" s="180" t="s">
        <v>299</v>
      </c>
      <c r="C113" s="187" t="s">
        <v>300</v>
      </c>
      <c r="D113" s="181" t="s">
        <v>198</v>
      </c>
      <c r="E113" s="182">
        <v>1</v>
      </c>
      <c r="F113" s="183">
        <v>0</v>
      </c>
      <c r="G113" s="184">
        <f t="shared" si="42"/>
        <v>0</v>
      </c>
      <c r="H113" s="183">
        <v>0</v>
      </c>
      <c r="I113" s="184">
        <f t="shared" si="43"/>
        <v>0</v>
      </c>
      <c r="J113" s="183">
        <v>1918</v>
      </c>
      <c r="K113" s="184">
        <f t="shared" si="44"/>
        <v>1918</v>
      </c>
      <c r="L113" s="184">
        <v>21</v>
      </c>
      <c r="M113" s="184">
        <f t="shared" si="45"/>
        <v>0</v>
      </c>
      <c r="N113" s="182">
        <v>1.238E-2</v>
      </c>
      <c r="O113" s="182">
        <f t="shared" si="46"/>
        <v>0.01</v>
      </c>
      <c r="P113" s="182">
        <v>0</v>
      </c>
      <c r="Q113" s="182">
        <f t="shared" si="47"/>
        <v>0</v>
      </c>
      <c r="R113" s="184"/>
      <c r="S113" s="184" t="s">
        <v>122</v>
      </c>
      <c r="T113" s="185" t="s">
        <v>123</v>
      </c>
      <c r="U113" s="163">
        <v>0.79</v>
      </c>
      <c r="V113" s="163">
        <f t="shared" si="48"/>
        <v>0.79</v>
      </c>
      <c r="W113" s="163"/>
      <c r="X113" s="163" t="s">
        <v>124</v>
      </c>
      <c r="Y113" s="163" t="s">
        <v>125</v>
      </c>
      <c r="Z113" s="153"/>
      <c r="AA113" s="153"/>
      <c r="AB113" s="153"/>
      <c r="AC113" s="153"/>
      <c r="AD113" s="153"/>
      <c r="AE113" s="153"/>
      <c r="AF113" s="153"/>
      <c r="AG113" s="153" t="s">
        <v>126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79">
        <v>89</v>
      </c>
      <c r="B114" s="180" t="s">
        <v>301</v>
      </c>
      <c r="C114" s="187" t="s">
        <v>302</v>
      </c>
      <c r="D114" s="181" t="s">
        <v>198</v>
      </c>
      <c r="E114" s="182">
        <v>3</v>
      </c>
      <c r="F114" s="183">
        <v>0</v>
      </c>
      <c r="G114" s="184">
        <f t="shared" si="42"/>
        <v>0</v>
      </c>
      <c r="H114" s="183">
        <v>0</v>
      </c>
      <c r="I114" s="184">
        <f t="shared" si="43"/>
        <v>0</v>
      </c>
      <c r="J114" s="183">
        <v>2292</v>
      </c>
      <c r="K114" s="184">
        <f t="shared" si="44"/>
        <v>6876</v>
      </c>
      <c r="L114" s="184">
        <v>21</v>
      </c>
      <c r="M114" s="184">
        <f t="shared" si="45"/>
        <v>0</v>
      </c>
      <c r="N114" s="182">
        <v>1.238E-2</v>
      </c>
      <c r="O114" s="182">
        <f t="shared" si="46"/>
        <v>0.04</v>
      </c>
      <c r="P114" s="182">
        <v>0</v>
      </c>
      <c r="Q114" s="182">
        <f t="shared" si="47"/>
        <v>0</v>
      </c>
      <c r="R114" s="184"/>
      <c r="S114" s="184" t="s">
        <v>122</v>
      </c>
      <c r="T114" s="185" t="s">
        <v>123</v>
      </c>
      <c r="U114" s="163">
        <v>0.79</v>
      </c>
      <c r="V114" s="163">
        <f t="shared" si="48"/>
        <v>2.37</v>
      </c>
      <c r="W114" s="163"/>
      <c r="X114" s="163" t="s">
        <v>124</v>
      </c>
      <c r="Y114" s="163" t="s">
        <v>125</v>
      </c>
      <c r="Z114" s="153"/>
      <c r="AA114" s="153"/>
      <c r="AB114" s="153"/>
      <c r="AC114" s="153"/>
      <c r="AD114" s="153"/>
      <c r="AE114" s="153"/>
      <c r="AF114" s="153"/>
      <c r="AG114" s="153" t="s">
        <v>126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ht="22.5" outlineLevel="1" x14ac:dyDescent="0.2">
      <c r="A115" s="179">
        <v>90</v>
      </c>
      <c r="B115" s="180" t="s">
        <v>303</v>
      </c>
      <c r="C115" s="187" t="s">
        <v>304</v>
      </c>
      <c r="D115" s="181" t="s">
        <v>158</v>
      </c>
      <c r="E115" s="182">
        <v>7</v>
      </c>
      <c r="F115" s="183">
        <v>0</v>
      </c>
      <c r="G115" s="184">
        <f t="shared" si="42"/>
        <v>0</v>
      </c>
      <c r="H115" s="183">
        <v>2183.12</v>
      </c>
      <c r="I115" s="184">
        <f t="shared" si="43"/>
        <v>15281.84</v>
      </c>
      <c r="J115" s="183">
        <v>86.88</v>
      </c>
      <c r="K115" s="184">
        <f t="shared" si="44"/>
        <v>608.16</v>
      </c>
      <c r="L115" s="184">
        <v>21</v>
      </c>
      <c r="M115" s="184">
        <f t="shared" si="45"/>
        <v>0</v>
      </c>
      <c r="N115" s="182">
        <v>4.1399999999999996E-3</v>
      </c>
      <c r="O115" s="182">
        <f t="shared" si="46"/>
        <v>0.03</v>
      </c>
      <c r="P115" s="182">
        <v>0</v>
      </c>
      <c r="Q115" s="182">
        <f t="shared" si="47"/>
        <v>0</v>
      </c>
      <c r="R115" s="184" t="s">
        <v>159</v>
      </c>
      <c r="S115" s="184" t="s">
        <v>131</v>
      </c>
      <c r="T115" s="185" t="s">
        <v>131</v>
      </c>
      <c r="U115" s="163">
        <v>0.151</v>
      </c>
      <c r="V115" s="163">
        <f t="shared" si="48"/>
        <v>1.06</v>
      </c>
      <c r="W115" s="163"/>
      <c r="X115" s="163" t="s">
        <v>124</v>
      </c>
      <c r="Y115" s="163" t="s">
        <v>125</v>
      </c>
      <c r="Z115" s="153"/>
      <c r="AA115" s="153"/>
      <c r="AB115" s="153"/>
      <c r="AC115" s="153"/>
      <c r="AD115" s="153"/>
      <c r="AE115" s="153"/>
      <c r="AF115" s="153"/>
      <c r="AG115" s="153" t="s">
        <v>126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79">
        <v>91</v>
      </c>
      <c r="B116" s="180" t="s">
        <v>305</v>
      </c>
      <c r="C116" s="187" t="s">
        <v>306</v>
      </c>
      <c r="D116" s="181" t="s">
        <v>158</v>
      </c>
      <c r="E116" s="182">
        <v>12</v>
      </c>
      <c r="F116" s="183">
        <v>0</v>
      </c>
      <c r="G116" s="184">
        <f t="shared" si="42"/>
        <v>0</v>
      </c>
      <c r="H116" s="183">
        <v>266.55</v>
      </c>
      <c r="I116" s="184">
        <f t="shared" si="43"/>
        <v>3198.6</v>
      </c>
      <c r="J116" s="183">
        <v>32.950000000000003</v>
      </c>
      <c r="K116" s="184">
        <f t="shared" si="44"/>
        <v>395.4</v>
      </c>
      <c r="L116" s="184">
        <v>21</v>
      </c>
      <c r="M116" s="184">
        <f t="shared" si="45"/>
        <v>0</v>
      </c>
      <c r="N116" s="182">
        <v>1E-4</v>
      </c>
      <c r="O116" s="182">
        <f t="shared" si="46"/>
        <v>0</v>
      </c>
      <c r="P116" s="182">
        <v>0</v>
      </c>
      <c r="Q116" s="182">
        <f t="shared" si="47"/>
        <v>0</v>
      </c>
      <c r="R116" s="184" t="s">
        <v>159</v>
      </c>
      <c r="S116" s="184" t="s">
        <v>131</v>
      </c>
      <c r="T116" s="185" t="s">
        <v>131</v>
      </c>
      <c r="U116" s="163">
        <v>6.2E-2</v>
      </c>
      <c r="V116" s="163">
        <f t="shared" si="48"/>
        <v>0.74</v>
      </c>
      <c r="W116" s="163"/>
      <c r="X116" s="163" t="s">
        <v>124</v>
      </c>
      <c r="Y116" s="163" t="s">
        <v>125</v>
      </c>
      <c r="Z116" s="153"/>
      <c r="AA116" s="153"/>
      <c r="AB116" s="153"/>
      <c r="AC116" s="153"/>
      <c r="AD116" s="153"/>
      <c r="AE116" s="153"/>
      <c r="AF116" s="153"/>
      <c r="AG116" s="153" t="s">
        <v>126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79">
        <v>92</v>
      </c>
      <c r="B117" s="180" t="s">
        <v>307</v>
      </c>
      <c r="C117" s="187" t="s">
        <v>308</v>
      </c>
      <c r="D117" s="181" t="s">
        <v>158</v>
      </c>
      <c r="E117" s="182">
        <v>12</v>
      </c>
      <c r="F117" s="183">
        <v>0</v>
      </c>
      <c r="G117" s="184">
        <f t="shared" si="42"/>
        <v>0</v>
      </c>
      <c r="H117" s="183">
        <v>216.33</v>
      </c>
      <c r="I117" s="184">
        <f t="shared" si="43"/>
        <v>2595.96</v>
      </c>
      <c r="J117" s="183">
        <v>87.67</v>
      </c>
      <c r="K117" s="184">
        <f t="shared" si="44"/>
        <v>1052.04</v>
      </c>
      <c r="L117" s="184">
        <v>21</v>
      </c>
      <c r="M117" s="184">
        <f t="shared" si="45"/>
        <v>0</v>
      </c>
      <c r="N117" s="182">
        <v>1.8000000000000001E-4</v>
      </c>
      <c r="O117" s="182">
        <f t="shared" si="46"/>
        <v>0</v>
      </c>
      <c r="P117" s="182">
        <v>0</v>
      </c>
      <c r="Q117" s="182">
        <f t="shared" si="47"/>
        <v>0</v>
      </c>
      <c r="R117" s="184" t="s">
        <v>159</v>
      </c>
      <c r="S117" s="184" t="s">
        <v>131</v>
      </c>
      <c r="T117" s="185" t="s">
        <v>131</v>
      </c>
      <c r="U117" s="163">
        <v>0.16500000000000001</v>
      </c>
      <c r="V117" s="163">
        <f t="shared" si="48"/>
        <v>1.98</v>
      </c>
      <c r="W117" s="163"/>
      <c r="X117" s="163" t="s">
        <v>124</v>
      </c>
      <c r="Y117" s="163" t="s">
        <v>125</v>
      </c>
      <c r="Z117" s="153"/>
      <c r="AA117" s="153"/>
      <c r="AB117" s="153"/>
      <c r="AC117" s="153"/>
      <c r="AD117" s="153"/>
      <c r="AE117" s="153"/>
      <c r="AF117" s="153"/>
      <c r="AG117" s="153" t="s">
        <v>126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79">
        <v>93</v>
      </c>
      <c r="B118" s="180" t="s">
        <v>309</v>
      </c>
      <c r="C118" s="187" t="s">
        <v>310</v>
      </c>
      <c r="D118" s="181" t="s">
        <v>158</v>
      </c>
      <c r="E118" s="182">
        <v>6</v>
      </c>
      <c r="F118" s="183">
        <v>0</v>
      </c>
      <c r="G118" s="184">
        <f t="shared" si="42"/>
        <v>0</v>
      </c>
      <c r="H118" s="183">
        <v>744.08</v>
      </c>
      <c r="I118" s="184">
        <f t="shared" si="43"/>
        <v>4464.4799999999996</v>
      </c>
      <c r="J118" s="183">
        <v>142.91999999999999</v>
      </c>
      <c r="K118" s="184">
        <f t="shared" si="44"/>
        <v>857.52</v>
      </c>
      <c r="L118" s="184">
        <v>21</v>
      </c>
      <c r="M118" s="184">
        <f t="shared" si="45"/>
        <v>0</v>
      </c>
      <c r="N118" s="182">
        <v>6.8000000000000005E-4</v>
      </c>
      <c r="O118" s="182">
        <f t="shared" si="46"/>
        <v>0</v>
      </c>
      <c r="P118" s="182">
        <v>0</v>
      </c>
      <c r="Q118" s="182">
        <f t="shared" si="47"/>
        <v>0</v>
      </c>
      <c r="R118" s="184" t="s">
        <v>159</v>
      </c>
      <c r="S118" s="184" t="s">
        <v>131</v>
      </c>
      <c r="T118" s="185" t="s">
        <v>131</v>
      </c>
      <c r="U118" s="163">
        <v>0.26900000000000002</v>
      </c>
      <c r="V118" s="163">
        <f t="shared" si="48"/>
        <v>1.61</v>
      </c>
      <c r="W118" s="163"/>
      <c r="X118" s="163" t="s">
        <v>124</v>
      </c>
      <c r="Y118" s="163" t="s">
        <v>125</v>
      </c>
      <c r="Z118" s="153"/>
      <c r="AA118" s="153"/>
      <c r="AB118" s="153"/>
      <c r="AC118" s="153"/>
      <c r="AD118" s="153"/>
      <c r="AE118" s="153"/>
      <c r="AF118" s="153"/>
      <c r="AG118" s="153" t="s">
        <v>126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79">
        <v>94</v>
      </c>
      <c r="B119" s="180" t="s">
        <v>311</v>
      </c>
      <c r="C119" s="187" t="s">
        <v>312</v>
      </c>
      <c r="D119" s="181" t="s">
        <v>158</v>
      </c>
      <c r="E119" s="182">
        <v>4</v>
      </c>
      <c r="F119" s="183">
        <v>0</v>
      </c>
      <c r="G119" s="184">
        <f t="shared" si="42"/>
        <v>0</v>
      </c>
      <c r="H119" s="183">
        <v>1098.52</v>
      </c>
      <c r="I119" s="184">
        <f t="shared" si="43"/>
        <v>4394.08</v>
      </c>
      <c r="J119" s="183">
        <v>186.48</v>
      </c>
      <c r="K119" s="184">
        <f t="shared" si="44"/>
        <v>745.92</v>
      </c>
      <c r="L119" s="184">
        <v>21</v>
      </c>
      <c r="M119" s="184">
        <f t="shared" si="45"/>
        <v>0</v>
      </c>
      <c r="N119" s="182">
        <v>1.0399999999999999E-3</v>
      </c>
      <c r="O119" s="182">
        <f t="shared" si="46"/>
        <v>0</v>
      </c>
      <c r="P119" s="182">
        <v>0</v>
      </c>
      <c r="Q119" s="182">
        <f t="shared" si="47"/>
        <v>0</v>
      </c>
      <c r="R119" s="184" t="s">
        <v>159</v>
      </c>
      <c r="S119" s="184" t="s">
        <v>131</v>
      </c>
      <c r="T119" s="185" t="s">
        <v>131</v>
      </c>
      <c r="U119" s="163">
        <v>0.35099999999999998</v>
      </c>
      <c r="V119" s="163">
        <f t="shared" si="48"/>
        <v>1.4</v>
      </c>
      <c r="W119" s="163"/>
      <c r="X119" s="163" t="s">
        <v>124</v>
      </c>
      <c r="Y119" s="163" t="s">
        <v>125</v>
      </c>
      <c r="Z119" s="153"/>
      <c r="AA119" s="153"/>
      <c r="AB119" s="153"/>
      <c r="AC119" s="153"/>
      <c r="AD119" s="153"/>
      <c r="AE119" s="153"/>
      <c r="AF119" s="153"/>
      <c r="AG119" s="153" t="s">
        <v>126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79">
        <v>95</v>
      </c>
      <c r="B120" s="180" t="s">
        <v>313</v>
      </c>
      <c r="C120" s="187" t="s">
        <v>314</v>
      </c>
      <c r="D120" s="181" t="s">
        <v>158</v>
      </c>
      <c r="E120" s="182">
        <v>4</v>
      </c>
      <c r="F120" s="183">
        <v>0</v>
      </c>
      <c r="G120" s="184">
        <f t="shared" si="42"/>
        <v>0</v>
      </c>
      <c r="H120" s="183">
        <v>1679.74</v>
      </c>
      <c r="I120" s="184">
        <f t="shared" si="43"/>
        <v>6718.96</v>
      </c>
      <c r="J120" s="183">
        <v>225.26</v>
      </c>
      <c r="K120" s="184">
        <f t="shared" si="44"/>
        <v>901.04</v>
      </c>
      <c r="L120" s="184">
        <v>21</v>
      </c>
      <c r="M120" s="184">
        <f t="shared" si="45"/>
        <v>0</v>
      </c>
      <c r="N120" s="182">
        <v>1.6299999999999999E-3</v>
      </c>
      <c r="O120" s="182">
        <f t="shared" si="46"/>
        <v>0.01</v>
      </c>
      <c r="P120" s="182">
        <v>0</v>
      </c>
      <c r="Q120" s="182">
        <f t="shared" si="47"/>
        <v>0</v>
      </c>
      <c r="R120" s="184" t="s">
        <v>159</v>
      </c>
      <c r="S120" s="184" t="s">
        <v>131</v>
      </c>
      <c r="T120" s="185" t="s">
        <v>131</v>
      </c>
      <c r="U120" s="163">
        <v>0.42399999999999999</v>
      </c>
      <c r="V120" s="163">
        <f t="shared" si="48"/>
        <v>1.7</v>
      </c>
      <c r="W120" s="163"/>
      <c r="X120" s="163" t="s">
        <v>124</v>
      </c>
      <c r="Y120" s="163" t="s">
        <v>125</v>
      </c>
      <c r="Z120" s="153"/>
      <c r="AA120" s="153"/>
      <c r="AB120" s="153"/>
      <c r="AC120" s="153"/>
      <c r="AD120" s="153"/>
      <c r="AE120" s="153"/>
      <c r="AF120" s="153"/>
      <c r="AG120" s="153" t="s">
        <v>126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79">
        <v>96</v>
      </c>
      <c r="B121" s="180" t="s">
        <v>315</v>
      </c>
      <c r="C121" s="187" t="s">
        <v>316</v>
      </c>
      <c r="D121" s="181" t="s">
        <v>158</v>
      </c>
      <c r="E121" s="182">
        <v>3</v>
      </c>
      <c r="F121" s="183">
        <v>0</v>
      </c>
      <c r="G121" s="184">
        <f t="shared" si="42"/>
        <v>0</v>
      </c>
      <c r="H121" s="183">
        <v>877.08</v>
      </c>
      <c r="I121" s="184">
        <f t="shared" si="43"/>
        <v>2631.24</v>
      </c>
      <c r="J121" s="183">
        <v>142.91999999999999</v>
      </c>
      <c r="K121" s="184">
        <f t="shared" si="44"/>
        <v>428.76</v>
      </c>
      <c r="L121" s="184">
        <v>21</v>
      </c>
      <c r="M121" s="184">
        <f t="shared" si="45"/>
        <v>0</v>
      </c>
      <c r="N121" s="182">
        <v>5.5000000000000003E-4</v>
      </c>
      <c r="O121" s="182">
        <f t="shared" si="46"/>
        <v>0</v>
      </c>
      <c r="P121" s="182">
        <v>0</v>
      </c>
      <c r="Q121" s="182">
        <f t="shared" si="47"/>
        <v>0</v>
      </c>
      <c r="R121" s="184" t="s">
        <v>159</v>
      </c>
      <c r="S121" s="184" t="s">
        <v>131</v>
      </c>
      <c r="T121" s="185" t="s">
        <v>131</v>
      </c>
      <c r="U121" s="163">
        <v>0.26900000000000002</v>
      </c>
      <c r="V121" s="163">
        <f t="shared" si="48"/>
        <v>0.81</v>
      </c>
      <c r="W121" s="163"/>
      <c r="X121" s="163" t="s">
        <v>124</v>
      </c>
      <c r="Y121" s="163" t="s">
        <v>125</v>
      </c>
      <c r="Z121" s="153"/>
      <c r="AA121" s="153"/>
      <c r="AB121" s="153"/>
      <c r="AC121" s="153"/>
      <c r="AD121" s="153"/>
      <c r="AE121" s="153"/>
      <c r="AF121" s="153"/>
      <c r="AG121" s="153" t="s">
        <v>126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79">
        <v>97</v>
      </c>
      <c r="B122" s="180" t="s">
        <v>317</v>
      </c>
      <c r="C122" s="187" t="s">
        <v>318</v>
      </c>
      <c r="D122" s="181" t="s">
        <v>158</v>
      </c>
      <c r="E122" s="182">
        <v>1</v>
      </c>
      <c r="F122" s="183">
        <v>0</v>
      </c>
      <c r="G122" s="184">
        <f t="shared" si="42"/>
        <v>0</v>
      </c>
      <c r="H122" s="183">
        <v>1110.52</v>
      </c>
      <c r="I122" s="184">
        <f t="shared" si="43"/>
        <v>1110.52</v>
      </c>
      <c r="J122" s="183">
        <v>186.48</v>
      </c>
      <c r="K122" s="184">
        <f t="shared" si="44"/>
        <v>186.48</v>
      </c>
      <c r="L122" s="184">
        <v>21</v>
      </c>
      <c r="M122" s="184">
        <f t="shared" si="45"/>
        <v>0</v>
      </c>
      <c r="N122" s="182">
        <v>6.8000000000000005E-4</v>
      </c>
      <c r="O122" s="182">
        <f t="shared" si="46"/>
        <v>0</v>
      </c>
      <c r="P122" s="182">
        <v>0</v>
      </c>
      <c r="Q122" s="182">
        <f t="shared" si="47"/>
        <v>0</v>
      </c>
      <c r="R122" s="184" t="s">
        <v>159</v>
      </c>
      <c r="S122" s="184" t="s">
        <v>131</v>
      </c>
      <c r="T122" s="185" t="s">
        <v>131</v>
      </c>
      <c r="U122" s="163">
        <v>0.35099999999999998</v>
      </c>
      <c r="V122" s="163">
        <f t="shared" si="48"/>
        <v>0.35</v>
      </c>
      <c r="W122" s="163"/>
      <c r="X122" s="163" t="s">
        <v>124</v>
      </c>
      <c r="Y122" s="163" t="s">
        <v>125</v>
      </c>
      <c r="Z122" s="153"/>
      <c r="AA122" s="153"/>
      <c r="AB122" s="153"/>
      <c r="AC122" s="153"/>
      <c r="AD122" s="153"/>
      <c r="AE122" s="153"/>
      <c r="AF122" s="153"/>
      <c r="AG122" s="153" t="s">
        <v>126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79">
        <v>98</v>
      </c>
      <c r="B123" s="180" t="s">
        <v>319</v>
      </c>
      <c r="C123" s="187" t="s">
        <v>320</v>
      </c>
      <c r="D123" s="181" t="s">
        <v>158</v>
      </c>
      <c r="E123" s="182">
        <v>3</v>
      </c>
      <c r="F123" s="183">
        <v>0</v>
      </c>
      <c r="G123" s="184">
        <f t="shared" si="42"/>
        <v>0</v>
      </c>
      <c r="H123" s="183">
        <v>1557.74</v>
      </c>
      <c r="I123" s="184">
        <f t="shared" si="43"/>
        <v>4673.22</v>
      </c>
      <c r="J123" s="183">
        <v>225.26</v>
      </c>
      <c r="K123" s="184">
        <f t="shared" si="44"/>
        <v>675.78</v>
      </c>
      <c r="L123" s="184">
        <v>21</v>
      </c>
      <c r="M123" s="184">
        <f t="shared" si="45"/>
        <v>0</v>
      </c>
      <c r="N123" s="182">
        <v>1.06E-3</v>
      </c>
      <c r="O123" s="182">
        <f t="shared" si="46"/>
        <v>0</v>
      </c>
      <c r="P123" s="182">
        <v>0</v>
      </c>
      <c r="Q123" s="182">
        <f t="shared" si="47"/>
        <v>0</v>
      </c>
      <c r="R123" s="184" t="s">
        <v>159</v>
      </c>
      <c r="S123" s="184" t="s">
        <v>131</v>
      </c>
      <c r="T123" s="185" t="s">
        <v>131</v>
      </c>
      <c r="U123" s="163">
        <v>0.42399999999999999</v>
      </c>
      <c r="V123" s="163">
        <f t="shared" si="48"/>
        <v>1.27</v>
      </c>
      <c r="W123" s="163"/>
      <c r="X123" s="163" t="s">
        <v>124</v>
      </c>
      <c r="Y123" s="163" t="s">
        <v>125</v>
      </c>
      <c r="Z123" s="153"/>
      <c r="AA123" s="153"/>
      <c r="AB123" s="153"/>
      <c r="AC123" s="153"/>
      <c r="AD123" s="153"/>
      <c r="AE123" s="153"/>
      <c r="AF123" s="153"/>
      <c r="AG123" s="153" t="s">
        <v>126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ht="22.5" outlineLevel="1" x14ac:dyDescent="0.2">
      <c r="A124" s="179">
        <v>99</v>
      </c>
      <c r="B124" s="180" t="s">
        <v>321</v>
      </c>
      <c r="C124" s="187" t="s">
        <v>322</v>
      </c>
      <c r="D124" s="181" t="s">
        <v>158</v>
      </c>
      <c r="E124" s="182">
        <v>14</v>
      </c>
      <c r="F124" s="183">
        <v>0</v>
      </c>
      <c r="G124" s="184">
        <f t="shared" si="42"/>
        <v>0</v>
      </c>
      <c r="H124" s="183">
        <v>182.9</v>
      </c>
      <c r="I124" s="184">
        <f t="shared" si="43"/>
        <v>2560.6</v>
      </c>
      <c r="J124" s="183">
        <v>44.1</v>
      </c>
      <c r="K124" s="184">
        <f t="shared" si="44"/>
        <v>617.4</v>
      </c>
      <c r="L124" s="184">
        <v>21</v>
      </c>
      <c r="M124" s="184">
        <f t="shared" si="45"/>
        <v>0</v>
      </c>
      <c r="N124" s="182">
        <v>2.9999999999999997E-4</v>
      </c>
      <c r="O124" s="182">
        <f t="shared" si="46"/>
        <v>0</v>
      </c>
      <c r="P124" s="182">
        <v>0</v>
      </c>
      <c r="Q124" s="182">
        <f t="shared" si="47"/>
        <v>0</v>
      </c>
      <c r="R124" s="184" t="s">
        <v>159</v>
      </c>
      <c r="S124" s="184" t="s">
        <v>131</v>
      </c>
      <c r="T124" s="185" t="s">
        <v>131</v>
      </c>
      <c r="U124" s="163">
        <v>8.3000000000000004E-2</v>
      </c>
      <c r="V124" s="163">
        <f t="shared" si="48"/>
        <v>1.1599999999999999</v>
      </c>
      <c r="W124" s="163"/>
      <c r="X124" s="163" t="s">
        <v>124</v>
      </c>
      <c r="Y124" s="163" t="s">
        <v>125</v>
      </c>
      <c r="Z124" s="153"/>
      <c r="AA124" s="153"/>
      <c r="AB124" s="153"/>
      <c r="AC124" s="153"/>
      <c r="AD124" s="153"/>
      <c r="AE124" s="153"/>
      <c r="AF124" s="153"/>
      <c r="AG124" s="153" t="s">
        <v>126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79">
        <v>100</v>
      </c>
      <c r="B125" s="180" t="s">
        <v>323</v>
      </c>
      <c r="C125" s="187" t="s">
        <v>324</v>
      </c>
      <c r="D125" s="181" t="s">
        <v>158</v>
      </c>
      <c r="E125" s="182">
        <v>3</v>
      </c>
      <c r="F125" s="183">
        <v>0</v>
      </c>
      <c r="G125" s="184">
        <f t="shared" si="42"/>
        <v>0</v>
      </c>
      <c r="H125" s="183">
        <v>611.08000000000004</v>
      </c>
      <c r="I125" s="184">
        <f t="shared" si="43"/>
        <v>1833.24</v>
      </c>
      <c r="J125" s="183">
        <v>142.91999999999999</v>
      </c>
      <c r="K125" s="184">
        <f t="shared" si="44"/>
        <v>428.76</v>
      </c>
      <c r="L125" s="184">
        <v>21</v>
      </c>
      <c r="M125" s="184">
        <f t="shared" si="45"/>
        <v>0</v>
      </c>
      <c r="N125" s="182">
        <v>5.5999999999999995E-4</v>
      </c>
      <c r="O125" s="182">
        <f t="shared" si="46"/>
        <v>0</v>
      </c>
      <c r="P125" s="182">
        <v>0</v>
      </c>
      <c r="Q125" s="182">
        <f t="shared" si="47"/>
        <v>0</v>
      </c>
      <c r="R125" s="184" t="s">
        <v>159</v>
      </c>
      <c r="S125" s="184" t="s">
        <v>131</v>
      </c>
      <c r="T125" s="185" t="s">
        <v>131</v>
      </c>
      <c r="U125" s="163">
        <v>0.26900000000000002</v>
      </c>
      <c r="V125" s="163">
        <f t="shared" si="48"/>
        <v>0.81</v>
      </c>
      <c r="W125" s="163"/>
      <c r="X125" s="163" t="s">
        <v>124</v>
      </c>
      <c r="Y125" s="163" t="s">
        <v>125</v>
      </c>
      <c r="Z125" s="153"/>
      <c r="AA125" s="153"/>
      <c r="AB125" s="153"/>
      <c r="AC125" s="153"/>
      <c r="AD125" s="153"/>
      <c r="AE125" s="153"/>
      <c r="AF125" s="153"/>
      <c r="AG125" s="153" t="s">
        <v>126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79">
        <v>101</v>
      </c>
      <c r="B126" s="180" t="s">
        <v>325</v>
      </c>
      <c r="C126" s="187" t="s">
        <v>326</v>
      </c>
      <c r="D126" s="181" t="s">
        <v>158</v>
      </c>
      <c r="E126" s="182">
        <v>1</v>
      </c>
      <c r="F126" s="183">
        <v>0</v>
      </c>
      <c r="G126" s="184">
        <f t="shared" si="42"/>
        <v>0</v>
      </c>
      <c r="H126" s="183">
        <v>1020.52</v>
      </c>
      <c r="I126" s="184">
        <f t="shared" si="43"/>
        <v>1020.52</v>
      </c>
      <c r="J126" s="183">
        <v>186.48</v>
      </c>
      <c r="K126" s="184">
        <f t="shared" si="44"/>
        <v>186.48</v>
      </c>
      <c r="L126" s="184">
        <v>21</v>
      </c>
      <c r="M126" s="184">
        <f t="shared" si="45"/>
        <v>0</v>
      </c>
      <c r="N126" s="182">
        <v>8.4000000000000003E-4</v>
      </c>
      <c r="O126" s="182">
        <f t="shared" si="46"/>
        <v>0</v>
      </c>
      <c r="P126" s="182">
        <v>0</v>
      </c>
      <c r="Q126" s="182">
        <f t="shared" si="47"/>
        <v>0</v>
      </c>
      <c r="R126" s="184" t="s">
        <v>159</v>
      </c>
      <c r="S126" s="184" t="s">
        <v>131</v>
      </c>
      <c r="T126" s="185" t="s">
        <v>131</v>
      </c>
      <c r="U126" s="163">
        <v>0.35099999999999998</v>
      </c>
      <c r="V126" s="163">
        <f t="shared" si="48"/>
        <v>0.35</v>
      </c>
      <c r="W126" s="163"/>
      <c r="X126" s="163" t="s">
        <v>124</v>
      </c>
      <c r="Y126" s="163" t="s">
        <v>125</v>
      </c>
      <c r="Z126" s="153"/>
      <c r="AA126" s="153"/>
      <c r="AB126" s="153"/>
      <c r="AC126" s="153"/>
      <c r="AD126" s="153"/>
      <c r="AE126" s="153"/>
      <c r="AF126" s="153"/>
      <c r="AG126" s="153" t="s">
        <v>126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79">
        <v>102</v>
      </c>
      <c r="B127" s="180" t="s">
        <v>327</v>
      </c>
      <c r="C127" s="187" t="s">
        <v>328</v>
      </c>
      <c r="D127" s="181" t="s">
        <v>158</v>
      </c>
      <c r="E127" s="182">
        <v>3</v>
      </c>
      <c r="F127" s="183">
        <v>0</v>
      </c>
      <c r="G127" s="184">
        <f t="shared" si="42"/>
        <v>0</v>
      </c>
      <c r="H127" s="183">
        <v>1683.74</v>
      </c>
      <c r="I127" s="184">
        <f t="shared" si="43"/>
        <v>5051.22</v>
      </c>
      <c r="J127" s="183">
        <v>225.26</v>
      </c>
      <c r="K127" s="184">
        <f t="shared" si="44"/>
        <v>675.78</v>
      </c>
      <c r="L127" s="184">
        <v>21</v>
      </c>
      <c r="M127" s="184">
        <f t="shared" si="45"/>
        <v>0</v>
      </c>
      <c r="N127" s="182">
        <v>1.42E-3</v>
      </c>
      <c r="O127" s="182">
        <f t="shared" si="46"/>
        <v>0</v>
      </c>
      <c r="P127" s="182">
        <v>0</v>
      </c>
      <c r="Q127" s="182">
        <f t="shared" si="47"/>
        <v>0</v>
      </c>
      <c r="R127" s="184" t="s">
        <v>159</v>
      </c>
      <c r="S127" s="184" t="s">
        <v>131</v>
      </c>
      <c r="T127" s="185" t="s">
        <v>131</v>
      </c>
      <c r="U127" s="163">
        <v>0.42399999999999999</v>
      </c>
      <c r="V127" s="163">
        <f t="shared" si="48"/>
        <v>1.27</v>
      </c>
      <c r="W127" s="163"/>
      <c r="X127" s="163" t="s">
        <v>124</v>
      </c>
      <c r="Y127" s="163" t="s">
        <v>125</v>
      </c>
      <c r="Z127" s="153"/>
      <c r="AA127" s="153"/>
      <c r="AB127" s="153"/>
      <c r="AC127" s="153"/>
      <c r="AD127" s="153"/>
      <c r="AE127" s="153"/>
      <c r="AF127" s="153"/>
      <c r="AG127" s="153" t="s">
        <v>126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79">
        <v>103</v>
      </c>
      <c r="B128" s="180" t="s">
        <v>329</v>
      </c>
      <c r="C128" s="187" t="s">
        <v>330</v>
      </c>
      <c r="D128" s="181" t="s">
        <v>158</v>
      </c>
      <c r="E128" s="182">
        <v>4</v>
      </c>
      <c r="F128" s="183">
        <v>0</v>
      </c>
      <c r="G128" s="184">
        <f t="shared" si="42"/>
        <v>0</v>
      </c>
      <c r="H128" s="183">
        <v>5393.68</v>
      </c>
      <c r="I128" s="184">
        <f t="shared" si="43"/>
        <v>21574.720000000001</v>
      </c>
      <c r="J128" s="183">
        <v>421.32</v>
      </c>
      <c r="K128" s="184">
        <f t="shared" si="44"/>
        <v>1685.28</v>
      </c>
      <c r="L128" s="184">
        <v>21</v>
      </c>
      <c r="M128" s="184">
        <f t="shared" si="45"/>
        <v>0</v>
      </c>
      <c r="N128" s="182">
        <v>5.4400000000000004E-3</v>
      </c>
      <c r="O128" s="182">
        <f t="shared" si="46"/>
        <v>0.02</v>
      </c>
      <c r="P128" s="182">
        <v>0</v>
      </c>
      <c r="Q128" s="182">
        <f t="shared" si="47"/>
        <v>0</v>
      </c>
      <c r="R128" s="184" t="s">
        <v>159</v>
      </c>
      <c r="S128" s="184" t="s">
        <v>131</v>
      </c>
      <c r="T128" s="185" t="s">
        <v>131</v>
      </c>
      <c r="U128" s="163">
        <v>0.79300000000000004</v>
      </c>
      <c r="V128" s="163">
        <f t="shared" si="48"/>
        <v>3.17</v>
      </c>
      <c r="W128" s="163"/>
      <c r="X128" s="163" t="s">
        <v>124</v>
      </c>
      <c r="Y128" s="163" t="s">
        <v>125</v>
      </c>
      <c r="Z128" s="153"/>
      <c r="AA128" s="153"/>
      <c r="AB128" s="153"/>
      <c r="AC128" s="153"/>
      <c r="AD128" s="153"/>
      <c r="AE128" s="153"/>
      <c r="AF128" s="153"/>
      <c r="AG128" s="153" t="s">
        <v>126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79">
        <v>104</v>
      </c>
      <c r="B129" s="180" t="s">
        <v>331</v>
      </c>
      <c r="C129" s="187" t="s">
        <v>332</v>
      </c>
      <c r="D129" s="181" t="s">
        <v>158</v>
      </c>
      <c r="E129" s="182">
        <v>20</v>
      </c>
      <c r="F129" s="183">
        <v>0</v>
      </c>
      <c r="G129" s="184">
        <f t="shared" si="42"/>
        <v>0</v>
      </c>
      <c r="H129" s="183">
        <v>53.85</v>
      </c>
      <c r="I129" s="184">
        <f t="shared" si="43"/>
        <v>1077</v>
      </c>
      <c r="J129" s="183">
        <v>160.15</v>
      </c>
      <c r="K129" s="184">
        <f t="shared" si="44"/>
        <v>3203</v>
      </c>
      <c r="L129" s="184">
        <v>21</v>
      </c>
      <c r="M129" s="184">
        <f t="shared" si="45"/>
        <v>0</v>
      </c>
      <c r="N129" s="182">
        <v>2.4000000000000001E-4</v>
      </c>
      <c r="O129" s="182">
        <f t="shared" si="46"/>
        <v>0</v>
      </c>
      <c r="P129" s="182">
        <v>0</v>
      </c>
      <c r="Q129" s="182">
        <f t="shared" si="47"/>
        <v>0</v>
      </c>
      <c r="R129" s="184" t="s">
        <v>159</v>
      </c>
      <c r="S129" s="184" t="s">
        <v>131</v>
      </c>
      <c r="T129" s="185" t="s">
        <v>131</v>
      </c>
      <c r="U129" s="163">
        <v>0.27800000000000002</v>
      </c>
      <c r="V129" s="163">
        <f t="shared" si="48"/>
        <v>5.56</v>
      </c>
      <c r="W129" s="163"/>
      <c r="X129" s="163" t="s">
        <v>124</v>
      </c>
      <c r="Y129" s="163" t="s">
        <v>125</v>
      </c>
      <c r="Z129" s="153"/>
      <c r="AA129" s="153"/>
      <c r="AB129" s="153"/>
      <c r="AC129" s="153"/>
      <c r="AD129" s="153"/>
      <c r="AE129" s="153"/>
      <c r="AF129" s="153"/>
      <c r="AG129" s="153" t="s">
        <v>126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ht="33.75" outlineLevel="1" x14ac:dyDescent="0.2">
      <c r="A130" s="179">
        <v>105</v>
      </c>
      <c r="B130" s="180" t="s">
        <v>333</v>
      </c>
      <c r="C130" s="187" t="s">
        <v>334</v>
      </c>
      <c r="D130" s="181" t="s">
        <v>158</v>
      </c>
      <c r="E130" s="182">
        <v>10</v>
      </c>
      <c r="F130" s="183">
        <v>0</v>
      </c>
      <c r="G130" s="184">
        <f t="shared" si="42"/>
        <v>0</v>
      </c>
      <c r="H130" s="183">
        <v>161.5</v>
      </c>
      <c r="I130" s="184">
        <f t="shared" si="43"/>
        <v>1615</v>
      </c>
      <c r="J130" s="183">
        <v>0</v>
      </c>
      <c r="K130" s="184">
        <f t="shared" si="44"/>
        <v>0</v>
      </c>
      <c r="L130" s="184">
        <v>21</v>
      </c>
      <c r="M130" s="184">
        <f t="shared" si="45"/>
        <v>0</v>
      </c>
      <c r="N130" s="182">
        <v>0</v>
      </c>
      <c r="O130" s="182">
        <f t="shared" si="46"/>
        <v>0</v>
      </c>
      <c r="P130" s="182">
        <v>0</v>
      </c>
      <c r="Q130" s="182">
        <f t="shared" si="47"/>
        <v>0</v>
      </c>
      <c r="R130" s="184" t="s">
        <v>130</v>
      </c>
      <c r="S130" s="184" t="s">
        <v>131</v>
      </c>
      <c r="T130" s="185" t="s">
        <v>131</v>
      </c>
      <c r="U130" s="163">
        <v>0</v>
      </c>
      <c r="V130" s="163">
        <f t="shared" si="48"/>
        <v>0</v>
      </c>
      <c r="W130" s="163"/>
      <c r="X130" s="163" t="s">
        <v>132</v>
      </c>
      <c r="Y130" s="163" t="s">
        <v>125</v>
      </c>
      <c r="Z130" s="153"/>
      <c r="AA130" s="153"/>
      <c r="AB130" s="153"/>
      <c r="AC130" s="153"/>
      <c r="AD130" s="153"/>
      <c r="AE130" s="153"/>
      <c r="AF130" s="153"/>
      <c r="AG130" s="153" t="s">
        <v>133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79">
        <v>106</v>
      </c>
      <c r="B131" s="180" t="s">
        <v>335</v>
      </c>
      <c r="C131" s="187" t="s">
        <v>426</v>
      </c>
      <c r="D131" s="181" t="s">
        <v>198</v>
      </c>
      <c r="E131" s="182">
        <v>4</v>
      </c>
      <c r="F131" s="183">
        <v>0</v>
      </c>
      <c r="G131" s="184">
        <f t="shared" si="42"/>
        <v>0</v>
      </c>
      <c r="H131" s="183">
        <v>2780</v>
      </c>
      <c r="I131" s="184">
        <f t="shared" si="43"/>
        <v>11120</v>
      </c>
      <c r="J131" s="183">
        <v>0</v>
      </c>
      <c r="K131" s="184">
        <f t="shared" si="44"/>
        <v>0</v>
      </c>
      <c r="L131" s="184">
        <v>21</v>
      </c>
      <c r="M131" s="184">
        <f t="shared" si="45"/>
        <v>0</v>
      </c>
      <c r="N131" s="182">
        <v>0</v>
      </c>
      <c r="O131" s="182">
        <f t="shared" si="46"/>
        <v>0</v>
      </c>
      <c r="P131" s="182">
        <v>0</v>
      </c>
      <c r="Q131" s="182">
        <f t="shared" si="47"/>
        <v>0</v>
      </c>
      <c r="R131" s="184"/>
      <c r="S131" s="184" t="s">
        <v>122</v>
      </c>
      <c r="T131" s="185" t="s">
        <v>123</v>
      </c>
      <c r="U131" s="163">
        <v>0</v>
      </c>
      <c r="V131" s="163">
        <f t="shared" si="48"/>
        <v>0</v>
      </c>
      <c r="W131" s="163"/>
      <c r="X131" s="163" t="s">
        <v>132</v>
      </c>
      <c r="Y131" s="163" t="s">
        <v>125</v>
      </c>
      <c r="Z131" s="153"/>
      <c r="AA131" s="153"/>
      <c r="AB131" s="153"/>
      <c r="AC131" s="153"/>
      <c r="AD131" s="153"/>
      <c r="AE131" s="153"/>
      <c r="AF131" s="153"/>
      <c r="AG131" s="153" t="s">
        <v>133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79">
        <v>107</v>
      </c>
      <c r="B132" s="180" t="s">
        <v>336</v>
      </c>
      <c r="C132" s="187" t="s">
        <v>427</v>
      </c>
      <c r="D132" s="181" t="s">
        <v>198</v>
      </c>
      <c r="E132" s="182">
        <v>3</v>
      </c>
      <c r="F132" s="183">
        <v>0</v>
      </c>
      <c r="G132" s="184">
        <f t="shared" si="42"/>
        <v>0</v>
      </c>
      <c r="H132" s="183">
        <v>1260</v>
      </c>
      <c r="I132" s="184">
        <f t="shared" si="43"/>
        <v>3780</v>
      </c>
      <c r="J132" s="183">
        <v>0</v>
      </c>
      <c r="K132" s="184">
        <f t="shared" si="44"/>
        <v>0</v>
      </c>
      <c r="L132" s="184">
        <v>21</v>
      </c>
      <c r="M132" s="184">
        <f t="shared" si="45"/>
        <v>0</v>
      </c>
      <c r="N132" s="182">
        <v>0</v>
      </c>
      <c r="O132" s="182">
        <f t="shared" si="46"/>
        <v>0</v>
      </c>
      <c r="P132" s="182">
        <v>0</v>
      </c>
      <c r="Q132" s="182">
        <f t="shared" si="47"/>
        <v>0</v>
      </c>
      <c r="R132" s="184"/>
      <c r="S132" s="184" t="s">
        <v>122</v>
      </c>
      <c r="T132" s="185" t="s">
        <v>123</v>
      </c>
      <c r="U132" s="163">
        <v>0</v>
      </c>
      <c r="V132" s="163">
        <f t="shared" si="48"/>
        <v>0</v>
      </c>
      <c r="W132" s="163"/>
      <c r="X132" s="163" t="s">
        <v>132</v>
      </c>
      <c r="Y132" s="163" t="s">
        <v>125</v>
      </c>
      <c r="Z132" s="153"/>
      <c r="AA132" s="153"/>
      <c r="AB132" s="153"/>
      <c r="AC132" s="153"/>
      <c r="AD132" s="153"/>
      <c r="AE132" s="153"/>
      <c r="AF132" s="153"/>
      <c r="AG132" s="153" t="s">
        <v>133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79">
        <v>108</v>
      </c>
      <c r="B133" s="180" t="s">
        <v>337</v>
      </c>
      <c r="C133" s="187" t="s">
        <v>428</v>
      </c>
      <c r="D133" s="181" t="s">
        <v>198</v>
      </c>
      <c r="E133" s="182">
        <v>1</v>
      </c>
      <c r="F133" s="183">
        <v>0</v>
      </c>
      <c r="G133" s="184">
        <f t="shared" si="42"/>
        <v>0</v>
      </c>
      <c r="H133" s="183">
        <v>1145</v>
      </c>
      <c r="I133" s="184">
        <f t="shared" si="43"/>
        <v>1145</v>
      </c>
      <c r="J133" s="183">
        <v>0</v>
      </c>
      <c r="K133" s="184">
        <f t="shared" si="44"/>
        <v>0</v>
      </c>
      <c r="L133" s="184">
        <v>21</v>
      </c>
      <c r="M133" s="184">
        <f t="shared" si="45"/>
        <v>0</v>
      </c>
      <c r="N133" s="182">
        <v>0</v>
      </c>
      <c r="O133" s="182">
        <f t="shared" si="46"/>
        <v>0</v>
      </c>
      <c r="P133" s="182">
        <v>0</v>
      </c>
      <c r="Q133" s="182">
        <f t="shared" si="47"/>
        <v>0</v>
      </c>
      <c r="R133" s="184"/>
      <c r="S133" s="184" t="s">
        <v>122</v>
      </c>
      <c r="T133" s="185" t="s">
        <v>123</v>
      </c>
      <c r="U133" s="163">
        <v>0</v>
      </c>
      <c r="V133" s="163">
        <f t="shared" si="48"/>
        <v>0</v>
      </c>
      <c r="W133" s="163"/>
      <c r="X133" s="163" t="s">
        <v>132</v>
      </c>
      <c r="Y133" s="163" t="s">
        <v>125</v>
      </c>
      <c r="Z133" s="153"/>
      <c r="AA133" s="153"/>
      <c r="AB133" s="153"/>
      <c r="AC133" s="153"/>
      <c r="AD133" s="153"/>
      <c r="AE133" s="153"/>
      <c r="AF133" s="153"/>
      <c r="AG133" s="153" t="s">
        <v>133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79">
        <v>109</v>
      </c>
      <c r="B134" s="180" t="s">
        <v>338</v>
      </c>
      <c r="C134" s="187" t="s">
        <v>339</v>
      </c>
      <c r="D134" s="181" t="s">
        <v>0</v>
      </c>
      <c r="E134" s="182">
        <v>1458.83</v>
      </c>
      <c r="F134" s="183">
        <v>0</v>
      </c>
      <c r="G134" s="184">
        <f t="shared" si="42"/>
        <v>0</v>
      </c>
      <c r="H134" s="183">
        <v>0</v>
      </c>
      <c r="I134" s="184">
        <f t="shared" si="43"/>
        <v>0</v>
      </c>
      <c r="J134" s="183">
        <v>0.42</v>
      </c>
      <c r="K134" s="184">
        <f t="shared" si="44"/>
        <v>612.71</v>
      </c>
      <c r="L134" s="184">
        <v>21</v>
      </c>
      <c r="M134" s="184">
        <f t="shared" si="45"/>
        <v>0</v>
      </c>
      <c r="N134" s="182">
        <v>0</v>
      </c>
      <c r="O134" s="182">
        <f t="shared" si="46"/>
        <v>0</v>
      </c>
      <c r="P134" s="182">
        <v>0</v>
      </c>
      <c r="Q134" s="182">
        <f t="shared" si="47"/>
        <v>0</v>
      </c>
      <c r="R134" s="184" t="s">
        <v>159</v>
      </c>
      <c r="S134" s="184" t="s">
        <v>131</v>
      </c>
      <c r="T134" s="185" t="s">
        <v>131</v>
      </c>
      <c r="U134" s="163">
        <v>0</v>
      </c>
      <c r="V134" s="163">
        <f t="shared" si="48"/>
        <v>0</v>
      </c>
      <c r="W134" s="163"/>
      <c r="X134" s="163" t="s">
        <v>145</v>
      </c>
      <c r="Y134" s="163" t="s">
        <v>125</v>
      </c>
      <c r="Z134" s="153"/>
      <c r="AA134" s="153"/>
      <c r="AB134" s="153"/>
      <c r="AC134" s="153"/>
      <c r="AD134" s="153"/>
      <c r="AE134" s="153"/>
      <c r="AF134" s="153"/>
      <c r="AG134" s="153" t="s">
        <v>146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x14ac:dyDescent="0.2">
      <c r="A135" s="165" t="s">
        <v>117</v>
      </c>
      <c r="B135" s="166" t="s">
        <v>82</v>
      </c>
      <c r="C135" s="186" t="s">
        <v>83</v>
      </c>
      <c r="D135" s="167"/>
      <c r="E135" s="168"/>
      <c r="F135" s="169"/>
      <c r="G135" s="169">
        <f>SUMIF(AG136:AG149,"&lt;&gt;NOR",G136:G149)</f>
        <v>0</v>
      </c>
      <c r="H135" s="169"/>
      <c r="I135" s="169">
        <f>SUM(I136:I149)</f>
        <v>7895.9</v>
      </c>
      <c r="J135" s="169"/>
      <c r="K135" s="169">
        <f>SUM(K136:K149)</f>
        <v>5141.45</v>
      </c>
      <c r="L135" s="169"/>
      <c r="M135" s="169">
        <f>SUM(M136:M149)</f>
        <v>0</v>
      </c>
      <c r="N135" s="168"/>
      <c r="O135" s="168">
        <f>SUM(O136:O149)</f>
        <v>0.01</v>
      </c>
      <c r="P135" s="168"/>
      <c r="Q135" s="168">
        <f>SUM(Q136:Q149)</f>
        <v>0</v>
      </c>
      <c r="R135" s="169"/>
      <c r="S135" s="169"/>
      <c r="T135" s="170"/>
      <c r="U135" s="164"/>
      <c r="V135" s="164">
        <f>SUM(V136:V149)</f>
        <v>0</v>
      </c>
      <c r="W135" s="164"/>
      <c r="X135" s="164"/>
      <c r="Y135" s="164"/>
      <c r="AG135" t="s">
        <v>118</v>
      </c>
    </row>
    <row r="136" spans="1:60" outlineLevel="1" x14ac:dyDescent="0.2">
      <c r="A136" s="179">
        <v>110</v>
      </c>
      <c r="B136" s="180" t="s">
        <v>340</v>
      </c>
      <c r="C136" s="187" t="s">
        <v>341</v>
      </c>
      <c r="D136" s="181" t="s">
        <v>158</v>
      </c>
      <c r="E136" s="182">
        <v>1</v>
      </c>
      <c r="F136" s="183">
        <v>0</v>
      </c>
      <c r="G136" s="184">
        <f t="shared" ref="G136:G148" si="49">ROUND(E136*F136,2)</f>
        <v>0</v>
      </c>
      <c r="H136" s="183">
        <v>0</v>
      </c>
      <c r="I136" s="184">
        <f t="shared" ref="I136:I148" si="50">ROUND(E136*H136,2)</f>
        <v>0</v>
      </c>
      <c r="J136" s="183">
        <v>600</v>
      </c>
      <c r="K136" s="184">
        <f t="shared" ref="K136:K148" si="51">ROUND(E136*J136,2)</f>
        <v>600</v>
      </c>
      <c r="L136" s="184">
        <v>21</v>
      </c>
      <c r="M136" s="184">
        <f t="shared" ref="M136:M148" si="52">G136*(1+L136/100)</f>
        <v>0</v>
      </c>
      <c r="N136" s="182">
        <v>0</v>
      </c>
      <c r="O136" s="182">
        <f t="shared" ref="O136:O148" si="53">ROUND(E136*N136,2)</f>
        <v>0</v>
      </c>
      <c r="P136" s="182">
        <v>0</v>
      </c>
      <c r="Q136" s="182">
        <f t="shared" ref="Q136:Q148" si="54">ROUND(E136*P136,2)</f>
        <v>0</v>
      </c>
      <c r="R136" s="184"/>
      <c r="S136" s="184" t="s">
        <v>122</v>
      </c>
      <c r="T136" s="185" t="s">
        <v>123</v>
      </c>
      <c r="U136" s="163">
        <v>0</v>
      </c>
      <c r="V136" s="163">
        <f t="shared" ref="V136:V148" si="55">ROUND(E136*U136,2)</f>
        <v>0</v>
      </c>
      <c r="W136" s="163"/>
      <c r="X136" s="163" t="s">
        <v>124</v>
      </c>
      <c r="Y136" s="163" t="s">
        <v>125</v>
      </c>
      <c r="Z136" s="153"/>
      <c r="AA136" s="153"/>
      <c r="AB136" s="153"/>
      <c r="AC136" s="153"/>
      <c r="AD136" s="153"/>
      <c r="AE136" s="153"/>
      <c r="AF136" s="153"/>
      <c r="AG136" s="153" t="s">
        <v>126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79">
        <v>111</v>
      </c>
      <c r="B137" s="180" t="s">
        <v>342</v>
      </c>
      <c r="C137" s="187" t="s">
        <v>343</v>
      </c>
      <c r="D137" s="181" t="s">
        <v>158</v>
      </c>
      <c r="E137" s="182">
        <v>1</v>
      </c>
      <c r="F137" s="183">
        <v>0</v>
      </c>
      <c r="G137" s="184">
        <f t="shared" si="49"/>
        <v>0</v>
      </c>
      <c r="H137" s="183">
        <v>0</v>
      </c>
      <c r="I137" s="184">
        <f t="shared" si="50"/>
        <v>0</v>
      </c>
      <c r="J137" s="183">
        <v>350</v>
      </c>
      <c r="K137" s="184">
        <f t="shared" si="51"/>
        <v>350</v>
      </c>
      <c r="L137" s="184">
        <v>21</v>
      </c>
      <c r="M137" s="184">
        <f t="shared" si="52"/>
        <v>0</v>
      </c>
      <c r="N137" s="182">
        <v>0</v>
      </c>
      <c r="O137" s="182">
        <f t="shared" si="53"/>
        <v>0</v>
      </c>
      <c r="P137" s="182">
        <v>0</v>
      </c>
      <c r="Q137" s="182">
        <f t="shared" si="54"/>
        <v>0</v>
      </c>
      <c r="R137" s="184"/>
      <c r="S137" s="184" t="s">
        <v>122</v>
      </c>
      <c r="T137" s="185" t="s">
        <v>123</v>
      </c>
      <c r="U137" s="163">
        <v>0</v>
      </c>
      <c r="V137" s="163">
        <f t="shared" si="55"/>
        <v>0</v>
      </c>
      <c r="W137" s="163"/>
      <c r="X137" s="163" t="s">
        <v>124</v>
      </c>
      <c r="Y137" s="163" t="s">
        <v>125</v>
      </c>
      <c r="Z137" s="153"/>
      <c r="AA137" s="153"/>
      <c r="AB137" s="153"/>
      <c r="AC137" s="153"/>
      <c r="AD137" s="153"/>
      <c r="AE137" s="153"/>
      <c r="AF137" s="153"/>
      <c r="AG137" s="153" t="s">
        <v>126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79">
        <v>112</v>
      </c>
      <c r="B138" s="180" t="s">
        <v>344</v>
      </c>
      <c r="C138" s="187" t="s">
        <v>345</v>
      </c>
      <c r="D138" s="181" t="s">
        <v>198</v>
      </c>
      <c r="E138" s="182">
        <v>10</v>
      </c>
      <c r="F138" s="183">
        <v>0</v>
      </c>
      <c r="G138" s="184">
        <f t="shared" si="49"/>
        <v>0</v>
      </c>
      <c r="H138" s="183">
        <v>0</v>
      </c>
      <c r="I138" s="184">
        <f t="shared" si="50"/>
        <v>0</v>
      </c>
      <c r="J138" s="183">
        <v>197.33</v>
      </c>
      <c r="K138" s="184">
        <f t="shared" si="51"/>
        <v>1973.3</v>
      </c>
      <c r="L138" s="184">
        <v>21</v>
      </c>
      <c r="M138" s="184">
        <f t="shared" si="52"/>
        <v>0</v>
      </c>
      <c r="N138" s="182">
        <v>1.7000000000000001E-4</v>
      </c>
      <c r="O138" s="182">
        <f t="shared" si="53"/>
        <v>0</v>
      </c>
      <c r="P138" s="182">
        <v>0</v>
      </c>
      <c r="Q138" s="182">
        <f t="shared" si="54"/>
        <v>0</v>
      </c>
      <c r="R138" s="184"/>
      <c r="S138" s="184" t="s">
        <v>122</v>
      </c>
      <c r="T138" s="185" t="s">
        <v>123</v>
      </c>
      <c r="U138" s="163">
        <v>0</v>
      </c>
      <c r="V138" s="163">
        <f t="shared" si="55"/>
        <v>0</v>
      </c>
      <c r="W138" s="163"/>
      <c r="X138" s="163" t="s">
        <v>124</v>
      </c>
      <c r="Y138" s="163" t="s">
        <v>125</v>
      </c>
      <c r="Z138" s="153"/>
      <c r="AA138" s="153"/>
      <c r="AB138" s="153"/>
      <c r="AC138" s="153"/>
      <c r="AD138" s="153"/>
      <c r="AE138" s="153"/>
      <c r="AF138" s="153"/>
      <c r="AG138" s="153" t="s">
        <v>126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79">
        <v>113</v>
      </c>
      <c r="B139" s="180" t="s">
        <v>346</v>
      </c>
      <c r="C139" s="187" t="s">
        <v>347</v>
      </c>
      <c r="D139" s="181" t="s">
        <v>348</v>
      </c>
      <c r="E139" s="182">
        <v>30</v>
      </c>
      <c r="F139" s="183">
        <v>0</v>
      </c>
      <c r="G139" s="184">
        <f t="shared" si="49"/>
        <v>0</v>
      </c>
      <c r="H139" s="183">
        <v>0</v>
      </c>
      <c r="I139" s="184">
        <f t="shared" si="50"/>
        <v>0</v>
      </c>
      <c r="J139" s="183">
        <v>65</v>
      </c>
      <c r="K139" s="184">
        <f t="shared" si="51"/>
        <v>1950</v>
      </c>
      <c r="L139" s="184">
        <v>21</v>
      </c>
      <c r="M139" s="184">
        <f t="shared" si="52"/>
        <v>0</v>
      </c>
      <c r="N139" s="182">
        <v>1.7000000000000001E-4</v>
      </c>
      <c r="O139" s="182">
        <f t="shared" si="53"/>
        <v>0.01</v>
      </c>
      <c r="P139" s="182">
        <v>0</v>
      </c>
      <c r="Q139" s="182">
        <f t="shared" si="54"/>
        <v>0</v>
      </c>
      <c r="R139" s="184"/>
      <c r="S139" s="184" t="s">
        <v>122</v>
      </c>
      <c r="T139" s="185" t="s">
        <v>123</v>
      </c>
      <c r="U139" s="163">
        <v>0</v>
      </c>
      <c r="V139" s="163">
        <f t="shared" si="55"/>
        <v>0</v>
      </c>
      <c r="W139" s="163"/>
      <c r="X139" s="163" t="s">
        <v>124</v>
      </c>
      <c r="Y139" s="163" t="s">
        <v>125</v>
      </c>
      <c r="Z139" s="153"/>
      <c r="AA139" s="153"/>
      <c r="AB139" s="153"/>
      <c r="AC139" s="153"/>
      <c r="AD139" s="153"/>
      <c r="AE139" s="153"/>
      <c r="AF139" s="153"/>
      <c r="AG139" s="153" t="s">
        <v>126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ht="22.5" outlineLevel="1" x14ac:dyDescent="0.2">
      <c r="A140" s="179">
        <v>114</v>
      </c>
      <c r="B140" s="180" t="s">
        <v>349</v>
      </c>
      <c r="C140" s="187" t="s">
        <v>350</v>
      </c>
      <c r="D140" s="181" t="s">
        <v>158</v>
      </c>
      <c r="E140" s="182">
        <v>3</v>
      </c>
      <c r="F140" s="183">
        <v>0</v>
      </c>
      <c r="G140" s="184">
        <f t="shared" si="49"/>
        <v>0</v>
      </c>
      <c r="H140" s="183">
        <v>430.5</v>
      </c>
      <c r="I140" s="184">
        <f t="shared" si="50"/>
        <v>1291.5</v>
      </c>
      <c r="J140" s="183">
        <v>0</v>
      </c>
      <c r="K140" s="184">
        <f t="shared" si="51"/>
        <v>0</v>
      </c>
      <c r="L140" s="184">
        <v>21</v>
      </c>
      <c r="M140" s="184">
        <f t="shared" si="52"/>
        <v>0</v>
      </c>
      <c r="N140" s="182">
        <v>5.0000000000000001E-4</v>
      </c>
      <c r="O140" s="182">
        <f t="shared" si="53"/>
        <v>0</v>
      </c>
      <c r="P140" s="182">
        <v>0</v>
      </c>
      <c r="Q140" s="182">
        <f t="shared" si="54"/>
        <v>0</v>
      </c>
      <c r="R140" s="184" t="s">
        <v>130</v>
      </c>
      <c r="S140" s="184" t="s">
        <v>131</v>
      </c>
      <c r="T140" s="185" t="s">
        <v>131</v>
      </c>
      <c r="U140" s="163">
        <v>0</v>
      </c>
      <c r="V140" s="163">
        <f t="shared" si="55"/>
        <v>0</v>
      </c>
      <c r="W140" s="163"/>
      <c r="X140" s="163" t="s">
        <v>132</v>
      </c>
      <c r="Y140" s="163" t="s">
        <v>125</v>
      </c>
      <c r="Z140" s="153"/>
      <c r="AA140" s="153"/>
      <c r="AB140" s="153"/>
      <c r="AC140" s="153"/>
      <c r="AD140" s="153"/>
      <c r="AE140" s="153"/>
      <c r="AF140" s="153"/>
      <c r="AG140" s="153" t="s">
        <v>133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ht="22.5" outlineLevel="1" x14ac:dyDescent="0.2">
      <c r="A141" s="179">
        <v>115</v>
      </c>
      <c r="B141" s="180" t="s">
        <v>351</v>
      </c>
      <c r="C141" s="187" t="s">
        <v>352</v>
      </c>
      <c r="D141" s="181" t="s">
        <v>158</v>
      </c>
      <c r="E141" s="182">
        <v>4</v>
      </c>
      <c r="F141" s="183">
        <v>0</v>
      </c>
      <c r="G141" s="184">
        <f t="shared" si="49"/>
        <v>0</v>
      </c>
      <c r="H141" s="183">
        <v>1289</v>
      </c>
      <c r="I141" s="184">
        <f t="shared" si="50"/>
        <v>5156</v>
      </c>
      <c r="J141" s="183">
        <v>0</v>
      </c>
      <c r="K141" s="184">
        <f t="shared" si="51"/>
        <v>0</v>
      </c>
      <c r="L141" s="184">
        <v>21</v>
      </c>
      <c r="M141" s="184">
        <f t="shared" si="52"/>
        <v>0</v>
      </c>
      <c r="N141" s="182">
        <v>1E-3</v>
      </c>
      <c r="O141" s="182">
        <f t="shared" si="53"/>
        <v>0</v>
      </c>
      <c r="P141" s="182">
        <v>0</v>
      </c>
      <c r="Q141" s="182">
        <f t="shared" si="54"/>
        <v>0</v>
      </c>
      <c r="R141" s="184" t="s">
        <v>130</v>
      </c>
      <c r="S141" s="184" t="s">
        <v>131</v>
      </c>
      <c r="T141" s="185" t="s">
        <v>131</v>
      </c>
      <c r="U141" s="163">
        <v>0</v>
      </c>
      <c r="V141" s="163">
        <f t="shared" si="55"/>
        <v>0</v>
      </c>
      <c r="W141" s="163"/>
      <c r="X141" s="163" t="s">
        <v>132</v>
      </c>
      <c r="Y141" s="163" t="s">
        <v>125</v>
      </c>
      <c r="Z141" s="153"/>
      <c r="AA141" s="153"/>
      <c r="AB141" s="153"/>
      <c r="AC141" s="153"/>
      <c r="AD141" s="153"/>
      <c r="AE141" s="153"/>
      <c r="AF141" s="153"/>
      <c r="AG141" s="153" t="s">
        <v>133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79">
        <v>116</v>
      </c>
      <c r="B142" s="180" t="s">
        <v>353</v>
      </c>
      <c r="C142" s="187" t="s">
        <v>354</v>
      </c>
      <c r="D142" s="181" t="s">
        <v>129</v>
      </c>
      <c r="E142" s="182">
        <v>14</v>
      </c>
      <c r="F142" s="183">
        <v>0</v>
      </c>
      <c r="G142" s="184">
        <f t="shared" si="49"/>
        <v>0</v>
      </c>
      <c r="H142" s="183">
        <v>32.799999999999997</v>
      </c>
      <c r="I142" s="184">
        <f t="shared" si="50"/>
        <v>459.2</v>
      </c>
      <c r="J142" s="183">
        <v>0</v>
      </c>
      <c r="K142" s="184">
        <f t="shared" si="51"/>
        <v>0</v>
      </c>
      <c r="L142" s="184">
        <v>21</v>
      </c>
      <c r="M142" s="184">
        <f t="shared" si="52"/>
        <v>0</v>
      </c>
      <c r="N142" s="182">
        <v>3.2000000000000003E-4</v>
      </c>
      <c r="O142" s="182">
        <f t="shared" si="53"/>
        <v>0</v>
      </c>
      <c r="P142" s="182">
        <v>0</v>
      </c>
      <c r="Q142" s="182">
        <f t="shared" si="54"/>
        <v>0</v>
      </c>
      <c r="R142" s="184" t="s">
        <v>130</v>
      </c>
      <c r="S142" s="184" t="s">
        <v>131</v>
      </c>
      <c r="T142" s="185" t="s">
        <v>131</v>
      </c>
      <c r="U142" s="163">
        <v>0</v>
      </c>
      <c r="V142" s="163">
        <f t="shared" si="55"/>
        <v>0</v>
      </c>
      <c r="W142" s="163"/>
      <c r="X142" s="163" t="s">
        <v>132</v>
      </c>
      <c r="Y142" s="163" t="s">
        <v>125</v>
      </c>
      <c r="Z142" s="153"/>
      <c r="AA142" s="153"/>
      <c r="AB142" s="153"/>
      <c r="AC142" s="153"/>
      <c r="AD142" s="153"/>
      <c r="AE142" s="153"/>
      <c r="AF142" s="153"/>
      <c r="AG142" s="153" t="s">
        <v>133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ht="33.75" outlineLevel="1" x14ac:dyDescent="0.2">
      <c r="A143" s="179">
        <v>117</v>
      </c>
      <c r="B143" s="180" t="s">
        <v>207</v>
      </c>
      <c r="C143" s="187" t="s">
        <v>208</v>
      </c>
      <c r="D143" s="181" t="s">
        <v>158</v>
      </c>
      <c r="E143" s="182">
        <v>4</v>
      </c>
      <c r="F143" s="183">
        <v>0</v>
      </c>
      <c r="G143" s="184">
        <f t="shared" si="49"/>
        <v>0</v>
      </c>
      <c r="H143" s="183">
        <v>9.8000000000000007</v>
      </c>
      <c r="I143" s="184">
        <f t="shared" si="50"/>
        <v>39.200000000000003</v>
      </c>
      <c r="J143" s="183">
        <v>0</v>
      </c>
      <c r="K143" s="184">
        <f t="shared" si="51"/>
        <v>0</v>
      </c>
      <c r="L143" s="184">
        <v>21</v>
      </c>
      <c r="M143" s="184">
        <f t="shared" si="52"/>
        <v>0</v>
      </c>
      <c r="N143" s="182">
        <v>6.0000000000000002E-5</v>
      </c>
      <c r="O143" s="182">
        <f t="shared" si="53"/>
        <v>0</v>
      </c>
      <c r="P143" s="182">
        <v>0</v>
      </c>
      <c r="Q143" s="182">
        <f t="shared" si="54"/>
        <v>0</v>
      </c>
      <c r="R143" s="184" t="s">
        <v>130</v>
      </c>
      <c r="S143" s="184" t="s">
        <v>131</v>
      </c>
      <c r="T143" s="185" t="s">
        <v>131</v>
      </c>
      <c r="U143" s="163">
        <v>0</v>
      </c>
      <c r="V143" s="163">
        <f t="shared" si="55"/>
        <v>0</v>
      </c>
      <c r="W143" s="163"/>
      <c r="X143" s="163" t="s">
        <v>132</v>
      </c>
      <c r="Y143" s="163" t="s">
        <v>125</v>
      </c>
      <c r="Z143" s="153"/>
      <c r="AA143" s="153"/>
      <c r="AB143" s="153"/>
      <c r="AC143" s="153"/>
      <c r="AD143" s="153"/>
      <c r="AE143" s="153"/>
      <c r="AF143" s="153"/>
      <c r="AG143" s="153" t="s">
        <v>133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ht="33.75" outlineLevel="1" x14ac:dyDescent="0.2">
      <c r="A144" s="179">
        <v>118</v>
      </c>
      <c r="B144" s="180" t="s">
        <v>355</v>
      </c>
      <c r="C144" s="187" t="s">
        <v>356</v>
      </c>
      <c r="D144" s="181" t="s">
        <v>158</v>
      </c>
      <c r="E144" s="182">
        <v>6</v>
      </c>
      <c r="F144" s="183">
        <v>0</v>
      </c>
      <c r="G144" s="184">
        <f t="shared" si="49"/>
        <v>0</v>
      </c>
      <c r="H144" s="183">
        <v>10.7</v>
      </c>
      <c r="I144" s="184">
        <f t="shared" si="50"/>
        <v>64.2</v>
      </c>
      <c r="J144" s="183">
        <v>0</v>
      </c>
      <c r="K144" s="184">
        <f t="shared" si="51"/>
        <v>0</v>
      </c>
      <c r="L144" s="184">
        <v>21</v>
      </c>
      <c r="M144" s="184">
        <f t="shared" si="52"/>
        <v>0</v>
      </c>
      <c r="N144" s="182">
        <v>6.9999999999999994E-5</v>
      </c>
      <c r="O144" s="182">
        <f t="shared" si="53"/>
        <v>0</v>
      </c>
      <c r="P144" s="182">
        <v>0</v>
      </c>
      <c r="Q144" s="182">
        <f t="shared" si="54"/>
        <v>0</v>
      </c>
      <c r="R144" s="184" t="s">
        <v>130</v>
      </c>
      <c r="S144" s="184" t="s">
        <v>131</v>
      </c>
      <c r="T144" s="185" t="s">
        <v>131</v>
      </c>
      <c r="U144" s="163">
        <v>0</v>
      </c>
      <c r="V144" s="163">
        <f t="shared" si="55"/>
        <v>0</v>
      </c>
      <c r="W144" s="163"/>
      <c r="X144" s="163" t="s">
        <v>132</v>
      </c>
      <c r="Y144" s="163" t="s">
        <v>125</v>
      </c>
      <c r="Z144" s="153"/>
      <c r="AA144" s="153"/>
      <c r="AB144" s="153"/>
      <c r="AC144" s="153"/>
      <c r="AD144" s="153"/>
      <c r="AE144" s="153"/>
      <c r="AF144" s="153"/>
      <c r="AG144" s="153" t="s">
        <v>133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ht="33.75" outlineLevel="1" x14ac:dyDescent="0.2">
      <c r="A145" s="179">
        <v>119</v>
      </c>
      <c r="B145" s="180" t="s">
        <v>357</v>
      </c>
      <c r="C145" s="187" t="s">
        <v>358</v>
      </c>
      <c r="D145" s="181" t="s">
        <v>158</v>
      </c>
      <c r="E145" s="182">
        <v>14</v>
      </c>
      <c r="F145" s="183">
        <v>0</v>
      </c>
      <c r="G145" s="184">
        <f t="shared" si="49"/>
        <v>0</v>
      </c>
      <c r="H145" s="183">
        <v>11.6</v>
      </c>
      <c r="I145" s="184">
        <f t="shared" si="50"/>
        <v>162.4</v>
      </c>
      <c r="J145" s="183">
        <v>0</v>
      </c>
      <c r="K145" s="184">
        <f t="shared" si="51"/>
        <v>0</v>
      </c>
      <c r="L145" s="184">
        <v>21</v>
      </c>
      <c r="M145" s="184">
        <f t="shared" si="52"/>
        <v>0</v>
      </c>
      <c r="N145" s="182">
        <v>8.0000000000000007E-5</v>
      </c>
      <c r="O145" s="182">
        <f t="shared" si="53"/>
        <v>0</v>
      </c>
      <c r="P145" s="182">
        <v>0</v>
      </c>
      <c r="Q145" s="182">
        <f t="shared" si="54"/>
        <v>0</v>
      </c>
      <c r="R145" s="184" t="s">
        <v>130</v>
      </c>
      <c r="S145" s="184" t="s">
        <v>131</v>
      </c>
      <c r="T145" s="185" t="s">
        <v>131</v>
      </c>
      <c r="U145" s="163">
        <v>0</v>
      </c>
      <c r="V145" s="163">
        <f t="shared" si="55"/>
        <v>0</v>
      </c>
      <c r="W145" s="163"/>
      <c r="X145" s="163" t="s">
        <v>132</v>
      </c>
      <c r="Y145" s="163" t="s">
        <v>125</v>
      </c>
      <c r="Z145" s="153"/>
      <c r="AA145" s="153"/>
      <c r="AB145" s="153"/>
      <c r="AC145" s="153"/>
      <c r="AD145" s="153"/>
      <c r="AE145" s="153"/>
      <c r="AF145" s="153"/>
      <c r="AG145" s="153" t="s">
        <v>133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ht="33.75" outlineLevel="1" x14ac:dyDescent="0.2">
      <c r="A146" s="179">
        <v>120</v>
      </c>
      <c r="B146" s="180" t="s">
        <v>180</v>
      </c>
      <c r="C146" s="187" t="s">
        <v>181</v>
      </c>
      <c r="D146" s="181" t="s">
        <v>158</v>
      </c>
      <c r="E146" s="182">
        <v>22</v>
      </c>
      <c r="F146" s="183">
        <v>0</v>
      </c>
      <c r="G146" s="184">
        <f t="shared" si="49"/>
        <v>0</v>
      </c>
      <c r="H146" s="183">
        <v>17.8</v>
      </c>
      <c r="I146" s="184">
        <f t="shared" si="50"/>
        <v>391.6</v>
      </c>
      <c r="J146" s="183">
        <v>0</v>
      </c>
      <c r="K146" s="184">
        <f t="shared" si="51"/>
        <v>0</v>
      </c>
      <c r="L146" s="184">
        <v>21</v>
      </c>
      <c r="M146" s="184">
        <f t="shared" si="52"/>
        <v>0</v>
      </c>
      <c r="N146" s="182">
        <v>1E-4</v>
      </c>
      <c r="O146" s="182">
        <f t="shared" si="53"/>
        <v>0</v>
      </c>
      <c r="P146" s="182">
        <v>0</v>
      </c>
      <c r="Q146" s="182">
        <f t="shared" si="54"/>
        <v>0</v>
      </c>
      <c r="R146" s="184" t="s">
        <v>130</v>
      </c>
      <c r="S146" s="184" t="s">
        <v>131</v>
      </c>
      <c r="T146" s="185" t="s">
        <v>131</v>
      </c>
      <c r="U146" s="163">
        <v>0</v>
      </c>
      <c r="V146" s="163">
        <f t="shared" si="55"/>
        <v>0</v>
      </c>
      <c r="W146" s="163"/>
      <c r="X146" s="163" t="s">
        <v>132</v>
      </c>
      <c r="Y146" s="163" t="s">
        <v>125</v>
      </c>
      <c r="Z146" s="153"/>
      <c r="AA146" s="153"/>
      <c r="AB146" s="153"/>
      <c r="AC146" s="153"/>
      <c r="AD146" s="153"/>
      <c r="AE146" s="153"/>
      <c r="AF146" s="153"/>
      <c r="AG146" s="153" t="s">
        <v>133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ht="33.75" outlineLevel="1" x14ac:dyDescent="0.2">
      <c r="A147" s="179">
        <v>121</v>
      </c>
      <c r="B147" s="180" t="s">
        <v>359</v>
      </c>
      <c r="C147" s="187" t="s">
        <v>360</v>
      </c>
      <c r="D147" s="181" t="s">
        <v>158</v>
      </c>
      <c r="E147" s="182">
        <v>14</v>
      </c>
      <c r="F147" s="183">
        <v>0</v>
      </c>
      <c r="G147" s="184">
        <f t="shared" si="49"/>
        <v>0</v>
      </c>
      <c r="H147" s="183">
        <v>23.7</v>
      </c>
      <c r="I147" s="184">
        <f t="shared" si="50"/>
        <v>331.8</v>
      </c>
      <c r="J147" s="183">
        <v>0</v>
      </c>
      <c r="K147" s="184">
        <f t="shared" si="51"/>
        <v>0</v>
      </c>
      <c r="L147" s="184">
        <v>21</v>
      </c>
      <c r="M147" s="184">
        <f t="shared" si="52"/>
        <v>0</v>
      </c>
      <c r="N147" s="182">
        <v>1.6000000000000001E-4</v>
      </c>
      <c r="O147" s="182">
        <f t="shared" si="53"/>
        <v>0</v>
      </c>
      <c r="P147" s="182">
        <v>0</v>
      </c>
      <c r="Q147" s="182">
        <f t="shared" si="54"/>
        <v>0</v>
      </c>
      <c r="R147" s="184" t="s">
        <v>130</v>
      </c>
      <c r="S147" s="184" t="s">
        <v>131</v>
      </c>
      <c r="T147" s="185" t="s">
        <v>131</v>
      </c>
      <c r="U147" s="163">
        <v>0</v>
      </c>
      <c r="V147" s="163">
        <f t="shared" si="55"/>
        <v>0</v>
      </c>
      <c r="W147" s="163"/>
      <c r="X147" s="163" t="s">
        <v>132</v>
      </c>
      <c r="Y147" s="163" t="s">
        <v>125</v>
      </c>
      <c r="Z147" s="153"/>
      <c r="AA147" s="153"/>
      <c r="AB147" s="153"/>
      <c r="AC147" s="153"/>
      <c r="AD147" s="153"/>
      <c r="AE147" s="153"/>
      <c r="AF147" s="153"/>
      <c r="AG147" s="153" t="s">
        <v>133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72">
        <v>122</v>
      </c>
      <c r="B148" s="173" t="s">
        <v>361</v>
      </c>
      <c r="C148" s="188" t="s">
        <v>171</v>
      </c>
      <c r="D148" s="174" t="s">
        <v>0</v>
      </c>
      <c r="E148" s="175">
        <v>127.69199999999999</v>
      </c>
      <c r="F148" s="176">
        <v>0</v>
      </c>
      <c r="G148" s="177">
        <f t="shared" si="49"/>
        <v>0</v>
      </c>
      <c r="H148" s="176">
        <v>0</v>
      </c>
      <c r="I148" s="177">
        <f t="shared" si="50"/>
        <v>0</v>
      </c>
      <c r="J148" s="176">
        <v>2.1</v>
      </c>
      <c r="K148" s="177">
        <f t="shared" si="51"/>
        <v>268.14999999999998</v>
      </c>
      <c r="L148" s="177">
        <v>21</v>
      </c>
      <c r="M148" s="177">
        <f t="shared" si="52"/>
        <v>0</v>
      </c>
      <c r="N148" s="175">
        <v>0</v>
      </c>
      <c r="O148" s="175">
        <f t="shared" si="53"/>
        <v>0</v>
      </c>
      <c r="P148" s="175">
        <v>0</v>
      </c>
      <c r="Q148" s="175">
        <f t="shared" si="54"/>
        <v>0</v>
      </c>
      <c r="R148" s="177" t="s">
        <v>173</v>
      </c>
      <c r="S148" s="177" t="s">
        <v>131</v>
      </c>
      <c r="T148" s="178" t="s">
        <v>131</v>
      </c>
      <c r="U148" s="163">
        <v>0</v>
      </c>
      <c r="V148" s="163">
        <f t="shared" si="55"/>
        <v>0</v>
      </c>
      <c r="W148" s="163"/>
      <c r="X148" s="163" t="s">
        <v>145</v>
      </c>
      <c r="Y148" s="163" t="s">
        <v>125</v>
      </c>
      <c r="Z148" s="153"/>
      <c r="AA148" s="153"/>
      <c r="AB148" s="153"/>
      <c r="AC148" s="153"/>
      <c r="AD148" s="153"/>
      <c r="AE148" s="153"/>
      <c r="AF148" s="153"/>
      <c r="AG148" s="153" t="s">
        <v>146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2" x14ac:dyDescent="0.2">
      <c r="A149" s="160"/>
      <c r="B149" s="161"/>
      <c r="C149" s="248" t="s">
        <v>147</v>
      </c>
      <c r="D149" s="249"/>
      <c r="E149" s="249"/>
      <c r="F149" s="249"/>
      <c r="G149" s="249"/>
      <c r="H149" s="163"/>
      <c r="I149" s="163"/>
      <c r="J149" s="163"/>
      <c r="K149" s="163"/>
      <c r="L149" s="163"/>
      <c r="M149" s="163"/>
      <c r="N149" s="162"/>
      <c r="O149" s="162"/>
      <c r="P149" s="162"/>
      <c r="Q149" s="162"/>
      <c r="R149" s="163"/>
      <c r="S149" s="163"/>
      <c r="T149" s="163"/>
      <c r="U149" s="163"/>
      <c r="V149" s="163"/>
      <c r="W149" s="163"/>
      <c r="X149" s="163"/>
      <c r="Y149" s="163"/>
      <c r="Z149" s="153"/>
      <c r="AA149" s="153"/>
      <c r="AB149" s="153"/>
      <c r="AC149" s="153"/>
      <c r="AD149" s="153"/>
      <c r="AE149" s="153"/>
      <c r="AF149" s="153"/>
      <c r="AG149" s="153" t="s">
        <v>148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x14ac:dyDescent="0.2">
      <c r="A150" s="165" t="s">
        <v>117</v>
      </c>
      <c r="B150" s="166" t="s">
        <v>84</v>
      </c>
      <c r="C150" s="186" t="s">
        <v>85</v>
      </c>
      <c r="D150" s="167"/>
      <c r="E150" s="168"/>
      <c r="F150" s="169"/>
      <c r="G150" s="169">
        <f>SUMIF(AG151:AG152,"&lt;&gt;NOR",G151:G152)</f>
        <v>0</v>
      </c>
      <c r="H150" s="169"/>
      <c r="I150" s="169">
        <f>SUM(I151:I152)</f>
        <v>3144.4</v>
      </c>
      <c r="J150" s="169"/>
      <c r="K150" s="169">
        <f>SUM(K151:K152)</f>
        <v>10421.6</v>
      </c>
      <c r="L150" s="169"/>
      <c r="M150" s="169">
        <f>SUM(M151:M152)</f>
        <v>0</v>
      </c>
      <c r="N150" s="168"/>
      <c r="O150" s="168">
        <f>SUM(O151:O152)</f>
        <v>0.02</v>
      </c>
      <c r="P150" s="168"/>
      <c r="Q150" s="168">
        <f>SUM(Q151:Q152)</f>
        <v>0</v>
      </c>
      <c r="R150" s="169"/>
      <c r="S150" s="169"/>
      <c r="T150" s="170"/>
      <c r="U150" s="164"/>
      <c r="V150" s="164">
        <f>SUM(V151:V152)</f>
        <v>19.600000000000001</v>
      </c>
      <c r="W150" s="164"/>
      <c r="X150" s="164"/>
      <c r="Y150" s="164"/>
      <c r="AG150" t="s">
        <v>118</v>
      </c>
    </row>
    <row r="151" spans="1:60" ht="22.5" outlineLevel="1" x14ac:dyDescent="0.2">
      <c r="A151" s="172">
        <v>123</v>
      </c>
      <c r="B151" s="173" t="s">
        <v>362</v>
      </c>
      <c r="C151" s="188" t="s">
        <v>363</v>
      </c>
      <c r="D151" s="174" t="s">
        <v>129</v>
      </c>
      <c r="E151" s="175">
        <v>140</v>
      </c>
      <c r="F151" s="176">
        <v>0</v>
      </c>
      <c r="G151" s="177">
        <f>ROUND(E151*F151,2)</f>
        <v>0</v>
      </c>
      <c r="H151" s="176">
        <v>22.46</v>
      </c>
      <c r="I151" s="177">
        <f>ROUND(E151*H151,2)</f>
        <v>3144.4</v>
      </c>
      <c r="J151" s="176">
        <v>74.44</v>
      </c>
      <c r="K151" s="177">
        <f>ROUND(E151*J151,2)</f>
        <v>10421.6</v>
      </c>
      <c r="L151" s="177">
        <v>21</v>
      </c>
      <c r="M151" s="177">
        <f>G151*(1+L151/100)</f>
        <v>0</v>
      </c>
      <c r="N151" s="175">
        <v>1.2E-4</v>
      </c>
      <c r="O151" s="175">
        <f>ROUND(E151*N151,2)</f>
        <v>0.02</v>
      </c>
      <c r="P151" s="175">
        <v>0</v>
      </c>
      <c r="Q151" s="175">
        <f>ROUND(E151*P151,2)</f>
        <v>0</v>
      </c>
      <c r="R151" s="177" t="s">
        <v>364</v>
      </c>
      <c r="S151" s="177" t="s">
        <v>131</v>
      </c>
      <c r="T151" s="178" t="s">
        <v>131</v>
      </c>
      <c r="U151" s="163">
        <v>0.14000000000000001</v>
      </c>
      <c r="V151" s="163">
        <f>ROUND(E151*U151,2)</f>
        <v>19.600000000000001</v>
      </c>
      <c r="W151" s="163"/>
      <c r="X151" s="163" t="s">
        <v>124</v>
      </c>
      <c r="Y151" s="163" t="s">
        <v>125</v>
      </c>
      <c r="Z151" s="153"/>
      <c r="AA151" s="153"/>
      <c r="AB151" s="153"/>
      <c r="AC151" s="153"/>
      <c r="AD151" s="153"/>
      <c r="AE151" s="153"/>
      <c r="AF151" s="153"/>
      <c r="AG151" s="153" t="s">
        <v>126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2" x14ac:dyDescent="0.2">
      <c r="A152" s="160"/>
      <c r="B152" s="161"/>
      <c r="C152" s="248" t="s">
        <v>365</v>
      </c>
      <c r="D152" s="249"/>
      <c r="E152" s="249"/>
      <c r="F152" s="249"/>
      <c r="G152" s="249"/>
      <c r="H152" s="163"/>
      <c r="I152" s="163"/>
      <c r="J152" s="163"/>
      <c r="K152" s="163"/>
      <c r="L152" s="163"/>
      <c r="M152" s="163"/>
      <c r="N152" s="162"/>
      <c r="O152" s="162"/>
      <c r="P152" s="162"/>
      <c r="Q152" s="162"/>
      <c r="R152" s="163"/>
      <c r="S152" s="163"/>
      <c r="T152" s="163"/>
      <c r="U152" s="163"/>
      <c r="V152" s="163"/>
      <c r="W152" s="163"/>
      <c r="X152" s="163"/>
      <c r="Y152" s="163"/>
      <c r="Z152" s="153"/>
      <c r="AA152" s="153"/>
      <c r="AB152" s="153"/>
      <c r="AC152" s="153"/>
      <c r="AD152" s="153"/>
      <c r="AE152" s="153"/>
      <c r="AF152" s="153"/>
      <c r="AG152" s="153" t="s">
        <v>148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x14ac:dyDescent="0.2">
      <c r="A153" s="165" t="s">
        <v>117</v>
      </c>
      <c r="B153" s="166" t="s">
        <v>86</v>
      </c>
      <c r="C153" s="186" t="s">
        <v>87</v>
      </c>
      <c r="D153" s="167"/>
      <c r="E153" s="168"/>
      <c r="F153" s="169"/>
      <c r="G153" s="169">
        <f>SUMIF(AG154:AG169,"&lt;&gt;NOR",G154:G169)</f>
        <v>0</v>
      </c>
      <c r="H153" s="169"/>
      <c r="I153" s="169">
        <f>SUM(I154:I169)</f>
        <v>0</v>
      </c>
      <c r="J153" s="169"/>
      <c r="K153" s="169">
        <f>SUM(K154:K169)</f>
        <v>87850</v>
      </c>
      <c r="L153" s="169"/>
      <c r="M153" s="169">
        <f>SUM(M154:M169)</f>
        <v>0</v>
      </c>
      <c r="N153" s="168"/>
      <c r="O153" s="168">
        <f>SUM(O154:O169)</f>
        <v>0.05</v>
      </c>
      <c r="P153" s="168"/>
      <c r="Q153" s="168">
        <f>SUM(Q154:Q169)</f>
        <v>0</v>
      </c>
      <c r="R153" s="169"/>
      <c r="S153" s="169"/>
      <c r="T153" s="170"/>
      <c r="U153" s="164"/>
      <c r="V153" s="164">
        <f>SUM(V154:V169)</f>
        <v>0</v>
      </c>
      <c r="W153" s="164"/>
      <c r="X153" s="164"/>
      <c r="Y153" s="164"/>
      <c r="AG153" t="s">
        <v>118</v>
      </c>
    </row>
    <row r="154" spans="1:60" outlineLevel="1" x14ac:dyDescent="0.2">
      <c r="A154" s="179">
        <v>124</v>
      </c>
      <c r="B154" s="180" t="s">
        <v>366</v>
      </c>
      <c r="C154" s="187" t="s">
        <v>367</v>
      </c>
      <c r="D154" s="181" t="s">
        <v>198</v>
      </c>
      <c r="E154" s="182">
        <v>1</v>
      </c>
      <c r="F154" s="183">
        <v>0</v>
      </c>
      <c r="G154" s="184">
        <f t="shared" ref="G154:G169" si="56">ROUND(E154*F154,2)</f>
        <v>0</v>
      </c>
      <c r="H154" s="183">
        <v>0</v>
      </c>
      <c r="I154" s="184">
        <f t="shared" ref="I154:I169" si="57">ROUND(E154*H154,2)</f>
        <v>0</v>
      </c>
      <c r="J154" s="183">
        <v>1200</v>
      </c>
      <c r="K154" s="184">
        <f t="shared" ref="K154:K169" si="58">ROUND(E154*J154,2)</f>
        <v>1200</v>
      </c>
      <c r="L154" s="184">
        <v>21</v>
      </c>
      <c r="M154" s="184">
        <f t="shared" ref="M154:M169" si="59">G154*(1+L154/100)</f>
        <v>0</v>
      </c>
      <c r="N154" s="182">
        <v>4.5809999999999997E-2</v>
      </c>
      <c r="O154" s="182">
        <f t="shared" ref="O154:O169" si="60">ROUND(E154*N154,2)</f>
        <v>0.05</v>
      </c>
      <c r="P154" s="182">
        <v>0</v>
      </c>
      <c r="Q154" s="182">
        <f t="shared" ref="Q154:Q169" si="61">ROUND(E154*P154,2)</f>
        <v>0</v>
      </c>
      <c r="R154" s="184"/>
      <c r="S154" s="184" t="s">
        <v>122</v>
      </c>
      <c r="T154" s="185" t="s">
        <v>123</v>
      </c>
      <c r="U154" s="163">
        <v>0</v>
      </c>
      <c r="V154" s="163">
        <f t="shared" ref="V154:V169" si="62">ROUND(E154*U154,2)</f>
        <v>0</v>
      </c>
      <c r="W154" s="163"/>
      <c r="X154" s="163" t="s">
        <v>124</v>
      </c>
      <c r="Y154" s="163" t="s">
        <v>125</v>
      </c>
      <c r="Z154" s="153"/>
      <c r="AA154" s="153"/>
      <c r="AB154" s="153"/>
      <c r="AC154" s="153"/>
      <c r="AD154" s="153"/>
      <c r="AE154" s="153"/>
      <c r="AF154" s="153"/>
      <c r="AG154" s="153" t="s">
        <v>126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79">
        <v>125</v>
      </c>
      <c r="B155" s="180" t="s">
        <v>368</v>
      </c>
      <c r="C155" s="187" t="s">
        <v>369</v>
      </c>
      <c r="D155" s="181" t="s">
        <v>198</v>
      </c>
      <c r="E155" s="182">
        <v>1</v>
      </c>
      <c r="F155" s="183">
        <v>0</v>
      </c>
      <c r="G155" s="184">
        <f t="shared" si="56"/>
        <v>0</v>
      </c>
      <c r="H155" s="183">
        <v>0</v>
      </c>
      <c r="I155" s="184">
        <f t="shared" si="57"/>
        <v>0</v>
      </c>
      <c r="J155" s="183">
        <v>7000</v>
      </c>
      <c r="K155" s="184">
        <f t="shared" si="58"/>
        <v>7000</v>
      </c>
      <c r="L155" s="184">
        <v>21</v>
      </c>
      <c r="M155" s="184">
        <f t="shared" si="59"/>
        <v>0</v>
      </c>
      <c r="N155" s="182">
        <v>0</v>
      </c>
      <c r="O155" s="182">
        <f t="shared" si="60"/>
        <v>0</v>
      </c>
      <c r="P155" s="182">
        <v>0</v>
      </c>
      <c r="Q155" s="182">
        <f t="shared" si="61"/>
        <v>0</v>
      </c>
      <c r="R155" s="184"/>
      <c r="S155" s="184" t="s">
        <v>122</v>
      </c>
      <c r="T155" s="185" t="s">
        <v>123</v>
      </c>
      <c r="U155" s="163">
        <v>0</v>
      </c>
      <c r="V155" s="163">
        <f t="shared" si="62"/>
        <v>0</v>
      </c>
      <c r="W155" s="163"/>
      <c r="X155" s="163" t="s">
        <v>168</v>
      </c>
      <c r="Y155" s="163" t="s">
        <v>125</v>
      </c>
      <c r="Z155" s="153"/>
      <c r="AA155" s="153"/>
      <c r="AB155" s="153"/>
      <c r="AC155" s="153"/>
      <c r="AD155" s="153"/>
      <c r="AE155" s="153"/>
      <c r="AF155" s="153"/>
      <c r="AG155" s="153" t="s">
        <v>169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79">
        <v>126</v>
      </c>
      <c r="B156" s="180" t="s">
        <v>370</v>
      </c>
      <c r="C156" s="187" t="s">
        <v>371</v>
      </c>
      <c r="D156" s="181" t="s">
        <v>167</v>
      </c>
      <c r="E156" s="182">
        <v>4</v>
      </c>
      <c r="F156" s="183">
        <v>0</v>
      </c>
      <c r="G156" s="184">
        <f t="shared" si="56"/>
        <v>0</v>
      </c>
      <c r="H156" s="183">
        <v>0</v>
      </c>
      <c r="I156" s="184">
        <f t="shared" si="57"/>
        <v>0</v>
      </c>
      <c r="J156" s="183">
        <v>550</v>
      </c>
      <c r="K156" s="184">
        <f t="shared" si="58"/>
        <v>2200</v>
      </c>
      <c r="L156" s="184">
        <v>21</v>
      </c>
      <c r="M156" s="184">
        <f t="shared" si="59"/>
        <v>0</v>
      </c>
      <c r="N156" s="182">
        <v>0</v>
      </c>
      <c r="O156" s="182">
        <f t="shared" si="60"/>
        <v>0</v>
      </c>
      <c r="P156" s="182">
        <v>0</v>
      </c>
      <c r="Q156" s="182">
        <f t="shared" si="61"/>
        <v>0</v>
      </c>
      <c r="R156" s="184"/>
      <c r="S156" s="184" t="s">
        <v>122</v>
      </c>
      <c r="T156" s="185" t="s">
        <v>123</v>
      </c>
      <c r="U156" s="163">
        <v>0</v>
      </c>
      <c r="V156" s="163">
        <f t="shared" si="62"/>
        <v>0</v>
      </c>
      <c r="W156" s="163"/>
      <c r="X156" s="163" t="s">
        <v>168</v>
      </c>
      <c r="Y156" s="163" t="s">
        <v>125</v>
      </c>
      <c r="Z156" s="153"/>
      <c r="AA156" s="153"/>
      <c r="AB156" s="153"/>
      <c r="AC156" s="153"/>
      <c r="AD156" s="153"/>
      <c r="AE156" s="153"/>
      <c r="AF156" s="153"/>
      <c r="AG156" s="153" t="s">
        <v>169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79">
        <v>127</v>
      </c>
      <c r="B157" s="180" t="s">
        <v>372</v>
      </c>
      <c r="C157" s="187" t="s">
        <v>373</v>
      </c>
      <c r="D157" s="181" t="s">
        <v>167</v>
      </c>
      <c r="E157" s="182">
        <v>10</v>
      </c>
      <c r="F157" s="183">
        <v>0</v>
      </c>
      <c r="G157" s="184">
        <f t="shared" si="56"/>
        <v>0</v>
      </c>
      <c r="H157" s="183">
        <v>0</v>
      </c>
      <c r="I157" s="184">
        <f t="shared" si="57"/>
        <v>0</v>
      </c>
      <c r="J157" s="183">
        <v>550</v>
      </c>
      <c r="K157" s="184">
        <f t="shared" si="58"/>
        <v>5500</v>
      </c>
      <c r="L157" s="184">
        <v>21</v>
      </c>
      <c r="M157" s="184">
        <f t="shared" si="59"/>
        <v>0</v>
      </c>
      <c r="N157" s="182">
        <v>0</v>
      </c>
      <c r="O157" s="182">
        <f t="shared" si="60"/>
        <v>0</v>
      </c>
      <c r="P157" s="182">
        <v>0</v>
      </c>
      <c r="Q157" s="182">
        <f t="shared" si="61"/>
        <v>0</v>
      </c>
      <c r="R157" s="184"/>
      <c r="S157" s="184" t="s">
        <v>122</v>
      </c>
      <c r="T157" s="185" t="s">
        <v>123</v>
      </c>
      <c r="U157" s="163">
        <v>0</v>
      </c>
      <c r="V157" s="163">
        <f t="shared" si="62"/>
        <v>0</v>
      </c>
      <c r="W157" s="163"/>
      <c r="X157" s="163" t="s">
        <v>168</v>
      </c>
      <c r="Y157" s="163" t="s">
        <v>125</v>
      </c>
      <c r="Z157" s="153"/>
      <c r="AA157" s="153"/>
      <c r="AB157" s="153"/>
      <c r="AC157" s="153"/>
      <c r="AD157" s="153"/>
      <c r="AE157" s="153"/>
      <c r="AF157" s="153"/>
      <c r="AG157" s="153" t="s">
        <v>169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79">
        <v>128</v>
      </c>
      <c r="B158" s="180" t="s">
        <v>374</v>
      </c>
      <c r="C158" s="187" t="s">
        <v>375</v>
      </c>
      <c r="D158" s="181" t="s">
        <v>167</v>
      </c>
      <c r="E158" s="182">
        <v>72</v>
      </c>
      <c r="F158" s="183">
        <v>0</v>
      </c>
      <c r="G158" s="184">
        <f t="shared" si="56"/>
        <v>0</v>
      </c>
      <c r="H158" s="183">
        <v>0</v>
      </c>
      <c r="I158" s="184">
        <f t="shared" si="57"/>
        <v>0</v>
      </c>
      <c r="J158" s="183">
        <v>550</v>
      </c>
      <c r="K158" s="184">
        <f t="shared" si="58"/>
        <v>39600</v>
      </c>
      <c r="L158" s="184">
        <v>21</v>
      </c>
      <c r="M158" s="184">
        <f t="shared" si="59"/>
        <v>0</v>
      </c>
      <c r="N158" s="182">
        <v>0</v>
      </c>
      <c r="O158" s="182">
        <f t="shared" si="60"/>
        <v>0</v>
      </c>
      <c r="P158" s="182">
        <v>0</v>
      </c>
      <c r="Q158" s="182">
        <f t="shared" si="61"/>
        <v>0</v>
      </c>
      <c r="R158" s="184"/>
      <c r="S158" s="184" t="s">
        <v>122</v>
      </c>
      <c r="T158" s="185" t="s">
        <v>123</v>
      </c>
      <c r="U158" s="163">
        <v>0</v>
      </c>
      <c r="V158" s="163">
        <f t="shared" si="62"/>
        <v>0</v>
      </c>
      <c r="W158" s="163"/>
      <c r="X158" s="163" t="s">
        <v>168</v>
      </c>
      <c r="Y158" s="163" t="s">
        <v>125</v>
      </c>
      <c r="Z158" s="153"/>
      <c r="AA158" s="153"/>
      <c r="AB158" s="153"/>
      <c r="AC158" s="153"/>
      <c r="AD158" s="153"/>
      <c r="AE158" s="153"/>
      <c r="AF158" s="153"/>
      <c r="AG158" s="153" t="s">
        <v>169</v>
      </c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79">
        <v>129</v>
      </c>
      <c r="B159" s="180" t="s">
        <v>376</v>
      </c>
      <c r="C159" s="187" t="s">
        <v>377</v>
      </c>
      <c r="D159" s="181" t="s">
        <v>167</v>
      </c>
      <c r="E159" s="182">
        <v>8</v>
      </c>
      <c r="F159" s="183">
        <v>0</v>
      </c>
      <c r="G159" s="184">
        <f t="shared" si="56"/>
        <v>0</v>
      </c>
      <c r="H159" s="183">
        <v>0</v>
      </c>
      <c r="I159" s="184">
        <f t="shared" si="57"/>
        <v>0</v>
      </c>
      <c r="J159" s="183">
        <v>550</v>
      </c>
      <c r="K159" s="184">
        <f t="shared" si="58"/>
        <v>4400</v>
      </c>
      <c r="L159" s="184">
        <v>21</v>
      </c>
      <c r="M159" s="184">
        <f t="shared" si="59"/>
        <v>0</v>
      </c>
      <c r="N159" s="182">
        <v>0</v>
      </c>
      <c r="O159" s="182">
        <f t="shared" si="60"/>
        <v>0</v>
      </c>
      <c r="P159" s="182">
        <v>0</v>
      </c>
      <c r="Q159" s="182">
        <f t="shared" si="61"/>
        <v>0</v>
      </c>
      <c r="R159" s="184"/>
      <c r="S159" s="184" t="s">
        <v>122</v>
      </c>
      <c r="T159" s="185" t="s">
        <v>123</v>
      </c>
      <c r="U159" s="163">
        <v>0</v>
      </c>
      <c r="V159" s="163">
        <f t="shared" si="62"/>
        <v>0</v>
      </c>
      <c r="W159" s="163"/>
      <c r="X159" s="163" t="s">
        <v>168</v>
      </c>
      <c r="Y159" s="163" t="s">
        <v>125</v>
      </c>
      <c r="Z159" s="153"/>
      <c r="AA159" s="153"/>
      <c r="AB159" s="153"/>
      <c r="AC159" s="153"/>
      <c r="AD159" s="153"/>
      <c r="AE159" s="153"/>
      <c r="AF159" s="153"/>
      <c r="AG159" s="153" t="s">
        <v>169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79">
        <v>130</v>
      </c>
      <c r="B160" s="180" t="s">
        <v>378</v>
      </c>
      <c r="C160" s="187" t="s">
        <v>379</v>
      </c>
      <c r="D160" s="181" t="s">
        <v>198</v>
      </c>
      <c r="E160" s="182">
        <v>1</v>
      </c>
      <c r="F160" s="183">
        <v>0</v>
      </c>
      <c r="G160" s="184">
        <f t="shared" si="56"/>
        <v>0</v>
      </c>
      <c r="H160" s="183">
        <v>0</v>
      </c>
      <c r="I160" s="184">
        <f t="shared" si="57"/>
        <v>0</v>
      </c>
      <c r="J160" s="183">
        <v>800</v>
      </c>
      <c r="K160" s="184">
        <f t="shared" si="58"/>
        <v>800</v>
      </c>
      <c r="L160" s="184">
        <v>21</v>
      </c>
      <c r="M160" s="184">
        <f t="shared" si="59"/>
        <v>0</v>
      </c>
      <c r="N160" s="182">
        <v>0</v>
      </c>
      <c r="O160" s="182">
        <f t="shared" si="60"/>
        <v>0</v>
      </c>
      <c r="P160" s="182">
        <v>0</v>
      </c>
      <c r="Q160" s="182">
        <f t="shared" si="61"/>
        <v>0</v>
      </c>
      <c r="R160" s="184"/>
      <c r="S160" s="184" t="s">
        <v>122</v>
      </c>
      <c r="T160" s="185" t="s">
        <v>123</v>
      </c>
      <c r="U160" s="163">
        <v>0</v>
      </c>
      <c r="V160" s="163">
        <f t="shared" si="62"/>
        <v>0</v>
      </c>
      <c r="W160" s="163"/>
      <c r="X160" s="163" t="s">
        <v>168</v>
      </c>
      <c r="Y160" s="163" t="s">
        <v>125</v>
      </c>
      <c r="Z160" s="153"/>
      <c r="AA160" s="153"/>
      <c r="AB160" s="153"/>
      <c r="AC160" s="153"/>
      <c r="AD160" s="153"/>
      <c r="AE160" s="153"/>
      <c r="AF160" s="153"/>
      <c r="AG160" s="153" t="s">
        <v>169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79">
        <v>131</v>
      </c>
      <c r="B161" s="180" t="s">
        <v>380</v>
      </c>
      <c r="C161" s="187" t="s">
        <v>381</v>
      </c>
      <c r="D161" s="181" t="s">
        <v>198</v>
      </c>
      <c r="E161" s="182">
        <v>1</v>
      </c>
      <c r="F161" s="183">
        <v>0</v>
      </c>
      <c r="G161" s="184">
        <f t="shared" si="56"/>
        <v>0</v>
      </c>
      <c r="H161" s="183">
        <v>0</v>
      </c>
      <c r="I161" s="184">
        <f t="shared" si="57"/>
        <v>0</v>
      </c>
      <c r="J161" s="183">
        <v>2500</v>
      </c>
      <c r="K161" s="184">
        <f t="shared" si="58"/>
        <v>2500</v>
      </c>
      <c r="L161" s="184">
        <v>21</v>
      </c>
      <c r="M161" s="184">
        <f t="shared" si="59"/>
        <v>0</v>
      </c>
      <c r="N161" s="182">
        <v>0</v>
      </c>
      <c r="O161" s="182">
        <f t="shared" si="60"/>
        <v>0</v>
      </c>
      <c r="P161" s="182">
        <v>0</v>
      </c>
      <c r="Q161" s="182">
        <f t="shared" si="61"/>
        <v>0</v>
      </c>
      <c r="R161" s="184"/>
      <c r="S161" s="184" t="s">
        <v>122</v>
      </c>
      <c r="T161" s="185" t="s">
        <v>123</v>
      </c>
      <c r="U161" s="163">
        <v>0</v>
      </c>
      <c r="V161" s="163">
        <f t="shared" si="62"/>
        <v>0</v>
      </c>
      <c r="W161" s="163"/>
      <c r="X161" s="163" t="s">
        <v>168</v>
      </c>
      <c r="Y161" s="163" t="s">
        <v>125</v>
      </c>
      <c r="Z161" s="153"/>
      <c r="AA161" s="153"/>
      <c r="AB161" s="153"/>
      <c r="AC161" s="153"/>
      <c r="AD161" s="153"/>
      <c r="AE161" s="153"/>
      <c r="AF161" s="153"/>
      <c r="AG161" s="153" t="s">
        <v>169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79">
        <v>132</v>
      </c>
      <c r="B162" s="180" t="s">
        <v>382</v>
      </c>
      <c r="C162" s="187" t="s">
        <v>383</v>
      </c>
      <c r="D162" s="181" t="s">
        <v>198</v>
      </c>
      <c r="E162" s="182">
        <v>1</v>
      </c>
      <c r="F162" s="183">
        <v>0</v>
      </c>
      <c r="G162" s="184">
        <f t="shared" si="56"/>
        <v>0</v>
      </c>
      <c r="H162" s="183">
        <v>0</v>
      </c>
      <c r="I162" s="184">
        <f t="shared" si="57"/>
        <v>0</v>
      </c>
      <c r="J162" s="183">
        <v>2500</v>
      </c>
      <c r="K162" s="184">
        <f t="shared" si="58"/>
        <v>2500</v>
      </c>
      <c r="L162" s="184">
        <v>21</v>
      </c>
      <c r="M162" s="184">
        <f t="shared" si="59"/>
        <v>0</v>
      </c>
      <c r="N162" s="182">
        <v>0</v>
      </c>
      <c r="O162" s="182">
        <f t="shared" si="60"/>
        <v>0</v>
      </c>
      <c r="P162" s="182">
        <v>0</v>
      </c>
      <c r="Q162" s="182">
        <f t="shared" si="61"/>
        <v>0</v>
      </c>
      <c r="R162" s="184"/>
      <c r="S162" s="184" t="s">
        <v>122</v>
      </c>
      <c r="T162" s="185" t="s">
        <v>123</v>
      </c>
      <c r="U162" s="163">
        <v>0</v>
      </c>
      <c r="V162" s="163">
        <f t="shared" si="62"/>
        <v>0</v>
      </c>
      <c r="W162" s="163"/>
      <c r="X162" s="163" t="s">
        <v>168</v>
      </c>
      <c r="Y162" s="163" t="s">
        <v>125</v>
      </c>
      <c r="Z162" s="153"/>
      <c r="AA162" s="153"/>
      <c r="AB162" s="153"/>
      <c r="AC162" s="153"/>
      <c r="AD162" s="153"/>
      <c r="AE162" s="153"/>
      <c r="AF162" s="153"/>
      <c r="AG162" s="153" t="s">
        <v>169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79">
        <v>133</v>
      </c>
      <c r="B163" s="180" t="s">
        <v>384</v>
      </c>
      <c r="C163" s="187" t="s">
        <v>385</v>
      </c>
      <c r="D163" s="181" t="s">
        <v>167</v>
      </c>
      <c r="E163" s="182">
        <v>4</v>
      </c>
      <c r="F163" s="183">
        <v>0</v>
      </c>
      <c r="G163" s="184">
        <f t="shared" si="56"/>
        <v>0</v>
      </c>
      <c r="H163" s="183">
        <v>0</v>
      </c>
      <c r="I163" s="184">
        <f t="shared" si="57"/>
        <v>0</v>
      </c>
      <c r="J163" s="183">
        <v>550</v>
      </c>
      <c r="K163" s="184">
        <f t="shared" si="58"/>
        <v>2200</v>
      </c>
      <c r="L163" s="184">
        <v>21</v>
      </c>
      <c r="M163" s="184">
        <f t="shared" si="59"/>
        <v>0</v>
      </c>
      <c r="N163" s="182">
        <v>0</v>
      </c>
      <c r="O163" s="182">
        <f t="shared" si="60"/>
        <v>0</v>
      </c>
      <c r="P163" s="182">
        <v>0</v>
      </c>
      <c r="Q163" s="182">
        <f t="shared" si="61"/>
        <v>0</v>
      </c>
      <c r="R163" s="184"/>
      <c r="S163" s="184" t="s">
        <v>122</v>
      </c>
      <c r="T163" s="185" t="s">
        <v>123</v>
      </c>
      <c r="U163" s="163">
        <v>0</v>
      </c>
      <c r="V163" s="163">
        <f t="shared" si="62"/>
        <v>0</v>
      </c>
      <c r="W163" s="163"/>
      <c r="X163" s="163" t="s">
        <v>168</v>
      </c>
      <c r="Y163" s="163" t="s">
        <v>125</v>
      </c>
      <c r="Z163" s="153"/>
      <c r="AA163" s="153"/>
      <c r="AB163" s="153"/>
      <c r="AC163" s="153"/>
      <c r="AD163" s="153"/>
      <c r="AE163" s="153"/>
      <c r="AF163" s="153"/>
      <c r="AG163" s="153" t="s">
        <v>169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79">
        <v>134</v>
      </c>
      <c r="B164" s="180" t="s">
        <v>386</v>
      </c>
      <c r="C164" s="187" t="s">
        <v>387</v>
      </c>
      <c r="D164" s="181" t="s">
        <v>167</v>
      </c>
      <c r="E164" s="182">
        <v>8</v>
      </c>
      <c r="F164" s="183">
        <v>0</v>
      </c>
      <c r="G164" s="184">
        <f t="shared" si="56"/>
        <v>0</v>
      </c>
      <c r="H164" s="183">
        <v>0</v>
      </c>
      <c r="I164" s="184">
        <f t="shared" si="57"/>
        <v>0</v>
      </c>
      <c r="J164" s="183">
        <v>850</v>
      </c>
      <c r="K164" s="184">
        <f t="shared" si="58"/>
        <v>6800</v>
      </c>
      <c r="L164" s="184">
        <v>21</v>
      </c>
      <c r="M164" s="184">
        <f t="shared" si="59"/>
        <v>0</v>
      </c>
      <c r="N164" s="182">
        <v>0</v>
      </c>
      <c r="O164" s="182">
        <f t="shared" si="60"/>
        <v>0</v>
      </c>
      <c r="P164" s="182">
        <v>0</v>
      </c>
      <c r="Q164" s="182">
        <f t="shared" si="61"/>
        <v>0</v>
      </c>
      <c r="R164" s="184"/>
      <c r="S164" s="184" t="s">
        <v>122</v>
      </c>
      <c r="T164" s="185" t="s">
        <v>123</v>
      </c>
      <c r="U164" s="163">
        <v>0</v>
      </c>
      <c r="V164" s="163">
        <f t="shared" si="62"/>
        <v>0</v>
      </c>
      <c r="W164" s="163"/>
      <c r="X164" s="163" t="s">
        <v>168</v>
      </c>
      <c r="Y164" s="163" t="s">
        <v>125</v>
      </c>
      <c r="Z164" s="153"/>
      <c r="AA164" s="153"/>
      <c r="AB164" s="153"/>
      <c r="AC164" s="153"/>
      <c r="AD164" s="153"/>
      <c r="AE164" s="153"/>
      <c r="AF164" s="153"/>
      <c r="AG164" s="153" t="s">
        <v>169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79">
        <v>135</v>
      </c>
      <c r="B165" s="180" t="s">
        <v>388</v>
      </c>
      <c r="C165" s="187" t="s">
        <v>389</v>
      </c>
      <c r="D165" s="181" t="s">
        <v>198</v>
      </c>
      <c r="E165" s="182">
        <v>1</v>
      </c>
      <c r="F165" s="183">
        <v>0</v>
      </c>
      <c r="G165" s="184">
        <f t="shared" si="56"/>
        <v>0</v>
      </c>
      <c r="H165" s="183">
        <v>0</v>
      </c>
      <c r="I165" s="184">
        <f t="shared" si="57"/>
        <v>0</v>
      </c>
      <c r="J165" s="183">
        <v>1000</v>
      </c>
      <c r="K165" s="184">
        <f t="shared" si="58"/>
        <v>1000</v>
      </c>
      <c r="L165" s="184">
        <v>21</v>
      </c>
      <c r="M165" s="184">
        <f t="shared" si="59"/>
        <v>0</v>
      </c>
      <c r="N165" s="182">
        <v>0</v>
      </c>
      <c r="O165" s="182">
        <f t="shared" si="60"/>
        <v>0</v>
      </c>
      <c r="P165" s="182">
        <v>0</v>
      </c>
      <c r="Q165" s="182">
        <f t="shared" si="61"/>
        <v>0</v>
      </c>
      <c r="R165" s="184"/>
      <c r="S165" s="184" t="s">
        <v>122</v>
      </c>
      <c r="T165" s="185" t="s">
        <v>123</v>
      </c>
      <c r="U165" s="163">
        <v>0</v>
      </c>
      <c r="V165" s="163">
        <f t="shared" si="62"/>
        <v>0</v>
      </c>
      <c r="W165" s="163"/>
      <c r="X165" s="163" t="s">
        <v>168</v>
      </c>
      <c r="Y165" s="163" t="s">
        <v>125</v>
      </c>
      <c r="Z165" s="153"/>
      <c r="AA165" s="153"/>
      <c r="AB165" s="153"/>
      <c r="AC165" s="153"/>
      <c r="AD165" s="153"/>
      <c r="AE165" s="153"/>
      <c r="AF165" s="153"/>
      <c r="AG165" s="153" t="s">
        <v>169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79">
        <v>136</v>
      </c>
      <c r="B166" s="180" t="s">
        <v>390</v>
      </c>
      <c r="C166" s="187" t="s">
        <v>391</v>
      </c>
      <c r="D166" s="181" t="s">
        <v>198</v>
      </c>
      <c r="E166" s="182">
        <v>1</v>
      </c>
      <c r="F166" s="183">
        <v>0</v>
      </c>
      <c r="G166" s="184">
        <f t="shared" si="56"/>
        <v>0</v>
      </c>
      <c r="H166" s="183">
        <v>0</v>
      </c>
      <c r="I166" s="184">
        <f t="shared" si="57"/>
        <v>0</v>
      </c>
      <c r="J166" s="183">
        <v>1250</v>
      </c>
      <c r="K166" s="184">
        <f t="shared" si="58"/>
        <v>1250</v>
      </c>
      <c r="L166" s="184">
        <v>21</v>
      </c>
      <c r="M166" s="184">
        <f t="shared" si="59"/>
        <v>0</v>
      </c>
      <c r="N166" s="182">
        <v>0</v>
      </c>
      <c r="O166" s="182">
        <f t="shared" si="60"/>
        <v>0</v>
      </c>
      <c r="P166" s="182">
        <v>0</v>
      </c>
      <c r="Q166" s="182">
        <f t="shared" si="61"/>
        <v>0</v>
      </c>
      <c r="R166" s="184"/>
      <c r="S166" s="184" t="s">
        <v>122</v>
      </c>
      <c r="T166" s="185" t="s">
        <v>123</v>
      </c>
      <c r="U166" s="163">
        <v>0</v>
      </c>
      <c r="V166" s="163">
        <f t="shared" si="62"/>
        <v>0</v>
      </c>
      <c r="W166" s="163"/>
      <c r="X166" s="163" t="s">
        <v>168</v>
      </c>
      <c r="Y166" s="163" t="s">
        <v>125</v>
      </c>
      <c r="Z166" s="153"/>
      <c r="AA166" s="153"/>
      <c r="AB166" s="153"/>
      <c r="AC166" s="153"/>
      <c r="AD166" s="153"/>
      <c r="AE166" s="153"/>
      <c r="AF166" s="153"/>
      <c r="AG166" s="153" t="s">
        <v>169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79">
        <v>137</v>
      </c>
      <c r="B167" s="180" t="s">
        <v>392</v>
      </c>
      <c r="C167" s="187" t="s">
        <v>393</v>
      </c>
      <c r="D167" s="181" t="s">
        <v>167</v>
      </c>
      <c r="E167" s="182">
        <v>6</v>
      </c>
      <c r="F167" s="183">
        <v>0</v>
      </c>
      <c r="G167" s="184">
        <f t="shared" si="56"/>
        <v>0</v>
      </c>
      <c r="H167" s="183">
        <v>0</v>
      </c>
      <c r="I167" s="184">
        <f t="shared" si="57"/>
        <v>0</v>
      </c>
      <c r="J167" s="183">
        <v>550</v>
      </c>
      <c r="K167" s="184">
        <f t="shared" si="58"/>
        <v>3300</v>
      </c>
      <c r="L167" s="184">
        <v>21</v>
      </c>
      <c r="M167" s="184">
        <f t="shared" si="59"/>
        <v>0</v>
      </c>
      <c r="N167" s="182">
        <v>0</v>
      </c>
      <c r="O167" s="182">
        <f t="shared" si="60"/>
        <v>0</v>
      </c>
      <c r="P167" s="182">
        <v>0</v>
      </c>
      <c r="Q167" s="182">
        <f t="shared" si="61"/>
        <v>0</v>
      </c>
      <c r="R167" s="184"/>
      <c r="S167" s="184" t="s">
        <v>122</v>
      </c>
      <c r="T167" s="185" t="s">
        <v>123</v>
      </c>
      <c r="U167" s="163">
        <v>0</v>
      </c>
      <c r="V167" s="163">
        <f t="shared" si="62"/>
        <v>0</v>
      </c>
      <c r="W167" s="163"/>
      <c r="X167" s="163" t="s">
        <v>168</v>
      </c>
      <c r="Y167" s="163" t="s">
        <v>125</v>
      </c>
      <c r="Z167" s="153"/>
      <c r="AA167" s="153"/>
      <c r="AB167" s="153"/>
      <c r="AC167" s="153"/>
      <c r="AD167" s="153"/>
      <c r="AE167" s="153"/>
      <c r="AF167" s="153"/>
      <c r="AG167" s="153" t="s">
        <v>169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79">
        <v>138</v>
      </c>
      <c r="B168" s="180" t="s">
        <v>394</v>
      </c>
      <c r="C168" s="187" t="s">
        <v>395</v>
      </c>
      <c r="D168" s="181" t="s">
        <v>222</v>
      </c>
      <c r="E168" s="182">
        <v>1</v>
      </c>
      <c r="F168" s="183">
        <v>0</v>
      </c>
      <c r="G168" s="184">
        <f t="shared" si="56"/>
        <v>0</v>
      </c>
      <c r="H168" s="183">
        <v>0</v>
      </c>
      <c r="I168" s="184">
        <f t="shared" si="57"/>
        <v>0</v>
      </c>
      <c r="J168" s="183">
        <v>1000</v>
      </c>
      <c r="K168" s="184">
        <f t="shared" si="58"/>
        <v>1000</v>
      </c>
      <c r="L168" s="184">
        <v>21</v>
      </c>
      <c r="M168" s="184">
        <f t="shared" si="59"/>
        <v>0</v>
      </c>
      <c r="N168" s="182">
        <v>0</v>
      </c>
      <c r="O168" s="182">
        <f t="shared" si="60"/>
        <v>0</v>
      </c>
      <c r="P168" s="182">
        <v>0</v>
      </c>
      <c r="Q168" s="182">
        <f t="shared" si="61"/>
        <v>0</v>
      </c>
      <c r="R168" s="184"/>
      <c r="S168" s="184" t="s">
        <v>122</v>
      </c>
      <c r="T168" s="185" t="s">
        <v>123</v>
      </c>
      <c r="U168" s="163">
        <v>0</v>
      </c>
      <c r="V168" s="163">
        <f t="shared" si="62"/>
        <v>0</v>
      </c>
      <c r="W168" s="163"/>
      <c r="X168" s="163" t="s">
        <v>168</v>
      </c>
      <c r="Y168" s="163" t="s">
        <v>125</v>
      </c>
      <c r="Z168" s="153"/>
      <c r="AA168" s="153"/>
      <c r="AB168" s="153"/>
      <c r="AC168" s="153"/>
      <c r="AD168" s="153"/>
      <c r="AE168" s="153"/>
      <c r="AF168" s="153"/>
      <c r="AG168" s="153" t="s">
        <v>169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72">
        <v>139</v>
      </c>
      <c r="B169" s="173" t="s">
        <v>396</v>
      </c>
      <c r="C169" s="188" t="s">
        <v>397</v>
      </c>
      <c r="D169" s="174" t="s">
        <v>167</v>
      </c>
      <c r="E169" s="175">
        <v>12</v>
      </c>
      <c r="F169" s="176">
        <v>0</v>
      </c>
      <c r="G169" s="177">
        <f t="shared" si="56"/>
        <v>0</v>
      </c>
      <c r="H169" s="176">
        <v>0</v>
      </c>
      <c r="I169" s="177">
        <f t="shared" si="57"/>
        <v>0</v>
      </c>
      <c r="J169" s="176">
        <v>550</v>
      </c>
      <c r="K169" s="177">
        <f t="shared" si="58"/>
        <v>6600</v>
      </c>
      <c r="L169" s="177">
        <v>21</v>
      </c>
      <c r="M169" s="177">
        <f t="shared" si="59"/>
        <v>0</v>
      </c>
      <c r="N169" s="175">
        <v>0</v>
      </c>
      <c r="O169" s="175">
        <f t="shared" si="60"/>
        <v>0</v>
      </c>
      <c r="P169" s="175">
        <v>0</v>
      </c>
      <c r="Q169" s="175">
        <f t="shared" si="61"/>
        <v>0</v>
      </c>
      <c r="R169" s="177"/>
      <c r="S169" s="177" t="s">
        <v>122</v>
      </c>
      <c r="T169" s="178" t="s">
        <v>123</v>
      </c>
      <c r="U169" s="163">
        <v>0</v>
      </c>
      <c r="V169" s="163">
        <f t="shared" si="62"/>
        <v>0</v>
      </c>
      <c r="W169" s="163"/>
      <c r="X169" s="163" t="s">
        <v>168</v>
      </c>
      <c r="Y169" s="163" t="s">
        <v>125</v>
      </c>
      <c r="Z169" s="153"/>
      <c r="AA169" s="153"/>
      <c r="AB169" s="153"/>
      <c r="AC169" s="153"/>
      <c r="AD169" s="153"/>
      <c r="AE169" s="153"/>
      <c r="AF169" s="153"/>
      <c r="AG169" s="153" t="s">
        <v>169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x14ac:dyDescent="0.2">
      <c r="A170" s="3"/>
      <c r="B170" s="4"/>
      <c r="C170" s="189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E170">
        <v>15</v>
      </c>
      <c r="AF170">
        <v>21</v>
      </c>
      <c r="AG170" t="s">
        <v>103</v>
      </c>
    </row>
    <row r="171" spans="1:60" x14ac:dyDescent="0.2">
      <c r="A171" s="156"/>
      <c r="B171" s="157" t="s">
        <v>29</v>
      </c>
      <c r="C171" s="190"/>
      <c r="D171" s="158"/>
      <c r="E171" s="159"/>
      <c r="F171" s="159"/>
      <c r="G171" s="171">
        <f>G8+G17+G28+G38+G52+G72+G98+G108+G135+G150+G153</f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E171">
        <f>SUMIF(L7:L169,AE170,G7:G169)</f>
        <v>0</v>
      </c>
      <c r="AF171">
        <f>SUMIF(L7:L169,AF170,G7:G169)</f>
        <v>0</v>
      </c>
      <c r="AG171" t="s">
        <v>398</v>
      </c>
    </row>
    <row r="172" spans="1:60" x14ac:dyDescent="0.2">
      <c r="C172" s="191"/>
      <c r="D172" s="10"/>
      <c r="AG172" t="s">
        <v>399</v>
      </c>
    </row>
    <row r="173" spans="1:60" x14ac:dyDescent="0.2">
      <c r="D173" s="10"/>
    </row>
    <row r="174" spans="1:60" x14ac:dyDescent="0.2">
      <c r="D174" s="10"/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formatRows="0"/>
  <mergeCells count="16">
    <mergeCell ref="C71:G71"/>
    <mergeCell ref="C78:G78"/>
    <mergeCell ref="C149:G149"/>
    <mergeCell ref="C152:G152"/>
    <mergeCell ref="C30:G30"/>
    <mergeCell ref="C32:G32"/>
    <mergeCell ref="C37:G37"/>
    <mergeCell ref="C41:G41"/>
    <mergeCell ref="C43:G43"/>
    <mergeCell ref="C51:G51"/>
    <mergeCell ref="C27:G27"/>
    <mergeCell ref="A1:G1"/>
    <mergeCell ref="C2:G2"/>
    <mergeCell ref="C3:G3"/>
    <mergeCell ref="C4:G4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F77CDC9FB3644EAE3AA7CBF891D5C8" ma:contentTypeVersion="18" ma:contentTypeDescription="Vytvoří nový dokument" ma:contentTypeScope="" ma:versionID="97ad487407d2aa21702aff826c483e97">
  <xsd:schema xmlns:xsd="http://www.w3.org/2001/XMLSchema" xmlns:xs="http://www.w3.org/2001/XMLSchema" xmlns:p="http://schemas.microsoft.com/office/2006/metadata/properties" xmlns:ns2="ecfb1982-789f-4887-b351-7581c0cdf96b" xmlns:ns3="ce41a75b-846a-4f38-8a89-351cc1b2c50b" targetNamespace="http://schemas.microsoft.com/office/2006/metadata/properties" ma:root="true" ma:fieldsID="ed239826a3f25fa60ae9eb3359f1a16c" ns2:_="" ns3:_="">
    <xsd:import namespace="ecfb1982-789f-4887-b351-7581c0cdf96b"/>
    <xsd:import namespace="ce41a75b-846a-4f38-8a89-351cc1b2c5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b1982-789f-4887-b351-7581c0cdf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8c20e480-32d5-4607-b2d3-bec3bbfa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1a75b-846a-4f38-8a89-351cc1b2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90a0ba-3fea-4986-9b79-e1a052a99238}" ma:internalName="TaxCatchAll" ma:showField="CatchAllData" ma:web="ce41a75b-846a-4f38-8a89-351cc1b2c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C503C7-2EF1-4DED-AEAB-4A83CBB77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b1982-789f-4887-b351-7581c0cdf96b"/>
    <ds:schemaRef ds:uri="ce41a75b-846a-4f38-8a89-351cc1b2c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28C4C-062A-4A3C-B75F-53411F6C40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02 Pol'!Názvy_tisku</vt:lpstr>
      <vt:lpstr>oadresa</vt:lpstr>
      <vt:lpstr>Stavba!Objednatel</vt:lpstr>
      <vt:lpstr>Stavba!Objekt</vt:lpstr>
      <vt:lpstr>'02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Cabal</dc:creator>
  <cp:lastModifiedBy>Hana Longínová</cp:lastModifiedBy>
  <cp:lastPrinted>2019-03-19T12:27:02Z</cp:lastPrinted>
  <dcterms:created xsi:type="dcterms:W3CDTF">2009-04-08T07:15:50Z</dcterms:created>
  <dcterms:modified xsi:type="dcterms:W3CDTF">2024-04-24T11:56:03Z</dcterms:modified>
</cp:coreProperties>
</file>