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Energetická bilance\VŘ\01_OBCE\Ptice\od Budiše\"/>
    </mc:Choice>
  </mc:AlternateContent>
  <xr:revisionPtr revIDLastSave="0" documentId="13_ncr:1_{6135B6EC-2C35-420A-8C35-79D6B5D48EAD}" xr6:coauthVersionLast="47" xr6:coauthVersionMax="47" xr10:uidLastSave="{00000000-0000-0000-0000-000000000000}"/>
  <bookViews>
    <workbookView xWindow="32280" yWindow="-120" windowWidth="29040" windowHeight="17520" xr2:uid="{00000000-000D-0000-FFFF-FFFF00000000}"/>
  </bookViews>
  <sheets>
    <sheet name="Součty" sheetId="1" r:id="rId1"/>
    <sheet name="MŠ č.p. 369" sheetId="2" r:id="rId2"/>
    <sheet name="OÚ č.p. 140" sheetId="3" r:id="rId3"/>
    <sheet name="ČOV čp. 297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4" l="1"/>
  <c r="F29" i="4"/>
  <c r="F28" i="4"/>
  <c r="F27" i="4"/>
  <c r="F26" i="4"/>
  <c r="F22" i="4"/>
  <c r="F21" i="4"/>
  <c r="F20" i="4"/>
  <c r="F19" i="4"/>
  <c r="F15" i="4"/>
  <c r="F14" i="4"/>
  <c r="F13" i="4"/>
  <c r="F12" i="4"/>
  <c r="F11" i="4"/>
  <c r="F10" i="4"/>
  <c r="F9" i="4"/>
  <c r="F8" i="4"/>
  <c r="F7" i="4"/>
  <c r="F6" i="4"/>
  <c r="F33" i="3"/>
  <c r="F32" i="3"/>
  <c r="F31" i="3"/>
  <c r="F30" i="3"/>
  <c r="F29" i="3"/>
  <c r="F25" i="3"/>
  <c r="F24" i="3"/>
  <c r="F23" i="3"/>
  <c r="F22" i="3"/>
  <c r="F18" i="3"/>
  <c r="F15" i="3"/>
  <c r="F14" i="3"/>
  <c r="F13" i="3"/>
  <c r="F12" i="3"/>
  <c r="F11" i="3"/>
  <c r="F10" i="3"/>
  <c r="F9" i="3"/>
  <c r="F8" i="3"/>
  <c r="F7" i="3"/>
  <c r="F6" i="3"/>
  <c r="F30" i="2"/>
  <c r="F29" i="2"/>
  <c r="F28" i="2"/>
  <c r="F27" i="2"/>
  <c r="F26" i="2"/>
  <c r="F22" i="2"/>
  <c r="F21" i="2"/>
  <c r="F20" i="2"/>
  <c r="F19" i="2"/>
  <c r="F15" i="2"/>
  <c r="F14" i="2"/>
  <c r="F13" i="2"/>
  <c r="F12" i="2"/>
  <c r="F11" i="2"/>
  <c r="F10" i="2"/>
  <c r="F9" i="2"/>
  <c r="F8" i="2"/>
  <c r="F7" i="2"/>
  <c r="F6" i="2"/>
  <c r="E55" i="1"/>
  <c r="E47" i="1"/>
  <c r="B23" i="1"/>
  <c r="B22" i="1"/>
  <c r="B15" i="1"/>
  <c r="D14" i="1"/>
  <c r="B13" i="1"/>
  <c r="B6" i="1"/>
  <c r="B5" i="1"/>
  <c r="F31" i="4" l="1"/>
  <c r="F23" i="4"/>
  <c r="F16" i="4"/>
  <c r="F34" i="3"/>
  <c r="F26" i="3"/>
  <c r="D19" i="3"/>
  <c r="E19" i="3" s="1"/>
  <c r="F16" i="3"/>
  <c r="F31" i="2"/>
  <c r="F23" i="2"/>
  <c r="F16" i="2"/>
  <c r="B57" i="1"/>
  <c r="B50" i="1"/>
  <c r="B48" i="1"/>
  <c r="D41" i="1"/>
  <c r="F41" i="1" s="1"/>
  <c r="F32" i="4" l="1"/>
  <c r="D24" i="1"/>
  <c r="D24" i="4"/>
  <c r="E24" i="4" s="1"/>
  <c r="D23" i="1"/>
  <c r="D17" i="4"/>
  <c r="E17" i="4" s="1"/>
  <c r="D22" i="1"/>
  <c r="D26" i="1" s="1"/>
  <c r="F35" i="3"/>
  <c r="D16" i="1"/>
  <c r="D27" i="3"/>
  <c r="E27" i="3" s="1"/>
  <c r="D15" i="1"/>
  <c r="D17" i="3"/>
  <c r="E17" i="3" s="1"/>
  <c r="D13" i="1"/>
  <c r="F32" i="2"/>
  <c r="D7" i="1"/>
  <c r="D24" i="2"/>
  <c r="E24" i="2" s="1"/>
  <c r="D6" i="1"/>
  <c r="D17" i="2"/>
  <c r="E17" i="2" s="1"/>
  <c r="D5" i="1"/>
  <c r="F33" i="4" l="1"/>
  <c r="F34" i="4"/>
  <c r="D27" i="1"/>
  <c r="D28" i="1"/>
  <c r="F36" i="3"/>
  <c r="F37" i="3"/>
  <c r="F33" i="2"/>
  <c r="F34" i="2"/>
  <c r="D39" i="1"/>
  <c r="F39" i="1" s="1"/>
  <c r="B54" i="1"/>
  <c r="B56" i="1" s="1"/>
  <c r="B58" i="1" s="1"/>
  <c r="D9" i="1"/>
  <c r="D38" i="1"/>
  <c r="F38" i="1" s="1"/>
  <c r="B46" i="1"/>
  <c r="B49" i="1" s="1"/>
  <c r="B51" i="1" s="1"/>
  <c r="D18" i="1"/>
  <c r="D40" i="1"/>
  <c r="D10" i="1" l="1"/>
  <c r="D30" i="1"/>
  <c r="D19" i="1"/>
  <c r="F40" i="1"/>
  <c r="F55" i="1"/>
  <c r="F47" i="1"/>
  <c r="D11" i="1" l="1"/>
  <c r="D20" i="1"/>
  <c r="D31" i="1"/>
  <c r="D32" i="1"/>
</calcChain>
</file>

<file path=xl/sharedStrings.xml><?xml version="1.0" encoding="utf-8"?>
<sst xmlns="http://schemas.openxmlformats.org/spreadsheetml/2006/main" count="267" uniqueCount="101">
  <si>
    <t xml:space="preserve">Příloha č. 4 Rozpad nabídkové ceny  </t>
  </si>
  <si>
    <t>FVE Ptice</t>
  </si>
  <si>
    <t>Položka</t>
  </si>
  <si>
    <t>nabízené velikosti</t>
  </si>
  <si>
    <t>Cena bez DPH</t>
  </si>
  <si>
    <t>Investiční části díla - Střešní část a FVE  – MŠ č.p. 369</t>
  </si>
  <si>
    <t>kWp</t>
  </si>
  <si>
    <t>Investiční části díla - BESS – MŠ č.p. 369</t>
  </si>
  <si>
    <t>kWh</t>
  </si>
  <si>
    <t>Ostatní - neinvestiční část celkem za části FVE a BESS – MŠ č.p. 369</t>
  </si>
  <si>
    <t>Cena celkem bez DPH   – MŠ č.p. 369</t>
  </si>
  <si>
    <t>DPH 21%</t>
  </si>
  <si>
    <t>Cena celkem vč. DPH  – MŠ č.p. 369</t>
  </si>
  <si>
    <t>Investiční části díla - Střešní část a FVE – OÚ č.p. 140</t>
  </si>
  <si>
    <t>Investiční části díla - BESS – OÚ č.p. 140</t>
  </si>
  <si>
    <t>Ostatní - neinvestiční část celkem za části FVE a BESS – OÚ č.p. 140</t>
  </si>
  <si>
    <t>Cena celkem bez DPH  – OÚ č.p. 140</t>
  </si>
  <si>
    <t>Cena celkem vč. DPH  – OÚ č.p. 140</t>
  </si>
  <si>
    <t>Investiční části díla - Střešní část a FVE – ČOV čp. 297</t>
  </si>
  <si>
    <t>Investiční části díla - BESS – ČOV čp. 297</t>
  </si>
  <si>
    <t>Ostatní - neinvestiční část celkem za části FVE a BESS – ČOV čp. 297</t>
  </si>
  <si>
    <t>Cena celkem bez DPH  – ČOV čp. 297</t>
  </si>
  <si>
    <t>Cena celkem vč. DPH  – ČOV čp. 297</t>
  </si>
  <si>
    <t>Celková cena bez DPH</t>
  </si>
  <si>
    <t>Celková cena vč. DPH</t>
  </si>
  <si>
    <t>Kontrola splnění limitů ze Zadávací dokumentace a pokynů pro zpracování nabídky kapitoly 7.</t>
  </si>
  <si>
    <t>Limit ZD max.</t>
  </si>
  <si>
    <t>Nabídka uchazeče</t>
  </si>
  <si>
    <t>Limit splněn</t>
  </si>
  <si>
    <t>Realizace investiční části díla - FVE</t>
  </si>
  <si>
    <t>Kč/kWp</t>
  </si>
  <si>
    <t xml:space="preserve">Realizace investiční části díla – BESS  </t>
  </si>
  <si>
    <t>Kč/kWh</t>
  </si>
  <si>
    <t xml:space="preserve">Cena neinvestiční části </t>
  </si>
  <si>
    <t>Kč</t>
  </si>
  <si>
    <t>Vynucené investice – oprava střech OÚ</t>
  </si>
  <si>
    <r>
      <t>Hodnocení nabídky - rozdělení ceny pro účely porovnatelnosti nabídek</t>
    </r>
    <r>
      <rPr>
        <sz val="11"/>
        <color theme="1"/>
        <rFont val="Calibri"/>
        <family val="2"/>
        <scheme val="minor"/>
      </rPr>
      <t xml:space="preserve"> - uvést do krycího listu nabídky</t>
    </r>
  </si>
  <si>
    <t>Část FVE</t>
  </si>
  <si>
    <t>Investiční složka</t>
  </si>
  <si>
    <t>Neinvestiční složka - poměrná část náležící FVE</t>
  </si>
  <si>
    <t>uvést část z celkové ceny za neinvestiční část připadající na FVE</t>
  </si>
  <si>
    <t>Celková cena za část FVE</t>
  </si>
  <si>
    <t>Nabízený celkový instalovaný výkon</t>
  </si>
  <si>
    <t xml:space="preserve">průměrná jednotková cena za 1 kWp </t>
  </si>
  <si>
    <t>Část BESS</t>
  </si>
  <si>
    <t>Celková cena za část BESS</t>
  </si>
  <si>
    <t>Nabízená celková využitelná kapacita BESS</t>
  </si>
  <si>
    <t>průměrná jednotková cena za 1 kWh</t>
  </si>
  <si>
    <t xml:space="preserve">Příloha č. 4 Rozpad nabídkové ceny </t>
  </si>
  <si>
    <t>uchazeč vyplní všechny žluté buňky</t>
  </si>
  <si>
    <t>Výstavba FVE v Pticích – MŠ č.p. 369</t>
  </si>
  <si>
    <r>
      <t xml:space="preserve">Typ - technická specifikace
</t>
    </r>
    <r>
      <rPr>
        <sz val="9"/>
        <color theme="1"/>
        <rFont val="Calibri"/>
        <family val="2"/>
        <scheme val="minor"/>
      </rPr>
      <t>(Název a popis technologie vč. nabízeného výkonu/kapacity celkem a kapacity 1 článku či panelu)</t>
    </r>
  </si>
  <si>
    <t>Množství</t>
  </si>
  <si>
    <t>jednotka</t>
  </si>
  <si>
    <t>Cena celkem bez DPH</t>
  </si>
  <si>
    <t>Investiční části díla - Střešní část a FVE</t>
  </si>
  <si>
    <r>
      <t xml:space="preserve">nabízený výkon 
</t>
    </r>
    <r>
      <rPr>
        <sz val="11"/>
        <color theme="1"/>
        <rFont val="Calibri"/>
        <family val="2"/>
        <scheme val="minor"/>
      </rPr>
      <t>(zadání je 28 kWp +- 5%)</t>
    </r>
  </si>
  <si>
    <t>Solární panely</t>
  </si>
  <si>
    <t>ks</t>
  </si>
  <si>
    <t>Konstrukce pro uchycení panelů</t>
  </si>
  <si>
    <t>kpl</t>
  </si>
  <si>
    <t>Měnič</t>
  </si>
  <si>
    <t xml:space="preserve">Monitoring a řízení FVE </t>
  </si>
  <si>
    <t>Rozvaděč a elektromateriál DC části</t>
  </si>
  <si>
    <t>Rozvaděč a elektromateriál AC části</t>
  </si>
  <si>
    <t>DC kabeláž vč. chrániček a žlabů</t>
  </si>
  <si>
    <t>AC kabeláž vč. chrániček a žlabů</t>
  </si>
  <si>
    <t>Úprava hromosvodové soustavy</t>
  </si>
  <si>
    <t>Práce - instalace střešní části</t>
  </si>
  <si>
    <t>Investiční části díla - Střešní část a FVE - celkem</t>
  </si>
  <si>
    <t>max. 28 000Kč/kWp</t>
  </si>
  <si>
    <t>Investiční části díla - BESS</t>
  </si>
  <si>
    <r>
      <t xml:space="preserve">nabízená kapacita 
</t>
    </r>
    <r>
      <rPr>
        <sz val="11"/>
        <color theme="1"/>
        <rFont val="Calibri"/>
        <family val="2"/>
        <scheme val="minor"/>
      </rPr>
      <t>(zadání je 28 kWh +- 5%)</t>
    </r>
  </si>
  <si>
    <t>Baterie</t>
  </si>
  <si>
    <t>kabeláž BESS</t>
  </si>
  <si>
    <t>Řízení BESS</t>
  </si>
  <si>
    <t>Práce - instalace elektro části BESS</t>
  </si>
  <si>
    <t>Investiční části díla - BESS / celkem</t>
  </si>
  <si>
    <t>max. 14 500 Kč/kWh</t>
  </si>
  <si>
    <t>Ostatní - neinvestiční část celkem za části FVE a BESS</t>
  </si>
  <si>
    <t>Revize</t>
  </si>
  <si>
    <t>EMS</t>
  </si>
  <si>
    <t>Projektová dokumentace - elektro část, úprava hromosvodové soustavy, statika</t>
  </si>
  <si>
    <t>Administrativa povolovací procesy - povolení stavby, připojení DS atd.</t>
  </si>
  <si>
    <t>Zaškolení obsluhy</t>
  </si>
  <si>
    <t>Ostatní - neinvestiční část  - celkem</t>
  </si>
  <si>
    <t>Cena celkem vč. DPH</t>
  </si>
  <si>
    <t>Výstavba FVE v Pticích – OÚ č.p. 140</t>
  </si>
  <si>
    <t>max. 60 000 Kč</t>
  </si>
  <si>
    <t>Investiční části díla - BESS - celkem</t>
  </si>
  <si>
    <t>Výstavba FVE v Pticích – ČOV čp. 297</t>
  </si>
  <si>
    <t>Vynucené investice – oprava střechy OÚ</t>
  </si>
  <si>
    <t>Kontrola rozdělení neinvestiční části</t>
  </si>
  <si>
    <t>Neinvestiční složka - poměrná část náležící BESS</t>
  </si>
  <si>
    <t>uvést část z celkové ceny za neinvestiční část připadající na BESS</t>
  </si>
  <si>
    <t>Cena za jednotku bez DPH</t>
  </si>
  <si>
    <t>Kontrola splnění limitu ZD kapitola 7.</t>
  </si>
  <si>
    <r>
      <t xml:space="preserve">nabízený výkon 
</t>
    </r>
    <r>
      <rPr>
        <sz val="11"/>
        <color theme="1"/>
        <rFont val="Aptos Narrow"/>
        <family val="2"/>
      </rPr>
      <t>(zadání je 20 kWp +- 5%)</t>
    </r>
  </si>
  <si>
    <r>
      <t xml:space="preserve">nabízená kapacita 
</t>
    </r>
    <r>
      <rPr>
        <sz val="11"/>
        <color theme="1"/>
        <rFont val="Aptos Narrow"/>
        <family val="2"/>
      </rPr>
      <t>(zadání je 20 kWh +- 5%)</t>
    </r>
  </si>
  <si>
    <r>
      <t xml:space="preserve">nabízený výkon 
</t>
    </r>
    <r>
      <rPr>
        <sz val="11"/>
        <color theme="1"/>
        <rFont val="Aptos Narrow"/>
        <family val="2"/>
      </rPr>
      <t>(zadání je 19 kWp +- 5%)</t>
    </r>
  </si>
  <si>
    <r>
      <t xml:space="preserve">nabízená kapacita 
</t>
    </r>
    <r>
      <rPr>
        <sz val="11"/>
        <color theme="1"/>
        <rFont val="Aptos Narrow"/>
        <family val="2"/>
      </rPr>
      <t>(zadání je 19 kWh +- 5%)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</si>
</sst>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\ &quot;Kč&quot;"/>
    <numFmt numFmtId="165" formatCode="_-* #,##0.0_-;\-* #,##0.0_-;_-* &quot;-&quot;??_-;_-@_-"/>
    <numFmt numFmtId="166" formatCode="_-* #,##0.00\ _K_č_-;\-* #,##0.00\ _K_č_-;_-* &quot;-&quot;??\ _K_č_-;_-@_-"/>
    <numFmt numFmtId="167" formatCode="_-* #,##0_-;\-* #,##0_-;_-* &quot;-&quot;??_-;_-@_-"/>
  </numFmts>
  <fonts count="14" x14ac:knownFonts="1">
    <font>
      <sz val="11"/>
      <color theme="1"/>
      <name val="Aptos Narrow"/>
    </font>
    <font>
      <sz val="11"/>
      <color theme="1"/>
      <name val="Aptos Narrow"/>
    </font>
    <font>
      <b/>
      <sz val="11"/>
      <color theme="1"/>
      <name val="Aptos Narrow"/>
    </font>
    <font>
      <sz val="11"/>
      <name val="Aptos Narrow"/>
    </font>
    <font>
      <sz val="10"/>
      <color theme="1"/>
      <name val="Arial"/>
    </font>
    <font>
      <b/>
      <sz val="11"/>
      <color theme="1"/>
      <name val="Aptos Narrow"/>
    </font>
    <font>
      <sz val="11"/>
      <color theme="1"/>
      <name val="Aptos Narrow"/>
    </font>
    <font>
      <sz val="11"/>
      <color theme="3" tint="9.9978637043366805E-2"/>
      <name val="Aptos Narrow"/>
    </font>
    <font>
      <sz val="11"/>
      <color theme="3" tint="9.9978637043366805E-2"/>
      <name val="Aptos Narrow"/>
    </font>
    <font>
      <b/>
      <sz val="11"/>
      <color theme="1"/>
      <name val="Aptos Narrow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00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0" fillId="2" borderId="11" xfId="0" applyFill="1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2" borderId="18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3" fillId="0" borderId="8" xfId="0" applyFont="1" applyBorder="1" applyAlignment="1">
      <alignment horizontal="left" vertical="center" wrapText="1"/>
    </xf>
    <xf numFmtId="0" fontId="0" fillId="0" borderId="11" xfId="0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0" fillId="0" borderId="2" xfId="0" applyBorder="1"/>
    <xf numFmtId="0" fontId="0" fillId="0" borderId="18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horizontal="center" vertical="center"/>
    </xf>
    <xf numFmtId="164" fontId="0" fillId="0" borderId="3" xfId="1" applyNumberFormat="1" applyFont="1" applyBorder="1"/>
    <xf numFmtId="0" fontId="0" fillId="2" borderId="19" xfId="0" applyFill="1" applyBorder="1" applyAlignment="1">
      <alignment wrapText="1"/>
    </xf>
    <xf numFmtId="0" fontId="0" fillId="2" borderId="20" xfId="0" applyFill="1" applyBorder="1" applyAlignment="1">
      <alignment horizontal="center" wrapText="1"/>
    </xf>
    <xf numFmtId="164" fontId="0" fillId="0" borderId="21" xfId="1" applyNumberFormat="1" applyFont="1" applyBorder="1"/>
    <xf numFmtId="0" fontId="5" fillId="0" borderId="8" xfId="0" applyFont="1" applyBorder="1"/>
    <xf numFmtId="0" fontId="5" fillId="0" borderId="7" xfId="0" applyFont="1" applyBorder="1" applyAlignment="1">
      <alignment wrapText="1"/>
    </xf>
    <xf numFmtId="164" fontId="5" fillId="0" borderId="9" xfId="1" applyNumberFormat="1" applyFont="1" applyBorder="1"/>
    <xf numFmtId="0" fontId="5" fillId="0" borderId="10" xfId="0" applyFont="1" applyBorder="1" applyAlignment="1">
      <alignment wrapText="1"/>
    </xf>
    <xf numFmtId="0" fontId="5" fillId="0" borderId="11" xfId="0" applyFont="1" applyBorder="1"/>
    <xf numFmtId="164" fontId="5" fillId="0" borderId="12" xfId="1" applyNumberFormat="1" applyFont="1" applyBorder="1"/>
    <xf numFmtId="164" fontId="0" fillId="0" borderId="9" xfId="1" applyNumberFormat="1" applyFont="1" applyBorder="1"/>
    <xf numFmtId="164" fontId="0" fillId="0" borderId="12" xfId="1" applyNumberFormat="1" applyFont="1" applyBorder="1"/>
    <xf numFmtId="164" fontId="0" fillId="0" borderId="17" xfId="1" applyNumberFormat="1" applyFont="1" applyBorder="1"/>
    <xf numFmtId="164" fontId="0" fillId="0" borderId="6" xfId="1" applyNumberFormat="1" applyFont="1" applyBorder="1"/>
    <xf numFmtId="0" fontId="5" fillId="0" borderId="13" xfId="0" applyFont="1" applyBorder="1" applyAlignment="1">
      <alignment wrapText="1"/>
    </xf>
    <xf numFmtId="0" fontId="5" fillId="0" borderId="14" xfId="0" applyFont="1" applyBorder="1"/>
    <xf numFmtId="164" fontId="5" fillId="0" borderId="15" xfId="1" applyNumberFormat="1" applyFont="1" applyFill="1" applyBorder="1"/>
    <xf numFmtId="0" fontId="2" fillId="3" borderId="19" xfId="0" applyFont="1" applyFill="1" applyBorder="1" applyAlignment="1">
      <alignment horizontal="left" wrapText="1"/>
    </xf>
    <xf numFmtId="0" fontId="0" fillId="3" borderId="20" xfId="0" applyFill="1" applyBorder="1" applyAlignment="1">
      <alignment wrapText="1"/>
    </xf>
    <xf numFmtId="0" fontId="0" fillId="3" borderId="20" xfId="0" applyFill="1" applyBorder="1" applyAlignment="1">
      <alignment horizontal="center" wrapText="1"/>
    </xf>
    <xf numFmtId="0" fontId="0" fillId="3" borderId="20" xfId="0" applyFill="1" applyBorder="1"/>
    <xf numFmtId="164" fontId="0" fillId="3" borderId="21" xfId="1" applyNumberFormat="1" applyFont="1" applyFill="1" applyBorder="1"/>
    <xf numFmtId="0" fontId="2" fillId="3" borderId="1" xfId="0" applyFont="1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0" fontId="0" fillId="3" borderId="2" xfId="0" applyFill="1" applyBorder="1"/>
    <xf numFmtId="164" fontId="0" fillId="3" borderId="3" xfId="1" applyNumberFormat="1" applyFont="1" applyFill="1" applyBorder="1"/>
    <xf numFmtId="0" fontId="2" fillId="3" borderId="19" xfId="0" applyFont="1" applyFill="1" applyBorder="1" applyAlignment="1">
      <alignment wrapText="1"/>
    </xf>
    <xf numFmtId="0" fontId="5" fillId="0" borderId="0" xfId="0" applyFont="1" applyAlignment="1">
      <alignment wrapText="1"/>
    </xf>
    <xf numFmtId="43" fontId="0" fillId="0" borderId="0" xfId="1" applyFont="1"/>
    <xf numFmtId="165" fontId="0" fillId="0" borderId="0" xfId="1" applyNumberFormat="1" applyFont="1"/>
    <xf numFmtId="165" fontId="5" fillId="0" borderId="0" xfId="0" applyNumberFormat="1" applyFont="1"/>
    <xf numFmtId="0" fontId="4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5" fillId="0" borderId="0" xfId="0" applyFont="1"/>
    <xf numFmtId="166" fontId="0" fillId="0" borderId="0" xfId="0" applyNumberForma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0" fillId="2" borderId="19" xfId="0" applyFill="1" applyBorder="1" applyAlignment="1">
      <alignment vertical="center" wrapText="1"/>
    </xf>
    <xf numFmtId="0" fontId="0" fillId="2" borderId="20" xfId="0" applyFill="1" applyBorder="1" applyAlignment="1">
      <alignment horizontal="center" vertical="center" wrapText="1"/>
    </xf>
    <xf numFmtId="164" fontId="0" fillId="0" borderId="21" xfId="1" applyNumberFormat="1" applyFont="1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164" fontId="0" fillId="0" borderId="9" xfId="1" applyNumberFormat="1" applyFont="1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0" borderId="12" xfId="1" applyNumberFormat="1" applyFont="1" applyBorder="1" applyAlignment="1">
      <alignment vertical="center"/>
    </xf>
    <xf numFmtId="0" fontId="2" fillId="3" borderId="19" xfId="0" applyFont="1" applyFill="1" applyBorder="1" applyAlignment="1">
      <alignment horizontal="left" vertical="center" wrapText="1"/>
    </xf>
    <xf numFmtId="0" fontId="0" fillId="3" borderId="20" xfId="0" applyFill="1" applyBorder="1" applyAlignment="1">
      <alignment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0" xfId="0" applyFill="1" applyBorder="1" applyAlignment="1">
      <alignment vertical="center"/>
    </xf>
    <xf numFmtId="164" fontId="0" fillId="3" borderId="21" xfId="1" applyNumberFormat="1" applyFont="1" applyFill="1" applyBorder="1" applyAlignment="1">
      <alignment vertical="center"/>
    </xf>
    <xf numFmtId="165" fontId="0" fillId="0" borderId="0" xfId="1" applyNumberFormat="1" applyFont="1" applyAlignment="1">
      <alignment vertical="center"/>
    </xf>
    <xf numFmtId="166" fontId="0" fillId="0" borderId="0" xfId="0" applyNumberFormat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164" fontId="0" fillId="0" borderId="3" xfId="1" applyNumberFormat="1" applyFont="1" applyBorder="1" applyAlignment="1">
      <alignment vertical="center"/>
    </xf>
    <xf numFmtId="0" fontId="0" fillId="2" borderId="5" xfId="0" applyFill="1" applyBorder="1" applyAlignment="1">
      <alignment horizontal="center" vertical="center" wrapText="1"/>
    </xf>
    <xf numFmtId="164" fontId="0" fillId="0" borderId="6" xfId="1" applyNumberFormat="1" applyFon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2" borderId="18" xfId="0" applyFill="1" applyBorder="1" applyAlignment="1">
      <alignment horizontal="center" vertical="center" wrapText="1"/>
    </xf>
    <xf numFmtId="164" fontId="0" fillId="0" borderId="17" xfId="1" applyNumberFormat="1" applyFont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164" fontId="0" fillId="3" borderId="3" xfId="1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165" fontId="5" fillId="0" borderId="0" xfId="0" applyNumberFormat="1" applyFont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164" fontId="5" fillId="0" borderId="15" xfId="1" applyNumberFormat="1" applyFont="1" applyFill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164" fontId="5" fillId="0" borderId="9" xfId="1" applyNumberFormat="1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164" fontId="5" fillId="0" borderId="12" xfId="1" applyNumberFormat="1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13" xfId="0" applyFont="1" applyBorder="1" applyAlignment="1">
      <alignment horizontal="left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/>
    </xf>
    <xf numFmtId="0" fontId="0" fillId="0" borderId="26" xfId="0" applyBorder="1" applyAlignment="1">
      <alignment vertical="center"/>
    </xf>
    <xf numFmtId="0" fontId="6" fillId="5" borderId="19" xfId="0" applyFont="1" applyFill="1" applyBorder="1" applyAlignment="1">
      <alignment horizontal="right" vertical="center" wrapText="1"/>
    </xf>
    <xf numFmtId="0" fontId="0" fillId="5" borderId="20" xfId="0" applyFill="1" applyBorder="1" applyAlignment="1">
      <alignment vertical="center" wrapText="1"/>
    </xf>
    <xf numFmtId="0" fontId="0" fillId="5" borderId="25" xfId="0" applyFill="1" applyBorder="1" applyAlignment="1">
      <alignment horizontal="center" vertical="center" wrapText="1"/>
    </xf>
    <xf numFmtId="0" fontId="0" fillId="5" borderId="20" xfId="0" applyFill="1" applyBorder="1" applyAlignment="1">
      <alignment vertical="center"/>
    </xf>
    <xf numFmtId="164" fontId="0" fillId="5" borderId="21" xfId="1" applyNumberFormat="1" applyFont="1" applyFill="1" applyBorder="1" applyAlignment="1">
      <alignment vertical="center"/>
    </xf>
    <xf numFmtId="0" fontId="0" fillId="3" borderId="22" xfId="0" applyFill="1" applyBorder="1" applyAlignment="1">
      <alignment wrapText="1"/>
    </xf>
    <xf numFmtId="0" fontId="0" fillId="3" borderId="24" xfId="0" applyFill="1" applyBorder="1" applyAlignment="1">
      <alignment horizontal="center" wrapText="1"/>
    </xf>
    <xf numFmtId="0" fontId="0" fillId="3" borderId="23" xfId="0" applyFill="1" applyBorder="1" applyAlignment="1">
      <alignment horizontal="center" wrapText="1"/>
    </xf>
    <xf numFmtId="164" fontId="0" fillId="5" borderId="26" xfId="1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4" borderId="20" xfId="0" applyFill="1" applyBorder="1" applyAlignment="1">
      <alignment horizontal="center" wrapText="1"/>
    </xf>
    <xf numFmtId="0" fontId="2" fillId="0" borderId="22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right" vertical="center" wrapText="1"/>
    </xf>
    <xf numFmtId="0" fontId="0" fillId="4" borderId="20" xfId="0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2" fillId="4" borderId="27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  <xf numFmtId="164" fontId="0" fillId="3" borderId="3" xfId="1" applyNumberFormat="1" applyFont="1" applyFill="1" applyBorder="1" applyAlignment="1">
      <alignment horizontal="right"/>
    </xf>
    <xf numFmtId="0" fontId="2" fillId="3" borderId="19" xfId="0" applyFont="1" applyFill="1" applyBorder="1" applyAlignment="1">
      <alignment horizontal="center" wrapText="1"/>
    </xf>
    <xf numFmtId="167" fontId="0" fillId="4" borderId="20" xfId="1" applyNumberFormat="1" applyFont="1" applyFill="1" applyBorder="1"/>
    <xf numFmtId="167" fontId="0" fillId="4" borderId="8" xfId="1" applyNumberFormat="1" applyFont="1" applyFill="1" applyBorder="1"/>
    <xf numFmtId="167" fontId="0" fillId="4" borderId="11" xfId="1" applyNumberFormat="1" applyFont="1" applyFill="1" applyBorder="1"/>
    <xf numFmtId="167" fontId="0" fillId="4" borderId="5" xfId="1" applyNumberFormat="1" applyFont="1" applyFill="1" applyBorder="1"/>
    <xf numFmtId="167" fontId="0" fillId="4" borderId="18" xfId="1" applyNumberFormat="1" applyFont="1" applyFill="1" applyBorder="1"/>
    <xf numFmtId="167" fontId="0" fillId="4" borderId="5" xfId="1" applyNumberFormat="1" applyFont="1" applyFill="1" applyBorder="1" applyAlignment="1">
      <alignment vertical="center"/>
    </xf>
    <xf numFmtId="167" fontId="0" fillId="4" borderId="8" xfId="1" applyNumberFormat="1" applyFont="1" applyFill="1" applyBorder="1" applyAlignment="1">
      <alignment vertical="center"/>
    </xf>
    <xf numFmtId="167" fontId="0" fillId="4" borderId="11" xfId="1" applyNumberFormat="1" applyFont="1" applyFill="1" applyBorder="1" applyAlignment="1">
      <alignment vertical="center"/>
    </xf>
    <xf numFmtId="167" fontId="0" fillId="4" borderId="18" xfId="1" applyNumberFormat="1" applyFont="1" applyFill="1" applyBorder="1" applyAlignment="1">
      <alignment vertical="center"/>
    </xf>
    <xf numFmtId="167" fontId="0" fillId="4" borderId="20" xfId="1" applyNumberFormat="1" applyFont="1" applyFill="1" applyBorder="1" applyAlignment="1">
      <alignment vertical="center"/>
    </xf>
    <xf numFmtId="0" fontId="0" fillId="4" borderId="20" xfId="0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5" fillId="2" borderId="28" xfId="0" applyFont="1" applyFill="1" applyBorder="1" applyAlignment="1">
      <alignment vertical="center"/>
    </xf>
    <xf numFmtId="0" fontId="5" fillId="2" borderId="28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164" fontId="6" fillId="0" borderId="15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164" fontId="6" fillId="2" borderId="9" xfId="0" applyNumberFormat="1" applyFont="1" applyFill="1" applyBorder="1" applyAlignment="1">
      <alignment vertical="center"/>
    </xf>
    <xf numFmtId="165" fontId="6" fillId="0" borderId="0" xfId="1" applyNumberFormat="1" applyFont="1" applyAlignment="1">
      <alignment vertical="center"/>
    </xf>
    <xf numFmtId="43" fontId="6" fillId="0" borderId="0" xfId="1" applyFont="1" applyAlignment="1">
      <alignment vertical="center"/>
    </xf>
    <xf numFmtId="164" fontId="6" fillId="0" borderId="9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5" fillId="0" borderId="30" xfId="0" applyFont="1" applyBorder="1" applyAlignment="1">
      <alignment vertical="center" wrapText="1"/>
    </xf>
    <xf numFmtId="164" fontId="5" fillId="0" borderId="9" xfId="0" applyNumberFormat="1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164" fontId="6" fillId="0" borderId="12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164" fontId="6" fillId="0" borderId="9" xfId="0" applyNumberFormat="1" applyFont="1" applyBorder="1" applyAlignment="1">
      <alignment horizontal="right" vertical="center"/>
    </xf>
    <xf numFmtId="0" fontId="5" fillId="0" borderId="29" xfId="0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/>
    </xf>
    <xf numFmtId="0" fontId="5" fillId="0" borderId="31" xfId="0" applyFont="1" applyBorder="1" applyAlignment="1">
      <alignment vertical="center" wrapText="1"/>
    </xf>
    <xf numFmtId="164" fontId="5" fillId="0" borderId="12" xfId="0" applyNumberFormat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167" fontId="6" fillId="0" borderId="8" xfId="1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64" fontId="0" fillId="0" borderId="8" xfId="0" applyNumberForma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4" borderId="8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 applyAlignment="1">
      <alignment horizontal="left" vertical="center" wrapText="1"/>
    </xf>
  </cellXfs>
  <cellStyles count="4">
    <cellStyle name="Čárka" xfId="1" xr:uid="{00000000-0005-0000-0000-000000000000}"/>
    <cellStyle name="Čárka 2" xfId="3" xr:uid="{00000000-0005-0000-0000-000001000000}"/>
    <cellStyle name="Čárka 3" xfId="2" xr:uid="{00000000-0005-0000-0000-000002000000}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workbookViewId="0">
      <selection activeCell="D27" sqref="D27"/>
    </sheetView>
  </sheetViews>
  <sheetFormatPr defaultRowHeight="14.5" x14ac:dyDescent="0.35"/>
  <cols>
    <col min="1" max="1" width="63.1796875" style="63" customWidth="1"/>
    <col min="2" max="6" width="15.7265625" style="63" customWidth="1"/>
    <col min="7" max="16384" width="8.7265625" style="63"/>
  </cols>
  <sheetData>
    <row r="1" spans="1:6" x14ac:dyDescent="0.35">
      <c r="A1" s="62" t="s">
        <v>0</v>
      </c>
      <c r="B1" s="213"/>
      <c r="C1" s="213"/>
      <c r="D1" s="62" t="s">
        <v>1</v>
      </c>
    </row>
    <row r="2" spans="1:6" x14ac:dyDescent="0.35">
      <c r="A2" s="62"/>
      <c r="B2" s="214"/>
      <c r="C2" s="214"/>
      <c r="D2" s="62"/>
    </row>
    <row r="3" spans="1:6" ht="15" thickBot="1" x14ac:dyDescent="0.4">
      <c r="B3" s="215" t="s">
        <v>49</v>
      </c>
      <c r="C3" s="215"/>
    </row>
    <row r="4" spans="1:6" ht="29.5" thickBot="1" x14ac:dyDescent="0.4">
      <c r="A4" s="1" t="s">
        <v>2</v>
      </c>
      <c r="B4" s="135" t="s">
        <v>3</v>
      </c>
      <c r="C4" s="135"/>
      <c r="D4" s="17" t="s">
        <v>4</v>
      </c>
    </row>
    <row r="5" spans="1:6" s="180" customFormat="1" x14ac:dyDescent="0.35">
      <c r="A5" s="115" t="s">
        <v>5</v>
      </c>
      <c r="B5" s="136">
        <f>'MŠ č.p. 369'!C5</f>
        <v>0</v>
      </c>
      <c r="C5" s="136" t="s">
        <v>6</v>
      </c>
      <c r="D5" s="179">
        <f>+'MŠ č.p. 369'!F16</f>
        <v>0</v>
      </c>
    </row>
    <row r="6" spans="1:6" s="180" customFormat="1" x14ac:dyDescent="0.35">
      <c r="A6" s="181" t="s">
        <v>7</v>
      </c>
      <c r="B6" s="182">
        <f>'MŠ č.p. 369'!C18</f>
        <v>0</v>
      </c>
      <c r="C6" s="182" t="s">
        <v>8</v>
      </c>
      <c r="D6" s="183">
        <f>+'MŠ č.p. 369'!F23</f>
        <v>0</v>
      </c>
      <c r="E6" s="184"/>
      <c r="F6" s="185"/>
    </row>
    <row r="7" spans="1:6" s="180" customFormat="1" x14ac:dyDescent="0.35">
      <c r="A7" s="181" t="s">
        <v>9</v>
      </c>
      <c r="B7" s="182"/>
      <c r="C7" s="182"/>
      <c r="D7" s="186">
        <f>+'MŠ č.p. 369'!F31</f>
        <v>0</v>
      </c>
    </row>
    <row r="8" spans="1:6" ht="5.25" customHeight="1" x14ac:dyDescent="0.35">
      <c r="A8" s="187"/>
      <c r="B8" s="188"/>
      <c r="C8" s="188"/>
      <c r="D8" s="189"/>
    </row>
    <row r="9" spans="1:6" x14ac:dyDescent="0.35">
      <c r="A9" s="108" t="s">
        <v>10</v>
      </c>
      <c r="B9" s="190"/>
      <c r="C9" s="190"/>
      <c r="D9" s="191">
        <f>SUM(D5:D8)</f>
        <v>0</v>
      </c>
    </row>
    <row r="10" spans="1:6" s="180" customFormat="1" x14ac:dyDescent="0.35">
      <c r="A10" s="192" t="s">
        <v>11</v>
      </c>
      <c r="B10" s="193"/>
      <c r="C10" s="193"/>
      <c r="D10" s="186">
        <f>D9*21%</f>
        <v>0</v>
      </c>
    </row>
    <row r="11" spans="1:6" s="180" customFormat="1" x14ac:dyDescent="0.35">
      <c r="A11" s="194" t="s">
        <v>12</v>
      </c>
      <c r="B11" s="195"/>
      <c r="C11" s="195"/>
      <c r="D11" s="196">
        <f>+D9+D10</f>
        <v>0</v>
      </c>
    </row>
    <row r="12" spans="1:6" s="180" customFormat="1" x14ac:dyDescent="0.35">
      <c r="A12" s="197"/>
      <c r="B12" s="197"/>
      <c r="C12" s="197"/>
    </row>
    <row r="13" spans="1:6" s="180" customFormat="1" x14ac:dyDescent="0.35">
      <c r="A13" s="115" t="s">
        <v>13</v>
      </c>
      <c r="B13" s="136">
        <f>'OÚ č.p. 140'!C5</f>
        <v>0</v>
      </c>
      <c r="C13" s="136" t="s">
        <v>6</v>
      </c>
      <c r="D13" s="116">
        <f>+'OÚ č.p. 140'!F16</f>
        <v>0</v>
      </c>
    </row>
    <row r="14" spans="1:6" s="180" customFormat="1" x14ac:dyDescent="0.35">
      <c r="A14" s="117" t="s">
        <v>91</v>
      </c>
      <c r="B14" s="137"/>
      <c r="C14" s="182"/>
      <c r="D14" s="118">
        <f>+'OÚ č.p. 140'!F18</f>
        <v>0</v>
      </c>
    </row>
    <row r="15" spans="1:6" s="180" customFormat="1" x14ac:dyDescent="0.35">
      <c r="A15" s="181" t="s">
        <v>14</v>
      </c>
      <c r="B15" s="137">
        <f>'OÚ č.p. 140'!C21</f>
        <v>0</v>
      </c>
      <c r="C15" s="182" t="s">
        <v>8</v>
      </c>
      <c r="D15" s="198">
        <f>+'OÚ č.p. 140'!F26</f>
        <v>0</v>
      </c>
      <c r="E15" s="184"/>
      <c r="F15" s="185"/>
    </row>
    <row r="16" spans="1:6" s="180" customFormat="1" x14ac:dyDescent="0.35">
      <c r="A16" s="181" t="s">
        <v>15</v>
      </c>
      <c r="B16" s="182"/>
      <c r="C16" s="182"/>
      <c r="D16" s="198">
        <f>+'OÚ č.p. 140'!F34</f>
        <v>0</v>
      </c>
    </row>
    <row r="17" spans="1:6" ht="3.65" customHeight="1" x14ac:dyDescent="0.35">
      <c r="A17" s="187"/>
      <c r="B17" s="188"/>
      <c r="C17" s="188"/>
      <c r="D17" s="189"/>
    </row>
    <row r="18" spans="1:6" x14ac:dyDescent="0.35">
      <c r="A18" s="108" t="s">
        <v>16</v>
      </c>
      <c r="B18" s="190"/>
      <c r="C18" s="190"/>
      <c r="D18" s="191">
        <f>SUM(D13:D17)</f>
        <v>0</v>
      </c>
    </row>
    <row r="19" spans="1:6" s="180" customFormat="1" x14ac:dyDescent="0.35">
      <c r="A19" s="192" t="s">
        <v>11</v>
      </c>
      <c r="B19" s="193"/>
      <c r="C19" s="193"/>
      <c r="D19" s="186">
        <f>D18*21%</f>
        <v>0</v>
      </c>
    </row>
    <row r="20" spans="1:6" s="180" customFormat="1" x14ac:dyDescent="0.35">
      <c r="A20" s="194" t="s">
        <v>17</v>
      </c>
      <c r="B20" s="195"/>
      <c r="C20" s="195"/>
      <c r="D20" s="196">
        <f>+D18+D19</f>
        <v>0</v>
      </c>
    </row>
    <row r="21" spans="1:6" x14ac:dyDescent="0.35">
      <c r="A21" s="114"/>
      <c r="B21" s="114"/>
      <c r="C21" s="114"/>
      <c r="D21" s="62"/>
    </row>
    <row r="22" spans="1:6" s="180" customFormat="1" x14ac:dyDescent="0.35">
      <c r="A22" s="115" t="s">
        <v>18</v>
      </c>
      <c r="B22" s="136">
        <f>'ČOV čp. 297'!C5</f>
        <v>0</v>
      </c>
      <c r="C22" s="136" t="s">
        <v>6</v>
      </c>
      <c r="D22" s="116">
        <f>+'ČOV čp. 297'!F16</f>
        <v>0</v>
      </c>
    </row>
    <row r="23" spans="1:6" s="180" customFormat="1" x14ac:dyDescent="0.35">
      <c r="A23" s="181" t="s">
        <v>19</v>
      </c>
      <c r="B23" s="182">
        <f>'ČOV čp. 297'!C18</f>
        <v>0</v>
      </c>
      <c r="C23" s="182" t="s">
        <v>8</v>
      </c>
      <c r="D23" s="198">
        <f>+'ČOV čp. 297'!F23</f>
        <v>0</v>
      </c>
      <c r="E23" s="184"/>
      <c r="F23" s="185"/>
    </row>
    <row r="24" spans="1:6" s="180" customFormat="1" x14ac:dyDescent="0.35">
      <c r="A24" s="181" t="s">
        <v>20</v>
      </c>
      <c r="B24" s="182"/>
      <c r="C24" s="182"/>
      <c r="D24" s="198">
        <f>+'ČOV čp. 297'!F31</f>
        <v>0</v>
      </c>
    </row>
    <row r="25" spans="1:6" ht="3.65" customHeight="1" x14ac:dyDescent="0.35">
      <c r="A25" s="187"/>
      <c r="B25" s="188"/>
      <c r="C25" s="188"/>
      <c r="D25" s="189"/>
    </row>
    <row r="26" spans="1:6" x14ac:dyDescent="0.35">
      <c r="A26" s="108" t="s">
        <v>21</v>
      </c>
      <c r="B26" s="190"/>
      <c r="C26" s="190"/>
      <c r="D26" s="191">
        <f>SUM(D22:D25)</f>
        <v>0</v>
      </c>
    </row>
    <row r="27" spans="1:6" s="180" customFormat="1" x14ac:dyDescent="0.35">
      <c r="A27" s="192" t="s">
        <v>11</v>
      </c>
      <c r="B27" s="193"/>
      <c r="C27" s="193"/>
      <c r="D27" s="186">
        <f>D26*21%</f>
        <v>0</v>
      </c>
    </row>
    <row r="28" spans="1:6" s="180" customFormat="1" x14ac:dyDescent="0.35">
      <c r="A28" s="194" t="s">
        <v>22</v>
      </c>
      <c r="B28" s="195"/>
      <c r="C28" s="195"/>
      <c r="D28" s="196">
        <f>+D26+D27</f>
        <v>0</v>
      </c>
    </row>
    <row r="29" spans="1:6" x14ac:dyDescent="0.35">
      <c r="A29" s="114"/>
      <c r="B29" s="114"/>
      <c r="C29" s="114"/>
      <c r="D29" s="62"/>
    </row>
    <row r="30" spans="1:6" x14ac:dyDescent="0.35">
      <c r="A30" s="105" t="s">
        <v>23</v>
      </c>
      <c r="B30" s="199"/>
      <c r="C30" s="199"/>
      <c r="D30" s="200">
        <f>+D18+D9+D26</f>
        <v>0</v>
      </c>
    </row>
    <row r="31" spans="1:6" x14ac:dyDescent="0.35">
      <c r="A31" s="108" t="s">
        <v>11</v>
      </c>
      <c r="B31" s="190"/>
      <c r="C31" s="190"/>
      <c r="D31" s="191">
        <f>D30*21%</f>
        <v>0</v>
      </c>
    </row>
    <row r="32" spans="1:6" x14ac:dyDescent="0.35">
      <c r="A32" s="111" t="s">
        <v>24</v>
      </c>
      <c r="B32" s="201"/>
      <c r="C32" s="201"/>
      <c r="D32" s="202">
        <f>+D30+D31</f>
        <v>0</v>
      </c>
    </row>
    <row r="34" spans="1:6" ht="44.9" customHeight="1" x14ac:dyDescent="0.35"/>
    <row r="35" spans="1:6" x14ac:dyDescent="0.35">
      <c r="A35" s="177" t="s">
        <v>25</v>
      </c>
      <c r="B35" s="177"/>
      <c r="C35" s="177"/>
      <c r="D35" s="177"/>
      <c r="E35" s="177"/>
      <c r="F35" s="177"/>
    </row>
    <row r="36" spans="1:6" x14ac:dyDescent="0.35">
      <c r="A36" s="114"/>
      <c r="B36" s="114"/>
      <c r="C36" s="114"/>
    </row>
    <row r="37" spans="1:6" ht="29" x14ac:dyDescent="0.35">
      <c r="A37" s="140" t="s">
        <v>2</v>
      </c>
      <c r="B37" s="140" t="s">
        <v>26</v>
      </c>
      <c r="C37" s="140"/>
      <c r="D37" s="140" t="s">
        <v>27</v>
      </c>
      <c r="E37" s="141"/>
      <c r="F37" s="140" t="s">
        <v>28</v>
      </c>
    </row>
    <row r="38" spans="1:6" x14ac:dyDescent="0.35">
      <c r="A38" s="138" t="s">
        <v>29</v>
      </c>
      <c r="B38" s="142">
        <v>28000</v>
      </c>
      <c r="C38" s="203" t="s">
        <v>30</v>
      </c>
      <c r="D38" s="204">
        <f>IFERROR((D5+D13+D22)/(B5+B13+B22),0)</f>
        <v>0</v>
      </c>
      <c r="E38" s="203" t="s">
        <v>30</v>
      </c>
      <c r="F38" s="205" t="str">
        <f>IF(D38&lt;=B38,"ano","NE")</f>
        <v>ano</v>
      </c>
    </row>
    <row r="39" spans="1:6" x14ac:dyDescent="0.35">
      <c r="A39" s="138" t="s">
        <v>31</v>
      </c>
      <c r="B39" s="142">
        <v>14500</v>
      </c>
      <c r="C39" s="203" t="s">
        <v>32</v>
      </c>
      <c r="D39" s="204">
        <f>IFERROR((D6+D15+D23)/(B6+B15+B23),0)</f>
        <v>0</v>
      </c>
      <c r="E39" s="203" t="s">
        <v>32</v>
      </c>
      <c r="F39" s="205" t="str">
        <f>IF(D39&lt;=B39,"ano","NE")</f>
        <v>ano</v>
      </c>
    </row>
    <row r="40" spans="1:6" x14ac:dyDescent="0.35">
      <c r="A40" s="176" t="s">
        <v>33</v>
      </c>
      <c r="B40" s="142">
        <v>160000</v>
      </c>
      <c r="C40" s="203" t="s">
        <v>34</v>
      </c>
      <c r="D40" s="204">
        <f>D24+D16+D7</f>
        <v>0</v>
      </c>
      <c r="E40" s="203" t="s">
        <v>34</v>
      </c>
      <c r="F40" s="205" t="str">
        <f>IF(D40&lt;=B40,"ano","NE")</f>
        <v>ano</v>
      </c>
    </row>
    <row r="41" spans="1:6" x14ac:dyDescent="0.35">
      <c r="A41" s="138" t="s">
        <v>35</v>
      </c>
      <c r="B41" s="142">
        <v>60000</v>
      </c>
      <c r="C41" s="203" t="s">
        <v>34</v>
      </c>
      <c r="D41" s="204">
        <f>D14</f>
        <v>0</v>
      </c>
      <c r="E41" s="203" t="s">
        <v>34</v>
      </c>
      <c r="F41" s="205" t="str">
        <f>IF(D41&lt;=B41,"ano","NE")</f>
        <v>ano</v>
      </c>
    </row>
    <row r="42" spans="1:6" ht="42" customHeight="1" x14ac:dyDescent="0.35"/>
    <row r="43" spans="1:6" x14ac:dyDescent="0.35">
      <c r="A43" s="177" t="s">
        <v>36</v>
      </c>
      <c r="B43" s="177"/>
      <c r="C43" s="177"/>
      <c r="D43" s="177"/>
      <c r="E43" s="177"/>
      <c r="F43" s="177"/>
    </row>
    <row r="45" spans="1:6" x14ac:dyDescent="0.35">
      <c r="A45" s="175" t="s">
        <v>37</v>
      </c>
    </row>
    <row r="46" spans="1:6" x14ac:dyDescent="0.35">
      <c r="A46" s="72" t="s">
        <v>38</v>
      </c>
      <c r="B46" s="206">
        <f>D5+D13+D22</f>
        <v>0</v>
      </c>
    </row>
    <row r="47" spans="1:6" s="211" customFormat="1" ht="77" customHeight="1" x14ac:dyDescent="0.35">
      <c r="A47" s="207" t="s">
        <v>39</v>
      </c>
      <c r="B47" s="208"/>
      <c r="C47" s="209" t="s">
        <v>40</v>
      </c>
      <c r="D47" s="210" t="s">
        <v>92</v>
      </c>
      <c r="E47" s="63">
        <f>B47+B55</f>
        <v>0</v>
      </c>
      <c r="F47" s="63" t="str">
        <f>IF(ABS(E47-D40)&lt;0.01,"ano","NE")</f>
        <v>ano</v>
      </c>
    </row>
    <row r="48" spans="1:6" x14ac:dyDescent="0.35">
      <c r="A48" s="72" t="s">
        <v>91</v>
      </c>
      <c r="B48" s="206">
        <f>D14</f>
        <v>0</v>
      </c>
    </row>
    <row r="49" spans="1:6" x14ac:dyDescent="0.35">
      <c r="A49" s="139" t="s">
        <v>41</v>
      </c>
      <c r="B49" s="212">
        <f>B46+B47+B48</f>
        <v>0</v>
      </c>
    </row>
    <row r="50" spans="1:6" x14ac:dyDescent="0.35">
      <c r="A50" s="72" t="s">
        <v>42</v>
      </c>
      <c r="B50" s="72">
        <f>B5+B13+B22</f>
        <v>0</v>
      </c>
      <c r="C50" s="180" t="s">
        <v>6</v>
      </c>
    </row>
    <row r="51" spans="1:6" x14ac:dyDescent="0.35">
      <c r="A51" s="109" t="s">
        <v>43</v>
      </c>
      <c r="B51" s="212">
        <f>IFERROR(B49/B50,0)</f>
        <v>0</v>
      </c>
    </row>
    <row r="53" spans="1:6" x14ac:dyDescent="0.35">
      <c r="A53" s="175" t="s">
        <v>44</v>
      </c>
    </row>
    <row r="54" spans="1:6" x14ac:dyDescent="0.35">
      <c r="A54" s="72" t="s">
        <v>38</v>
      </c>
      <c r="B54" s="206">
        <f>D6+D15+D23</f>
        <v>0</v>
      </c>
    </row>
    <row r="55" spans="1:6" s="211" customFormat="1" ht="72.5" x14ac:dyDescent="0.35">
      <c r="A55" s="207" t="s">
        <v>93</v>
      </c>
      <c r="B55" s="208"/>
      <c r="C55" s="209" t="s">
        <v>94</v>
      </c>
      <c r="D55" s="210" t="s">
        <v>92</v>
      </c>
      <c r="E55" s="63">
        <f>B47+B55</f>
        <v>0</v>
      </c>
      <c r="F55" s="63" t="str">
        <f>IF(ABS(E55-D40)&lt;0.01,"ano","NE")</f>
        <v>ano</v>
      </c>
    </row>
    <row r="56" spans="1:6" x14ac:dyDescent="0.35">
      <c r="A56" s="139" t="s">
        <v>45</v>
      </c>
      <c r="B56" s="212">
        <f>B54+B55</f>
        <v>0</v>
      </c>
    </row>
    <row r="57" spans="1:6" x14ac:dyDescent="0.35">
      <c r="A57" s="72" t="s">
        <v>46</v>
      </c>
      <c r="B57" s="72">
        <f>B6+B15+B23</f>
        <v>0</v>
      </c>
      <c r="C57" s="180" t="s">
        <v>8</v>
      </c>
    </row>
    <row r="58" spans="1:6" x14ac:dyDescent="0.35">
      <c r="A58" s="109" t="s">
        <v>47</v>
      </c>
      <c r="B58" s="212">
        <f>IFERROR(B56/B57,0)</f>
        <v>0</v>
      </c>
    </row>
  </sheetData>
  <mergeCells count="4">
    <mergeCell ref="A43:F43"/>
    <mergeCell ref="A35:F35"/>
    <mergeCell ref="B1:C1"/>
    <mergeCell ref="B3:C3"/>
  </mergeCells>
  <conditionalFormatting sqref="F38:F41">
    <cfRule type="cellIs" dxfId="0" priority="1" operator="equal">
      <formula>"NE"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workbookViewId="0">
      <selection activeCell="E24" sqref="E24"/>
    </sheetView>
  </sheetViews>
  <sheetFormatPr defaultColWidth="8.81640625" defaultRowHeight="14.5" x14ac:dyDescent="0.35"/>
  <cols>
    <col min="1" max="1" width="54" style="63" customWidth="1"/>
    <col min="2" max="2" width="26" style="63" customWidth="1"/>
    <col min="3" max="3" width="8.81640625" style="63"/>
    <col min="4" max="4" width="15.36328125" style="63" customWidth="1"/>
    <col min="5" max="5" width="11.453125" style="63" customWidth="1"/>
    <col min="6" max="6" width="11.1796875" style="63" customWidth="1"/>
    <col min="7" max="7" width="11.36328125" style="63" customWidth="1"/>
    <col min="8" max="8" width="11" style="63" customWidth="1"/>
    <col min="9" max="9" width="12.54296875" style="63" customWidth="1"/>
    <col min="10" max="10" width="12.36328125" style="63" customWidth="1"/>
    <col min="11" max="11" width="10" style="63" customWidth="1"/>
    <col min="12" max="16384" width="8.81640625" style="63"/>
  </cols>
  <sheetData>
    <row r="1" spans="1:11" x14ac:dyDescent="0.35">
      <c r="A1" s="62" t="s">
        <v>48</v>
      </c>
      <c r="B1" s="178" t="s">
        <v>49</v>
      </c>
      <c r="C1" s="178"/>
    </row>
    <row r="2" spans="1:11" x14ac:dyDescent="0.35">
      <c r="A2" s="62" t="s">
        <v>50</v>
      </c>
    </row>
    <row r="4" spans="1:11" ht="50.5" x14ac:dyDescent="0.35">
      <c r="A4" s="1" t="s">
        <v>2</v>
      </c>
      <c r="B4" s="119" t="s">
        <v>51</v>
      </c>
      <c r="C4" s="2" t="s">
        <v>52</v>
      </c>
      <c r="D4" s="2" t="s">
        <v>53</v>
      </c>
      <c r="E4" s="2" t="s">
        <v>95</v>
      </c>
      <c r="F4" s="17" t="s">
        <v>54</v>
      </c>
      <c r="I4" s="64"/>
    </row>
    <row r="5" spans="1:11" ht="30.5" customHeight="1" x14ac:dyDescent="0.35">
      <c r="A5" s="65" t="s">
        <v>55</v>
      </c>
      <c r="B5" s="134" t="s">
        <v>56</v>
      </c>
      <c r="C5" s="147"/>
      <c r="D5" s="173" t="s">
        <v>6</v>
      </c>
      <c r="E5" s="122"/>
      <c r="F5" s="66"/>
      <c r="I5" s="64"/>
    </row>
    <row r="6" spans="1:11" x14ac:dyDescent="0.35">
      <c r="A6" s="67" t="s">
        <v>57</v>
      </c>
      <c r="B6" s="171"/>
      <c r="C6" s="120"/>
      <c r="D6" s="68" t="s">
        <v>58</v>
      </c>
      <c r="E6" s="170"/>
      <c r="F6" s="69">
        <f>IFERROR(C6*E6,0)</f>
        <v>0</v>
      </c>
    </row>
    <row r="7" spans="1:11" x14ac:dyDescent="0.35">
      <c r="A7" s="70" t="s">
        <v>59</v>
      </c>
      <c r="B7" s="172"/>
      <c r="C7" s="71">
        <v>1</v>
      </c>
      <c r="D7" s="71" t="s">
        <v>60</v>
      </c>
      <c r="E7" s="167"/>
      <c r="F7" s="73">
        <f t="shared" ref="F7:F15" si="0">IFERROR(C7*E7,0)</f>
        <v>0</v>
      </c>
    </row>
    <row r="8" spans="1:11" x14ac:dyDescent="0.35">
      <c r="A8" s="6" t="s">
        <v>61</v>
      </c>
      <c r="B8" s="145"/>
      <c r="C8" s="7">
        <v>1</v>
      </c>
      <c r="D8" s="7" t="s">
        <v>58</v>
      </c>
      <c r="E8" s="167"/>
      <c r="F8" s="73">
        <f t="shared" si="0"/>
        <v>0</v>
      </c>
    </row>
    <row r="9" spans="1:11" x14ac:dyDescent="0.35">
      <c r="A9" s="6" t="s">
        <v>62</v>
      </c>
      <c r="B9" s="145"/>
      <c r="C9" s="71">
        <v>1</v>
      </c>
      <c r="D9" s="71" t="s">
        <v>60</v>
      </c>
      <c r="E9" s="167"/>
      <c r="F9" s="73">
        <f t="shared" si="0"/>
        <v>0</v>
      </c>
    </row>
    <row r="10" spans="1:11" x14ac:dyDescent="0.35">
      <c r="A10" s="70" t="s">
        <v>63</v>
      </c>
      <c r="B10" s="74"/>
      <c r="C10" s="71">
        <v>1</v>
      </c>
      <c r="D10" s="71" t="s">
        <v>60</v>
      </c>
      <c r="E10" s="167"/>
      <c r="F10" s="73">
        <f t="shared" si="0"/>
        <v>0</v>
      </c>
    </row>
    <row r="11" spans="1:11" x14ac:dyDescent="0.35">
      <c r="A11" s="70" t="s">
        <v>64</v>
      </c>
      <c r="B11" s="74"/>
      <c r="C11" s="71">
        <v>1</v>
      </c>
      <c r="D11" s="71" t="s">
        <v>60</v>
      </c>
      <c r="E11" s="167"/>
      <c r="F11" s="73">
        <f t="shared" si="0"/>
        <v>0</v>
      </c>
    </row>
    <row r="12" spans="1:11" x14ac:dyDescent="0.35">
      <c r="A12" s="8" t="s">
        <v>65</v>
      </c>
      <c r="B12" s="15"/>
      <c r="C12" s="71">
        <v>1</v>
      </c>
      <c r="D12" s="71" t="s">
        <v>60</v>
      </c>
      <c r="E12" s="167"/>
      <c r="F12" s="73">
        <f t="shared" si="0"/>
        <v>0</v>
      </c>
    </row>
    <row r="13" spans="1:11" x14ac:dyDescent="0.35">
      <c r="A13" s="8" t="s">
        <v>66</v>
      </c>
      <c r="B13" s="15"/>
      <c r="C13" s="71">
        <v>1</v>
      </c>
      <c r="D13" s="71" t="s">
        <v>60</v>
      </c>
      <c r="E13" s="167"/>
      <c r="F13" s="73">
        <f t="shared" si="0"/>
        <v>0</v>
      </c>
    </row>
    <row r="14" spans="1:11" x14ac:dyDescent="0.35">
      <c r="A14" s="8" t="s">
        <v>67</v>
      </c>
      <c r="B14" s="15"/>
      <c r="C14" s="71">
        <v>1</v>
      </c>
      <c r="D14" s="71" t="s">
        <v>60</v>
      </c>
      <c r="E14" s="167"/>
      <c r="F14" s="73">
        <f t="shared" si="0"/>
        <v>0</v>
      </c>
    </row>
    <row r="15" spans="1:11" x14ac:dyDescent="0.35">
      <c r="A15" s="58" t="s">
        <v>68</v>
      </c>
      <c r="B15" s="59"/>
      <c r="C15" s="75">
        <v>1</v>
      </c>
      <c r="D15" s="75" t="s">
        <v>60</v>
      </c>
      <c r="E15" s="168"/>
      <c r="F15" s="76">
        <f t="shared" si="0"/>
        <v>0</v>
      </c>
    </row>
    <row r="16" spans="1:11" x14ac:dyDescent="0.35">
      <c r="A16" s="77" t="s">
        <v>69</v>
      </c>
      <c r="B16" s="78"/>
      <c r="C16" s="79"/>
      <c r="D16" s="79"/>
      <c r="E16" s="80"/>
      <c r="F16" s="81">
        <f>SUM(F6:F15)</f>
        <v>0</v>
      </c>
      <c r="G16" s="82"/>
      <c r="I16" s="83"/>
      <c r="J16" s="82"/>
      <c r="K16" s="64"/>
    </row>
    <row r="17" spans="1:11" x14ac:dyDescent="0.35">
      <c r="A17" s="123" t="s">
        <v>96</v>
      </c>
      <c r="B17" s="124" t="s">
        <v>70</v>
      </c>
      <c r="C17" s="125"/>
      <c r="D17" s="131">
        <f>IFERROR(F16/C5,0)</f>
        <v>0</v>
      </c>
      <c r="E17" s="126" t="str">
        <f>IF(D17&lt;=28000,"splněno","nesplněno")</f>
        <v>splněno</v>
      </c>
      <c r="F17" s="127"/>
      <c r="G17" s="82"/>
      <c r="I17" s="83"/>
      <c r="J17" s="82"/>
      <c r="K17" s="64"/>
    </row>
    <row r="18" spans="1:11" ht="31" customHeight="1" x14ac:dyDescent="0.35">
      <c r="A18" s="1" t="s">
        <v>71</v>
      </c>
      <c r="B18" s="134" t="s">
        <v>72</v>
      </c>
      <c r="C18" s="147"/>
      <c r="D18" s="173" t="s">
        <v>8</v>
      </c>
      <c r="E18" s="85"/>
      <c r="F18" s="86"/>
      <c r="G18" s="82"/>
      <c r="I18" s="64"/>
      <c r="J18" s="82"/>
      <c r="K18" s="64"/>
    </row>
    <row r="19" spans="1:11" x14ac:dyDescent="0.35">
      <c r="A19" s="18" t="s">
        <v>73</v>
      </c>
      <c r="B19" s="146"/>
      <c r="C19" s="87">
        <v>1</v>
      </c>
      <c r="D19" s="87" t="s">
        <v>60</v>
      </c>
      <c r="E19" s="166"/>
      <c r="F19" s="88">
        <f t="shared" ref="F19:F22" si="1">IFERROR(C19*E19,0)</f>
        <v>0</v>
      </c>
      <c r="G19" s="82"/>
      <c r="J19" s="82"/>
      <c r="K19" s="64"/>
    </row>
    <row r="20" spans="1:11" x14ac:dyDescent="0.35">
      <c r="A20" s="8" t="s">
        <v>74</v>
      </c>
      <c r="B20" s="72"/>
      <c r="C20" s="71">
        <v>1</v>
      </c>
      <c r="D20" s="71" t="s">
        <v>60</v>
      </c>
      <c r="E20" s="167"/>
      <c r="F20" s="73">
        <f t="shared" si="1"/>
        <v>0</v>
      </c>
      <c r="G20" s="82"/>
      <c r="J20" s="82"/>
      <c r="K20" s="64"/>
    </row>
    <row r="21" spans="1:11" x14ac:dyDescent="0.35">
      <c r="A21" s="8" t="s">
        <v>75</v>
      </c>
      <c r="B21" s="121"/>
      <c r="C21" s="71">
        <v>1</v>
      </c>
      <c r="D21" s="71" t="s">
        <v>60</v>
      </c>
      <c r="E21" s="167"/>
      <c r="F21" s="73">
        <f t="shared" si="1"/>
        <v>0</v>
      </c>
      <c r="G21" s="82"/>
      <c r="J21" s="82"/>
      <c r="K21" s="64"/>
    </row>
    <row r="22" spans="1:11" x14ac:dyDescent="0.35">
      <c r="A22" s="89" t="s">
        <v>76</v>
      </c>
      <c r="B22" s="90"/>
      <c r="C22" s="91">
        <v>1</v>
      </c>
      <c r="D22" s="91" t="s">
        <v>60</v>
      </c>
      <c r="E22" s="169"/>
      <c r="F22" s="92">
        <f t="shared" si="1"/>
        <v>0</v>
      </c>
      <c r="G22" s="82"/>
      <c r="J22" s="82"/>
      <c r="K22" s="64"/>
    </row>
    <row r="23" spans="1:11" x14ac:dyDescent="0.35">
      <c r="A23" s="93" t="s">
        <v>77</v>
      </c>
      <c r="B23" s="94"/>
      <c r="C23" s="95"/>
      <c r="D23" s="95"/>
      <c r="E23" s="96"/>
      <c r="F23" s="97">
        <f>SUM(F19:F22)</f>
        <v>0</v>
      </c>
      <c r="G23" s="82"/>
      <c r="I23" s="83"/>
      <c r="J23" s="82"/>
      <c r="K23" s="64"/>
    </row>
    <row r="24" spans="1:11" x14ac:dyDescent="0.35">
      <c r="A24" s="123" t="s">
        <v>96</v>
      </c>
      <c r="B24" s="124" t="s">
        <v>78</v>
      </c>
      <c r="C24" s="125"/>
      <c r="D24" s="131">
        <f>IFERROR(F23/C18,0)</f>
        <v>0</v>
      </c>
      <c r="E24" s="126" t="str">
        <f>IF(D24&lt;=14500,"splněno","nesplněno")</f>
        <v>splněno</v>
      </c>
      <c r="F24" s="127"/>
      <c r="G24" s="82"/>
      <c r="I24" s="83"/>
      <c r="J24" s="82"/>
      <c r="K24" s="64"/>
    </row>
    <row r="25" spans="1:11" x14ac:dyDescent="0.35">
      <c r="A25" s="98" t="s">
        <v>79</v>
      </c>
      <c r="B25" s="84"/>
      <c r="C25" s="25"/>
      <c r="D25" s="25"/>
      <c r="E25" s="85"/>
      <c r="F25" s="86"/>
      <c r="G25" s="82"/>
      <c r="K25" s="64"/>
    </row>
    <row r="26" spans="1:11" x14ac:dyDescent="0.35">
      <c r="A26" s="99" t="s">
        <v>80</v>
      </c>
      <c r="B26" s="100"/>
      <c r="C26" s="87">
        <v>1</v>
      </c>
      <c r="D26" s="87" t="s">
        <v>60</v>
      </c>
      <c r="E26" s="166"/>
      <c r="F26" s="88">
        <f t="shared" ref="F26:F30" si="2">IFERROR(C26*E26,0)</f>
        <v>0</v>
      </c>
      <c r="G26" s="82"/>
    </row>
    <row r="27" spans="1:11" x14ac:dyDescent="0.35">
      <c r="A27" s="99" t="s">
        <v>81</v>
      </c>
      <c r="B27" s="100"/>
      <c r="C27" s="71">
        <v>1</v>
      </c>
      <c r="D27" s="71" t="s">
        <v>60</v>
      </c>
      <c r="E27" s="167"/>
      <c r="F27" s="73">
        <f t="shared" si="2"/>
        <v>0</v>
      </c>
      <c r="G27" s="82"/>
    </row>
    <row r="28" spans="1:11" ht="29" x14ac:dyDescent="0.35">
      <c r="A28" s="70" t="s">
        <v>82</v>
      </c>
      <c r="B28" s="74"/>
      <c r="C28" s="71">
        <v>1</v>
      </c>
      <c r="D28" s="71" t="s">
        <v>60</v>
      </c>
      <c r="E28" s="167"/>
      <c r="F28" s="73">
        <f t="shared" si="2"/>
        <v>0</v>
      </c>
      <c r="G28" s="82"/>
    </row>
    <row r="29" spans="1:11" ht="29" x14ac:dyDescent="0.35">
      <c r="A29" s="70" t="s">
        <v>83</v>
      </c>
      <c r="B29" s="74"/>
      <c r="C29" s="71">
        <v>1</v>
      </c>
      <c r="D29" s="71" t="s">
        <v>60</v>
      </c>
      <c r="E29" s="167"/>
      <c r="F29" s="73">
        <f t="shared" si="2"/>
        <v>0</v>
      </c>
      <c r="G29" s="82"/>
    </row>
    <row r="30" spans="1:11" x14ac:dyDescent="0.35">
      <c r="A30" s="101" t="s">
        <v>84</v>
      </c>
      <c r="B30" s="102"/>
      <c r="C30" s="75">
        <v>1</v>
      </c>
      <c r="D30" s="75" t="s">
        <v>60</v>
      </c>
      <c r="E30" s="168"/>
      <c r="F30" s="76">
        <f t="shared" si="2"/>
        <v>0</v>
      </c>
      <c r="G30" s="82"/>
    </row>
    <row r="31" spans="1:11" x14ac:dyDescent="0.35">
      <c r="A31" s="103" t="s">
        <v>85</v>
      </c>
      <c r="B31" s="80"/>
      <c r="C31" s="80"/>
      <c r="D31" s="80"/>
      <c r="E31" s="80"/>
      <c r="F31" s="81">
        <f>SUM(F26:F30)</f>
        <v>0</v>
      </c>
      <c r="G31" s="82"/>
      <c r="H31" s="104"/>
    </row>
    <row r="32" spans="1:11" x14ac:dyDescent="0.35">
      <c r="A32" s="105" t="s">
        <v>54</v>
      </c>
      <c r="B32" s="106"/>
      <c r="C32" s="106"/>
      <c r="D32" s="106"/>
      <c r="E32" s="106"/>
      <c r="F32" s="107">
        <f>F31+F23+F16</f>
        <v>0</v>
      </c>
      <c r="G32" s="82"/>
    </row>
    <row r="33" spans="1:8" x14ac:dyDescent="0.35">
      <c r="A33" s="108" t="s">
        <v>11</v>
      </c>
      <c r="B33" s="109"/>
      <c r="C33" s="109"/>
      <c r="D33" s="109"/>
      <c r="E33" s="109"/>
      <c r="F33" s="110">
        <f>F32*21%</f>
        <v>0</v>
      </c>
      <c r="G33" s="82"/>
    </row>
    <row r="34" spans="1:8" x14ac:dyDescent="0.35">
      <c r="A34" s="111" t="s">
        <v>86</v>
      </c>
      <c r="B34" s="112"/>
      <c r="C34" s="112"/>
      <c r="D34" s="112"/>
      <c r="E34" s="112"/>
      <c r="F34" s="113">
        <f>F32+F33</f>
        <v>0</v>
      </c>
      <c r="G34" s="82"/>
    </row>
    <row r="35" spans="1:8" x14ac:dyDescent="0.35">
      <c r="G35" s="82"/>
    </row>
    <row r="36" spans="1:8" x14ac:dyDescent="0.35">
      <c r="A36" s="114"/>
      <c r="G36" s="82"/>
      <c r="H36" s="64"/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"/>
  <sheetViews>
    <sheetView workbookViewId="0">
      <selection activeCell="B21" sqref="B21"/>
    </sheetView>
  </sheetViews>
  <sheetFormatPr defaultRowHeight="14.5" x14ac:dyDescent="0.35"/>
  <cols>
    <col min="1" max="1" width="54" customWidth="1"/>
    <col min="2" max="2" width="29.1796875" customWidth="1"/>
    <col min="4" max="4" width="9.6328125" customWidth="1"/>
    <col min="5" max="5" width="12.36328125" customWidth="1"/>
    <col min="6" max="6" width="11" customWidth="1"/>
    <col min="7" max="7" width="11.36328125" customWidth="1"/>
    <col min="8" max="8" width="11" customWidth="1"/>
    <col min="9" max="9" width="12.54296875" customWidth="1"/>
    <col min="10" max="10" width="12.36328125" customWidth="1"/>
    <col min="11" max="11" width="10" customWidth="1"/>
  </cols>
  <sheetData>
    <row r="1" spans="1:11" x14ac:dyDescent="0.35">
      <c r="A1" s="60" t="s">
        <v>48</v>
      </c>
      <c r="B1" s="178" t="s">
        <v>49</v>
      </c>
      <c r="C1" s="178"/>
    </row>
    <row r="2" spans="1:11" x14ac:dyDescent="0.35">
      <c r="A2" s="60" t="s">
        <v>87</v>
      </c>
    </row>
    <row r="4" spans="1:11" ht="50.5" x14ac:dyDescent="0.35">
      <c r="A4" s="1" t="s">
        <v>2</v>
      </c>
      <c r="B4" s="119" t="s">
        <v>51</v>
      </c>
      <c r="C4" s="2" t="s">
        <v>52</v>
      </c>
      <c r="D4" s="2" t="s">
        <v>53</v>
      </c>
      <c r="E4" s="2" t="s">
        <v>95</v>
      </c>
      <c r="F4" s="17" t="s">
        <v>54</v>
      </c>
      <c r="I4" s="55"/>
    </row>
    <row r="5" spans="1:11" s="63" customFormat="1" ht="28.4" customHeight="1" x14ac:dyDescent="0.35">
      <c r="A5" s="65" t="s">
        <v>55</v>
      </c>
      <c r="B5" s="216" t="s">
        <v>97</v>
      </c>
      <c r="C5" s="147"/>
      <c r="D5" s="173" t="s">
        <v>6</v>
      </c>
      <c r="E5" s="122"/>
      <c r="F5" s="66"/>
      <c r="I5" s="64"/>
    </row>
    <row r="6" spans="1:11" x14ac:dyDescent="0.35">
      <c r="A6" s="27" t="s">
        <v>57</v>
      </c>
      <c r="B6" s="143"/>
      <c r="C6" s="133"/>
      <c r="D6" s="28" t="s">
        <v>58</v>
      </c>
      <c r="E6" s="161"/>
      <c r="F6" s="29">
        <f>IFERROR(C6*E6,0)</f>
        <v>0</v>
      </c>
    </row>
    <row r="7" spans="1:11" x14ac:dyDescent="0.35">
      <c r="A7" s="4" t="s">
        <v>59</v>
      </c>
      <c r="B7" s="144"/>
      <c r="C7" s="3">
        <v>1</v>
      </c>
      <c r="D7" s="3" t="s">
        <v>60</v>
      </c>
      <c r="E7" s="162"/>
      <c r="F7" s="36">
        <f t="shared" ref="F7:F15" si="0">IFERROR(C7*E7,0)</f>
        <v>0</v>
      </c>
    </row>
    <row r="8" spans="1:11" x14ac:dyDescent="0.35">
      <c r="A8" s="6" t="s">
        <v>61</v>
      </c>
      <c r="B8" s="145"/>
      <c r="C8" s="7">
        <v>1</v>
      </c>
      <c r="D8" s="7" t="s">
        <v>58</v>
      </c>
      <c r="E8" s="162"/>
      <c r="F8" s="36">
        <f t="shared" si="0"/>
        <v>0</v>
      </c>
    </row>
    <row r="9" spans="1:11" x14ac:dyDescent="0.35">
      <c r="A9" s="6" t="s">
        <v>62</v>
      </c>
      <c r="B9" s="145"/>
      <c r="C9" s="3">
        <v>1</v>
      </c>
      <c r="D9" s="3" t="s">
        <v>60</v>
      </c>
      <c r="E9" s="162"/>
      <c r="F9" s="36">
        <f t="shared" si="0"/>
        <v>0</v>
      </c>
    </row>
    <row r="10" spans="1:11" x14ac:dyDescent="0.35">
      <c r="A10" s="4" t="s">
        <v>63</v>
      </c>
      <c r="B10" s="14"/>
      <c r="C10" s="3">
        <v>1</v>
      </c>
      <c r="D10" s="3" t="s">
        <v>60</v>
      </c>
      <c r="E10" s="162"/>
      <c r="F10" s="36">
        <f t="shared" si="0"/>
        <v>0</v>
      </c>
    </row>
    <row r="11" spans="1:11" x14ac:dyDescent="0.35">
      <c r="A11" s="4" t="s">
        <v>64</v>
      </c>
      <c r="B11" s="14"/>
      <c r="C11" s="3">
        <v>1</v>
      </c>
      <c r="D11" s="3" t="s">
        <v>60</v>
      </c>
      <c r="E11" s="162"/>
      <c r="F11" s="36">
        <f t="shared" si="0"/>
        <v>0</v>
      </c>
    </row>
    <row r="12" spans="1:11" x14ac:dyDescent="0.35">
      <c r="A12" s="8" t="s">
        <v>65</v>
      </c>
      <c r="B12" s="15"/>
      <c r="C12" s="3">
        <v>1</v>
      </c>
      <c r="D12" s="3" t="s">
        <v>60</v>
      </c>
      <c r="E12" s="162"/>
      <c r="F12" s="36">
        <f t="shared" si="0"/>
        <v>0</v>
      </c>
    </row>
    <row r="13" spans="1:11" x14ac:dyDescent="0.35">
      <c r="A13" s="8" t="s">
        <v>66</v>
      </c>
      <c r="B13" s="15"/>
      <c r="C13" s="3">
        <v>1</v>
      </c>
      <c r="D13" s="3" t="s">
        <v>60</v>
      </c>
      <c r="E13" s="162"/>
      <c r="F13" s="36">
        <f t="shared" si="0"/>
        <v>0</v>
      </c>
    </row>
    <row r="14" spans="1:11" x14ac:dyDescent="0.35">
      <c r="A14" s="8" t="s">
        <v>67</v>
      </c>
      <c r="B14" s="15"/>
      <c r="C14" s="3">
        <v>1</v>
      </c>
      <c r="D14" s="3" t="s">
        <v>60</v>
      </c>
      <c r="E14" s="162"/>
      <c r="F14" s="36">
        <f t="shared" si="0"/>
        <v>0</v>
      </c>
    </row>
    <row r="15" spans="1:11" x14ac:dyDescent="0.35">
      <c r="A15" s="58" t="s">
        <v>68</v>
      </c>
      <c r="B15" s="59"/>
      <c r="C15" s="9">
        <v>1</v>
      </c>
      <c r="D15" s="9" t="s">
        <v>60</v>
      </c>
      <c r="E15" s="163"/>
      <c r="F15" s="37">
        <f t="shared" si="0"/>
        <v>0</v>
      </c>
    </row>
    <row r="16" spans="1:11" x14ac:dyDescent="0.35">
      <c r="A16" s="43" t="s">
        <v>69</v>
      </c>
      <c r="B16" s="44"/>
      <c r="C16" s="45"/>
      <c r="D16" s="45"/>
      <c r="E16" s="46"/>
      <c r="F16" s="47">
        <f>SUM(F6:F15)</f>
        <v>0</v>
      </c>
      <c r="G16" s="56"/>
      <c r="I16" s="61"/>
      <c r="J16" s="56"/>
      <c r="K16" s="55"/>
    </row>
    <row r="17" spans="1:11" s="63" customFormat="1" x14ac:dyDescent="0.35">
      <c r="A17" s="123" t="s">
        <v>96</v>
      </c>
      <c r="B17" s="124" t="s">
        <v>70</v>
      </c>
      <c r="C17" s="125"/>
      <c r="D17" s="131">
        <f>IFERROR(F16/C5,0)</f>
        <v>0</v>
      </c>
      <c r="E17" s="126" t="str">
        <f>IF(D17&lt;=28000,"splněno","nesplněno")</f>
        <v>splněno</v>
      </c>
      <c r="F17" s="127"/>
      <c r="G17" s="82"/>
      <c r="I17" s="83"/>
      <c r="J17" s="82"/>
      <c r="K17" s="64"/>
    </row>
    <row r="18" spans="1:11" x14ac:dyDescent="0.35">
      <c r="A18" s="48" t="s">
        <v>91</v>
      </c>
      <c r="B18" s="49"/>
      <c r="C18" s="50">
        <v>1</v>
      </c>
      <c r="D18" s="50" t="s">
        <v>60</v>
      </c>
      <c r="E18" s="162"/>
      <c r="F18" s="52">
        <f t="shared" ref="F18" si="1">IFERROR(C18*E18,0)</f>
        <v>0</v>
      </c>
      <c r="G18" s="56"/>
      <c r="I18" s="61"/>
      <c r="J18" s="56"/>
      <c r="K18" s="55"/>
    </row>
    <row r="19" spans="1:11" s="63" customFormat="1" x14ac:dyDescent="0.35">
      <c r="A19" s="123" t="s">
        <v>96</v>
      </c>
      <c r="B19" s="124" t="s">
        <v>88</v>
      </c>
      <c r="C19" s="125"/>
      <c r="D19" s="131">
        <f>F18</f>
        <v>0</v>
      </c>
      <c r="E19" s="126" t="str">
        <f>IF(D19&lt;=60000,"splněno","nesplněno")</f>
        <v>splněno</v>
      </c>
      <c r="F19" s="127"/>
      <c r="G19" s="82"/>
      <c r="I19" s="83"/>
      <c r="J19" s="82"/>
      <c r="K19" s="64"/>
    </row>
    <row r="20" spans="1:11" x14ac:dyDescent="0.35">
      <c r="A20" s="48"/>
      <c r="B20" s="128"/>
      <c r="C20" s="129"/>
      <c r="D20" s="130"/>
      <c r="E20" s="51"/>
      <c r="F20" s="52"/>
      <c r="G20" s="56"/>
      <c r="I20" s="61"/>
      <c r="J20" s="56"/>
      <c r="K20" s="55"/>
    </row>
    <row r="21" spans="1:11" s="63" customFormat="1" ht="22" customHeight="1" x14ac:dyDescent="0.35">
      <c r="A21" s="1" t="s">
        <v>71</v>
      </c>
      <c r="B21" s="216" t="s">
        <v>98</v>
      </c>
      <c r="C21" s="147"/>
      <c r="D21" s="173" t="s">
        <v>8</v>
      </c>
      <c r="E21" s="85"/>
      <c r="F21" s="86"/>
      <c r="G21" s="82"/>
      <c r="I21" s="64"/>
      <c r="J21" s="82"/>
      <c r="K21" s="64"/>
    </row>
    <row r="22" spans="1:11" x14ac:dyDescent="0.35">
      <c r="A22" s="18" t="s">
        <v>73</v>
      </c>
      <c r="B22" s="146"/>
      <c r="C22" s="12">
        <v>1</v>
      </c>
      <c r="D22" s="12" t="s">
        <v>60</v>
      </c>
      <c r="E22" s="164"/>
      <c r="F22" s="39">
        <f t="shared" ref="F22:F25" si="2">IFERROR(C22*E22,0)</f>
        <v>0</v>
      </c>
      <c r="G22" s="56"/>
      <c r="J22" s="56"/>
      <c r="K22" s="55"/>
    </row>
    <row r="23" spans="1:11" x14ac:dyDescent="0.35">
      <c r="A23" s="8" t="s">
        <v>74</v>
      </c>
      <c r="B23" s="13"/>
      <c r="C23" s="3">
        <v>1</v>
      </c>
      <c r="D23" s="3" t="s">
        <v>60</v>
      </c>
      <c r="E23" s="162"/>
      <c r="F23" s="36">
        <f t="shared" si="2"/>
        <v>0</v>
      </c>
      <c r="G23" s="56"/>
      <c r="J23" s="56"/>
      <c r="K23" s="55"/>
    </row>
    <row r="24" spans="1:11" x14ac:dyDescent="0.35">
      <c r="A24" s="8" t="s">
        <v>75</v>
      </c>
      <c r="B24" s="132"/>
      <c r="C24" s="3">
        <v>1</v>
      </c>
      <c r="D24" s="3" t="s">
        <v>60</v>
      </c>
      <c r="E24" s="162"/>
      <c r="F24" s="36">
        <f t="shared" si="2"/>
        <v>0</v>
      </c>
      <c r="G24" s="56"/>
      <c r="J24" s="56"/>
      <c r="K24" s="55"/>
    </row>
    <row r="25" spans="1:11" x14ac:dyDescent="0.35">
      <c r="A25" s="10" t="s">
        <v>76</v>
      </c>
      <c r="B25" s="22"/>
      <c r="C25" s="11">
        <v>1</v>
      </c>
      <c r="D25" s="11" t="s">
        <v>60</v>
      </c>
      <c r="E25" s="165"/>
      <c r="F25" s="38">
        <f t="shared" si="2"/>
        <v>0</v>
      </c>
      <c r="G25" s="56"/>
      <c r="J25" s="56"/>
      <c r="K25" s="55"/>
    </row>
    <row r="26" spans="1:11" x14ac:dyDescent="0.35">
      <c r="A26" s="48" t="s">
        <v>89</v>
      </c>
      <c r="B26" s="49"/>
      <c r="C26" s="50"/>
      <c r="D26" s="50"/>
      <c r="E26" s="51"/>
      <c r="F26" s="52">
        <f>SUM(F22:F25)</f>
        <v>0</v>
      </c>
      <c r="G26" s="56"/>
      <c r="I26" s="61"/>
      <c r="J26" s="56"/>
      <c r="K26" s="55"/>
    </row>
    <row r="27" spans="1:11" s="63" customFormat="1" x14ac:dyDescent="0.35">
      <c r="A27" s="123" t="s">
        <v>96</v>
      </c>
      <c r="B27" s="124" t="s">
        <v>78</v>
      </c>
      <c r="C27" s="125"/>
      <c r="D27" s="131">
        <f>IFERROR(F26/C21,0)</f>
        <v>0</v>
      </c>
      <c r="E27" s="126" t="str">
        <f>IF(D27&lt;=14500,"splněno","nesplněno")</f>
        <v>splněno</v>
      </c>
      <c r="F27" s="127"/>
      <c r="G27" s="82"/>
      <c r="I27" s="83"/>
      <c r="J27" s="82"/>
      <c r="K27" s="64"/>
    </row>
    <row r="28" spans="1:11" x14ac:dyDescent="0.35">
      <c r="A28" s="19" t="s">
        <v>79</v>
      </c>
      <c r="B28" s="20"/>
      <c r="C28" s="25"/>
      <c r="D28" s="25"/>
      <c r="E28" s="21"/>
      <c r="F28" s="26"/>
      <c r="G28" s="56"/>
      <c r="K28" s="55"/>
    </row>
    <row r="29" spans="1:11" x14ac:dyDescent="0.35">
      <c r="A29" s="23" t="s">
        <v>80</v>
      </c>
      <c r="B29" s="24"/>
      <c r="C29" s="12">
        <v>1</v>
      </c>
      <c r="D29" s="12" t="s">
        <v>60</v>
      </c>
      <c r="E29" s="164"/>
      <c r="F29" s="39">
        <f t="shared" ref="F29:F33" si="3">IFERROR(C29*E29,0)</f>
        <v>0</v>
      </c>
      <c r="G29" s="56"/>
    </row>
    <row r="30" spans="1:11" x14ac:dyDescent="0.35">
      <c r="A30" s="23" t="s">
        <v>81</v>
      </c>
      <c r="B30" s="24"/>
      <c r="C30" s="3">
        <v>1</v>
      </c>
      <c r="D30" s="3" t="s">
        <v>60</v>
      </c>
      <c r="E30" s="162"/>
      <c r="F30" s="36">
        <f t="shared" ref="F30" si="4">IFERROR(C30*E30,0)</f>
        <v>0</v>
      </c>
      <c r="G30" s="56"/>
    </row>
    <row r="31" spans="1:11" ht="29" x14ac:dyDescent="0.35">
      <c r="A31" s="4" t="s">
        <v>82</v>
      </c>
      <c r="B31" s="14"/>
      <c r="C31" s="3">
        <v>1</v>
      </c>
      <c r="D31" s="3" t="s">
        <v>60</v>
      </c>
      <c r="E31" s="162"/>
      <c r="F31" s="36">
        <f t="shared" si="3"/>
        <v>0</v>
      </c>
      <c r="G31" s="56"/>
    </row>
    <row r="32" spans="1:11" ht="29" x14ac:dyDescent="0.35">
      <c r="A32" s="4" t="s">
        <v>83</v>
      </c>
      <c r="B32" s="14"/>
      <c r="C32" s="3">
        <v>1</v>
      </c>
      <c r="D32" s="3" t="s">
        <v>60</v>
      </c>
      <c r="E32" s="162"/>
      <c r="F32" s="36">
        <f t="shared" si="3"/>
        <v>0</v>
      </c>
      <c r="G32" s="56"/>
    </row>
    <row r="33" spans="1:8" x14ac:dyDescent="0.35">
      <c r="A33" s="5" t="s">
        <v>84</v>
      </c>
      <c r="B33" s="16"/>
      <c r="C33" s="9">
        <v>1</v>
      </c>
      <c r="D33" s="9" t="s">
        <v>60</v>
      </c>
      <c r="E33" s="163"/>
      <c r="F33" s="37">
        <f t="shared" si="3"/>
        <v>0</v>
      </c>
      <c r="G33" s="56"/>
    </row>
    <row r="34" spans="1:8" x14ac:dyDescent="0.35">
      <c r="A34" s="53" t="s">
        <v>85</v>
      </c>
      <c r="B34" s="46"/>
      <c r="C34" s="46"/>
      <c r="D34" s="46"/>
      <c r="E34" s="46"/>
      <c r="F34" s="47">
        <f>SUM(F29:F33)</f>
        <v>0</v>
      </c>
      <c r="G34" s="56"/>
      <c r="H34" s="57"/>
    </row>
    <row r="35" spans="1:8" x14ac:dyDescent="0.35">
      <c r="A35" s="40" t="s">
        <v>54</v>
      </c>
      <c r="B35" s="41"/>
      <c r="C35" s="41"/>
      <c r="D35" s="41"/>
      <c r="E35" s="41"/>
      <c r="F35" s="42">
        <f>F34+F26+F16+F18</f>
        <v>0</v>
      </c>
      <c r="G35" s="56"/>
    </row>
    <row r="36" spans="1:8" x14ac:dyDescent="0.35">
      <c r="A36" s="31" t="s">
        <v>11</v>
      </c>
      <c r="B36" s="30"/>
      <c r="C36" s="30"/>
      <c r="D36" s="30"/>
      <c r="E36" s="30"/>
      <c r="F36" s="32">
        <f>F35*21%</f>
        <v>0</v>
      </c>
      <c r="G36" s="56"/>
    </row>
    <row r="37" spans="1:8" x14ac:dyDescent="0.35">
      <c r="A37" s="33" t="s">
        <v>86</v>
      </c>
      <c r="B37" s="34"/>
      <c r="C37" s="34"/>
      <c r="D37" s="34"/>
      <c r="E37" s="34"/>
      <c r="F37" s="35">
        <f>F35+F36</f>
        <v>0</v>
      </c>
      <c r="G37" s="56"/>
    </row>
    <row r="38" spans="1:8" x14ac:dyDescent="0.35">
      <c r="G38" s="56"/>
    </row>
    <row r="39" spans="1:8" x14ac:dyDescent="0.35">
      <c r="A39" s="54"/>
      <c r="G39" s="56"/>
      <c r="H39" s="55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6"/>
  <sheetViews>
    <sheetView topLeftCell="A7" workbookViewId="0">
      <selection activeCell="A18" sqref="A18:XFD18"/>
    </sheetView>
  </sheetViews>
  <sheetFormatPr defaultRowHeight="14.5" x14ac:dyDescent="0.35"/>
  <cols>
    <col min="1" max="1" width="54" customWidth="1"/>
    <col min="2" max="2" width="28.81640625" customWidth="1"/>
    <col min="4" max="4" width="15.36328125" customWidth="1"/>
    <col min="5" max="5" width="11.453125" customWidth="1"/>
    <col min="6" max="6" width="12.54296875" customWidth="1"/>
    <col min="7" max="7" width="11.36328125" customWidth="1"/>
    <col min="8" max="8" width="11" customWidth="1"/>
    <col min="9" max="9" width="12.54296875" customWidth="1"/>
    <col min="10" max="10" width="12.36328125" customWidth="1"/>
    <col min="11" max="11" width="10" customWidth="1"/>
  </cols>
  <sheetData>
    <row r="1" spans="1:11" x14ac:dyDescent="0.35">
      <c r="A1" s="60" t="s">
        <v>48</v>
      </c>
      <c r="B1" s="178" t="s">
        <v>49</v>
      </c>
      <c r="C1" s="178"/>
    </row>
    <row r="2" spans="1:11" x14ac:dyDescent="0.35">
      <c r="A2" s="60" t="s">
        <v>90</v>
      </c>
    </row>
    <row r="4" spans="1:11" ht="50.5" x14ac:dyDescent="0.35">
      <c r="A4" s="1" t="s">
        <v>2</v>
      </c>
      <c r="B4" s="119" t="s">
        <v>51</v>
      </c>
      <c r="C4" s="2" t="s">
        <v>52</v>
      </c>
      <c r="D4" s="2" t="s">
        <v>53</v>
      </c>
      <c r="E4" s="2" t="s">
        <v>95</v>
      </c>
      <c r="F4" s="17" t="s">
        <v>54</v>
      </c>
      <c r="I4" s="55"/>
    </row>
    <row r="5" spans="1:11" s="151" customFormat="1" ht="32" customHeight="1" x14ac:dyDescent="0.35">
      <c r="A5" s="65" t="s">
        <v>55</v>
      </c>
      <c r="B5" s="217" t="s">
        <v>99</v>
      </c>
      <c r="C5" s="148"/>
      <c r="D5" s="174" t="s">
        <v>6</v>
      </c>
      <c r="E5" s="149"/>
      <c r="F5" s="150"/>
      <c r="I5" s="152"/>
    </row>
    <row r="6" spans="1:11" x14ac:dyDescent="0.35">
      <c r="A6" s="27" t="s">
        <v>57</v>
      </c>
      <c r="B6" s="143"/>
      <c r="C6" s="133"/>
      <c r="D6" s="28" t="s">
        <v>58</v>
      </c>
      <c r="E6" s="161"/>
      <c r="F6" s="29">
        <f>IFERROR(C6*E6,0)</f>
        <v>0</v>
      </c>
    </row>
    <row r="7" spans="1:11" x14ac:dyDescent="0.35">
      <c r="A7" s="4" t="s">
        <v>59</v>
      </c>
      <c r="B7" s="144"/>
      <c r="C7" s="3">
        <v>1</v>
      </c>
      <c r="D7" s="3" t="s">
        <v>60</v>
      </c>
      <c r="E7" s="162"/>
      <c r="F7" s="36">
        <f t="shared" ref="F7:F15" si="0">IFERROR(C7*E7,0)</f>
        <v>0</v>
      </c>
    </row>
    <row r="8" spans="1:11" x14ac:dyDescent="0.35">
      <c r="A8" s="6" t="s">
        <v>61</v>
      </c>
      <c r="B8" s="145"/>
      <c r="C8" s="7">
        <v>1</v>
      </c>
      <c r="D8" s="7" t="s">
        <v>58</v>
      </c>
      <c r="E8" s="162"/>
      <c r="F8" s="36">
        <f t="shared" si="0"/>
        <v>0</v>
      </c>
    </row>
    <row r="9" spans="1:11" x14ac:dyDescent="0.35">
      <c r="A9" s="6" t="s">
        <v>62</v>
      </c>
      <c r="B9" s="145"/>
      <c r="C9" s="3">
        <v>1</v>
      </c>
      <c r="D9" s="3" t="s">
        <v>60</v>
      </c>
      <c r="E9" s="162"/>
      <c r="F9" s="36">
        <f t="shared" si="0"/>
        <v>0</v>
      </c>
    </row>
    <row r="10" spans="1:11" x14ac:dyDescent="0.35">
      <c r="A10" s="4" t="s">
        <v>63</v>
      </c>
      <c r="B10" s="14"/>
      <c r="C10" s="3">
        <v>1</v>
      </c>
      <c r="D10" s="3" t="s">
        <v>60</v>
      </c>
      <c r="E10" s="162"/>
      <c r="F10" s="36">
        <f t="shared" si="0"/>
        <v>0</v>
      </c>
    </row>
    <row r="11" spans="1:11" x14ac:dyDescent="0.35">
      <c r="A11" s="4" t="s">
        <v>64</v>
      </c>
      <c r="B11" s="14"/>
      <c r="C11" s="3">
        <v>1</v>
      </c>
      <c r="D11" s="3" t="s">
        <v>60</v>
      </c>
      <c r="E11" s="162"/>
      <c r="F11" s="36">
        <f t="shared" si="0"/>
        <v>0</v>
      </c>
    </row>
    <row r="12" spans="1:11" x14ac:dyDescent="0.35">
      <c r="A12" s="8" t="s">
        <v>65</v>
      </c>
      <c r="B12" s="15"/>
      <c r="C12" s="3">
        <v>1</v>
      </c>
      <c r="D12" s="3" t="s">
        <v>60</v>
      </c>
      <c r="E12" s="162"/>
      <c r="F12" s="36">
        <f t="shared" si="0"/>
        <v>0</v>
      </c>
    </row>
    <row r="13" spans="1:11" x14ac:dyDescent="0.35">
      <c r="A13" s="8" t="s">
        <v>66</v>
      </c>
      <c r="B13" s="15"/>
      <c r="C13" s="3">
        <v>1</v>
      </c>
      <c r="D13" s="3" t="s">
        <v>60</v>
      </c>
      <c r="E13" s="162"/>
      <c r="F13" s="36">
        <f t="shared" si="0"/>
        <v>0</v>
      </c>
    </row>
    <row r="14" spans="1:11" x14ac:dyDescent="0.35">
      <c r="A14" s="8" t="s">
        <v>67</v>
      </c>
      <c r="B14" s="15"/>
      <c r="C14" s="3">
        <v>1</v>
      </c>
      <c r="D14" s="3" t="s">
        <v>60</v>
      </c>
      <c r="E14" s="162"/>
      <c r="F14" s="36">
        <f t="shared" si="0"/>
        <v>0</v>
      </c>
    </row>
    <row r="15" spans="1:11" x14ac:dyDescent="0.35">
      <c r="A15" s="58" t="s">
        <v>68</v>
      </c>
      <c r="B15" s="59"/>
      <c r="C15" s="9">
        <v>1</v>
      </c>
      <c r="D15" s="9" t="s">
        <v>60</v>
      </c>
      <c r="E15" s="163"/>
      <c r="F15" s="37">
        <f t="shared" si="0"/>
        <v>0</v>
      </c>
    </row>
    <row r="16" spans="1:11" x14ac:dyDescent="0.35">
      <c r="A16" s="160" t="s">
        <v>69</v>
      </c>
      <c r="B16" s="44"/>
      <c r="C16" s="45"/>
      <c r="D16" s="45"/>
      <c r="E16" s="46"/>
      <c r="F16" s="47">
        <f>SUM(F6:F15)</f>
        <v>0</v>
      </c>
      <c r="G16" s="56"/>
      <c r="I16" s="61"/>
      <c r="J16" s="56"/>
      <c r="K16" s="55"/>
    </row>
    <row r="17" spans="1:11" s="63" customFormat="1" x14ac:dyDescent="0.35">
      <c r="A17" s="123" t="s">
        <v>96</v>
      </c>
      <c r="B17" s="124" t="s">
        <v>70</v>
      </c>
      <c r="C17" s="125"/>
      <c r="D17" s="131">
        <f>IFERROR(F16/C5,0)</f>
        <v>0</v>
      </c>
      <c r="E17" s="126" t="str">
        <f>IF(D17&lt;=28000,"splněno","nesplněno")</f>
        <v>splněno</v>
      </c>
      <c r="F17" s="127"/>
      <c r="G17" s="82"/>
      <c r="I17" s="83"/>
      <c r="J17" s="82"/>
      <c r="K17" s="64"/>
    </row>
    <row r="18" spans="1:11" s="63" customFormat="1" ht="32" customHeight="1" x14ac:dyDescent="0.35">
      <c r="A18" s="1" t="s">
        <v>71</v>
      </c>
      <c r="B18" s="216" t="s">
        <v>100</v>
      </c>
      <c r="C18" s="147"/>
      <c r="D18" s="173" t="s">
        <v>8</v>
      </c>
      <c r="E18" s="85"/>
      <c r="F18" s="86"/>
      <c r="G18" s="82"/>
      <c r="I18" s="64"/>
      <c r="J18" s="82"/>
      <c r="K18" s="64"/>
    </row>
    <row r="19" spans="1:11" x14ac:dyDescent="0.35">
      <c r="A19" s="18" t="s">
        <v>73</v>
      </c>
      <c r="B19" s="146"/>
      <c r="C19" s="12">
        <v>1</v>
      </c>
      <c r="D19" s="12" t="s">
        <v>60</v>
      </c>
      <c r="E19" s="164"/>
      <c r="F19" s="39">
        <f t="shared" ref="F19:F22" si="1">IFERROR(C19*E19,0)</f>
        <v>0</v>
      </c>
      <c r="G19" s="56"/>
      <c r="J19" s="56"/>
      <c r="K19" s="55"/>
    </row>
    <row r="20" spans="1:11" x14ac:dyDescent="0.35">
      <c r="A20" s="8" t="s">
        <v>74</v>
      </c>
      <c r="B20" s="13"/>
      <c r="C20" s="3">
        <v>1</v>
      </c>
      <c r="D20" s="3" t="s">
        <v>60</v>
      </c>
      <c r="E20" s="162"/>
      <c r="F20" s="36">
        <f t="shared" si="1"/>
        <v>0</v>
      </c>
      <c r="G20" s="56"/>
      <c r="J20" s="56"/>
      <c r="K20" s="55"/>
    </row>
    <row r="21" spans="1:11" x14ac:dyDescent="0.35">
      <c r="A21" s="8" t="s">
        <v>75</v>
      </c>
      <c r="B21" s="132"/>
      <c r="C21" s="3">
        <v>1</v>
      </c>
      <c r="D21" s="3" t="s">
        <v>60</v>
      </c>
      <c r="E21" s="162"/>
      <c r="F21" s="36">
        <f t="shared" si="1"/>
        <v>0</v>
      </c>
      <c r="G21" s="56"/>
      <c r="J21" s="56"/>
      <c r="K21" s="55"/>
    </row>
    <row r="22" spans="1:11" x14ac:dyDescent="0.35">
      <c r="A22" s="10" t="s">
        <v>76</v>
      </c>
      <c r="B22" s="22"/>
      <c r="C22" s="11">
        <v>1</v>
      </c>
      <c r="D22" s="11" t="s">
        <v>60</v>
      </c>
      <c r="E22" s="165"/>
      <c r="F22" s="38">
        <f t="shared" si="1"/>
        <v>0</v>
      </c>
      <c r="G22" s="56"/>
      <c r="J22" s="56"/>
      <c r="K22" s="55"/>
    </row>
    <row r="23" spans="1:11" s="156" customFormat="1" x14ac:dyDescent="0.35">
      <c r="A23" s="153" t="s">
        <v>89</v>
      </c>
      <c r="B23" s="50"/>
      <c r="C23" s="50"/>
      <c r="D23" s="50"/>
      <c r="E23" s="154"/>
      <c r="F23" s="159">
        <f>SUM(F19:F22)</f>
        <v>0</v>
      </c>
      <c r="G23" s="155"/>
      <c r="I23" s="157"/>
      <c r="J23" s="155"/>
      <c r="K23" s="158"/>
    </row>
    <row r="24" spans="1:11" s="63" customFormat="1" x14ac:dyDescent="0.35">
      <c r="A24" s="123" t="s">
        <v>96</v>
      </c>
      <c r="B24" s="124" t="s">
        <v>78</v>
      </c>
      <c r="C24" s="125"/>
      <c r="D24" s="131">
        <f>IFERROR(F23/C18,0)</f>
        <v>0</v>
      </c>
      <c r="E24" s="126" t="str">
        <f>IF(D24&lt;=14500,"splněno","nesplněno")</f>
        <v>splněno</v>
      </c>
      <c r="F24" s="127"/>
      <c r="G24" s="82"/>
      <c r="I24" s="83"/>
      <c r="J24" s="82"/>
      <c r="K24" s="64"/>
    </row>
    <row r="25" spans="1:11" x14ac:dyDescent="0.35">
      <c r="A25" s="19" t="s">
        <v>79</v>
      </c>
      <c r="B25" s="20"/>
      <c r="C25" s="25"/>
      <c r="D25" s="25"/>
      <c r="E25" s="21"/>
      <c r="F25" s="26"/>
      <c r="G25" s="56"/>
      <c r="K25" s="55"/>
    </row>
    <row r="26" spans="1:11" x14ac:dyDescent="0.35">
      <c r="A26" s="23" t="s">
        <v>80</v>
      </c>
      <c r="B26" s="24"/>
      <c r="C26" s="12">
        <v>1</v>
      </c>
      <c r="D26" s="12" t="s">
        <v>60</v>
      </c>
      <c r="E26" s="164"/>
      <c r="F26" s="39">
        <f t="shared" ref="F26:F30" si="2">IFERROR(C26*E26,0)</f>
        <v>0</v>
      </c>
      <c r="G26" s="56"/>
    </row>
    <row r="27" spans="1:11" x14ac:dyDescent="0.35">
      <c r="A27" s="23" t="s">
        <v>81</v>
      </c>
      <c r="B27" s="24"/>
      <c r="C27" s="3">
        <v>1</v>
      </c>
      <c r="D27" s="3" t="s">
        <v>60</v>
      </c>
      <c r="E27" s="162"/>
      <c r="F27" s="36">
        <f t="shared" si="2"/>
        <v>0</v>
      </c>
      <c r="G27" s="56"/>
    </row>
    <row r="28" spans="1:11" ht="29" x14ac:dyDescent="0.35">
      <c r="A28" s="4" t="s">
        <v>82</v>
      </c>
      <c r="B28" s="14"/>
      <c r="C28" s="3">
        <v>1</v>
      </c>
      <c r="D28" s="3" t="s">
        <v>60</v>
      </c>
      <c r="E28" s="162"/>
      <c r="F28" s="36">
        <f t="shared" si="2"/>
        <v>0</v>
      </c>
      <c r="G28" s="56"/>
    </row>
    <row r="29" spans="1:11" ht="29" x14ac:dyDescent="0.35">
      <c r="A29" s="4" t="s">
        <v>83</v>
      </c>
      <c r="B29" s="14"/>
      <c r="C29" s="3">
        <v>1</v>
      </c>
      <c r="D29" s="3" t="s">
        <v>60</v>
      </c>
      <c r="E29" s="162"/>
      <c r="F29" s="36">
        <f t="shared" si="2"/>
        <v>0</v>
      </c>
      <c r="G29" s="56"/>
    </row>
    <row r="30" spans="1:11" x14ac:dyDescent="0.35">
      <c r="A30" s="5" t="s">
        <v>84</v>
      </c>
      <c r="B30" s="16"/>
      <c r="C30" s="9">
        <v>1</v>
      </c>
      <c r="D30" s="9" t="s">
        <v>60</v>
      </c>
      <c r="E30" s="163"/>
      <c r="F30" s="37">
        <f t="shared" si="2"/>
        <v>0</v>
      </c>
      <c r="G30" s="56"/>
    </row>
    <row r="31" spans="1:11" x14ac:dyDescent="0.35">
      <c r="A31" s="160" t="s">
        <v>85</v>
      </c>
      <c r="B31" s="46"/>
      <c r="C31" s="46"/>
      <c r="D31" s="46"/>
      <c r="E31" s="46"/>
      <c r="F31" s="47">
        <f>SUM(F26:F30)</f>
        <v>0</v>
      </c>
      <c r="G31" s="56"/>
      <c r="H31" s="57"/>
    </row>
    <row r="32" spans="1:11" x14ac:dyDescent="0.35">
      <c r="A32" s="40" t="s">
        <v>54</v>
      </c>
      <c r="B32" s="41"/>
      <c r="C32" s="41"/>
      <c r="D32" s="41"/>
      <c r="E32" s="41"/>
      <c r="F32" s="42">
        <f>F31+F23+F16</f>
        <v>0</v>
      </c>
      <c r="G32" s="56"/>
    </row>
    <row r="33" spans="1:8" x14ac:dyDescent="0.35">
      <c r="A33" s="31" t="s">
        <v>11</v>
      </c>
      <c r="B33" s="30"/>
      <c r="C33" s="30"/>
      <c r="D33" s="30"/>
      <c r="E33" s="30"/>
      <c r="F33" s="32">
        <f>F32*21%</f>
        <v>0</v>
      </c>
      <c r="G33" s="56"/>
    </row>
    <row r="34" spans="1:8" x14ac:dyDescent="0.35">
      <c r="A34" s="33" t="s">
        <v>86</v>
      </c>
      <c r="B34" s="34"/>
      <c r="C34" s="34"/>
      <c r="D34" s="34"/>
      <c r="E34" s="34"/>
      <c r="F34" s="35">
        <f>F32+F33</f>
        <v>0</v>
      </c>
      <c r="G34" s="56"/>
    </row>
    <row r="35" spans="1:8" x14ac:dyDescent="0.35">
      <c r="G35" s="56"/>
    </row>
    <row r="36" spans="1:8" x14ac:dyDescent="0.35">
      <c r="A36" s="54"/>
      <c r="G36" s="56"/>
      <c r="H36" s="55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Součty</vt:lpstr>
      <vt:lpstr>MŠ č.p. 369</vt:lpstr>
      <vt:lpstr>OÚ č.p. 140</vt:lpstr>
      <vt:lpstr>ČOV čp. 297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Budiš</dc:creator>
  <cp:lastModifiedBy>Klára Šmeráková</cp:lastModifiedBy>
  <dcterms:created xsi:type="dcterms:W3CDTF">2026-06-10T02:35:56Z</dcterms:created>
  <dcterms:modified xsi:type="dcterms:W3CDTF">2026-06-10T08:41:50Z</dcterms:modified>
</cp:coreProperties>
</file>