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a/Documents/03a_ZASTUPITELSTVO 2022-2026/01_ZASEDANI/2023-03---06/"/>
    </mc:Choice>
  </mc:AlternateContent>
  <xr:revisionPtr revIDLastSave="0" documentId="13_ncr:1_{B3FDFDF1-75EB-6B43-BD4C-1EAF99BF4A92}" xr6:coauthVersionLast="36" xr6:coauthVersionMax="36" xr10:uidLastSave="{00000000-0000-0000-0000-000000000000}"/>
  <bookViews>
    <workbookView xWindow="-5160" yWindow="-21100" windowWidth="35760" windowHeight="21100" tabRatio="500" xr2:uid="{00000000-000D-0000-FFFF-FFFF00000000}"/>
  </bookViews>
  <sheets>
    <sheet name="Rekapitulace stavby" sheetId="1" r:id="rId1"/>
    <sheet name="SO 101 - Komunikace a zpe..." sheetId="2" r:id="rId2"/>
    <sheet name="SO 301 - Odvodnění zpevně..." sheetId="3" r:id="rId3"/>
    <sheet name="SO 401 - Veřejné osvětlení" sheetId="4" r:id="rId4"/>
    <sheet name="VON - Vedlejší a ostatní ..." sheetId="5" r:id="rId5"/>
    <sheet name="Pokyny pro vyplnění" sheetId="6" r:id="rId6"/>
  </sheets>
  <definedNames>
    <definedName name="_xlnm._FilterDatabase" localSheetId="1" hidden="1">'SO 101 - Komunikace a zpe...'!$C$91:$K$469</definedName>
    <definedName name="_xlnm._FilterDatabase" localSheetId="2" hidden="1">'SO 301 - Odvodnění zpevně...'!$C$88:$K$228</definedName>
    <definedName name="_xlnm._FilterDatabase" localSheetId="3" hidden="1">'SO 401 - Veřejné osvětlení'!$C$81:$K$191</definedName>
    <definedName name="_xlnm._FilterDatabase" localSheetId="4" hidden="1">'VON - Vedlejší a ostatní ...'!$C$81:$K$97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101 - Komunikace a zpe...'!$C$4:$J$39,'SO 101 - Komunikace a zpe...'!$C$45:$J$73,'SO 101 - Komunikace a zpe...'!$C$79:$K$469</definedName>
    <definedName name="_xlnm.Print_Area" localSheetId="2">'SO 301 - Odvodnění zpevně...'!$C$4:$J$39,'SO 301 - Odvodnění zpevně...'!$C$45:$J$70,'SO 301 - Odvodnění zpevně...'!$C$76:$K$228</definedName>
    <definedName name="_xlnm.Print_Area" localSheetId="3">'SO 401 - Veřejné osvětlení'!$C$4:$J$39,'SO 401 - Veřejné osvětlení'!$C$45:$J$63,'SO 401 - Veřejné osvětlení'!$C$69:$K$191</definedName>
    <definedName name="_xlnm.Print_Area" localSheetId="4">'VON - Vedlejší a ostatní ...'!$C$4:$J$39,'VON - Vedlejší a ostatní ...'!$C$45:$J$63,'VON - Vedlejší a ostatní ...'!$C$69:$K$97</definedName>
    <definedName name="_xlnm.Print_Titles" localSheetId="0">'Rekapitulace stavby'!$52:$52</definedName>
    <definedName name="_xlnm.Print_Titles" localSheetId="1">'SO 101 - Komunikace a zpe...'!$91:$91</definedName>
    <definedName name="_xlnm.Print_Titles" localSheetId="2">'SO 301 - Odvodnění zpevně...'!$88:$88</definedName>
    <definedName name="_xlnm.Print_Titles" localSheetId="3">'SO 401 - Veřejné osvětlení'!$81:$81</definedName>
    <definedName name="_xlnm.Print_Titles" localSheetId="4">'VON - Vedlejší a ostatní ...'!$81:$81</definedName>
  </definedName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95" i="5" l="1"/>
  <c r="BI95" i="5"/>
  <c r="BH95" i="5"/>
  <c r="BG95" i="5"/>
  <c r="F35" i="5" s="1"/>
  <c r="BF95" i="5"/>
  <c r="T95" i="5"/>
  <c r="T91" i="5" s="1"/>
  <c r="R95" i="5"/>
  <c r="R91" i="5" s="1"/>
  <c r="P95" i="5"/>
  <c r="J95" i="5"/>
  <c r="BE95" i="5" s="1"/>
  <c r="BK92" i="5"/>
  <c r="BK91" i="5" s="1"/>
  <c r="J91" i="5" s="1"/>
  <c r="J62" i="5" s="1"/>
  <c r="BI92" i="5"/>
  <c r="F37" i="5" s="1"/>
  <c r="BH92" i="5"/>
  <c r="BG92" i="5"/>
  <c r="BF92" i="5"/>
  <c r="T92" i="5"/>
  <c r="R92" i="5"/>
  <c r="P92" i="5"/>
  <c r="J92" i="5"/>
  <c r="BE92" i="5" s="1"/>
  <c r="P91" i="5"/>
  <c r="BK88" i="5"/>
  <c r="BI88" i="5"/>
  <c r="BH88" i="5"/>
  <c r="F36" i="5" s="1"/>
  <c r="BG88" i="5"/>
  <c r="BF88" i="5"/>
  <c r="T88" i="5"/>
  <c r="T84" i="5" s="1"/>
  <c r="R88" i="5"/>
  <c r="P88" i="5"/>
  <c r="J88" i="5"/>
  <c r="BE88" i="5" s="1"/>
  <c r="BK85" i="5"/>
  <c r="BK84" i="5" s="1"/>
  <c r="BI85" i="5"/>
  <c r="BH85" i="5"/>
  <c r="BG85" i="5"/>
  <c r="BF85" i="5"/>
  <c r="F34" i="5" s="1"/>
  <c r="T85" i="5"/>
  <c r="R85" i="5"/>
  <c r="P85" i="5"/>
  <c r="P84" i="5" s="1"/>
  <c r="P83" i="5" s="1"/>
  <c r="P82" i="5" s="1"/>
  <c r="AU58" i="1" s="1"/>
  <c r="J85" i="5"/>
  <c r="BE85" i="5" s="1"/>
  <c r="R84" i="5"/>
  <c r="R83" i="5" s="1"/>
  <c r="R82" i="5" s="1"/>
  <c r="T83" i="5"/>
  <c r="T82" i="5" s="1"/>
  <c r="J78" i="5"/>
  <c r="F78" i="5"/>
  <c r="F76" i="5"/>
  <c r="E74" i="5"/>
  <c r="J54" i="5"/>
  <c r="F54" i="5"/>
  <c r="F52" i="5"/>
  <c r="E50" i="5"/>
  <c r="E48" i="5"/>
  <c r="J37" i="5"/>
  <c r="J36" i="5"/>
  <c r="J35" i="5"/>
  <c r="J34" i="5"/>
  <c r="AW58" i="1" s="1"/>
  <c r="J24" i="5"/>
  <c r="E24" i="5"/>
  <c r="J79" i="5" s="1"/>
  <c r="J23" i="5"/>
  <c r="J18" i="5"/>
  <c r="E18" i="5"/>
  <c r="F79" i="5" s="1"/>
  <c r="J17" i="5"/>
  <c r="J12" i="5"/>
  <c r="J76" i="5" s="1"/>
  <c r="E7" i="5"/>
  <c r="E72" i="5" s="1"/>
  <c r="BK190" i="4"/>
  <c r="BI190" i="4"/>
  <c r="BH190" i="4"/>
  <c r="BG190" i="4"/>
  <c r="BF190" i="4"/>
  <c r="T190" i="4"/>
  <c r="R190" i="4"/>
  <c r="P190" i="4"/>
  <c r="J190" i="4"/>
  <c r="BE190" i="4" s="1"/>
  <c r="BK188" i="4"/>
  <c r="BI188" i="4"/>
  <c r="BH188" i="4"/>
  <c r="BG188" i="4"/>
  <c r="BF188" i="4"/>
  <c r="T188" i="4"/>
  <c r="R188" i="4"/>
  <c r="P188" i="4"/>
  <c r="J188" i="4"/>
  <c r="BE188" i="4" s="1"/>
  <c r="BK186" i="4"/>
  <c r="BI186" i="4"/>
  <c r="BH186" i="4"/>
  <c r="BG186" i="4"/>
  <c r="BF186" i="4"/>
  <c r="T186" i="4"/>
  <c r="R186" i="4"/>
  <c r="P186" i="4"/>
  <c r="J186" i="4"/>
  <c r="BE186" i="4" s="1"/>
  <c r="BK184" i="4"/>
  <c r="BI184" i="4"/>
  <c r="BH184" i="4"/>
  <c r="BG184" i="4"/>
  <c r="BF184" i="4"/>
  <c r="T184" i="4"/>
  <c r="R184" i="4"/>
  <c r="P184" i="4"/>
  <c r="J184" i="4"/>
  <c r="BE184" i="4" s="1"/>
  <c r="BK182" i="4"/>
  <c r="BI182" i="4"/>
  <c r="BH182" i="4"/>
  <c r="BG182" i="4"/>
  <c r="BF182" i="4"/>
  <c r="T182" i="4"/>
  <c r="R182" i="4"/>
  <c r="P182" i="4"/>
  <c r="J182" i="4"/>
  <c r="BE182" i="4" s="1"/>
  <c r="BK180" i="4"/>
  <c r="BI180" i="4"/>
  <c r="BH180" i="4"/>
  <c r="BG180" i="4"/>
  <c r="BF180" i="4"/>
  <c r="T180" i="4"/>
  <c r="R180" i="4"/>
  <c r="P180" i="4"/>
  <c r="J180" i="4"/>
  <c r="BE180" i="4" s="1"/>
  <c r="BK178" i="4"/>
  <c r="BI178" i="4"/>
  <c r="BH178" i="4"/>
  <c r="BG178" i="4"/>
  <c r="BF178" i="4"/>
  <c r="T178" i="4"/>
  <c r="R178" i="4"/>
  <c r="P178" i="4"/>
  <c r="J178" i="4"/>
  <c r="BE178" i="4" s="1"/>
  <c r="BK176" i="4"/>
  <c r="BI176" i="4"/>
  <c r="BH176" i="4"/>
  <c r="BG176" i="4"/>
  <c r="BF176" i="4"/>
  <c r="T176" i="4"/>
  <c r="R176" i="4"/>
  <c r="P176" i="4"/>
  <c r="J176" i="4"/>
  <c r="BE176" i="4" s="1"/>
  <c r="BK174" i="4"/>
  <c r="BI174" i="4"/>
  <c r="BH174" i="4"/>
  <c r="BG174" i="4"/>
  <c r="BF174" i="4"/>
  <c r="T174" i="4"/>
  <c r="R174" i="4"/>
  <c r="P174" i="4"/>
  <c r="J174" i="4"/>
  <c r="BE174" i="4" s="1"/>
  <c r="BK172" i="4"/>
  <c r="BI172" i="4"/>
  <c r="BH172" i="4"/>
  <c r="BG172" i="4"/>
  <c r="BF172" i="4"/>
  <c r="T172" i="4"/>
  <c r="R172" i="4"/>
  <c r="P172" i="4"/>
  <c r="J172" i="4"/>
  <c r="BE172" i="4" s="1"/>
  <c r="BK170" i="4"/>
  <c r="BI170" i="4"/>
  <c r="BH170" i="4"/>
  <c r="BG170" i="4"/>
  <c r="BF170" i="4"/>
  <c r="T170" i="4"/>
  <c r="R170" i="4"/>
  <c r="P170" i="4"/>
  <c r="J170" i="4"/>
  <c r="BE170" i="4" s="1"/>
  <c r="BK168" i="4"/>
  <c r="BI168" i="4"/>
  <c r="BH168" i="4"/>
  <c r="BG168" i="4"/>
  <c r="BF168" i="4"/>
  <c r="T168" i="4"/>
  <c r="R168" i="4"/>
  <c r="P168" i="4"/>
  <c r="J168" i="4"/>
  <c r="BE168" i="4" s="1"/>
  <c r="BK166" i="4"/>
  <c r="BI166" i="4"/>
  <c r="BH166" i="4"/>
  <c r="BG166" i="4"/>
  <c r="BF166" i="4"/>
  <c r="T166" i="4"/>
  <c r="R166" i="4"/>
  <c r="P166" i="4"/>
  <c r="J166" i="4"/>
  <c r="BE166" i="4" s="1"/>
  <c r="BK164" i="4"/>
  <c r="BI164" i="4"/>
  <c r="BH164" i="4"/>
  <c r="BG164" i="4"/>
  <c r="BF164" i="4"/>
  <c r="T164" i="4"/>
  <c r="R164" i="4"/>
  <c r="P164" i="4"/>
  <c r="J164" i="4"/>
  <c r="BE164" i="4" s="1"/>
  <c r="BK162" i="4"/>
  <c r="BI162" i="4"/>
  <c r="BH162" i="4"/>
  <c r="BG162" i="4"/>
  <c r="BF162" i="4"/>
  <c r="T162" i="4"/>
  <c r="R162" i="4"/>
  <c r="P162" i="4"/>
  <c r="J162" i="4"/>
  <c r="BE162" i="4" s="1"/>
  <c r="BK160" i="4"/>
  <c r="BI160" i="4"/>
  <c r="BH160" i="4"/>
  <c r="BG160" i="4"/>
  <c r="BF160" i="4"/>
  <c r="T160" i="4"/>
  <c r="R160" i="4"/>
  <c r="P160" i="4"/>
  <c r="P157" i="4" s="1"/>
  <c r="J160" i="4"/>
  <c r="BE160" i="4" s="1"/>
  <c r="BK158" i="4"/>
  <c r="BI158" i="4"/>
  <c r="BH158" i="4"/>
  <c r="BG158" i="4"/>
  <c r="BF158" i="4"/>
  <c r="T158" i="4"/>
  <c r="R158" i="4"/>
  <c r="R157" i="4" s="1"/>
  <c r="P158" i="4"/>
  <c r="J158" i="4"/>
  <c r="BE158" i="4" s="1"/>
  <c r="BK157" i="4"/>
  <c r="T157" i="4"/>
  <c r="J157" i="4"/>
  <c r="BK155" i="4"/>
  <c r="BI155" i="4"/>
  <c r="BH155" i="4"/>
  <c r="BG155" i="4"/>
  <c r="BF155" i="4"/>
  <c r="T155" i="4"/>
  <c r="R155" i="4"/>
  <c r="P155" i="4"/>
  <c r="J155" i="4"/>
  <c r="BE155" i="4" s="1"/>
  <c r="BK153" i="4"/>
  <c r="BI153" i="4"/>
  <c r="BH153" i="4"/>
  <c r="BG153" i="4"/>
  <c r="BF153" i="4"/>
  <c r="T153" i="4"/>
  <c r="R153" i="4"/>
  <c r="P153" i="4"/>
  <c r="J153" i="4"/>
  <c r="BE153" i="4" s="1"/>
  <c r="BK151" i="4"/>
  <c r="BI151" i="4"/>
  <c r="BH151" i="4"/>
  <c r="BG151" i="4"/>
  <c r="BF151" i="4"/>
  <c r="T151" i="4"/>
  <c r="R151" i="4"/>
  <c r="P151" i="4"/>
  <c r="J151" i="4"/>
  <c r="BE151" i="4" s="1"/>
  <c r="BK149" i="4"/>
  <c r="BI149" i="4"/>
  <c r="BH149" i="4"/>
  <c r="BG149" i="4"/>
  <c r="BF149" i="4"/>
  <c r="T149" i="4"/>
  <c r="R149" i="4"/>
  <c r="P149" i="4"/>
  <c r="J149" i="4"/>
  <c r="BE149" i="4" s="1"/>
  <c r="BK147" i="4"/>
  <c r="BI147" i="4"/>
  <c r="BH147" i="4"/>
  <c r="BG147" i="4"/>
  <c r="BF147" i="4"/>
  <c r="T147" i="4"/>
  <c r="R147" i="4"/>
  <c r="P147" i="4"/>
  <c r="J147" i="4"/>
  <c r="BE147" i="4" s="1"/>
  <c r="BK145" i="4"/>
  <c r="BI145" i="4"/>
  <c r="BH145" i="4"/>
  <c r="BG145" i="4"/>
  <c r="BF145" i="4"/>
  <c r="T145" i="4"/>
  <c r="R145" i="4"/>
  <c r="P145" i="4"/>
  <c r="J145" i="4"/>
  <c r="BE145" i="4" s="1"/>
  <c r="BK143" i="4"/>
  <c r="BI143" i="4"/>
  <c r="BH143" i="4"/>
  <c r="BG143" i="4"/>
  <c r="BF143" i="4"/>
  <c r="T143" i="4"/>
  <c r="R143" i="4"/>
  <c r="P143" i="4"/>
  <c r="J143" i="4"/>
  <c r="BE143" i="4" s="1"/>
  <c r="BK141" i="4"/>
  <c r="BI141" i="4"/>
  <c r="BH141" i="4"/>
  <c r="BG141" i="4"/>
  <c r="BF141" i="4"/>
  <c r="T141" i="4"/>
  <c r="R141" i="4"/>
  <c r="P141" i="4"/>
  <c r="J141" i="4"/>
  <c r="BE141" i="4" s="1"/>
  <c r="BK139" i="4"/>
  <c r="BI139" i="4"/>
  <c r="BH139" i="4"/>
  <c r="BG139" i="4"/>
  <c r="BF139" i="4"/>
  <c r="T139" i="4"/>
  <c r="R139" i="4"/>
  <c r="P139" i="4"/>
  <c r="J139" i="4"/>
  <c r="BE139" i="4" s="1"/>
  <c r="BK137" i="4"/>
  <c r="BI137" i="4"/>
  <c r="BH137" i="4"/>
  <c r="BG137" i="4"/>
  <c r="BF137" i="4"/>
  <c r="T137" i="4"/>
  <c r="R137" i="4"/>
  <c r="P137" i="4"/>
  <c r="J137" i="4"/>
  <c r="BE137" i="4" s="1"/>
  <c r="BK135" i="4"/>
  <c r="BI135" i="4"/>
  <c r="BH135" i="4"/>
  <c r="BG135" i="4"/>
  <c r="BF135" i="4"/>
  <c r="T135" i="4"/>
  <c r="R135" i="4"/>
  <c r="P135" i="4"/>
  <c r="J135" i="4"/>
  <c r="BE135" i="4" s="1"/>
  <c r="BK133" i="4"/>
  <c r="BI133" i="4"/>
  <c r="BH133" i="4"/>
  <c r="BG133" i="4"/>
  <c r="BF133" i="4"/>
  <c r="T133" i="4"/>
  <c r="R133" i="4"/>
  <c r="P133" i="4"/>
  <c r="J133" i="4"/>
  <c r="BE133" i="4" s="1"/>
  <c r="BK131" i="4"/>
  <c r="BI131" i="4"/>
  <c r="BH131" i="4"/>
  <c r="BG131" i="4"/>
  <c r="BF131" i="4"/>
  <c r="T131" i="4"/>
  <c r="R131" i="4"/>
  <c r="P131" i="4"/>
  <c r="J131" i="4"/>
  <c r="BE131" i="4" s="1"/>
  <c r="BK129" i="4"/>
  <c r="BI129" i="4"/>
  <c r="BH129" i="4"/>
  <c r="BG129" i="4"/>
  <c r="BF129" i="4"/>
  <c r="T129" i="4"/>
  <c r="R129" i="4"/>
  <c r="P129" i="4"/>
  <c r="J129" i="4"/>
  <c r="BE129" i="4" s="1"/>
  <c r="BK127" i="4"/>
  <c r="BI127" i="4"/>
  <c r="BH127" i="4"/>
  <c r="BG127" i="4"/>
  <c r="BF127" i="4"/>
  <c r="T127" i="4"/>
  <c r="R127" i="4"/>
  <c r="P127" i="4"/>
  <c r="J127" i="4"/>
  <c r="BE127" i="4" s="1"/>
  <c r="BK125" i="4"/>
  <c r="BI125" i="4"/>
  <c r="BH125" i="4"/>
  <c r="BG125" i="4"/>
  <c r="BF125" i="4"/>
  <c r="T125" i="4"/>
  <c r="R125" i="4"/>
  <c r="P125" i="4"/>
  <c r="J125" i="4"/>
  <c r="BE125" i="4" s="1"/>
  <c r="BK123" i="4"/>
  <c r="BI123" i="4"/>
  <c r="BH123" i="4"/>
  <c r="BG123" i="4"/>
  <c r="BF123" i="4"/>
  <c r="T123" i="4"/>
  <c r="R123" i="4"/>
  <c r="P123" i="4"/>
  <c r="J123" i="4"/>
  <c r="BE123" i="4" s="1"/>
  <c r="BK121" i="4"/>
  <c r="BI121" i="4"/>
  <c r="BH121" i="4"/>
  <c r="BG121" i="4"/>
  <c r="BF121" i="4"/>
  <c r="T121" i="4"/>
  <c r="R121" i="4"/>
  <c r="P121" i="4"/>
  <c r="J121" i="4"/>
  <c r="BE121" i="4" s="1"/>
  <c r="BK119" i="4"/>
  <c r="BI119" i="4"/>
  <c r="BH119" i="4"/>
  <c r="BG119" i="4"/>
  <c r="BF119" i="4"/>
  <c r="T119" i="4"/>
  <c r="R119" i="4"/>
  <c r="P119" i="4"/>
  <c r="J119" i="4"/>
  <c r="BE119" i="4" s="1"/>
  <c r="BK117" i="4"/>
  <c r="BI117" i="4"/>
  <c r="BH117" i="4"/>
  <c r="BG117" i="4"/>
  <c r="BF117" i="4"/>
  <c r="T117" i="4"/>
  <c r="R117" i="4"/>
  <c r="P117" i="4"/>
  <c r="J117" i="4"/>
  <c r="BE117" i="4" s="1"/>
  <c r="BK115" i="4"/>
  <c r="BI115" i="4"/>
  <c r="BH115" i="4"/>
  <c r="BG115" i="4"/>
  <c r="BF115" i="4"/>
  <c r="T115" i="4"/>
  <c r="R115" i="4"/>
  <c r="P115" i="4"/>
  <c r="J115" i="4"/>
  <c r="BE115" i="4" s="1"/>
  <c r="BK113" i="4"/>
  <c r="BI113" i="4"/>
  <c r="BH113" i="4"/>
  <c r="BG113" i="4"/>
  <c r="BF113" i="4"/>
  <c r="T113" i="4"/>
  <c r="R113" i="4"/>
  <c r="P113" i="4"/>
  <c r="J113" i="4"/>
  <c r="BE113" i="4" s="1"/>
  <c r="BK111" i="4"/>
  <c r="BI111" i="4"/>
  <c r="BH111" i="4"/>
  <c r="BG111" i="4"/>
  <c r="BF111" i="4"/>
  <c r="T111" i="4"/>
  <c r="R111" i="4"/>
  <c r="P111" i="4"/>
  <c r="J111" i="4"/>
  <c r="BE111" i="4" s="1"/>
  <c r="BK109" i="4"/>
  <c r="BI109" i="4"/>
  <c r="BH109" i="4"/>
  <c r="BG109" i="4"/>
  <c r="BF109" i="4"/>
  <c r="T109" i="4"/>
  <c r="R109" i="4"/>
  <c r="P109" i="4"/>
  <c r="J109" i="4"/>
  <c r="BE109" i="4" s="1"/>
  <c r="BK107" i="4"/>
  <c r="BI107" i="4"/>
  <c r="BH107" i="4"/>
  <c r="BG107" i="4"/>
  <c r="BF107" i="4"/>
  <c r="T107" i="4"/>
  <c r="R107" i="4"/>
  <c r="P107" i="4"/>
  <c r="J107" i="4"/>
  <c r="BE107" i="4" s="1"/>
  <c r="BK105" i="4"/>
  <c r="BI105" i="4"/>
  <c r="BH105" i="4"/>
  <c r="BG105" i="4"/>
  <c r="BF105" i="4"/>
  <c r="T105" i="4"/>
  <c r="R105" i="4"/>
  <c r="P105" i="4"/>
  <c r="J105" i="4"/>
  <c r="BE105" i="4" s="1"/>
  <c r="BK103" i="4"/>
  <c r="BI103" i="4"/>
  <c r="BH103" i="4"/>
  <c r="BG103" i="4"/>
  <c r="BF103" i="4"/>
  <c r="T103" i="4"/>
  <c r="R103" i="4"/>
  <c r="P103" i="4"/>
  <c r="J103" i="4"/>
  <c r="BE103" i="4" s="1"/>
  <c r="BK101" i="4"/>
  <c r="BI101" i="4"/>
  <c r="BH101" i="4"/>
  <c r="BG101" i="4"/>
  <c r="BF101" i="4"/>
  <c r="T101" i="4"/>
  <c r="R101" i="4"/>
  <c r="P101" i="4"/>
  <c r="J101" i="4"/>
  <c r="BE101" i="4" s="1"/>
  <c r="BK99" i="4"/>
  <c r="BI99" i="4"/>
  <c r="BH99" i="4"/>
  <c r="BG99" i="4"/>
  <c r="BF99" i="4"/>
  <c r="T99" i="4"/>
  <c r="R99" i="4"/>
  <c r="P99" i="4"/>
  <c r="J99" i="4"/>
  <c r="BE99" i="4" s="1"/>
  <c r="BK97" i="4"/>
  <c r="BI97" i="4"/>
  <c r="BH97" i="4"/>
  <c r="BG97" i="4"/>
  <c r="BF97" i="4"/>
  <c r="T97" i="4"/>
  <c r="R97" i="4"/>
  <c r="P97" i="4"/>
  <c r="J97" i="4"/>
  <c r="BE97" i="4" s="1"/>
  <c r="BK95" i="4"/>
  <c r="BI95" i="4"/>
  <c r="BH95" i="4"/>
  <c r="BG95" i="4"/>
  <c r="BF95" i="4"/>
  <c r="T95" i="4"/>
  <c r="R95" i="4"/>
  <c r="P95" i="4"/>
  <c r="J95" i="4"/>
  <c r="BE95" i="4" s="1"/>
  <c r="BK93" i="4"/>
  <c r="BI93" i="4"/>
  <c r="BH93" i="4"/>
  <c r="BG93" i="4"/>
  <c r="BF93" i="4"/>
  <c r="T93" i="4"/>
  <c r="R93" i="4"/>
  <c r="P93" i="4"/>
  <c r="J93" i="4"/>
  <c r="BE93" i="4" s="1"/>
  <c r="BK91" i="4"/>
  <c r="BI91" i="4"/>
  <c r="BH91" i="4"/>
  <c r="BG91" i="4"/>
  <c r="BF91" i="4"/>
  <c r="T91" i="4"/>
  <c r="R91" i="4"/>
  <c r="P91" i="4"/>
  <c r="J91" i="4"/>
  <c r="BE91" i="4" s="1"/>
  <c r="BK89" i="4"/>
  <c r="BI89" i="4"/>
  <c r="BH89" i="4"/>
  <c r="BG89" i="4"/>
  <c r="BF89" i="4"/>
  <c r="T89" i="4"/>
  <c r="R89" i="4"/>
  <c r="P89" i="4"/>
  <c r="J89" i="4"/>
  <c r="BE89" i="4" s="1"/>
  <c r="BK87" i="4"/>
  <c r="BK84" i="4" s="1"/>
  <c r="BI87" i="4"/>
  <c r="BH87" i="4"/>
  <c r="BG87" i="4"/>
  <c r="BF87" i="4"/>
  <c r="T87" i="4"/>
  <c r="R87" i="4"/>
  <c r="P87" i="4"/>
  <c r="J87" i="4"/>
  <c r="BE87" i="4" s="1"/>
  <c r="BK85" i="4"/>
  <c r="BI85" i="4"/>
  <c r="BH85" i="4"/>
  <c r="BG85" i="4"/>
  <c r="BF85" i="4"/>
  <c r="T85" i="4"/>
  <c r="R85" i="4"/>
  <c r="R84" i="4" s="1"/>
  <c r="P85" i="4"/>
  <c r="J85" i="4"/>
  <c r="BE85" i="4" s="1"/>
  <c r="F79" i="4"/>
  <c r="J78" i="4"/>
  <c r="F78" i="4"/>
  <c r="J76" i="4"/>
  <c r="F76" i="4"/>
  <c r="E74" i="4"/>
  <c r="J62" i="4"/>
  <c r="F55" i="4"/>
  <c r="J54" i="4"/>
  <c r="F54" i="4"/>
  <c r="J52" i="4"/>
  <c r="F52" i="4"/>
  <c r="E50" i="4"/>
  <c r="J37" i="4"/>
  <c r="J36" i="4"/>
  <c r="J35" i="4"/>
  <c r="J24" i="4"/>
  <c r="E24" i="4"/>
  <c r="J23" i="4"/>
  <c r="J18" i="4"/>
  <c r="E18" i="4"/>
  <c r="J17" i="4"/>
  <c r="J12" i="4"/>
  <c r="E7" i="4"/>
  <c r="E72" i="4" s="1"/>
  <c r="BK227" i="3"/>
  <c r="BI227" i="3"/>
  <c r="BH227" i="3"/>
  <c r="BG227" i="3"/>
  <c r="BF227" i="3"/>
  <c r="T227" i="3"/>
  <c r="R227" i="3"/>
  <c r="P227" i="3"/>
  <c r="J227" i="3"/>
  <c r="BE227" i="3" s="1"/>
  <c r="BK222" i="3"/>
  <c r="BI222" i="3"/>
  <c r="BH222" i="3"/>
  <c r="BG222" i="3"/>
  <c r="BF222" i="3"/>
  <c r="T222" i="3"/>
  <c r="R222" i="3"/>
  <c r="R221" i="3" s="1"/>
  <c r="P222" i="3"/>
  <c r="P221" i="3" s="1"/>
  <c r="J222" i="3"/>
  <c r="BE222" i="3" s="1"/>
  <c r="BK221" i="3"/>
  <c r="T221" i="3"/>
  <c r="J221" i="3"/>
  <c r="BK218" i="3"/>
  <c r="BI218" i="3"/>
  <c r="BH218" i="3"/>
  <c r="BG218" i="3"/>
  <c r="BF218" i="3"/>
  <c r="T218" i="3"/>
  <c r="R218" i="3"/>
  <c r="P218" i="3"/>
  <c r="P212" i="3" s="1"/>
  <c r="J218" i="3"/>
  <c r="BE218" i="3" s="1"/>
  <c r="BK213" i="3"/>
  <c r="BI213" i="3"/>
  <c r="BH213" i="3"/>
  <c r="BG213" i="3"/>
  <c r="BF213" i="3"/>
  <c r="T213" i="3"/>
  <c r="T212" i="3" s="1"/>
  <c r="R213" i="3"/>
  <c r="R212" i="3" s="1"/>
  <c r="P213" i="3"/>
  <c r="J213" i="3"/>
  <c r="BE213" i="3" s="1"/>
  <c r="BK212" i="3"/>
  <c r="BK210" i="3"/>
  <c r="BI210" i="3"/>
  <c r="BH210" i="3"/>
  <c r="BG210" i="3"/>
  <c r="BF210" i="3"/>
  <c r="T210" i="3"/>
  <c r="R210" i="3"/>
  <c r="P210" i="3"/>
  <c r="J210" i="3"/>
  <c r="BE210" i="3" s="1"/>
  <c r="BK207" i="3"/>
  <c r="BI207" i="3"/>
  <c r="BH207" i="3"/>
  <c r="BG207" i="3"/>
  <c r="BF207" i="3"/>
  <c r="BE207" i="3"/>
  <c r="T207" i="3"/>
  <c r="R207" i="3"/>
  <c r="P207" i="3"/>
  <c r="J207" i="3"/>
  <c r="BK203" i="3"/>
  <c r="BI203" i="3"/>
  <c r="BH203" i="3"/>
  <c r="BG203" i="3"/>
  <c r="BF203" i="3"/>
  <c r="T203" i="3"/>
  <c r="R203" i="3"/>
  <c r="P203" i="3"/>
  <c r="P202" i="3" s="1"/>
  <c r="P201" i="3" s="1"/>
  <c r="J203" i="3"/>
  <c r="BE203" i="3" s="1"/>
  <c r="BK202" i="3"/>
  <c r="T202" i="3"/>
  <c r="J202" i="3"/>
  <c r="J67" i="3" s="1"/>
  <c r="BK199" i="3"/>
  <c r="BI199" i="3"/>
  <c r="BH199" i="3"/>
  <c r="BG199" i="3"/>
  <c r="BF199" i="3"/>
  <c r="T199" i="3"/>
  <c r="R199" i="3"/>
  <c r="R198" i="3" s="1"/>
  <c r="P199" i="3"/>
  <c r="P198" i="3" s="1"/>
  <c r="J199" i="3"/>
  <c r="BE199" i="3" s="1"/>
  <c r="BK198" i="3"/>
  <c r="T198" i="3"/>
  <c r="J198" i="3"/>
  <c r="BK194" i="3"/>
  <c r="BI194" i="3"/>
  <c r="BH194" i="3"/>
  <c r="BG194" i="3"/>
  <c r="BF194" i="3"/>
  <c r="T194" i="3"/>
  <c r="R194" i="3"/>
  <c r="P194" i="3"/>
  <c r="J194" i="3"/>
  <c r="BE194" i="3" s="1"/>
  <c r="BK189" i="3"/>
  <c r="BI189" i="3"/>
  <c r="BH189" i="3"/>
  <c r="BG189" i="3"/>
  <c r="BF189" i="3"/>
  <c r="T189" i="3"/>
  <c r="R189" i="3"/>
  <c r="P189" i="3"/>
  <c r="J189" i="3"/>
  <c r="BE189" i="3" s="1"/>
  <c r="BK184" i="3"/>
  <c r="BI184" i="3"/>
  <c r="BH184" i="3"/>
  <c r="BG184" i="3"/>
  <c r="BF184" i="3"/>
  <c r="T184" i="3"/>
  <c r="R184" i="3"/>
  <c r="P184" i="3"/>
  <c r="J184" i="3"/>
  <c r="BE184" i="3" s="1"/>
  <c r="BK181" i="3"/>
  <c r="BI181" i="3"/>
  <c r="BH181" i="3"/>
  <c r="BG181" i="3"/>
  <c r="BF181" i="3"/>
  <c r="T181" i="3"/>
  <c r="R181" i="3"/>
  <c r="P181" i="3"/>
  <c r="J181" i="3"/>
  <c r="BE181" i="3" s="1"/>
  <c r="BK176" i="3"/>
  <c r="BI176" i="3"/>
  <c r="BH176" i="3"/>
  <c r="BG176" i="3"/>
  <c r="BF176" i="3"/>
  <c r="T176" i="3"/>
  <c r="R176" i="3"/>
  <c r="P176" i="3"/>
  <c r="J176" i="3"/>
  <c r="BE176" i="3" s="1"/>
  <c r="R175" i="3"/>
  <c r="BK171" i="3"/>
  <c r="BI171" i="3"/>
  <c r="BH171" i="3"/>
  <c r="BG171" i="3"/>
  <c r="BF171" i="3"/>
  <c r="T171" i="3"/>
  <c r="R171" i="3"/>
  <c r="P171" i="3"/>
  <c r="J171" i="3"/>
  <c r="BE171" i="3" s="1"/>
  <c r="BK167" i="3"/>
  <c r="BI167" i="3"/>
  <c r="BH167" i="3"/>
  <c r="BG167" i="3"/>
  <c r="BF167" i="3"/>
  <c r="T167" i="3"/>
  <c r="R167" i="3"/>
  <c r="R166" i="3" s="1"/>
  <c r="P167" i="3"/>
  <c r="P166" i="3" s="1"/>
  <c r="J167" i="3"/>
  <c r="BE167" i="3" s="1"/>
  <c r="BK166" i="3"/>
  <c r="T166" i="3"/>
  <c r="J166" i="3"/>
  <c r="J63" i="3" s="1"/>
  <c r="BK163" i="3"/>
  <c r="BI163" i="3"/>
  <c r="BH163" i="3"/>
  <c r="BG163" i="3"/>
  <c r="BF163" i="3"/>
  <c r="T163" i="3"/>
  <c r="R163" i="3"/>
  <c r="P163" i="3"/>
  <c r="P158" i="3" s="1"/>
  <c r="J163" i="3"/>
  <c r="BE163" i="3" s="1"/>
  <c r="BK159" i="3"/>
  <c r="BI159" i="3"/>
  <c r="BH159" i="3"/>
  <c r="BG159" i="3"/>
  <c r="BF159" i="3"/>
  <c r="T159" i="3"/>
  <c r="T158" i="3" s="1"/>
  <c r="R159" i="3"/>
  <c r="R158" i="3" s="1"/>
  <c r="P159" i="3"/>
  <c r="J159" i="3"/>
  <c r="BE159" i="3" s="1"/>
  <c r="BK158" i="3"/>
  <c r="J158" i="3" s="1"/>
  <c r="J62" i="3" s="1"/>
  <c r="BK154" i="3"/>
  <c r="BI154" i="3"/>
  <c r="BH154" i="3"/>
  <c r="BG154" i="3"/>
  <c r="BF154" i="3"/>
  <c r="T154" i="3"/>
  <c r="R154" i="3"/>
  <c r="P154" i="3"/>
  <c r="J154" i="3"/>
  <c r="BE154" i="3" s="1"/>
  <c r="BK150" i="3"/>
  <c r="BI150" i="3"/>
  <c r="BH150" i="3"/>
  <c r="BG150" i="3"/>
  <c r="BF150" i="3"/>
  <c r="T150" i="3"/>
  <c r="R150" i="3"/>
  <c r="P150" i="3"/>
  <c r="J150" i="3"/>
  <c r="BE150" i="3" s="1"/>
  <c r="BK146" i="3"/>
  <c r="BI146" i="3"/>
  <c r="BH146" i="3"/>
  <c r="BG146" i="3"/>
  <c r="BF146" i="3"/>
  <c r="T146" i="3"/>
  <c r="R146" i="3"/>
  <c r="P146" i="3"/>
  <c r="J146" i="3"/>
  <c r="BE146" i="3" s="1"/>
  <c r="BK141" i="3"/>
  <c r="BI141" i="3"/>
  <c r="BH141" i="3"/>
  <c r="BG141" i="3"/>
  <c r="BF141" i="3"/>
  <c r="T141" i="3"/>
  <c r="R141" i="3"/>
  <c r="P141" i="3"/>
  <c r="J141" i="3"/>
  <c r="BE141" i="3" s="1"/>
  <c r="BK137" i="3"/>
  <c r="BI137" i="3"/>
  <c r="BH137" i="3"/>
  <c r="BG137" i="3"/>
  <c r="BF137" i="3"/>
  <c r="T137" i="3"/>
  <c r="R137" i="3"/>
  <c r="P137" i="3"/>
  <c r="J137" i="3"/>
  <c r="BE137" i="3" s="1"/>
  <c r="BK134" i="3"/>
  <c r="BI134" i="3"/>
  <c r="BH134" i="3"/>
  <c r="BG134" i="3"/>
  <c r="BF134" i="3"/>
  <c r="T134" i="3"/>
  <c r="R134" i="3"/>
  <c r="P134" i="3"/>
  <c r="J134" i="3"/>
  <c r="BE134" i="3" s="1"/>
  <c r="BK130" i="3"/>
  <c r="BI130" i="3"/>
  <c r="BH130" i="3"/>
  <c r="BG130" i="3"/>
  <c r="BF130" i="3"/>
  <c r="T130" i="3"/>
  <c r="R130" i="3"/>
  <c r="P130" i="3"/>
  <c r="J130" i="3"/>
  <c r="BE130" i="3" s="1"/>
  <c r="BK126" i="3"/>
  <c r="BI126" i="3"/>
  <c r="BH126" i="3"/>
  <c r="BG126" i="3"/>
  <c r="BF126" i="3"/>
  <c r="T126" i="3"/>
  <c r="R126" i="3"/>
  <c r="P126" i="3"/>
  <c r="J126" i="3"/>
  <c r="BE126" i="3" s="1"/>
  <c r="BK121" i="3"/>
  <c r="BI121" i="3"/>
  <c r="BH121" i="3"/>
  <c r="BG121" i="3"/>
  <c r="BF121" i="3"/>
  <c r="T121" i="3"/>
  <c r="R121" i="3"/>
  <c r="P121" i="3"/>
  <c r="J121" i="3"/>
  <c r="BE121" i="3" s="1"/>
  <c r="BK117" i="3"/>
  <c r="BI117" i="3"/>
  <c r="BH117" i="3"/>
  <c r="BG117" i="3"/>
  <c r="BF117" i="3"/>
  <c r="T117" i="3"/>
  <c r="R117" i="3"/>
  <c r="P117" i="3"/>
  <c r="J117" i="3"/>
  <c r="BE117" i="3" s="1"/>
  <c r="BK114" i="3"/>
  <c r="BI114" i="3"/>
  <c r="BH114" i="3"/>
  <c r="BG114" i="3"/>
  <c r="BF114" i="3"/>
  <c r="T114" i="3"/>
  <c r="R114" i="3"/>
  <c r="P114" i="3"/>
  <c r="J114" i="3"/>
  <c r="BE114" i="3" s="1"/>
  <c r="BK110" i="3"/>
  <c r="BI110" i="3"/>
  <c r="BH110" i="3"/>
  <c r="BG110" i="3"/>
  <c r="BF110" i="3"/>
  <c r="BE110" i="3"/>
  <c r="T110" i="3"/>
  <c r="R110" i="3"/>
  <c r="P110" i="3"/>
  <c r="J110" i="3"/>
  <c r="BK106" i="3"/>
  <c r="BI106" i="3"/>
  <c r="BH106" i="3"/>
  <c r="BG106" i="3"/>
  <c r="BF106" i="3"/>
  <c r="T106" i="3"/>
  <c r="R106" i="3"/>
  <c r="P106" i="3"/>
  <c r="J106" i="3"/>
  <c r="BE106" i="3" s="1"/>
  <c r="BK102" i="3"/>
  <c r="BI102" i="3"/>
  <c r="BH102" i="3"/>
  <c r="BG102" i="3"/>
  <c r="BF102" i="3"/>
  <c r="T102" i="3"/>
  <c r="R102" i="3"/>
  <c r="P102" i="3"/>
  <c r="J102" i="3"/>
  <c r="BE102" i="3" s="1"/>
  <c r="BK97" i="3"/>
  <c r="BI97" i="3"/>
  <c r="BH97" i="3"/>
  <c r="BG97" i="3"/>
  <c r="BF97" i="3"/>
  <c r="T97" i="3"/>
  <c r="T91" i="3" s="1"/>
  <c r="R97" i="3"/>
  <c r="P97" i="3"/>
  <c r="J97" i="3"/>
  <c r="BE97" i="3" s="1"/>
  <c r="BK92" i="3"/>
  <c r="BK91" i="3" s="1"/>
  <c r="BI92" i="3"/>
  <c r="BH92" i="3"/>
  <c r="BG92" i="3"/>
  <c r="BF92" i="3"/>
  <c r="J34" i="3" s="1"/>
  <c r="T92" i="3"/>
  <c r="R92" i="3"/>
  <c r="P92" i="3"/>
  <c r="J92" i="3"/>
  <c r="BE92" i="3" s="1"/>
  <c r="P91" i="3"/>
  <c r="J85" i="3"/>
  <c r="F85" i="3"/>
  <c r="J83" i="3"/>
  <c r="F83" i="3"/>
  <c r="E81" i="3"/>
  <c r="E79" i="3"/>
  <c r="J69" i="3"/>
  <c r="J65" i="3"/>
  <c r="F55" i="3"/>
  <c r="J54" i="3"/>
  <c r="F54" i="3"/>
  <c r="J52" i="3"/>
  <c r="F52" i="3"/>
  <c r="E50" i="3"/>
  <c r="J37" i="3"/>
  <c r="J36" i="3"/>
  <c r="F36" i="3"/>
  <c r="BC56" i="1" s="1"/>
  <c r="J35" i="3"/>
  <c r="F34" i="3"/>
  <c r="J24" i="3"/>
  <c r="E24" i="3"/>
  <c r="J55" i="3" s="1"/>
  <c r="J23" i="3"/>
  <c r="J18" i="3"/>
  <c r="E18" i="3"/>
  <c r="F86" i="3" s="1"/>
  <c r="J17" i="3"/>
  <c r="J12" i="3"/>
  <c r="E7" i="3"/>
  <c r="E48" i="3" s="1"/>
  <c r="BK467" i="2"/>
  <c r="BK466" i="2" s="1"/>
  <c r="BI467" i="2"/>
  <c r="BH467" i="2"/>
  <c r="BG467" i="2"/>
  <c r="BF467" i="2"/>
  <c r="T467" i="2"/>
  <c r="R467" i="2"/>
  <c r="P467" i="2"/>
  <c r="J467" i="2"/>
  <c r="BE467" i="2" s="1"/>
  <c r="T466" i="2"/>
  <c r="R466" i="2"/>
  <c r="P466" i="2"/>
  <c r="P465" i="2" s="1"/>
  <c r="T465" i="2"/>
  <c r="R465" i="2"/>
  <c r="BK463" i="2"/>
  <c r="BI463" i="2"/>
  <c r="BH463" i="2"/>
  <c r="BG463" i="2"/>
  <c r="BF463" i="2"/>
  <c r="T463" i="2"/>
  <c r="R463" i="2"/>
  <c r="P463" i="2"/>
  <c r="P458" i="2" s="1"/>
  <c r="J463" i="2"/>
  <c r="BE463" i="2" s="1"/>
  <c r="BK459" i="2"/>
  <c r="BI459" i="2"/>
  <c r="BH459" i="2"/>
  <c r="BG459" i="2"/>
  <c r="BF459" i="2"/>
  <c r="T459" i="2"/>
  <c r="T458" i="2" s="1"/>
  <c r="T457" i="2" s="1"/>
  <c r="R459" i="2"/>
  <c r="R458" i="2" s="1"/>
  <c r="R457" i="2" s="1"/>
  <c r="P459" i="2"/>
  <c r="J459" i="2"/>
  <c r="BE459" i="2" s="1"/>
  <c r="BK458" i="2"/>
  <c r="J458" i="2"/>
  <c r="J70" i="2" s="1"/>
  <c r="BK457" i="2"/>
  <c r="J457" i="2" s="1"/>
  <c r="J69" i="2" s="1"/>
  <c r="P457" i="2"/>
  <c r="BK455" i="2"/>
  <c r="BI455" i="2"/>
  <c r="BH455" i="2"/>
  <c r="BG455" i="2"/>
  <c r="BF455" i="2"/>
  <c r="T455" i="2"/>
  <c r="T454" i="2" s="1"/>
  <c r="R455" i="2"/>
  <c r="R454" i="2" s="1"/>
  <c r="P455" i="2"/>
  <c r="J455" i="2"/>
  <c r="BE455" i="2" s="1"/>
  <c r="BK454" i="2"/>
  <c r="P454" i="2"/>
  <c r="J454" i="2"/>
  <c r="J68" i="2" s="1"/>
  <c r="BK451" i="2"/>
  <c r="BI451" i="2"/>
  <c r="BH451" i="2"/>
  <c r="BG451" i="2"/>
  <c r="BF451" i="2"/>
  <c r="T451" i="2"/>
  <c r="R451" i="2"/>
  <c r="P451" i="2"/>
  <c r="J451" i="2"/>
  <c r="BE451" i="2" s="1"/>
  <c r="BK447" i="2"/>
  <c r="BI447" i="2"/>
  <c r="BH447" i="2"/>
  <c r="BG447" i="2"/>
  <c r="BF447" i="2"/>
  <c r="T447" i="2"/>
  <c r="R447" i="2"/>
  <c r="P447" i="2"/>
  <c r="J447" i="2"/>
  <c r="BE447" i="2" s="1"/>
  <c r="BK444" i="2"/>
  <c r="BI444" i="2"/>
  <c r="BH444" i="2"/>
  <c r="BG444" i="2"/>
  <c r="BF444" i="2"/>
  <c r="T444" i="2"/>
  <c r="R444" i="2"/>
  <c r="P444" i="2"/>
  <c r="J444" i="2"/>
  <c r="BE444" i="2" s="1"/>
  <c r="BI439" i="2"/>
  <c r="BH439" i="2"/>
  <c r="BG439" i="2"/>
  <c r="BF439" i="2"/>
  <c r="H439" i="2"/>
  <c r="BK433" i="2"/>
  <c r="BI433" i="2"/>
  <c r="BH433" i="2"/>
  <c r="BG433" i="2"/>
  <c r="BF433" i="2"/>
  <c r="BE433" i="2"/>
  <c r="T433" i="2"/>
  <c r="R433" i="2"/>
  <c r="P433" i="2"/>
  <c r="J433" i="2"/>
  <c r="BK428" i="2"/>
  <c r="BI428" i="2"/>
  <c r="BH428" i="2"/>
  <c r="BG428" i="2"/>
  <c r="BF428" i="2"/>
  <c r="T428" i="2"/>
  <c r="R428" i="2"/>
  <c r="P428" i="2"/>
  <c r="J428" i="2"/>
  <c r="BE428" i="2" s="1"/>
  <c r="BK423" i="2"/>
  <c r="BI423" i="2"/>
  <c r="BH423" i="2"/>
  <c r="BG423" i="2"/>
  <c r="BF423" i="2"/>
  <c r="T423" i="2"/>
  <c r="R423" i="2"/>
  <c r="P423" i="2"/>
  <c r="J423" i="2"/>
  <c r="BE423" i="2" s="1"/>
  <c r="BK418" i="2"/>
  <c r="BI418" i="2"/>
  <c r="BH418" i="2"/>
  <c r="BG418" i="2"/>
  <c r="BF418" i="2"/>
  <c r="T418" i="2"/>
  <c r="R418" i="2"/>
  <c r="P418" i="2"/>
  <c r="J418" i="2"/>
  <c r="BE418" i="2" s="1"/>
  <c r="BK414" i="2"/>
  <c r="BI414" i="2"/>
  <c r="BH414" i="2"/>
  <c r="BG414" i="2"/>
  <c r="BF414" i="2"/>
  <c r="T414" i="2"/>
  <c r="R414" i="2"/>
  <c r="P414" i="2"/>
  <c r="J414" i="2"/>
  <c r="BE414" i="2" s="1"/>
  <c r="BK410" i="2"/>
  <c r="BI410" i="2"/>
  <c r="BH410" i="2"/>
  <c r="BG410" i="2"/>
  <c r="BF410" i="2"/>
  <c r="T410" i="2"/>
  <c r="R410" i="2"/>
  <c r="P410" i="2"/>
  <c r="J410" i="2"/>
  <c r="BE410" i="2" s="1"/>
  <c r="BK406" i="2"/>
  <c r="BI406" i="2"/>
  <c r="BH406" i="2"/>
  <c r="BG406" i="2"/>
  <c r="BF406" i="2"/>
  <c r="T406" i="2"/>
  <c r="R406" i="2"/>
  <c r="P406" i="2"/>
  <c r="J406" i="2"/>
  <c r="BE406" i="2" s="1"/>
  <c r="BK402" i="2"/>
  <c r="BI402" i="2"/>
  <c r="BH402" i="2"/>
  <c r="BG402" i="2"/>
  <c r="BF402" i="2"/>
  <c r="T402" i="2"/>
  <c r="R402" i="2"/>
  <c r="P402" i="2"/>
  <c r="J402" i="2"/>
  <c r="BE402" i="2" s="1"/>
  <c r="BK398" i="2"/>
  <c r="BI398" i="2"/>
  <c r="BH398" i="2"/>
  <c r="BG398" i="2"/>
  <c r="BF398" i="2"/>
  <c r="T398" i="2"/>
  <c r="R398" i="2"/>
  <c r="P398" i="2"/>
  <c r="J398" i="2"/>
  <c r="BE398" i="2" s="1"/>
  <c r="BK394" i="2"/>
  <c r="BI394" i="2"/>
  <c r="BH394" i="2"/>
  <c r="BG394" i="2"/>
  <c r="BF394" i="2"/>
  <c r="T394" i="2"/>
  <c r="R394" i="2"/>
  <c r="P394" i="2"/>
  <c r="J394" i="2"/>
  <c r="BE394" i="2" s="1"/>
  <c r="BK392" i="2"/>
  <c r="BI392" i="2"/>
  <c r="BH392" i="2"/>
  <c r="BG392" i="2"/>
  <c r="BF392" i="2"/>
  <c r="T392" i="2"/>
  <c r="R392" i="2"/>
  <c r="P392" i="2"/>
  <c r="J392" i="2"/>
  <c r="BE392" i="2" s="1"/>
  <c r="BK387" i="2"/>
  <c r="BI387" i="2"/>
  <c r="BH387" i="2"/>
  <c r="BG387" i="2"/>
  <c r="BF387" i="2"/>
  <c r="T387" i="2"/>
  <c r="R387" i="2"/>
  <c r="P387" i="2"/>
  <c r="J387" i="2"/>
  <c r="BE387" i="2" s="1"/>
  <c r="BK385" i="2"/>
  <c r="BI385" i="2"/>
  <c r="BH385" i="2"/>
  <c r="BG385" i="2"/>
  <c r="BF385" i="2"/>
  <c r="T385" i="2"/>
  <c r="R385" i="2"/>
  <c r="P385" i="2"/>
  <c r="J385" i="2"/>
  <c r="BE385" i="2" s="1"/>
  <c r="BK383" i="2"/>
  <c r="BI383" i="2"/>
  <c r="BH383" i="2"/>
  <c r="BG383" i="2"/>
  <c r="BF383" i="2"/>
  <c r="T383" i="2"/>
  <c r="R383" i="2"/>
  <c r="P383" i="2"/>
  <c r="J383" i="2"/>
  <c r="BE383" i="2" s="1"/>
  <c r="BI377" i="2"/>
  <c r="BH377" i="2"/>
  <c r="BG377" i="2"/>
  <c r="BF377" i="2"/>
  <c r="BE377" i="2"/>
  <c r="T377" i="2"/>
  <c r="J377" i="2"/>
  <c r="H377" i="2"/>
  <c r="BK373" i="2"/>
  <c r="BI373" i="2"/>
  <c r="BH373" i="2"/>
  <c r="BG373" i="2"/>
  <c r="BF373" i="2"/>
  <c r="T373" i="2"/>
  <c r="R373" i="2"/>
  <c r="P373" i="2"/>
  <c r="J373" i="2"/>
  <c r="BE373" i="2" s="1"/>
  <c r="BK368" i="2"/>
  <c r="BI368" i="2"/>
  <c r="BH368" i="2"/>
  <c r="BG368" i="2"/>
  <c r="BF368" i="2"/>
  <c r="T368" i="2"/>
  <c r="R368" i="2"/>
  <c r="P368" i="2"/>
  <c r="J368" i="2"/>
  <c r="BE368" i="2" s="1"/>
  <c r="BK363" i="2"/>
  <c r="BI363" i="2"/>
  <c r="BH363" i="2"/>
  <c r="BG363" i="2"/>
  <c r="BF363" i="2"/>
  <c r="T363" i="2"/>
  <c r="R363" i="2"/>
  <c r="P363" i="2"/>
  <c r="J363" i="2"/>
  <c r="BE363" i="2" s="1"/>
  <c r="BK359" i="2"/>
  <c r="BI359" i="2"/>
  <c r="BH359" i="2"/>
  <c r="BG359" i="2"/>
  <c r="BF359" i="2"/>
  <c r="T359" i="2"/>
  <c r="R359" i="2"/>
  <c r="P359" i="2"/>
  <c r="J359" i="2"/>
  <c r="BE359" i="2" s="1"/>
  <c r="BK355" i="2"/>
  <c r="BI355" i="2"/>
  <c r="BH355" i="2"/>
  <c r="BG355" i="2"/>
  <c r="BF355" i="2"/>
  <c r="T355" i="2"/>
  <c r="R355" i="2"/>
  <c r="P355" i="2"/>
  <c r="J355" i="2"/>
  <c r="BE355" i="2" s="1"/>
  <c r="BK350" i="2"/>
  <c r="BI350" i="2"/>
  <c r="BH350" i="2"/>
  <c r="BG350" i="2"/>
  <c r="BF350" i="2"/>
  <c r="T350" i="2"/>
  <c r="R350" i="2"/>
  <c r="P350" i="2"/>
  <c r="J350" i="2"/>
  <c r="BE350" i="2" s="1"/>
  <c r="BK346" i="2"/>
  <c r="BI346" i="2"/>
  <c r="BH346" i="2"/>
  <c r="BG346" i="2"/>
  <c r="BF346" i="2"/>
  <c r="T346" i="2"/>
  <c r="R346" i="2"/>
  <c r="P346" i="2"/>
  <c r="J346" i="2"/>
  <c r="BE346" i="2" s="1"/>
  <c r="BK341" i="2"/>
  <c r="BI341" i="2"/>
  <c r="BH341" i="2"/>
  <c r="BG341" i="2"/>
  <c r="BF341" i="2"/>
  <c r="T341" i="2"/>
  <c r="R341" i="2"/>
  <c r="P341" i="2"/>
  <c r="J341" i="2"/>
  <c r="BE341" i="2" s="1"/>
  <c r="BK338" i="2"/>
  <c r="BI338" i="2"/>
  <c r="BH338" i="2"/>
  <c r="BG338" i="2"/>
  <c r="BF338" i="2"/>
  <c r="T338" i="2"/>
  <c r="R338" i="2"/>
  <c r="P338" i="2"/>
  <c r="J338" i="2"/>
  <c r="BE338" i="2" s="1"/>
  <c r="BK335" i="2"/>
  <c r="BI335" i="2"/>
  <c r="BH335" i="2"/>
  <c r="BG335" i="2"/>
  <c r="BF335" i="2"/>
  <c r="T335" i="2"/>
  <c r="R335" i="2"/>
  <c r="P335" i="2"/>
  <c r="J335" i="2"/>
  <c r="BE335" i="2" s="1"/>
  <c r="BK332" i="2"/>
  <c r="BI332" i="2"/>
  <c r="BH332" i="2"/>
  <c r="BG332" i="2"/>
  <c r="BF332" i="2"/>
  <c r="T332" i="2"/>
  <c r="R332" i="2"/>
  <c r="P332" i="2"/>
  <c r="J332" i="2"/>
  <c r="BE332" i="2" s="1"/>
  <c r="BK329" i="2"/>
  <c r="BI329" i="2"/>
  <c r="BH329" i="2"/>
  <c r="BG329" i="2"/>
  <c r="BF329" i="2"/>
  <c r="T329" i="2"/>
  <c r="R329" i="2"/>
  <c r="P329" i="2"/>
  <c r="J329" i="2"/>
  <c r="BE329" i="2" s="1"/>
  <c r="BI318" i="2"/>
  <c r="BH318" i="2"/>
  <c r="BG318" i="2"/>
  <c r="BF318" i="2"/>
  <c r="H318" i="2"/>
  <c r="BI315" i="2"/>
  <c r="BH315" i="2"/>
  <c r="BG315" i="2"/>
  <c r="BF315" i="2"/>
  <c r="BK310" i="2"/>
  <c r="BI310" i="2"/>
  <c r="BH310" i="2"/>
  <c r="BG310" i="2"/>
  <c r="BF310" i="2"/>
  <c r="P310" i="2"/>
  <c r="J310" i="2"/>
  <c r="BE310" i="2" s="1"/>
  <c r="H310" i="2"/>
  <c r="T310" i="2" s="1"/>
  <c r="BK307" i="2"/>
  <c r="BI307" i="2"/>
  <c r="BH307" i="2"/>
  <c r="BG307" i="2"/>
  <c r="BF307" i="2"/>
  <c r="BE307" i="2"/>
  <c r="T307" i="2"/>
  <c r="R307" i="2"/>
  <c r="P307" i="2"/>
  <c r="J307" i="2"/>
  <c r="BK302" i="2"/>
  <c r="BI302" i="2"/>
  <c r="BH302" i="2"/>
  <c r="BG302" i="2"/>
  <c r="BF302" i="2"/>
  <c r="T302" i="2"/>
  <c r="R302" i="2"/>
  <c r="P302" i="2"/>
  <c r="J302" i="2"/>
  <c r="BE302" i="2" s="1"/>
  <c r="BK297" i="2"/>
  <c r="BI297" i="2"/>
  <c r="BH297" i="2"/>
  <c r="BG297" i="2"/>
  <c r="BF297" i="2"/>
  <c r="T297" i="2"/>
  <c r="R297" i="2"/>
  <c r="P297" i="2"/>
  <c r="J297" i="2"/>
  <c r="BE297" i="2" s="1"/>
  <c r="BK292" i="2"/>
  <c r="BI292" i="2"/>
  <c r="BH292" i="2"/>
  <c r="BG292" i="2"/>
  <c r="BF292" i="2"/>
  <c r="T292" i="2"/>
  <c r="R292" i="2"/>
  <c r="P292" i="2"/>
  <c r="J292" i="2"/>
  <c r="BE292" i="2" s="1"/>
  <c r="BK287" i="2"/>
  <c r="BI287" i="2"/>
  <c r="BH287" i="2"/>
  <c r="BG287" i="2"/>
  <c r="BF287" i="2"/>
  <c r="T287" i="2"/>
  <c r="R287" i="2"/>
  <c r="P287" i="2"/>
  <c r="J287" i="2"/>
  <c r="BE287" i="2" s="1"/>
  <c r="BK282" i="2"/>
  <c r="BI282" i="2"/>
  <c r="BH282" i="2"/>
  <c r="BG282" i="2"/>
  <c r="BF282" i="2"/>
  <c r="T282" i="2"/>
  <c r="R282" i="2"/>
  <c r="P282" i="2"/>
  <c r="J282" i="2"/>
  <c r="BE282" i="2" s="1"/>
  <c r="BK277" i="2"/>
  <c r="BI277" i="2"/>
  <c r="BH277" i="2"/>
  <c r="BG277" i="2"/>
  <c r="BF277" i="2"/>
  <c r="T277" i="2"/>
  <c r="R277" i="2"/>
  <c r="P277" i="2"/>
  <c r="J277" i="2"/>
  <c r="BE277" i="2" s="1"/>
  <c r="BK272" i="2"/>
  <c r="BI272" i="2"/>
  <c r="BH272" i="2"/>
  <c r="BG272" i="2"/>
  <c r="BF272" i="2"/>
  <c r="T272" i="2"/>
  <c r="R272" i="2"/>
  <c r="P272" i="2"/>
  <c r="J272" i="2"/>
  <c r="BE272" i="2" s="1"/>
  <c r="BK267" i="2"/>
  <c r="BI267" i="2"/>
  <c r="BH267" i="2"/>
  <c r="BG267" i="2"/>
  <c r="BF267" i="2"/>
  <c r="BE267" i="2"/>
  <c r="T267" i="2"/>
  <c r="R267" i="2"/>
  <c r="P267" i="2"/>
  <c r="J267" i="2"/>
  <c r="BK262" i="2"/>
  <c r="BI262" i="2"/>
  <c r="BH262" i="2"/>
  <c r="BG262" i="2"/>
  <c r="BF262" i="2"/>
  <c r="T262" i="2"/>
  <c r="R262" i="2"/>
  <c r="P262" i="2"/>
  <c r="J262" i="2"/>
  <c r="BE262" i="2" s="1"/>
  <c r="BI256" i="2"/>
  <c r="BH256" i="2"/>
  <c r="BG256" i="2"/>
  <c r="BF256" i="2"/>
  <c r="J256" i="2"/>
  <c r="BE256" i="2" s="1"/>
  <c r="H256" i="2"/>
  <c r="T256" i="2" s="1"/>
  <c r="BK250" i="2"/>
  <c r="BI250" i="2"/>
  <c r="BH250" i="2"/>
  <c r="BG250" i="2"/>
  <c r="BF250" i="2"/>
  <c r="T250" i="2"/>
  <c r="R250" i="2"/>
  <c r="P250" i="2"/>
  <c r="J250" i="2"/>
  <c r="BE250" i="2" s="1"/>
  <c r="BK244" i="2"/>
  <c r="BK243" i="2" s="1"/>
  <c r="J243" i="2" s="1"/>
  <c r="J64" i="2" s="1"/>
  <c r="BI244" i="2"/>
  <c r="BH244" i="2"/>
  <c r="BG244" i="2"/>
  <c r="BF244" i="2"/>
  <c r="T244" i="2"/>
  <c r="R244" i="2"/>
  <c r="R243" i="2" s="1"/>
  <c r="P244" i="2"/>
  <c r="P243" i="2" s="1"/>
  <c r="J244" i="2"/>
  <c r="BE244" i="2" s="1"/>
  <c r="T243" i="2"/>
  <c r="BK240" i="2"/>
  <c r="BI240" i="2"/>
  <c r="BH240" i="2"/>
  <c r="BG240" i="2"/>
  <c r="BF240" i="2"/>
  <c r="T240" i="2"/>
  <c r="R240" i="2"/>
  <c r="P240" i="2"/>
  <c r="J240" i="2"/>
  <c r="BE240" i="2" s="1"/>
  <c r="BK237" i="2"/>
  <c r="BI237" i="2"/>
  <c r="BH237" i="2"/>
  <c r="BG237" i="2"/>
  <c r="BF237" i="2"/>
  <c r="T237" i="2"/>
  <c r="R237" i="2"/>
  <c r="P237" i="2"/>
  <c r="J237" i="2"/>
  <c r="BE237" i="2" s="1"/>
  <c r="BK233" i="2"/>
  <c r="BI233" i="2"/>
  <c r="BH233" i="2"/>
  <c r="BG233" i="2"/>
  <c r="BF233" i="2"/>
  <c r="T233" i="2"/>
  <c r="R233" i="2"/>
  <c r="P233" i="2"/>
  <c r="J233" i="2"/>
  <c r="BE233" i="2" s="1"/>
  <c r="BK231" i="2"/>
  <c r="BI231" i="2"/>
  <c r="BH231" i="2"/>
  <c r="BG231" i="2"/>
  <c r="BF231" i="2"/>
  <c r="T231" i="2"/>
  <c r="R231" i="2"/>
  <c r="P231" i="2"/>
  <c r="J231" i="2"/>
  <c r="BE231" i="2" s="1"/>
  <c r="BK229" i="2"/>
  <c r="BI229" i="2"/>
  <c r="BH229" i="2"/>
  <c r="BG229" i="2"/>
  <c r="BF229" i="2"/>
  <c r="T229" i="2"/>
  <c r="R229" i="2"/>
  <c r="P229" i="2"/>
  <c r="J229" i="2"/>
  <c r="BE229" i="2" s="1"/>
  <c r="BK224" i="2"/>
  <c r="BI224" i="2"/>
  <c r="BH224" i="2"/>
  <c r="BG224" i="2"/>
  <c r="BF224" i="2"/>
  <c r="T224" i="2"/>
  <c r="T223" i="2" s="1"/>
  <c r="R224" i="2"/>
  <c r="R223" i="2" s="1"/>
  <c r="P224" i="2"/>
  <c r="J224" i="2"/>
  <c r="BE224" i="2" s="1"/>
  <c r="BK223" i="2"/>
  <c r="J223" i="2" s="1"/>
  <c r="J63" i="2" s="1"/>
  <c r="BK218" i="2"/>
  <c r="BI218" i="2"/>
  <c r="BH218" i="2"/>
  <c r="BG218" i="2"/>
  <c r="BF218" i="2"/>
  <c r="T218" i="2"/>
  <c r="R218" i="2"/>
  <c r="P218" i="2"/>
  <c r="J218" i="2"/>
  <c r="BE218" i="2" s="1"/>
  <c r="BK214" i="2"/>
  <c r="BI214" i="2"/>
  <c r="BH214" i="2"/>
  <c r="BG214" i="2"/>
  <c r="BF214" i="2"/>
  <c r="BE214" i="2"/>
  <c r="T214" i="2"/>
  <c r="R214" i="2"/>
  <c r="P214" i="2"/>
  <c r="J214" i="2"/>
  <c r="BK210" i="2"/>
  <c r="BK209" i="2" s="1"/>
  <c r="J209" i="2" s="1"/>
  <c r="BI210" i="2"/>
  <c r="BH210" i="2"/>
  <c r="BG210" i="2"/>
  <c r="BF210" i="2"/>
  <c r="T210" i="2"/>
  <c r="R210" i="2"/>
  <c r="P210" i="2"/>
  <c r="P209" i="2" s="1"/>
  <c r="J210" i="2"/>
  <c r="BE210" i="2" s="1"/>
  <c r="T209" i="2"/>
  <c r="BK205" i="2"/>
  <c r="BI205" i="2"/>
  <c r="BH205" i="2"/>
  <c r="BG205" i="2"/>
  <c r="BF205" i="2"/>
  <c r="T205" i="2"/>
  <c r="R205" i="2"/>
  <c r="P205" i="2"/>
  <c r="J205" i="2"/>
  <c r="BE205" i="2" s="1"/>
  <c r="BK201" i="2"/>
  <c r="BI201" i="2"/>
  <c r="BH201" i="2"/>
  <c r="BG201" i="2"/>
  <c r="BF201" i="2"/>
  <c r="T201" i="2"/>
  <c r="R201" i="2"/>
  <c r="P201" i="2"/>
  <c r="J201" i="2"/>
  <c r="BE201" i="2" s="1"/>
  <c r="BK197" i="2"/>
  <c r="BI197" i="2"/>
  <c r="BH197" i="2"/>
  <c r="BG197" i="2"/>
  <c r="BF197" i="2"/>
  <c r="T197" i="2"/>
  <c r="R197" i="2"/>
  <c r="P197" i="2"/>
  <c r="J197" i="2"/>
  <c r="BE197" i="2" s="1"/>
  <c r="BK193" i="2"/>
  <c r="BI193" i="2"/>
  <c r="BH193" i="2"/>
  <c r="BG193" i="2"/>
  <c r="BF193" i="2"/>
  <c r="T193" i="2"/>
  <c r="R193" i="2"/>
  <c r="P193" i="2"/>
  <c r="J193" i="2"/>
  <c r="BE193" i="2" s="1"/>
  <c r="BK189" i="2"/>
  <c r="BI189" i="2"/>
  <c r="BH189" i="2"/>
  <c r="BG189" i="2"/>
  <c r="BF189" i="2"/>
  <c r="T189" i="2"/>
  <c r="R189" i="2"/>
  <c r="P189" i="2"/>
  <c r="J189" i="2"/>
  <c r="BE189" i="2" s="1"/>
  <c r="BK185" i="2"/>
  <c r="BI185" i="2"/>
  <c r="BH185" i="2"/>
  <c r="BG185" i="2"/>
  <c r="BF185" i="2"/>
  <c r="T185" i="2"/>
  <c r="R185" i="2"/>
  <c r="P185" i="2"/>
  <c r="J185" i="2"/>
  <c r="BE185" i="2" s="1"/>
  <c r="BK180" i="2"/>
  <c r="BI180" i="2"/>
  <c r="BH180" i="2"/>
  <c r="BG180" i="2"/>
  <c r="BF180" i="2"/>
  <c r="T180" i="2"/>
  <c r="R180" i="2"/>
  <c r="P180" i="2"/>
  <c r="J180" i="2"/>
  <c r="BE180" i="2" s="1"/>
  <c r="BK176" i="2"/>
  <c r="BI176" i="2"/>
  <c r="BH176" i="2"/>
  <c r="BG176" i="2"/>
  <c r="BF176" i="2"/>
  <c r="T176" i="2"/>
  <c r="R176" i="2"/>
  <c r="P176" i="2"/>
  <c r="J176" i="2"/>
  <c r="BE176" i="2" s="1"/>
  <c r="BK172" i="2"/>
  <c r="BI172" i="2"/>
  <c r="BH172" i="2"/>
  <c r="BG172" i="2"/>
  <c r="BF172" i="2"/>
  <c r="T172" i="2"/>
  <c r="R172" i="2"/>
  <c r="P172" i="2"/>
  <c r="J172" i="2"/>
  <c r="BE172" i="2" s="1"/>
  <c r="BK168" i="2"/>
  <c r="BI168" i="2"/>
  <c r="BH168" i="2"/>
  <c r="BG168" i="2"/>
  <c r="BF168" i="2"/>
  <c r="T168" i="2"/>
  <c r="R168" i="2"/>
  <c r="P168" i="2"/>
  <c r="J168" i="2"/>
  <c r="BE168" i="2" s="1"/>
  <c r="BK163" i="2"/>
  <c r="BI163" i="2"/>
  <c r="BH163" i="2"/>
  <c r="BG163" i="2"/>
  <c r="BF163" i="2"/>
  <c r="T163" i="2"/>
  <c r="R163" i="2"/>
  <c r="P163" i="2"/>
  <c r="J163" i="2"/>
  <c r="BE163" i="2" s="1"/>
  <c r="BK160" i="2"/>
  <c r="BI160" i="2"/>
  <c r="BH160" i="2"/>
  <c r="BG160" i="2"/>
  <c r="BF160" i="2"/>
  <c r="T160" i="2"/>
  <c r="R160" i="2"/>
  <c r="P160" i="2"/>
  <c r="J160" i="2"/>
  <c r="BE160" i="2" s="1"/>
  <c r="BK155" i="2"/>
  <c r="BI155" i="2"/>
  <c r="BH155" i="2"/>
  <c r="BG155" i="2"/>
  <c r="BF155" i="2"/>
  <c r="T155" i="2"/>
  <c r="R155" i="2"/>
  <c r="P155" i="2"/>
  <c r="J155" i="2"/>
  <c r="BE155" i="2" s="1"/>
  <c r="BK151" i="2"/>
  <c r="BI151" i="2"/>
  <c r="BH151" i="2"/>
  <c r="BG151" i="2"/>
  <c r="BF151" i="2"/>
  <c r="T151" i="2"/>
  <c r="R151" i="2"/>
  <c r="P151" i="2"/>
  <c r="J151" i="2"/>
  <c r="BE151" i="2" s="1"/>
  <c r="BK148" i="2"/>
  <c r="BI148" i="2"/>
  <c r="BH148" i="2"/>
  <c r="BG148" i="2"/>
  <c r="BF148" i="2"/>
  <c r="T148" i="2"/>
  <c r="R148" i="2"/>
  <c r="P148" i="2"/>
  <c r="J148" i="2"/>
  <c r="BE148" i="2" s="1"/>
  <c r="BK143" i="2"/>
  <c r="BI143" i="2"/>
  <c r="BH143" i="2"/>
  <c r="BG143" i="2"/>
  <c r="BF143" i="2"/>
  <c r="T143" i="2"/>
  <c r="R143" i="2"/>
  <c r="P143" i="2"/>
  <c r="J143" i="2"/>
  <c r="BE143" i="2" s="1"/>
  <c r="BK138" i="2"/>
  <c r="BI138" i="2"/>
  <c r="BH138" i="2"/>
  <c r="BG138" i="2"/>
  <c r="BF138" i="2"/>
  <c r="T138" i="2"/>
  <c r="R138" i="2"/>
  <c r="P138" i="2"/>
  <c r="J138" i="2"/>
  <c r="BE138" i="2" s="1"/>
  <c r="BK134" i="2"/>
  <c r="BI134" i="2"/>
  <c r="BH134" i="2"/>
  <c r="BG134" i="2"/>
  <c r="BF134" i="2"/>
  <c r="T134" i="2"/>
  <c r="R134" i="2"/>
  <c r="P134" i="2"/>
  <c r="J134" i="2"/>
  <c r="BE134" i="2" s="1"/>
  <c r="BK130" i="2"/>
  <c r="BI130" i="2"/>
  <c r="BH130" i="2"/>
  <c r="BG130" i="2"/>
  <c r="BF130" i="2"/>
  <c r="T130" i="2"/>
  <c r="R130" i="2"/>
  <c r="P130" i="2"/>
  <c r="J130" i="2"/>
  <c r="BE130" i="2" s="1"/>
  <c r="BK126" i="2"/>
  <c r="BI126" i="2"/>
  <c r="BH126" i="2"/>
  <c r="BG126" i="2"/>
  <c r="BF126" i="2"/>
  <c r="T126" i="2"/>
  <c r="R126" i="2"/>
  <c r="P126" i="2"/>
  <c r="J126" i="2"/>
  <c r="BE126" i="2" s="1"/>
  <c r="BK121" i="2"/>
  <c r="BI121" i="2"/>
  <c r="BH121" i="2"/>
  <c r="BG121" i="2"/>
  <c r="BF121" i="2"/>
  <c r="T121" i="2"/>
  <c r="R121" i="2"/>
  <c r="P121" i="2"/>
  <c r="J121" i="2"/>
  <c r="BE121" i="2" s="1"/>
  <c r="BI116" i="2"/>
  <c r="BH116" i="2"/>
  <c r="BG116" i="2"/>
  <c r="BF116" i="2"/>
  <c r="T116" i="2"/>
  <c r="T94" i="2" s="1"/>
  <c r="H116" i="2"/>
  <c r="BK112" i="2"/>
  <c r="BI112" i="2"/>
  <c r="BH112" i="2"/>
  <c r="BG112" i="2"/>
  <c r="BF112" i="2"/>
  <c r="T112" i="2"/>
  <c r="R112" i="2"/>
  <c r="P112" i="2"/>
  <c r="J112" i="2"/>
  <c r="BE112" i="2" s="1"/>
  <c r="BK108" i="2"/>
  <c r="BI108" i="2"/>
  <c r="BH108" i="2"/>
  <c r="BG108" i="2"/>
  <c r="BF108" i="2"/>
  <c r="BE108" i="2"/>
  <c r="T108" i="2"/>
  <c r="R108" i="2"/>
  <c r="P108" i="2"/>
  <c r="J108" i="2"/>
  <c r="BK104" i="2"/>
  <c r="BI104" i="2"/>
  <c r="BH104" i="2"/>
  <c r="BG104" i="2"/>
  <c r="BF104" i="2"/>
  <c r="T104" i="2"/>
  <c r="R104" i="2"/>
  <c r="P104" i="2"/>
  <c r="J104" i="2"/>
  <c r="BE104" i="2" s="1"/>
  <c r="BK100" i="2"/>
  <c r="BI100" i="2"/>
  <c r="BH100" i="2"/>
  <c r="BG100" i="2"/>
  <c r="BF100" i="2"/>
  <c r="BE100" i="2"/>
  <c r="T100" i="2"/>
  <c r="R100" i="2"/>
  <c r="P100" i="2"/>
  <c r="J100" i="2"/>
  <c r="BK95" i="2"/>
  <c r="BI95" i="2"/>
  <c r="BH95" i="2"/>
  <c r="BG95" i="2"/>
  <c r="BF95" i="2"/>
  <c r="J34" i="2" s="1"/>
  <c r="AW55" i="1" s="1"/>
  <c r="T95" i="2"/>
  <c r="R95" i="2"/>
  <c r="P95" i="2"/>
  <c r="J95" i="2"/>
  <c r="BE95" i="2" s="1"/>
  <c r="J88" i="2"/>
  <c r="F88" i="2"/>
  <c r="F86" i="2"/>
  <c r="E84" i="2"/>
  <c r="E82" i="2"/>
  <c r="J62" i="2"/>
  <c r="J55" i="2"/>
  <c r="J54" i="2"/>
  <c r="F54" i="2"/>
  <c r="J52" i="2"/>
  <c r="F52" i="2"/>
  <c r="E50" i="2"/>
  <c r="J37" i="2"/>
  <c r="J36" i="2"/>
  <c r="J35" i="2"/>
  <c r="F34" i="2"/>
  <c r="BA55" i="1" s="1"/>
  <c r="J24" i="2"/>
  <c r="E24" i="2"/>
  <c r="J89" i="2" s="1"/>
  <c r="J23" i="2"/>
  <c r="J18" i="2"/>
  <c r="E18" i="2"/>
  <c r="J17" i="2"/>
  <c r="J12" i="2"/>
  <c r="J86" i="2" s="1"/>
  <c r="E7" i="2"/>
  <c r="E48" i="2" s="1"/>
  <c r="BD58" i="1"/>
  <c r="BC58" i="1"/>
  <c r="BB58" i="1"/>
  <c r="BA58" i="1"/>
  <c r="AY58" i="1"/>
  <c r="AX58" i="1"/>
  <c r="AY57" i="1"/>
  <c r="AX57" i="1"/>
  <c r="BA56" i="1"/>
  <c r="AY56" i="1"/>
  <c r="AX56" i="1"/>
  <c r="AW56" i="1"/>
  <c r="AY55" i="1"/>
  <c r="AX55" i="1"/>
  <c r="AS54" i="1"/>
  <c r="AM50" i="1"/>
  <c r="L50" i="1"/>
  <c r="AM49" i="1"/>
  <c r="L49" i="1"/>
  <c r="AM47" i="1"/>
  <c r="L47" i="1"/>
  <c r="L45" i="1"/>
  <c r="L44" i="1"/>
  <c r="F36" i="2" l="1"/>
  <c r="BC55" i="1" s="1"/>
  <c r="F33" i="3"/>
  <c r="AZ56" i="1" s="1"/>
  <c r="J33" i="3"/>
  <c r="AV56" i="1" s="1"/>
  <c r="AT56" i="1" s="1"/>
  <c r="F35" i="2"/>
  <c r="BB55" i="1" s="1"/>
  <c r="BB54" i="1" s="1"/>
  <c r="F37" i="2"/>
  <c r="BD55" i="1" s="1"/>
  <c r="P223" i="2"/>
  <c r="R439" i="2"/>
  <c r="R438" i="2" s="1"/>
  <c r="BK439" i="2"/>
  <c r="BK438" i="2" s="1"/>
  <c r="J438" i="2" s="1"/>
  <c r="J67" i="2" s="1"/>
  <c r="P439" i="2"/>
  <c r="P438" i="2" s="1"/>
  <c r="T439" i="2"/>
  <c r="T438" i="2" s="1"/>
  <c r="J439" i="2"/>
  <c r="BE439" i="2" s="1"/>
  <c r="J466" i="2"/>
  <c r="J72" i="2" s="1"/>
  <c r="BK465" i="2"/>
  <c r="J465" i="2" s="1"/>
  <c r="J71" i="2" s="1"/>
  <c r="BA54" i="1"/>
  <c r="J33" i="4"/>
  <c r="AV57" i="1" s="1"/>
  <c r="F55" i="2"/>
  <c r="F89" i="2"/>
  <c r="R116" i="2"/>
  <c r="R94" i="2" s="1"/>
  <c r="BK116" i="2"/>
  <c r="BK94" i="2" s="1"/>
  <c r="P116" i="2"/>
  <c r="P94" i="2" s="1"/>
  <c r="J116" i="2"/>
  <c r="BE116" i="2" s="1"/>
  <c r="BK318" i="2"/>
  <c r="P318" i="2"/>
  <c r="T318" i="2"/>
  <c r="R318" i="2"/>
  <c r="J318" i="2"/>
  <c r="BE318" i="2" s="1"/>
  <c r="J212" i="3"/>
  <c r="J68" i="3" s="1"/>
  <c r="BK201" i="3"/>
  <c r="J201" i="3" s="1"/>
  <c r="J66" i="3" s="1"/>
  <c r="R209" i="2"/>
  <c r="J34" i="4"/>
  <c r="AW57" i="1" s="1"/>
  <c r="F34" i="4"/>
  <c r="BA57" i="1" s="1"/>
  <c r="BK83" i="4"/>
  <c r="J84" i="4"/>
  <c r="J61" i="4" s="1"/>
  <c r="P256" i="2"/>
  <c r="BK256" i="2"/>
  <c r="R310" i="2"/>
  <c r="H315" i="2"/>
  <c r="R377" i="2"/>
  <c r="R349" i="2" s="1"/>
  <c r="BK377" i="2"/>
  <c r="BK349" i="2" s="1"/>
  <c r="J349" i="2" s="1"/>
  <c r="J66" i="2" s="1"/>
  <c r="P377" i="2"/>
  <c r="P349" i="2" s="1"/>
  <c r="F35" i="3"/>
  <c r="BB56" i="1" s="1"/>
  <c r="BK175" i="3"/>
  <c r="J175" i="3" s="1"/>
  <c r="J64" i="3" s="1"/>
  <c r="T175" i="3"/>
  <c r="T90" i="3" s="1"/>
  <c r="T89" i="3" s="1"/>
  <c r="T201" i="3"/>
  <c r="R202" i="3"/>
  <c r="R201" i="3" s="1"/>
  <c r="R83" i="4"/>
  <c r="R82" i="4" s="1"/>
  <c r="F36" i="4"/>
  <c r="BC57" i="1" s="1"/>
  <c r="P84" i="4"/>
  <c r="P83" i="4" s="1"/>
  <c r="P82" i="4" s="1"/>
  <c r="AU57" i="1" s="1"/>
  <c r="F35" i="4"/>
  <c r="BB57" i="1" s="1"/>
  <c r="R256" i="2"/>
  <c r="J86" i="3"/>
  <c r="F37" i="3"/>
  <c r="BD56" i="1" s="1"/>
  <c r="R91" i="3"/>
  <c r="R90" i="3" s="1"/>
  <c r="R89" i="3" s="1"/>
  <c r="P175" i="3"/>
  <c r="P90" i="3" s="1"/>
  <c r="P89" i="3" s="1"/>
  <c r="AU56" i="1" s="1"/>
  <c r="T84" i="4"/>
  <c r="T83" i="4" s="1"/>
  <c r="T82" i="4" s="1"/>
  <c r="F37" i="4"/>
  <c r="BD57" i="1" s="1"/>
  <c r="T349" i="2"/>
  <c r="J91" i="3"/>
  <c r="J61" i="3" s="1"/>
  <c r="BK90" i="3"/>
  <c r="J79" i="4"/>
  <c r="J55" i="4"/>
  <c r="F33" i="4"/>
  <c r="AZ57" i="1" s="1"/>
  <c r="J33" i="5"/>
  <c r="AV58" i="1" s="1"/>
  <c r="AT58" i="1" s="1"/>
  <c r="F33" i="5"/>
  <c r="AZ58" i="1" s="1"/>
  <c r="J84" i="5"/>
  <c r="J61" i="5" s="1"/>
  <c r="BK83" i="5"/>
  <c r="E48" i="4"/>
  <c r="F55" i="5"/>
  <c r="J52" i="5"/>
  <c r="J55" i="5"/>
  <c r="BC54" i="1" l="1"/>
  <c r="AY54" i="1" s="1"/>
  <c r="F33" i="2"/>
  <c r="AZ55" i="1" s="1"/>
  <c r="AZ54" i="1" s="1"/>
  <c r="W32" i="1"/>
  <c r="J94" i="2"/>
  <c r="J61" i="2" s="1"/>
  <c r="J90" i="3"/>
  <c r="J60" i="3" s="1"/>
  <c r="BK89" i="3"/>
  <c r="J89" i="3" s="1"/>
  <c r="J83" i="4"/>
  <c r="J60" i="4" s="1"/>
  <c r="BK82" i="4"/>
  <c r="J82" i="4" s="1"/>
  <c r="J33" i="2"/>
  <c r="AV55" i="1" s="1"/>
  <c r="AT55" i="1" s="1"/>
  <c r="BK315" i="2"/>
  <c r="P315" i="2"/>
  <c r="P249" i="2" s="1"/>
  <c r="P93" i="2" s="1"/>
  <c r="P92" i="2" s="1"/>
  <c r="AU55" i="1" s="1"/>
  <c r="AU54" i="1" s="1"/>
  <c r="J315" i="2"/>
  <c r="BE315" i="2" s="1"/>
  <c r="T315" i="2"/>
  <c r="T249" i="2" s="1"/>
  <c r="T93" i="2" s="1"/>
  <c r="T92" i="2" s="1"/>
  <c r="R315" i="2"/>
  <c r="R249" i="2" s="1"/>
  <c r="R93" i="2" s="1"/>
  <c r="R92" i="2" s="1"/>
  <c r="AW54" i="1"/>
  <c r="AK30" i="1" s="1"/>
  <c r="W30" i="1"/>
  <c r="BK249" i="2"/>
  <c r="J249" i="2" s="1"/>
  <c r="J65" i="2" s="1"/>
  <c r="AT57" i="1"/>
  <c r="J83" i="5"/>
  <c r="J60" i="5" s="1"/>
  <c r="BK82" i="5"/>
  <c r="J82" i="5" s="1"/>
  <c r="AX54" i="1"/>
  <c r="W31" i="1"/>
  <c r="BD54" i="1"/>
  <c r="W33" i="1" s="1"/>
  <c r="W29" i="1" l="1"/>
  <c r="AV54" i="1"/>
  <c r="J30" i="5"/>
  <c r="J59" i="5"/>
  <c r="J59" i="4"/>
  <c r="J30" i="4"/>
  <c r="J59" i="3"/>
  <c r="J30" i="3"/>
  <c r="BK93" i="2"/>
  <c r="BK92" i="2" l="1"/>
  <c r="J92" i="2" s="1"/>
  <c r="J93" i="2"/>
  <c r="J60" i="2" s="1"/>
  <c r="J39" i="3"/>
  <c r="AG56" i="1"/>
  <c r="AN56" i="1" s="1"/>
  <c r="J39" i="5"/>
  <c r="AG58" i="1"/>
  <c r="AN58" i="1" s="1"/>
  <c r="J39" i="4"/>
  <c r="AG57" i="1"/>
  <c r="AN57" i="1" s="1"/>
  <c r="AT54" i="1"/>
  <c r="AK29" i="1"/>
  <c r="J59" i="2" l="1"/>
  <c r="J30" i="2"/>
  <c r="AG55" i="1" l="1"/>
  <c r="J39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<sst xmlns="http://schemas.openxmlformats.org/spreadsheetml/2006/main" count="6244" uniqueCount="1183">
  <si>
    <t>Export Komplet</t>
  </si>
  <si>
    <t>VZ</t>
  </si>
  <si>
    <t>2.0</t>
  </si>
  <si>
    <t>False</t>
  </si>
  <si>
    <t>{e35f654a-eb69-4111-a965-9d761ef6c1f2}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</si>
  <si>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</si>
  <si>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</si>
  <si>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</si>
  <si>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</si>
  <si>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</si>
  <si>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</si>
  <si>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</si>
  <si>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</si>
  <si>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</si>
  <si>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200713</t>
  </si>
  <si>
    <t>Stavba:</t>
  </si>
  <si>
    <t>Veltrusy - rekonstrukce ulice Opletalova</t>
  </si>
  <si>
    <t>KSO:</t>
  </si>
  <si>
    <t>CC-CZ:</t>
  </si>
  <si>
    <t>Místo:</t>
  </si>
  <si>
    <t>Veltrusy, křiž. s ulicí Riegrova</t>
  </si>
  <si>
    <t>Datum:</t>
  </si>
  <si>
    <t>13. 7. 2020</t>
  </si>
  <si>
    <t>Zadavatel:</t>
  </si>
  <si>
    <t>IČ:</t>
  </si>
  <si>
    <t>Město Veltrusy</t>
  </si>
  <si>
    <t>DIČ:</t>
  </si>
  <si>
    <t>Uchazeč:</t>
  </si>
  <si>
    <t>Vyplň údaj</t>
  </si>
  <si>
    <t>Projektant:</t>
  </si>
  <si>
    <t>MKdoprava, Ing. Miroslav Kalina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</si>
  <si>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</si>
  <si>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</si>
  <si>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</si>
  <si>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</si>
  <si>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
Upozornění: Součástí soupisů není přeložka ÚR Cetin!!!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</si>
  <si>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</si>
  <si>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</si>
  <si>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</si>
  <si>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</si>
  <si>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</si>
  <si>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</si>
  <si>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</si>
  <si>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</si>
  <si>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</si>
  <si>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</si>
  <si>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</si>
  <si>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</si>
  <si>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</si>
  <si>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</si>
  <si>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</si>
  <si>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</si>
  <si>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</si>
  <si>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</si>
  <si>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</si>
  <si>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</si>
  <si>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</si>
  <si>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</si>
  <si>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</si>
  <si>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</si>
  <si>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</si>
  <si>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</si>
  <si>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</si>
  <si>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</si>
  <si>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</si>
  <si>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</si>
  <si>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</si>
  <si>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</si>
  <si>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</si>
  <si>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</si>
  <si>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</si>
  <si>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</si>
  <si>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</si>
  <si>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</si>
  <si>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</si>
  <si>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</si>
  <si>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</si>
  <si>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</si>
  <si>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</si>
  <si>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{982c930a-f345-471d-b111-e1ad58535f35}</t>
  </si>
  <si>
    <t>2</t>
  </si>
  <si>
    <t>SO 301</t>
  </si>
  <si>
    <t>Odvodnění zpevněných ploch</t>
  </si>
  <si>
    <t>{90fae1a4-a28b-4041-bbae-bea8b3865eab}</t>
  </si>
  <si>
    <t>SO 401</t>
  </si>
  <si>
    <t>Veřejné osvětlení</t>
  </si>
  <si>
    <t>{3b6d0a89-cd77-4d56-a253-5fe8418e02db}</t>
  </si>
  <si>
    <t>VON</t>
  </si>
  <si>
    <t>Vedlejší a ostatní náklady</t>
  </si>
  <si>
    <t>{5400a036-1380-47aa-be79-e7c46ea10c1d}</t>
  </si>
  <si>
    <t>KRYCÍ LIST SOUPISU PRACÍ</t>
  </si>
  <si>
    <t>Objekt:</t>
  </si>
  <si>
    <t>SO 101 - Komunikace a zpevněné plochy</t>
  </si>
  <si>
    <t>Není - li ve výkazu položek uvedeno jinak, výměry byly digitálně odměřeny z příloh C.3 Koordinační situační výkres a D.101.04 Vzorové příčné řezy.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</si>
  <si>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</si>
  <si>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</si>
  <si>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</si>
  <si>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</si>
  <si>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</si>
  <si>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</si>
  <si>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</si>
  <si>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</si>
  <si>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</si>
  <si>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</si>
  <si>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</si>
  <si>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</si>
  <si>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</si>
  <si>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</si>
  <si>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</si>
  <si>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</si>
  <si>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</si>
  <si>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</si>
  <si>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</si>
  <si>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</si>
  <si>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</si>
  <si>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</si>
  <si>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</si>
  <si>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</si>
  <si>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</si>
  <si>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</si>
  <si>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</si>
  <si>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</si>
  <si>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</si>
  <si>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</si>
  <si>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</si>
  <si>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</si>
  <si>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</si>
  <si>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</si>
  <si>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</si>
  <si>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</si>
  <si>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</si>
  <si>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</si>
  <si>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2020 02</t>
  </si>
  <si>
    <t>4</t>
  </si>
  <si>
    <t>-1185143765</t>
  </si>
  <si>
    <t>PP</t>
  </si>
  <si>
    <t>Odstranění křovin a stromů s odstraněním kořenů ručně průměru kmene do 100 mm jakékoliv plochy v rovině nebo ve svahu o sklonu do 1:5</t>
  </si>
  <si>
    <t>P</t>
  </si>
  <si>
    <t>Poznámka k položce:
vč. likvidace dřevní hmoty dle dispozic zhotovitele</t>
  </si>
  <si>
    <t>VV</t>
  </si>
  <si>
    <t>"Demolice povrchů a zemní práce"</t>
  </si>
  <si>
    <t>"Smýcení křovin" 5</t>
  </si>
  <si>
    <t>112101101</t>
  </si>
  <si>
    <t>Odstranění stromů listnatých průměru kmene do 300 mm</t>
  </si>
  <si>
    <t>kus</t>
  </si>
  <si>
    <t>-1992890423</t>
  </si>
  <si>
    <t>Odstranění stromů s odřezáním kmene a s odvětvením listnatých, průměru kmene přes 100 do 300 mm</t>
  </si>
  <si>
    <t>"Kácení stromů" 2</t>
  </si>
  <si>
    <t>3</t>
  </si>
  <si>
    <t>112251101</t>
  </si>
  <si>
    <t>Odstranění pařezů D do 300 mm</t>
  </si>
  <si>
    <t>-964813569</t>
  </si>
  <si>
    <t>Odstranění pařezů strojně s jejich vykopáním, vytrháním nebo odstřelením průměru přes 100 do 300 mm</t>
  </si>
  <si>
    <t>113107342</t>
  </si>
  <si>
    <t>Odstranění podkladu živičného tl 100 mm strojně pl do 50 m2</t>
  </si>
  <si>
    <t>1510280417</t>
  </si>
  <si>
    <t>Odstranění podkladů nebo krytů strojně plochy jednotlivě do 50 m2 s přemístěním hmot na skládku na vzdálenost do 3 m nebo s naložením na dopravní prostředek živičných, o tl. vrstvy přes 50 do 100 mm</t>
  </si>
  <si>
    <t>"odstranění povrchů asfaltových tl. 0,1 m" 8,0</t>
  </si>
  <si>
    <t>5</t>
  </si>
  <si>
    <t>113202111</t>
  </si>
  <si>
    <t>Vytrhání obrub krajníků obrubníků stojatých</t>
  </si>
  <si>
    <t>m</t>
  </si>
  <si>
    <t>-716636175</t>
  </si>
  <si>
    <t>Vytrhání obrub s vybouráním lože, s přemístěním hmot na skládku na vzdálenost do 3 m nebo s naložením na dopravní prostředek z krajníků nebo obrubníků stojatých</t>
  </si>
  <si>
    <t>"demolice obrub silničních betonových vč. lože" 29+28</t>
  </si>
  <si>
    <t>6</t>
  </si>
  <si>
    <t>121151113</t>
  </si>
  <si>
    <t>Sejmutí ornice plochy do 500 m2 tl vrstvy do 200 mm strojně</t>
  </si>
  <si>
    <t>-187798817</t>
  </si>
  <si>
    <t>Sejmutí ornice strojně při souvislé ploše přes 100 do 500 m2, tl. vrstvy do 200 mm</t>
  </si>
  <si>
    <t>Poznámka k položce:
předpoklad drn, zemina nevhodná pro zpětné ohumusování - odvoz na skládku, ohumusování bude provedeno z nakupovaného materiálu.</t>
  </si>
  <si>
    <t>"skrývka ornice tl. 0,2 m" 94+145</t>
  </si>
  <si>
    <t>7</t>
  </si>
  <si>
    <t>122251102</t>
  </si>
  <si>
    <t>Odkopávky a prokopávky nezapažené v hornině třídy těžitelnosti I, skupiny 3 objem do 50 m3 strojně</t>
  </si>
  <si>
    <t>m3</t>
  </si>
  <si>
    <t>84194332</t>
  </si>
  <si>
    <t>Odkopávky a prokopávky nezapažené strojně v hornině třídy těžitelnosti I skupiny 3 přes 20 do 50 m3</t>
  </si>
  <si>
    <t>Poznámka k položce:
jednotlivě do 50 m3</t>
  </si>
  <si>
    <t>"výkopy (chodník jiční + severní strana + vozovka" (0,02*35)+(0,03*20,5+0,55*6,5+0,25*28)+(3,3*14+3,3*11+2,2*7,5+4,9*4)</t>
  </si>
  <si>
    <t>8</t>
  </si>
  <si>
    <t>122251103</t>
  </si>
  <si>
    <t>Odkopávky a prokopávky nezapažené v hornině třídy těžitelnosti I, skupiny 3 objem do 100 m3 strojně</t>
  </si>
  <si>
    <t>2130248657</t>
  </si>
  <si>
    <t>Odkopávky a prokopávky nezapažené strojně v hornině třídy těžitelnosti I skupiny 3 přes 50 do 100 m3</t>
  </si>
  <si>
    <t>Poznámka k položce:
Položka bude čerpána pouze v rozsahu dle pokynů zadavatele, na základě zkoušek únossnosti pláně!</t>
  </si>
  <si>
    <t>"Sanace zemní pláně tl. 0,3 m - uvažována plocha Komunikace + parkovacího zálivu" (150+44)*0,3</t>
  </si>
  <si>
    <t>9</t>
  </si>
  <si>
    <t>131212531</t>
  </si>
  <si>
    <t>Hloubení jamek objem do 0,5 m3 v soudržných horninách třídy těžitelnosti I, skupiny 3 ručně</t>
  </si>
  <si>
    <t>2121826404</t>
  </si>
  <si>
    <t>Hloubení jamek ručně objemu do 0,5 m3 s odhozením výkopku do 3 m nebo naložením na dopravní prostředek v hornině třídy těžitelnosti I skupiny 3 soudržných</t>
  </si>
  <si>
    <t>"Oplocení"</t>
  </si>
  <si>
    <t>"zemní práce pro patky sloupků" 36*0,055</t>
  </si>
  <si>
    <t>10</t>
  </si>
  <si>
    <t>131213101</t>
  </si>
  <si>
    <t>Hloubení jam v soudržných horninách třídy těžitelnosti I, skupiny 3 ručně</t>
  </si>
  <si>
    <t>-1259713278</t>
  </si>
  <si>
    <t>Hloubení jam ručně zapažených i nezapažených s urovnáním dna do předepsaného profilu a spádu v hornině třídy těžitelnosti I skupiny 3 soudržných</t>
  </si>
  <si>
    <t>"Ostatní"</t>
  </si>
  <si>
    <t>"kopaná sonda hl. 1,0 m pro ověření polohy sítí - výkop" 1,0</t>
  </si>
  <si>
    <t>11</t>
  </si>
  <si>
    <t>162201411</t>
  </si>
  <si>
    <t>Vodorovné přemístění kmenů stromů listnatých do 1 km D kmene do 300 mm</t>
  </si>
  <si>
    <t>754248826</t>
  </si>
  <si>
    <t>Vodorovné přemístění větví, kmenů nebo pařezů s naložením, složením a dopravou do 1000 m kmenů stromů listnatých, průměru přes 100 do 300 mm</t>
  </si>
  <si>
    <t>12</t>
  </si>
  <si>
    <t>162201421</t>
  </si>
  <si>
    <t>Vodorovné přemístění pařezů do 1 km D do 300 mm</t>
  </si>
  <si>
    <t>-250450229</t>
  </si>
  <si>
    <t>Vodorovné přemístění větví, kmenů nebo pařezů s naložením, složením a dopravou do 1000 m pařezů kmenů, průměru přes 100 do 300 mm</t>
  </si>
  <si>
    <t>13</t>
  </si>
  <si>
    <t>162751117-1</t>
  </si>
  <si>
    <t>Vodorovné přemístění výkopku/sypaniny z horniny třídy těžitelnosti I, skupiny 1 až 3 na recyklační středisko nebo skládku dle dodavatele stavby včetně uložení</t>
  </si>
  <si>
    <t>1637567971</t>
  </si>
  <si>
    <t>Vodorovné přemístění výkopku nebo sypaniny po suchu na obvyklém dopravním prostředku, bez naložení výkopku, z horniny třídy těžitelnosti I skupiny 1 až 3 na recyklační středisko nebo skládku dle dodavatele stavby včetně uložení</t>
  </si>
  <si>
    <t>"Odkopávky, výkopy vč. sanací" 239*0,2+130,49+58,2+1,98</t>
  </si>
  <si>
    <t>14</t>
  </si>
  <si>
    <t>171151103</t>
  </si>
  <si>
    <t>Uložení sypaniny z hornin soudržných do násypů zhutněných strojně</t>
  </si>
  <si>
    <t>138061200</t>
  </si>
  <si>
    <t>Uložení sypanin do násypů strojně s rozprostřením sypaniny ve vrstvách a s hrubým urovnáním zhutněných z hornin soudržných jakékoliv třídy těžitelnosti</t>
  </si>
  <si>
    <t>"Násypy" 0,17*35+0,07*20,5</t>
  </si>
  <si>
    <t>M</t>
  </si>
  <si>
    <t>10364100-1</t>
  </si>
  <si>
    <t>zemina nenamrzavá vhodná pro zásypy a násypy silnic a dálnic</t>
  </si>
  <si>
    <t>t</t>
  </si>
  <si>
    <t>-1279240930</t>
  </si>
  <si>
    <t>7,385*1,8 'Přepočtené koeficientem množství</t>
  </si>
  <si>
    <t>16</t>
  </si>
  <si>
    <t>171152111</t>
  </si>
  <si>
    <t>Uložení sypaniny z hornin nesoudržných a sypkých do násypů zhutněných v aktivní zóně silnic a dálnic</t>
  </si>
  <si>
    <t>-1162954375</t>
  </si>
  <si>
    <t>Uložení sypaniny do zhutněných násypů pro silnice, dálnice a letiště s rozprostřením sypaniny ve vrstvách, s hrubým urovnáním a uzavřením povrchu násypu z hornin nesoudržných sypkých v aktivní zóně</t>
  </si>
  <si>
    <t>17</t>
  </si>
  <si>
    <t>58344197</t>
  </si>
  <si>
    <t>štěrkodrť frakce 0/63</t>
  </si>
  <si>
    <t>1653951021</t>
  </si>
  <si>
    <t>Poznámka k položce:
ŠDB 0/63</t>
  </si>
  <si>
    <t>58,2*2,1 'Přepočtené koeficientem množství</t>
  </si>
  <si>
    <t>18</t>
  </si>
  <si>
    <t>171201231</t>
  </si>
  <si>
    <t>Poplatek za uložení zeminy a kamení na recyklační skládce (skládkovné) kód odpadu 17 05 04</t>
  </si>
  <si>
    <t>-729350587</t>
  </si>
  <si>
    <t>Poplatek za uložení stavebního odpadu na recyklační skládce (skládkovné) zeminy a kamení zatříděného do Katalogu odpadů pod kódem 17 05 04</t>
  </si>
  <si>
    <t>238,47*1,8 'Přepočtené koeficientem množství</t>
  </si>
  <si>
    <t>19</t>
  </si>
  <si>
    <t>174111101</t>
  </si>
  <si>
    <t>Zásyp jam, šachet rýh nebo kolem objektů sypaninou se zhutněním ručně</t>
  </si>
  <si>
    <t>-1297815227</t>
  </si>
  <si>
    <t>Zásyp sypaninou z jakékoliv horniny ručně s uložením výkopku ve vrstvách se zhutněním jam, šachet, rýh nebo kolem objektů v těchto vykopávkách</t>
  </si>
  <si>
    <t>"kopaná sonda hl. 1,0 m pro ověření polohy sítí - zpětný zásyp" 1,0</t>
  </si>
  <si>
    <t>20</t>
  </si>
  <si>
    <t>181351003</t>
  </si>
  <si>
    <t>Rozprostření ornice tl vrstvy do 200 mm pl do 100 m2 v rovině nebo ve svahu do 1:5 strojně</t>
  </si>
  <si>
    <t>435589105</t>
  </si>
  <si>
    <t>Rozprostření a urovnání ornice v rovině nebo ve svahu sklonu do 1:5 strojně při souvislé ploše do 100 m2, tl. vrstvy do 200 mm</t>
  </si>
  <si>
    <t>"Dokončují práce"</t>
  </si>
  <si>
    <t>"Ohumusování tl. 0,15 m" 25</t>
  </si>
  <si>
    <t>10364101</t>
  </si>
  <si>
    <t>zemina pro terénní úpravy -  ornice</t>
  </si>
  <si>
    <t>-424705381</t>
  </si>
  <si>
    <t>Poznámka k položce:
ornice / zemina schopná zúrodnění</t>
  </si>
  <si>
    <t>"Ohumusování tl. 0,15 m" 25*0,15*1,8</t>
  </si>
  <si>
    <t>22</t>
  </si>
  <si>
    <t>181411131-1</t>
  </si>
  <si>
    <t>Založení parkového trávníku výsevem plochy do 10000 m2 v rovině a ve svahu do 1:5, včetně obdělání půdy, hnojení půdy hnojivem a dodávkou hnojiva, včetně ošetření trávníku, klíčící trávník je nutné v suchém období kropit a po dosažení výšky 10 – 15 cm</t>
  </si>
  <si>
    <t>-200971351</t>
  </si>
  <si>
    <t>"Zatravnění ohumusované plochy vč. údržby" 25</t>
  </si>
  <si>
    <t>23</t>
  </si>
  <si>
    <t>00572100</t>
  </si>
  <si>
    <t>osivo jetelotráva intenzivní víceletá</t>
  </si>
  <si>
    <t>kg</t>
  </si>
  <si>
    <t>703631252</t>
  </si>
  <si>
    <t>"Zatravnění ohumusované plochy vč. údržby" 25*3,0/100</t>
  </si>
  <si>
    <t>24</t>
  </si>
  <si>
    <t>181951111</t>
  </si>
  <si>
    <t>Úprava pláně v hornině třídy těžitelnosti I, skupiny 1 až 3 bez zhutnění strojně</t>
  </si>
  <si>
    <t>249212581</t>
  </si>
  <si>
    <t>Úprava pláně vyrovnáním výškových rozdílů strojně v hornině třídy těžitelnosti I, skupiny 1 až 3 bez zhutnění</t>
  </si>
  <si>
    <t>"Přípravné práce"</t>
  </si>
  <si>
    <t>"Ohumusování tl. 0,15 m - příprava plochy" 25</t>
  </si>
  <si>
    <t>25</t>
  </si>
  <si>
    <t>181951112</t>
  </si>
  <si>
    <t>Úprava pláně v hornině třídy těžitelnosti I, skupiny 1 až 3 se zhutněním strojně</t>
  </si>
  <si>
    <t>1497426648</t>
  </si>
  <si>
    <t>Úprava pláně vyrovnáním výškových rozdílů strojně v hornině třídy těžitelnosti I, skupiny 1 až 3 se zhutněním</t>
  </si>
  <si>
    <t>"Nové plochy - úprava pláně - příprava plochy" 450</t>
  </si>
  <si>
    <t>26</t>
  </si>
  <si>
    <t>184813212</t>
  </si>
  <si>
    <t>Ochranné oplocení kořenové zóny stromu v rovině nebo na svahu do 1:5, výšky do 2000 mm</t>
  </si>
  <si>
    <t>-1415672324</t>
  </si>
  <si>
    <t>Ochranné oplocení kořenové zóny stromu v rovině nebo na svahu do 1:5, výšky přes 1500 do 2000 mm</t>
  </si>
  <si>
    <t>"Ochrana stávajících stromů proti poškození (5ks) - zřízení a údržba během výstavby" 5*4*1,5</t>
  </si>
  <si>
    <t>27</t>
  </si>
  <si>
    <t>184813252</t>
  </si>
  <si>
    <t>Odstranění ochranného oplocení kořenové zóny stromu v rovině nebo na svahu do 1:5, výšky do 2000 mm</t>
  </si>
  <si>
    <t>1775763042</t>
  </si>
  <si>
    <t>Odstranění ochranného oplocení kořenové zóny stromu v rovině nebo na svahu do 1:5, výšky přes 1500 do 2000 mm</t>
  </si>
  <si>
    <t>"Ochrana stávajících stromů proti poškození (5ks) - odstranění" 5*4*1,5</t>
  </si>
  <si>
    <t>Zakládání</t>
  </si>
  <si>
    <t>28</t>
  </si>
  <si>
    <t>211971121</t>
  </si>
  <si>
    <t>Zřízení opláštění žeber nebo trativodů geotextilií v rýze nebo zářezu sklonu přes 1:2 š do 2,5 m</t>
  </si>
  <si>
    <t>-1451556286</t>
  </si>
  <si>
    <t>Zřízení opláštění výplně z geotextilie odvodňovacích žeber nebo trativodů v rýze nebo zářezu se stěnami svislými nebo šikmými o sklonu přes 1:2 při rozvinuté šířce opláštění do 2,5 m</t>
  </si>
  <si>
    <t>"Podélná drenáž"</t>
  </si>
  <si>
    <t>"filtrační geotextílie 190g/m2" 25*1,5</t>
  </si>
  <si>
    <t>29</t>
  </si>
  <si>
    <t>69311060</t>
  </si>
  <si>
    <t>geotextilie netkaná separační, ochranná, filtrační, drenážní PP 200g/m2</t>
  </si>
  <si>
    <t>-1540939012</t>
  </si>
  <si>
    <t>Poznámka k položce:
hm. (min) 190 g/m2 (do 200 g/m2)</t>
  </si>
  <si>
    <t>37,5*1,1 'Přepočtené koeficientem množství</t>
  </si>
  <si>
    <t>30</t>
  </si>
  <si>
    <t>212752111</t>
  </si>
  <si>
    <t>Trativod z drenážních trubek korugovaných PE-HD SN 4 perforace 220° včetně lože otevřený výkop DN 100 pro liniové stavby</t>
  </si>
  <si>
    <t>1445778733</t>
  </si>
  <si>
    <t>Trativody z drenážních trubek pro liniové stavby a komunikace se zřízením štěrkového lože pod trubky a s jejich obsypem v otevřeném výkopu trubka korugovaná sendvičová PE-HD SN 4 perforace 220° DN 100</t>
  </si>
  <si>
    <t>Poznámka k položce:
výkop rýhy vykázán v rámci celkových výkopů, betonové lože (podkladní deska) z betonu C 8/10  a filtrační geotextilie vykázány zvlášť</t>
  </si>
  <si>
    <t>"Drenážní trubka DN 100 vč. obsypu a zásypu HDK 8/32 v množství 0,1 m3/mb" 25</t>
  </si>
  <si>
    <t>Svislé a kompletní konstrukce</t>
  </si>
  <si>
    <t>31</t>
  </si>
  <si>
    <t>338171123</t>
  </si>
  <si>
    <t>Osazování sloupků a vzpěr plotových ocelových v do 2,60 m se zabetonováním</t>
  </si>
  <si>
    <t>1747386968</t>
  </si>
  <si>
    <t>Montáž sloupků a vzpěr plotových ocelových trubkových nebo profilovaných výšky do 2,60 m se zabetonováním do 0,08 m3 do připravených jamek</t>
  </si>
  <si>
    <t>Poznámka k položce:
betonová patka C16/20 X0 á 0,055 m3</t>
  </si>
  <si>
    <t>"Výstavba nového pletivového oplocení v.1,8 m - ocelové sloupky á 2,5 m + vzpěry" 36</t>
  </si>
  <si>
    <t>32</t>
  </si>
  <si>
    <t>55342255</t>
  </si>
  <si>
    <t>sloupek plotový průběžný Pz a komaxitový 2500/38x1,5mm</t>
  </si>
  <si>
    <t>-1825865917</t>
  </si>
  <si>
    <t>33</t>
  </si>
  <si>
    <t>55342273</t>
  </si>
  <si>
    <t>vzpěra plotová Pz 2000/38x1,5mm</t>
  </si>
  <si>
    <t>-1819713249</t>
  </si>
  <si>
    <t>34</t>
  </si>
  <si>
    <t>348401130</t>
  </si>
  <si>
    <t>Montáž oplocení ze strojového pletiva s napínacími dráty výšky do 2,0 m</t>
  </si>
  <si>
    <t>980640254</t>
  </si>
  <si>
    <t>Montáž oplocení z pletiva strojového s napínacími dráty přes 1,6 do 2,0 m</t>
  </si>
  <si>
    <t>"Výstavba nového pletivového oplocení v.1,8 m" 78,5</t>
  </si>
  <si>
    <t>35</t>
  </si>
  <si>
    <t>31327514</t>
  </si>
  <si>
    <t>pletivo drátěné plastifikované se čtvercovými oky 55/2,5mm v 1800mm</t>
  </si>
  <si>
    <t>-988033339</t>
  </si>
  <si>
    <t>78,5*1,03 'Přepočtené koeficientem množství</t>
  </si>
  <si>
    <t>36</t>
  </si>
  <si>
    <t>15619100</t>
  </si>
  <si>
    <t>drát poplastovaný kruhový napínací 2,5/3,5mm</t>
  </si>
  <si>
    <t>1289558511</t>
  </si>
  <si>
    <t>78,5*3,09 'Přepočtené koeficientem množství</t>
  </si>
  <si>
    <t>Vodorovné konstrukce</t>
  </si>
  <si>
    <t>37</t>
  </si>
  <si>
    <t>452311131</t>
  </si>
  <si>
    <t>Podkladní desky z betonu prostého tř. C 12/15 otevřený výkop</t>
  </si>
  <si>
    <t>-318774995</t>
  </si>
  <si>
    <t>Podkladní a zajišťovací konstrukce z betonu prostého v otevřeném výkopu desky pod potrubí, stoky a drobné objekty z betonu tř. C 12/15</t>
  </si>
  <si>
    <t>Poznámka k položce:
beton C8/10 (do C12/15)</t>
  </si>
  <si>
    <t>"Betonové lože C8/10 tl. 50 mm" 25*0,02</t>
  </si>
  <si>
    <t>Komunikace pozemní</t>
  </si>
  <si>
    <t>38</t>
  </si>
  <si>
    <t>564851111</t>
  </si>
  <si>
    <t>Podklad ze štěrkodrtě ŠD tl 150 mm</t>
  </si>
  <si>
    <t>-1460174105</t>
  </si>
  <si>
    <t>Podklad ze štěrkodrti ŠD s rozprostřením a zhutněním, po zhutnění tl. 150 mm</t>
  </si>
  <si>
    <t>"Nové povrchy"</t>
  </si>
  <si>
    <t>"Štěrkodrť ŠDA 0/32 tl. 150 mm"</t>
  </si>
  <si>
    <t>"Vozovka" 153</t>
  </si>
  <si>
    <t>"Parkovací záliv" 34+10</t>
  </si>
  <si>
    <t>39</t>
  </si>
  <si>
    <t>564861111</t>
  </si>
  <si>
    <t>Podklad ze štěrkodrtě ŠD tl 200 mm</t>
  </si>
  <si>
    <t>-749513962</t>
  </si>
  <si>
    <t>Podklad ze štěrkodrti ŠD s rozprostřením a zhutněním, po zhutnění tl. 200 mm</t>
  </si>
  <si>
    <t>"Štěrkodrť ŠDB 0/63 tl. min. 150 mm (200 mm)"</t>
  </si>
  <si>
    <t>"Vozovka" 106+37+21</t>
  </si>
  <si>
    <t>"Chodník" 240</t>
  </si>
  <si>
    <t>40</t>
  </si>
  <si>
    <t>564871111</t>
  </si>
  <si>
    <t>Podklad ze štěrkodrtě ŠD tl 250 mm</t>
  </si>
  <si>
    <t>1860450189</t>
  </si>
  <si>
    <t>Podklad ze štěrkodrti ŠD s rozprostřením a zhutněním, po zhutnění tl. 250 mm</t>
  </si>
  <si>
    <t>"Štěrkodrť ŠDB 0/63 tl. min. 200 mm (250 mm)"</t>
  </si>
  <si>
    <t>"Parkovací záliv" 54</t>
  </si>
  <si>
    <t>41</t>
  </si>
  <si>
    <t>564871116</t>
  </si>
  <si>
    <t>Podklad ze štěrkodrtě ŠD tl. 300 mm</t>
  </si>
  <si>
    <t>107827941</t>
  </si>
  <si>
    <t>Podklad ze štěrkodrti ŠD s rozprostřením a zhutněním, po zhutnění tl. 300 mm</t>
  </si>
  <si>
    <t>"Štěrkodrť ŠDB 0/63 tl. min. 250 mm (300 mm)"</t>
  </si>
  <si>
    <t>"Vjezd" 16</t>
  </si>
  <si>
    <t>42</t>
  </si>
  <si>
    <t>565155121</t>
  </si>
  <si>
    <t>Asfaltový beton vrstva podkladní ACP 16 (obalované kamenivo OKS) tl 70 mm š přes 3 m</t>
  </si>
  <si>
    <t>1816598849</t>
  </si>
  <si>
    <t>Asfaltový beton vrstva podkladní ACP 16 (obalované kamenivo střednězrnné - OKS) s rozprostřením a zhutněním v pruhu šířky přes 3 m, po zhutnění tl. 70 mm</t>
  </si>
  <si>
    <t>"Asfaltový beton podkladní ACP 16+ tl. 70 mm ; asfaltové pojivo 50/70 "</t>
  </si>
  <si>
    <t>"Vozovka" 150</t>
  </si>
  <si>
    <t>43</t>
  </si>
  <si>
    <t>571901111-1</t>
  </si>
  <si>
    <t>Posyp krytu kamenivem drceným nebo těženým předobaleným 1,5 kg/m2</t>
  </si>
  <si>
    <t>745936282</t>
  </si>
  <si>
    <t>Posyp podkladu nebo krytu s rozprostřením a zhutněním kamenivem drceným nebo těženým předobaleným v množství 1,5 kg/m2</t>
  </si>
  <si>
    <t>"Asfaltový beton pro obrusnou vrstvu - po pokládce proveden zdrsňující posyp předobaleným kamenivem frakce 2/4 v množství 1,5 kg/m2"</t>
  </si>
  <si>
    <t>44</t>
  </si>
  <si>
    <t>571901111-2</t>
  </si>
  <si>
    <t>Posyp krytu kamenivem drceným nebo těženým předobaleným 3,0 kg/m2</t>
  </si>
  <si>
    <t>-144513107</t>
  </si>
  <si>
    <t>Posyp podkladu nebo krytu s rozprostřením a zhutněním kamenivem drceným nebo těženým předobaleným v množství 3,0 kg/m2</t>
  </si>
  <si>
    <t>"Infiltrační postřik kationaktivní emulzní - po pokládce proveden posyp předobaleným kamenivem frakce 2/4 v množství 3,0 kg/m2"</t>
  </si>
  <si>
    <t>45</t>
  </si>
  <si>
    <t>573191111-1</t>
  </si>
  <si>
    <t>Postřik infiltrační kationaktivní modifikovanou emulzí v množství 0,6 kg/m2</t>
  </si>
  <si>
    <t>664716442</t>
  </si>
  <si>
    <t>"Infiltrační postřik kationaktivní emulzní modif. PI-CP 0,6 kg/m2"</t>
  </si>
  <si>
    <t>46</t>
  </si>
  <si>
    <t>573231107-1</t>
  </si>
  <si>
    <t>Postřik živičný spojovací z kationaktivní modifikované emulze v množství 0,35 kg/m2</t>
  </si>
  <si>
    <t>-1148561842</t>
  </si>
  <si>
    <t>Postřik spojovací PS bez posypu kamenivem ze kationaktivní modifikované emulze, v množství 0,35 kg/m2</t>
  </si>
  <si>
    <t>"Spojovací postřik kationaktivní emulzní modif. PS-CP 0,35 kg/m2"</t>
  </si>
  <si>
    <t>47</t>
  </si>
  <si>
    <t>577134131</t>
  </si>
  <si>
    <t>Asfaltový beton vrstva obrusná ACO 11 (ABS) tř. I tl 40 mm š do 3 m z modifikovaného asfaltu</t>
  </si>
  <si>
    <t>879946243</t>
  </si>
  <si>
    <t>Asfaltový beton vrstva obrusná ACO 11 (ABS) s rozprostřením a se zhutněním z modifikovaného asfaltu v pruhu šířky přes do 1,5 do 3 m, po zhutnění tl. 40 mm</t>
  </si>
  <si>
    <t>"Asfaltový beton pro obrusnou vrstvu modif. ACO 11 tl. 40 mm ; modif. asfaltové pojivo PmB 45/80-60"</t>
  </si>
  <si>
    <t>48</t>
  </si>
  <si>
    <t>596211110</t>
  </si>
  <si>
    <t>Kladení zámkové dlažby komunikací pro pěší tl 60 mm skupiny A pl do 50 m2</t>
  </si>
  <si>
    <t>-361049428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</si>
  <si>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</si>
  <si>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"Betonová dlažba 200/100/60 červená reliéfní ; lože z HDK frakce 4-8 tl. 40 mm"</t>
  </si>
  <si>
    <t>"Chodník" 9,0</t>
  </si>
  <si>
    <t>49</t>
  </si>
  <si>
    <t>59245006</t>
  </si>
  <si>
    <t>dlažba tvar obdélník betonová pro nevidomé 200x100x60mm barevná</t>
  </si>
  <si>
    <t>1841989404</t>
  </si>
  <si>
    <t>9*1,03 'Přepočtené koeficientem množství</t>
  </si>
  <si>
    <t>50</t>
  </si>
  <si>
    <t>596211112</t>
  </si>
  <si>
    <t>Kladení zámkové dlažby komunikací pro pěší tl 60 mm skupiny A pl do 300 m2</t>
  </si>
  <si>
    <t>51015533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</si>
  <si>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</si>
  <si>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"Betonová dlažba 200/100/60 šedá ; lože z HDK frakce 4-8 tl. 40 mm"</t>
  </si>
  <si>
    <t>"Chodník" 231</t>
  </si>
  <si>
    <t>51</t>
  </si>
  <si>
    <t>59245018</t>
  </si>
  <si>
    <t>dlažba tvar obdélník betonová 200x100x60mm přírodní</t>
  </si>
  <si>
    <t>-1938115378</t>
  </si>
  <si>
    <t>231*1,02 'Přepočtené koeficientem množství</t>
  </si>
  <si>
    <t>52</t>
  </si>
  <si>
    <t>596212210</t>
  </si>
  <si>
    <t>Kladení zámkové dlažby pozemních komunikací tl 80 mm skupiny A pl do 50 m2</t>
  </si>
  <si>
    <t>-910676292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</si>
  <si>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</si>
  <si>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"Betonová dlažba 200/100/80 šedá ; lože z HDK frakce 4-8 tl. 40 mm"</t>
  </si>
  <si>
    <t>"Vjezd" 12,8</t>
  </si>
  <si>
    <t>"Betonová dlažba 200/100/80 červená reliéfní ; lože z HDK frakce 4-8 tl. 40 mm"</t>
  </si>
  <si>
    <t>"Vjezd" 3,2</t>
  </si>
  <si>
    <t>"Betonová dlažba 200/200/80 šedá ; lože z HDK frakce 4-8 tl. 40 mm"</t>
  </si>
  <si>
    <t>"Parkovací záliv" 34</t>
  </si>
  <si>
    <t>"Červená betonová dlažba pro oddělení parkovacích stání 200/100/80 ; lože z HDK frakce 4-8 tl. 40 mm"</t>
  </si>
  <si>
    <t>"Parkovací záliv" 3*0,1*1,4</t>
  </si>
  <si>
    <t>53</t>
  </si>
  <si>
    <t>59245020</t>
  </si>
  <si>
    <t>dlažba tvar obdélník betonová 200x100x80mm přírodní</t>
  </si>
  <si>
    <t>-1297565290</t>
  </si>
  <si>
    <t>12,8*1,03 'Přepočtené koeficientem množství</t>
  </si>
  <si>
    <t>54</t>
  </si>
  <si>
    <t>59245226</t>
  </si>
  <si>
    <t>dlažba tvar obdélník betonová pro nevidomé 200x100x80mm barevná</t>
  </si>
  <si>
    <t>-548742584</t>
  </si>
  <si>
    <t>3,2*1,03 'Přepočtené koeficientem množství</t>
  </si>
  <si>
    <t>55</t>
  </si>
  <si>
    <t>59245030</t>
  </si>
  <si>
    <t>dlažba tvar čtverec betonová 200x200x80mm přírodní</t>
  </si>
  <si>
    <t>84162523</t>
  </si>
  <si>
    <t>34*1,03 'Přepočtené koeficientem množství</t>
  </si>
  <si>
    <t>56</t>
  </si>
  <si>
    <t>59245005</t>
  </si>
  <si>
    <t>dlažba tvar obdélník betonová 200x100x80mm barevná</t>
  </si>
  <si>
    <t>-1119507648</t>
  </si>
  <si>
    <t>0,42*1,03 'Přepočtené koeficientem množství</t>
  </si>
  <si>
    <t>57</t>
  </si>
  <si>
    <t>596412210</t>
  </si>
  <si>
    <t>Kladení dlažby z vegetačních tvárnic pozemních komunikací tl 80 mm do 50 m2</t>
  </si>
  <si>
    <t>1937070534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</si>
  <si>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</si>
  <si>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"Betonové zatravňovací tvárnice š/v/d 400/80/600 ; lože z HDK frakce 4-8 tl. 40 mm"</t>
  </si>
  <si>
    <t>"Parkovací záliv" 10</t>
  </si>
  <si>
    <t>58</t>
  </si>
  <si>
    <t>59246016</t>
  </si>
  <si>
    <t>dlažba plošná betonová vegetační 600x400x80mm</t>
  </si>
  <si>
    <t>-1606316826</t>
  </si>
  <si>
    <t>10*1,03 'Přepočtené koeficientem množství</t>
  </si>
  <si>
    <t>Ostatní konstrukce a práce, bourání</t>
  </si>
  <si>
    <t>59</t>
  </si>
  <si>
    <t>914111112</t>
  </si>
  <si>
    <t>Montáž svislé dopravní značky do velikosti 1 m2 páskováním na sloup</t>
  </si>
  <si>
    <t>-604015479</t>
  </si>
  <si>
    <t>Montáž svislé dopravní značky základní velikosti do 1 m2 páskováním na sloupy</t>
  </si>
  <si>
    <t>Poznámka k položce:
vč. vyzvednutí ze skladu</t>
  </si>
  <si>
    <t>"Dopravní značení"</t>
  </si>
  <si>
    <t>"Zpětná montáž DZ (IP10a+E13) páskováním na sloup VO" 2</t>
  </si>
  <si>
    <t>60</t>
  </si>
  <si>
    <t>915111116</t>
  </si>
  <si>
    <t>Vodorovné dopravní značení dělící čáry souvislé š 125 mm retroreflexní žlutá barva</t>
  </si>
  <si>
    <t>1153038820</t>
  </si>
  <si>
    <t>Vodorovné dopravní značení stříkané barvou dělící čára šířky 125 mm souvislá žlutá retroreflexní</t>
  </si>
  <si>
    <t>"Dopravní značení - 1. fáze VDZ"</t>
  </si>
  <si>
    <t>"V12a (žlutá šrafa)" 11,0</t>
  </si>
  <si>
    <t>61</t>
  </si>
  <si>
    <t>915211116</t>
  </si>
  <si>
    <t>Vodorovné dopravní značení dělící čáry souvislé š 125 mm retroreflexní žlutý plast</t>
  </si>
  <si>
    <t>-307652939</t>
  </si>
  <si>
    <t>Vodorovné dopravní značení stříkaným plastem dělící čára šířky 125 mm souvislá žlutá retroreflexní</t>
  </si>
  <si>
    <t>"Dopravní značení - 2. fáze VDZ"</t>
  </si>
  <si>
    <t>62</t>
  </si>
  <si>
    <t>915491211</t>
  </si>
  <si>
    <t>Osazení vodícího proužku z betonových desek do betonového lože tl do 100 mm š proužku 250 mm</t>
  </si>
  <si>
    <t>1261791558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</si>
  <si>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</si>
  <si>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Poznámka k položce:
Z důvodu předpokládané vyšší pracnosti při kombinaci více prvků na malé ploše vykázáno betonové lože zvlášť.</t>
  </si>
  <si>
    <t>"Obruby"</t>
  </si>
  <si>
    <t>"Betonová dlažba š/v/d 250/80/500 do betonového lože C16/20nXF1 (mezi park.zálivem a asfalt.voz.)" 25</t>
  </si>
  <si>
    <t>63</t>
  </si>
  <si>
    <t>59246018</t>
  </si>
  <si>
    <t>dlažba velkoformátová betonová plochy do 0,5m2 tl 80mm přírodní</t>
  </si>
  <si>
    <t>1946777550</t>
  </si>
  <si>
    <t>"Betonová dlažba š/v/d 250/80/500 do betonového lože C16/20nXF1 (mezi park.zálivem a asfalt.voz.)" 25*0,25</t>
  </si>
  <si>
    <t>6,25*1,03 'Přepočtené koeficientem množství</t>
  </si>
  <si>
    <t>64</t>
  </si>
  <si>
    <t>915611111</t>
  </si>
  <si>
    <t>Předznačení vodorovného liniového značení</t>
  </si>
  <si>
    <t>714391992</t>
  </si>
  <si>
    <t>Předznačení pro vodorovné značení stříkané barvou nebo prováděné z nátěrových hmot liniové dělicí čáry, vodicí proužky</t>
  </si>
  <si>
    <t>65</t>
  </si>
  <si>
    <t>916131213</t>
  </si>
  <si>
    <t>Osazení silničního obrubníku betonového stojatého s boční opěrou do lože z betonu prostého</t>
  </si>
  <si>
    <t>-1303705656</t>
  </si>
  <si>
    <t>Osazení silničního obrubníku betonového se zřízením lože, s vyplněním a zatřením spár cementovou maltou stojatého s boční opěrou z betonu prostého, do lože z betonu prostého</t>
  </si>
  <si>
    <t>Poznámka k položce:
vč. případných obloukových a přechodových prvků.
Z důvodu předpokládané vyšší pracnosti při kombinaci více prvků na malé ploše vykázáno betonové lože zvlášť.</t>
  </si>
  <si>
    <t>"Silniční betonová obruba š/v/d 150/250/1000 do betonového lože C16/20nXF1" 134</t>
  </si>
  <si>
    <t>"Silniční nájezdová betonová obruba š/v/d 150/150/1000 do betonového lože C16/20nXF1" 9</t>
  </si>
  <si>
    <t>66</t>
  </si>
  <si>
    <t>59217031</t>
  </si>
  <si>
    <t>obrubník betonový silniční 1000x150x250mm</t>
  </si>
  <si>
    <t>-1238261765</t>
  </si>
  <si>
    <t>67</t>
  </si>
  <si>
    <t>59217029</t>
  </si>
  <si>
    <t>obrubník betonový silniční nájezdový 1000x150x150mm</t>
  </si>
  <si>
    <t>957857210</t>
  </si>
  <si>
    <t>68</t>
  </si>
  <si>
    <t>916231213</t>
  </si>
  <si>
    <t>Osazení chodníkového obrubníku betonového stojatého s boční opěrou do lože z betonu prostého</t>
  </si>
  <si>
    <t>725125537</t>
  </si>
  <si>
    <t>Osazení chodníkového obrubníku betonového se zřízením lože, s vyplněním a zatřením spár cementovou maltou stojatého s boční opěrou z betonu prostého, do lože z betonu prostého</t>
  </si>
  <si>
    <t>"Chodníková betonová obruba š/v/d 80/250/1000 do betonového lože C16/20nXF1" 11</t>
  </si>
  <si>
    <t>69</t>
  </si>
  <si>
    <t>59217016</t>
  </si>
  <si>
    <t>obrubník betonový chodníkový 1000x80x250mm</t>
  </si>
  <si>
    <t>-1938243628</t>
  </si>
  <si>
    <t>70</t>
  </si>
  <si>
    <t>916431112-1</t>
  </si>
  <si>
    <t>Dodávka a osazení samofixační kovové obruby s důrazem na ochranu kořenového systému</t>
  </si>
  <si>
    <t>1408351558</t>
  </si>
  <si>
    <t>"Samofixační ocelová obruba" 3</t>
  </si>
  <si>
    <t>71</t>
  </si>
  <si>
    <t>916991121</t>
  </si>
  <si>
    <t>Lože pod obrubníky, krajníky nebo obruby z dlažebních kostek z betonu prostého</t>
  </si>
  <si>
    <t>-2010751918</t>
  </si>
  <si>
    <t>Lože pod obrubníky, krajníky nebo obruby z dlažebních kostek z betonu prostého</t>
  </si>
  <si>
    <t>"Z důvodu předpokládané vyšší pracnosti při kombinaci více prvků na malé ploše vykázáno betonové lože zvlášť." 0,05*25+0,05*134+0,05*9+0,05*11</t>
  </si>
  <si>
    <t>72</t>
  </si>
  <si>
    <t>919732211</t>
  </si>
  <si>
    <t>Styčná spára napojení nového živičného povrchu na stávající za tepla š 15 mm hl 25 mm s prořezáním</t>
  </si>
  <si>
    <t>1830633288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</si>
  <si>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</si>
  <si>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"Proříznutí asfaltové vozovky a zalití asfaltovou zálivkou N1" 10</t>
  </si>
  <si>
    <t>73</t>
  </si>
  <si>
    <t>919735112</t>
  </si>
  <si>
    <t>Řezání stávajícího živičného krytu hl do 100 mm</t>
  </si>
  <si>
    <t>-1223628389</t>
  </si>
  <si>
    <t>Řezání stávajícího živičného krytu nebo podkladu hloubky přes 50 do 100 mm</t>
  </si>
  <si>
    <t>"Zaříznutí hrany komunikace" 10</t>
  </si>
  <si>
    <t>74</t>
  </si>
  <si>
    <t>961044111</t>
  </si>
  <si>
    <t>Bourání základů z betonu prostého</t>
  </si>
  <si>
    <t>167386526</t>
  </si>
  <si>
    <t>Bourání základů z betonu prostého</t>
  </si>
  <si>
    <t>"Demolice stávajících betonových patek á 0,055 m3" 32*0,055</t>
  </si>
  <si>
    <t>75</t>
  </si>
  <si>
    <t>962042320</t>
  </si>
  <si>
    <t>Bourání zdiva nadzákladového z betonu prostého do 1 m3</t>
  </si>
  <si>
    <t>424194880</t>
  </si>
  <si>
    <t>Bourání zdiva z betonu prostého nadzákladového objemu do 1 m3</t>
  </si>
  <si>
    <t>"demolice betonů" 1,5*0,2</t>
  </si>
  <si>
    <t>76</t>
  </si>
  <si>
    <t>966006132</t>
  </si>
  <si>
    <t>Odstranění značek dopravních nebo orientačních se sloupky s betonovými patkami</t>
  </si>
  <si>
    <t>836833120</t>
  </si>
  <si>
    <t>Odstranění dopravních nebo orientačních značek se sloupkem s uložením hmot na vzdálenost do 20 m nebo s naložením na dopravní prostředek, se zásypem jam a jeho zhutněním s betonovou patkou</t>
  </si>
  <si>
    <t xml:space="preserve">Poznámka k položce:
sloupek bude odvezen na sklad objednatele (příp. vč. likvidace - dle pokynů objednatele)
</t>
  </si>
  <si>
    <t>"Demontáž sloupku stávajících DZ (IP10a+E13)" 1</t>
  </si>
  <si>
    <t>77</t>
  </si>
  <si>
    <t>966006211</t>
  </si>
  <si>
    <t>Odstranění svislých dopravních značek ze sloupů, sloupků nebo konzol</t>
  </si>
  <si>
    <t>757634481</t>
  </si>
  <si>
    <t>Odstranění (demontáž) svislých dopravních značek s odklizením materiálu na skládku na vzdálenost do 20 m nebo s naložením na dopravní prostředek ze sloupů, sloupků nebo konzol</t>
  </si>
  <si>
    <t>Poznámka k položce:
vč. uskladnění</t>
  </si>
  <si>
    <t>"Demontáž stávajících DZ (IP10a+E13) z demonotvaného sloupku - budou následně zpětně osazeny na sloup VO" 2</t>
  </si>
  <si>
    <t>78</t>
  </si>
  <si>
    <t>966071711</t>
  </si>
  <si>
    <t>Bourání sloupků a vzpěr plotových ocelových do 2,5 m zabetonovaných</t>
  </si>
  <si>
    <t>1320808698</t>
  </si>
  <si>
    <t>Bourání plotových sloupků a vzpěr ocelových trubkových nebo profilovaných výšky do 2,50 m zabetonovaných</t>
  </si>
  <si>
    <t>Poznámka k položce:
oplocení bude odvezeno na sklad objednatele (příp. vč. likvidace - dle pokynů objednatele)</t>
  </si>
  <si>
    <t>"Demolice sloupků stávajícího pletivového oplocení" 32</t>
  </si>
  <si>
    <t>79</t>
  </si>
  <si>
    <t>966071822</t>
  </si>
  <si>
    <t>Rozebrání oplocení z drátěného pletiva se čtvercovými oky výšky do 2,0 m</t>
  </si>
  <si>
    <t>-14191887</t>
  </si>
  <si>
    <t>Rozebrání oplocení z pletiva drátěného se čtvercovými oky, výšky přes 1,6 do 2,0 m</t>
  </si>
  <si>
    <t>"Demolice stávajícího pletivového oplocení" 78,5</t>
  </si>
  <si>
    <t>997</t>
  </si>
  <si>
    <t>Přesun sutě</t>
  </si>
  <si>
    <t>80</t>
  </si>
  <si>
    <t>997221561-1</t>
  </si>
  <si>
    <t>Vodorovná doprava suti na recyklační středisko nebo skládku z kusových materiálů včetně uložení na vzdálenost dle dodavatele stavby</t>
  </si>
  <si>
    <t>-303155146</t>
  </si>
  <si>
    <t>Vodorovná doprava suti na recyklační středisko nebo skládku bez naložení, ale se složením a s hrubým urovnáním z kusových materiálů na vzdálenost dle dodavatele stavby</t>
  </si>
  <si>
    <t>"obruby" 11,685</t>
  </si>
  <si>
    <t>"živice" 1,76</t>
  </si>
  <si>
    <t>"ostatní betony" 3,52+0,66</t>
  </si>
  <si>
    <t>81</t>
  </si>
  <si>
    <t>997221561-2</t>
  </si>
  <si>
    <t>Vodorovná doprava suti na sklad objednatele z kusových materiálů včetně uložení</t>
  </si>
  <si>
    <t>1679834518</t>
  </si>
  <si>
    <t>Vodorovná doprava suti na sklad objednatele bez naložení, ale se složením a s hrubým urovnáním z kusových materiálů</t>
  </si>
  <si>
    <t>"sloupky, oplocení - kovové prvky" 0,082+2,102+0,195</t>
  </si>
  <si>
    <t>82</t>
  </si>
  <si>
    <t>997221861</t>
  </si>
  <si>
    <t>Poplatek za uložení stavebního odpadu na recyklační skládce (skládkovné) z prostého betonu pod kódem 17 01 01</t>
  </si>
  <si>
    <t>-855027889</t>
  </si>
  <si>
    <t>Poplatek za uložení stavebního odpadu na recyklační skládce (skládkovné) z prostého betonu zatříděného do Katalogu odpadů pod kódem 17 01 01</t>
  </si>
  <si>
    <t>83</t>
  </si>
  <si>
    <t>997221875</t>
  </si>
  <si>
    <t>Poplatek za uložení stavebního odpadu na recyklační skládce (skládkovné) asfaltového bez obsahu dehtu zatříděného do Katalogu odpadů pod kódem 17 03 02</t>
  </si>
  <si>
    <t>-2050843457</t>
  </si>
  <si>
    <t>998</t>
  </si>
  <si>
    <t>Přesun hmot</t>
  </si>
  <si>
    <t>84</t>
  </si>
  <si>
    <t>998223011</t>
  </si>
  <si>
    <t>Přesun hmot pro pozemní komunikace s krytem dlážděným</t>
  </si>
  <si>
    <t>-424144770</t>
  </si>
  <si>
    <t>Přesun hmot pro pozemní komunikace s krytem dlážděným dopravní vzdálenost do 200 m jakékoliv délky objektu</t>
  </si>
  <si>
    <t>Práce a dodávky M</t>
  </si>
  <si>
    <t>46-M</t>
  </si>
  <si>
    <t>Zemní práce při extr.mont.pracích</t>
  </si>
  <si>
    <t>85</t>
  </si>
  <si>
    <t>460510014</t>
  </si>
  <si>
    <t>Kabelové prostupy z trub betonových do rýhy s obsypem, průměru do 15 cm</t>
  </si>
  <si>
    <t>-717105987</t>
  </si>
  <si>
    <t>Kabelové prostupy, kanály a multikanály kabelové prostupy z trub betonových včetně osazení, utěsnění a spárování do rýhy, bez výkopových prací s obsypem z písku, vnitřního průměru do 15 cm</t>
  </si>
  <si>
    <t>"Rezervní chráničky DN 110 dl. 7,5 m" 2*2*7,5</t>
  </si>
  <si>
    <t>86</t>
  </si>
  <si>
    <t>34571355</t>
  </si>
  <si>
    <t>trubka elektroinstalační ohebná dvouplášťová korugovaná (chránička) D 94/110mm, HDPE+LDPE</t>
  </si>
  <si>
    <t>128</t>
  </si>
  <si>
    <t>1921002330</t>
  </si>
  <si>
    <t>VRN</t>
  </si>
  <si>
    <t>Vedlejší rozpočtové náklady</t>
  </si>
  <si>
    <t>VRN4</t>
  </si>
  <si>
    <t>Inženýrská činnost</t>
  </si>
  <si>
    <t>87</t>
  </si>
  <si>
    <t>043134000</t>
  </si>
  <si>
    <t>Zkoušky zatěžovací</t>
  </si>
  <si>
    <t>1024</t>
  </si>
  <si>
    <t>-1987493733</t>
  </si>
  <si>
    <t>"Statická zatěžovací zkouška únosnosti pláně (deskou)" 3</t>
  </si>
  <si>
    <t>SO 301 - Odvodnění zpevněných ploch</t>
  </si>
  <si>
    <t>Není - li ve výkazu položek uvedeno jinak, výměry byly digitálně odměřeny z příloh C.3 Koordinační situační výkres a D.301.03 Řezy.</t>
  </si>
  <si>
    <t xml:space="preserve">    8 - Trubní vedení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</si>
  <si>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</si>
  <si>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</si>
  <si>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</si>
  <si>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</si>
  <si>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>121151105</t>
  </si>
  <si>
    <t>Sejmutí ornice plochy do 100 m2 tl vrstvy do 300 mm strojně</t>
  </si>
  <si>
    <t>-2083459463</t>
  </si>
  <si>
    <t>Sejmutí ornice strojně při souvislé ploše do 100 m2, tl. vrstvy přes 250 do 300 mm</t>
  </si>
  <si>
    <t>"Zemní  a přípravné práce"</t>
  </si>
  <si>
    <t>"Sejmutí ornice v předpokládaníé tl. 0,3 m" 16,8</t>
  </si>
  <si>
    <t>131251202</t>
  </si>
  <si>
    <t>Hloubení jam zapažených v hornině třídy těžitelnosti I, skupiny 3 objem do 50 m3 strojně</t>
  </si>
  <si>
    <t>952472120</t>
  </si>
  <si>
    <t>Hloubení zapažených jam a zářezů strojně s urovnáním dna do předepsaného profilu a spádu v hornině třídy těžitelnosti I skupiny 3 přes 20 do 50 m3</t>
  </si>
  <si>
    <t>Poznámka k položce:
část zeminy vhodné pro zpětný zásyp bude uloženo v místě stavby - uvažováno bez meziskládkování. Součástí položky je i výběr tohoto materiálu (6,6 m3)!</t>
  </si>
  <si>
    <t>"Hloubení stavební jámy pro provedení vsakovacího zařízení vč. svislého přemístění a naložení výkopku na dopravní prostředek" 28,56</t>
  </si>
  <si>
    <t>132254101</t>
  </si>
  <si>
    <t>Hloubení rýh zapažených š do 800 mm v hornině třídy těžitelnosti I, skupiny 3 objem do 20 m3 strojně</t>
  </si>
  <si>
    <t>-1236357824</t>
  </si>
  <si>
    <t>Hloubení zapažených rýh šířky do 800 mm strojně s urovnáním dna do předepsaného profilu a spádu v hornině třídy těžitelnosti I skupiny 3 do 20 m3</t>
  </si>
  <si>
    <t>"Hloubení stavební rýhy pro provedení přípojky vsakovacího zařízení vč. svislého přemístění a naložení výkopku na dopravní prostředek" 1,54</t>
  </si>
  <si>
    <t>151101201</t>
  </si>
  <si>
    <t>Zřízení příložného pažení stěn výkopu hl do 4 m</t>
  </si>
  <si>
    <t>-1484414018</t>
  </si>
  <si>
    <t>Zřízení pažení stěn výkopu bez rozepření nebo vzepření příložné, hloubky do 4 m</t>
  </si>
  <si>
    <t>"Pažení jam a rýh hloubky do 2 m - zřízení" 39,05</t>
  </si>
  <si>
    <t>151101211</t>
  </si>
  <si>
    <t>Odstranění příložného pažení stěn hl do 4 m</t>
  </si>
  <si>
    <t>-1067335641</t>
  </si>
  <si>
    <t>Odstranění pažení stěn výkopu bez rozepření nebo vzepření s uložením pažin na vzdálenost do 3 m od okraje výkopu příložné, hloubky do 4 m</t>
  </si>
  <si>
    <t>"Pažení jam a rýh hloubky do 2 m - odstranění" 39,05</t>
  </si>
  <si>
    <t>219333310</t>
  </si>
  <si>
    <t>"Odkopávky, výkopy s odpočtem zeminy pro zpětný zásyp" 16,8*0,3+28,56+1,54-6,6</t>
  </si>
  <si>
    <t>209659619</t>
  </si>
  <si>
    <t>28,54*1,8 'Přepočtené koeficientem množství</t>
  </si>
  <si>
    <t>174151101</t>
  </si>
  <si>
    <t>Zásyp jam, šachet rýh nebo kolem objektů sypaninou se zhutněním</t>
  </si>
  <si>
    <t>-1690564831</t>
  </si>
  <si>
    <t>Zásyp sypaninou z jakékoliv horniny strojně s uložením výkopku ve vrstvách se zhutněním jam, šachet, rýh nebo kolem objektů v těchto vykopávkách</t>
  </si>
  <si>
    <t>"Konstrukce vsakovacího zařízení"</t>
  </si>
  <si>
    <t>"Zásyp jam a rýh se zhutněním vykopanou zeminou (kolem vsak. zařízení a potrubí) ponechanou v místě stavby" 6,6</t>
  </si>
  <si>
    <t>"Zásyp vsakovacího zařízení pískem" 13,44</t>
  </si>
  <si>
    <t>58331351</t>
  </si>
  <si>
    <t>kamenivo těžené drobné frakce 0/4</t>
  </si>
  <si>
    <t>-1432219820</t>
  </si>
  <si>
    <t>13,44*2 'Přepočtené koeficientem množství</t>
  </si>
  <si>
    <t>175151101</t>
  </si>
  <si>
    <t>Obsypání potrubí strojně sypaninou bez prohození, uloženou do 3 m</t>
  </si>
  <si>
    <t>-1799089221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</si>
  <si>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</si>
  <si>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"Podsyp a obsyp potrubí" 0,69</t>
  </si>
  <si>
    <t>58337302</t>
  </si>
  <si>
    <t>štěrkopísek frakce 0/16</t>
  </si>
  <si>
    <t>-1677983549</t>
  </si>
  <si>
    <t>0,69*2 'Přepočtené koeficientem množství</t>
  </si>
  <si>
    <t>181351005</t>
  </si>
  <si>
    <t>Rozprostření ornice tl vrstvy do 300 mm pl do 100 m2 v rovině nebo ve svahu do 1:5 strojně</t>
  </si>
  <si>
    <t>1338156038</t>
  </si>
  <si>
    <t>Rozprostření a urovnání ornice v rovině nebo ve svahu sklonu do 1:5 strojně při souvislé ploše do 100 m2, tl. vrstvy přes 250 do 300 mm</t>
  </si>
  <si>
    <t>"Ohumusování tl. 0,3 m" 18,2</t>
  </si>
  <si>
    <t>-1862838584</t>
  </si>
  <si>
    <t>"Ohumusování tl. 0,15 m" 18,2*0,3*1,8</t>
  </si>
  <si>
    <t>1889719013</t>
  </si>
  <si>
    <t>"Zatravnění ohumusované plochy vč. údržby" 18,2</t>
  </si>
  <si>
    <t>-1847501862</t>
  </si>
  <si>
    <t>"Zatravnění ohumusované plochy vč. údržby" 18,2*3,0/100</t>
  </si>
  <si>
    <t>1199968113</t>
  </si>
  <si>
    <t>"Ohumusování tl. 0,15 m - příprava plochy" 18,2</t>
  </si>
  <si>
    <t>213141111</t>
  </si>
  <si>
    <t>Zřízení vrstvy z geotextilie v rovině nebo ve sklonu do 1:5 š do 3 m</t>
  </si>
  <si>
    <t>-1074837228</t>
  </si>
  <si>
    <t>Zřízení vrstvy z geotextilie filtrační, separační, odvodňovací, ochranné, výztužné nebo protierozní v rovině nebo ve sklonu do 1:5, šířky do 3 m</t>
  </si>
  <si>
    <t>"Geotextilie min. 200 g/m2 v celém dně výkopu a opláštění vsakovacích bloků" 60</t>
  </si>
  <si>
    <t>69311037</t>
  </si>
  <si>
    <t>geotextilie tkaná separační, filtrační, výztužná PP pevnost v tahu 45kN/m</t>
  </si>
  <si>
    <t>1875505004</t>
  </si>
  <si>
    <t>60*1,15 'Přepočtené koeficientem množství</t>
  </si>
  <si>
    <t>452312141</t>
  </si>
  <si>
    <t>Sedlové lože z betonu prostého tř. C 16/20 otevřený výkop</t>
  </si>
  <si>
    <t>1057428617</t>
  </si>
  <si>
    <t>Podkladní a zajišťovací konstrukce z betonu prostého v otevřeném výkopu sedlové lože pod potrubí z betonu tř. C 16/20</t>
  </si>
  <si>
    <t>"Konstrukce filtrační šachty"</t>
  </si>
  <si>
    <t>"Podbetonování teleskopu šachty betonem C 16/20" 0,1</t>
  </si>
  <si>
    <t>457531111</t>
  </si>
  <si>
    <t>Filtrační vrstvy z hrubého drceného kameniva bez zhutnění frakce od 4 až 8 do 22 až 32 mm</t>
  </si>
  <si>
    <t>174847677</t>
  </si>
  <si>
    <t>Filtrační vrstvy jakékoliv tloušťky a sklonu z hrubého drceného kameniva bez zhutnění, frakce od 4-8 do 22-32 mm</t>
  </si>
  <si>
    <t>"Uložení oblázkového štěrku fr. 8/16" 1,68</t>
  </si>
  <si>
    <t>Trubní vedení</t>
  </si>
  <si>
    <t>871260310</t>
  </si>
  <si>
    <t>Montáž kanalizačního potrubí hladkého plnostěnného SN 10 z polypropylenu DN 100</t>
  </si>
  <si>
    <t>1351280730</t>
  </si>
  <si>
    <t>Montáž kanalizačního potrubí z plastů z polypropylenu PP hladkého plnostěnného SN 10 DN 100</t>
  </si>
  <si>
    <t>Poznámka k položce:
potubí SN 4 (do SN 10)</t>
  </si>
  <si>
    <t>"Konstrukce filtrační šachty - napojení"</t>
  </si>
  <si>
    <t>"propojovací potrbí drenáž - šachta - vsakovací blok" 0,65+1,55</t>
  </si>
  <si>
    <t>28611113</t>
  </si>
  <si>
    <t>trubka kanalizační PVC DN 110x1000mm SN4</t>
  </si>
  <si>
    <t>1586879190</t>
  </si>
  <si>
    <t>2,2*1,015 'Přepočtené koeficientem množství</t>
  </si>
  <si>
    <t>894811133</t>
  </si>
  <si>
    <t>Revizní šachta z PVC typ přímý, DN 400/160 tlak 12,5 t hl od 1360 do 1730 mm</t>
  </si>
  <si>
    <t>2125281578</t>
  </si>
  <si>
    <t>Revizní šachta z tvrdého PVC v otevřeném výkopu typ přímý (DN šachty/DN trubního vedení) DN 400/160, odolnost vnějšímu tlaku 12,5 t, hloubka od 1360 do 1730 mm</t>
  </si>
  <si>
    <t>Poznámka k položce:
podbetonování vykázáno zvlášť, na potrubí DN 100 (do DN 160)</t>
  </si>
  <si>
    <t>"filtrační šachta vč. teleskopu a obsypu" 1</t>
  </si>
  <si>
    <t>894812063</t>
  </si>
  <si>
    <t>Revizní a čistící šachta z PP DN 400 poklop litinový plný do teleskopické trubky pro třídu zatížení D400</t>
  </si>
  <si>
    <t>-47133474</t>
  </si>
  <si>
    <t>Revizní a čistící šachta z polypropylenu PP pro hladké trouby DN 400 poklop litinový (pro třídu zatížení) plný do teleskopické trubky (D400)</t>
  </si>
  <si>
    <t>Poznámka k položce:
Třída zatížení B125 (do D400) na šachtu DN 400</t>
  </si>
  <si>
    <t>"Litinový poklop pro zatížení B125" 1</t>
  </si>
  <si>
    <t>897171111-1</t>
  </si>
  <si>
    <t>Akumulační boxy z PP pro vsakování dešťových vod zatížené osobními automobily objemu do 5 m3</t>
  </si>
  <si>
    <t>559900201</t>
  </si>
  <si>
    <t>Akumulační boxy z polypropylenu PP pro vsakování dešťových vod pod plochy zatížené osobními automobily o celkovém akumulačním objemu do 5 m3</t>
  </si>
  <si>
    <t>"Vsakovací plastové bloky včetně podkladových a koncových desek a spoj. konektorů - kompletní systém 800/800/320 ve 2 vrstvách" 2*12*0,8*0,8*0,32</t>
  </si>
  <si>
    <t>998276101</t>
  </si>
  <si>
    <t>Přesun hmot pro trubní vedení z trub z plastických hmot otevřený výkop</t>
  </si>
  <si>
    <t>-1438537460</t>
  </si>
  <si>
    <t>Přesun hmot pro trubní vedení hloubené z trub z plastických hmot nebo sklolaminátových pro vodovody nebo kanalizace v otevřeném výkopu dopravní vzdálenost do 15 m</t>
  </si>
  <si>
    <t>PSV</t>
  </si>
  <si>
    <t>Práce a dodávky PSV</t>
  </si>
  <si>
    <t>711</t>
  </si>
  <si>
    <t>Izolace proti vodě, vlhkosti a plynům</t>
  </si>
  <si>
    <t>711471053</t>
  </si>
  <si>
    <t>Provedení vodorovné izolace proti tlakové vodě termoplasty volně položenou fólií z nízkolehčeného PE</t>
  </si>
  <si>
    <t>1122978234</t>
  </si>
  <si>
    <t>Provedení izolace proti povrchové a podpovrchové tlakové vodě termoplasty na ploše vodorovné V folií z nízkolehčeného PE položenou volně</t>
  </si>
  <si>
    <t>"Opláštění stěn vsakovacích blokůhydroizolační fólií z PVC-P tl. 1,5m" 20</t>
  </si>
  <si>
    <t>28322033-1</t>
  </si>
  <si>
    <t>fólie hydroizolační pro spodní stavbu PVC-P tl 1,5mm</t>
  </si>
  <si>
    <t>2131035744</t>
  </si>
  <si>
    <t>20*1,15 'Přepočtené koeficientem množství</t>
  </si>
  <si>
    <t>998711101</t>
  </si>
  <si>
    <t>Přesun hmot tonážní pro izolace proti vodě, vlhkosti a plynům v objektech výšky do 6 m</t>
  </si>
  <si>
    <t>-319761433</t>
  </si>
  <si>
    <t>Přesun hmot pro izolace proti vodě, vlhkosti a plynům stanovený z hmotnosti přesunovaného materiálu vodorovná dopravní vzdálenost do 50 m v objektech výšky do 6 m</t>
  </si>
  <si>
    <t>713</t>
  </si>
  <si>
    <t>Izolace tepelné</t>
  </si>
  <si>
    <t>713191321</t>
  </si>
  <si>
    <t>Montáž izolace tepelné střech plochých osazení odvětrávacích komínků</t>
  </si>
  <si>
    <t>-2015871556</t>
  </si>
  <si>
    <t>Montáž tepelné izolace stavebních konstrukcí - doplňky a konstrukční součásti střech plochých osazení odvětrávacích komínků</t>
  </si>
  <si>
    <t>Poznámka k položce:
Alternativní položka - hlavice odvětrávacího potrubí KG 100</t>
  </si>
  <si>
    <t>"Odvětrávací hlavice DN 100" 1</t>
  </si>
  <si>
    <t>55350118</t>
  </si>
  <si>
    <t>komínek odvětrávací pro profilované krytiny D 110mm</t>
  </si>
  <si>
    <t>-218395878</t>
  </si>
  <si>
    <t>721</t>
  </si>
  <si>
    <t>Zdravotechnika - vnitřní kanalizace</t>
  </si>
  <si>
    <t>721173746</t>
  </si>
  <si>
    <t>Potrubí kanalizační z PE větrací DN 100</t>
  </si>
  <si>
    <t>1843156553</t>
  </si>
  <si>
    <t>Potrubí z trub polyetylenových svařované větrací DN 100</t>
  </si>
  <si>
    <t xml:space="preserve">Poznámka k položce:
Alternativní položka - potrubí KG, vč. napojení, ukotvení, kolene - kompletní provedení
</t>
  </si>
  <si>
    <t>"Odvětrávací potrubí KG 100" 2,3</t>
  </si>
  <si>
    <t>998721101</t>
  </si>
  <si>
    <t>Přesun hmot tonážní pro vnitřní kanalizace v objektech v do 6 m</t>
  </si>
  <si>
    <t>-1882991676</t>
  </si>
  <si>
    <t>Přesun hmot pro vnitřní kanalizace stanovený z hmotnosti přesunovaného materiálu vodorovná dopravní vzdálenost do 50 m v objektech výšky do 6 m</t>
  </si>
  <si>
    <t>SO 401 - Veřejné osvětlení</t>
  </si>
  <si>
    <t>Petr Vágner, DiS.</t>
  </si>
  <si>
    <t>Není - li ve výkazu položek uvedeno jinak, výměry byly digitálně odměřeny z příloh D 401.2 Situace stavby.</t>
  </si>
  <si>
    <t xml:space="preserve">    D1 -     21-M - elektromontážní práce</t>
  </si>
  <si>
    <t xml:space="preserve">    D2 -     46-M - Zemní práce při extr.mont.pracích</t>
  </si>
  <si>
    <t>D1</t>
  </si>
  <si>
    <t xml:space="preserve">    21-M - elektromontážní práce</t>
  </si>
  <si>
    <t>210810014</t>
  </si>
  <si>
    <t>Montáž měděných kabelů CYKY, CYKYD, CYKYDY, NYM, NYY, YSLY 750 V 4x16mm2 uložených volně</t>
  </si>
  <si>
    <t>341110760</t>
  </si>
  <si>
    <t>kabel silový s Cu jádrem CYKY 4x10 mm2</t>
  </si>
  <si>
    <t>210950202</t>
  </si>
  <si>
    <t>příplatek za zatažení kabelů do trubky</t>
  </si>
  <si>
    <t>210100151</t>
  </si>
  <si>
    <t>Ukončení kabelů smršťovací záklopkou nebo páskou se zapojením bez letování žíly do 4x16 mm2</t>
  </si>
  <si>
    <t>354363140</t>
  </si>
  <si>
    <t>hlava rozdělovací, smršťovaná přímá do 1kV SKE 4f/1+2 kabel 12-32mm/průřez 1,5-35mm</t>
  </si>
  <si>
    <t>210100101</t>
  </si>
  <si>
    <t>Ukončení vodičů na svorkovnici s otevřením a uzavřením krytu včetně zapojení průřezu žíly do 16 mm2</t>
  </si>
  <si>
    <t>210810045</t>
  </si>
  <si>
    <t>Montáž měděných kabelů CYKY, CYKYD, CYKYDY, NYM, NYY, YSLY 750 V 3x1,5 mm2 uložených pevně</t>
  </si>
  <si>
    <t>341110300</t>
  </si>
  <si>
    <t>kabel silový s Cu jádrem CYKY 3x1,5 mm2</t>
  </si>
  <si>
    <t>210204002.V1</t>
  </si>
  <si>
    <t>Montáž stožárů osvětlení parkových hliníkových do 6m</t>
  </si>
  <si>
    <t>316740650.V1</t>
  </si>
  <si>
    <t>stožár osvětlovací 5m, AMAKO KK5 - 133/60</t>
  </si>
  <si>
    <t>210293013.V1</t>
  </si>
  <si>
    <t>Nátěry ochranný průchodu stožáru do pouzdra vč. materiálu</t>
  </si>
  <si>
    <t>210204201</t>
  </si>
  <si>
    <t>Montáž elektrovýzbroje stožárů osvětlení 1 okruh</t>
  </si>
  <si>
    <t>345300</t>
  </si>
  <si>
    <t>elektrovýzbroj SV 6.16.4</t>
  </si>
  <si>
    <t>741320001</t>
  </si>
  <si>
    <t>Montáž pojistka závitová E 27 do 25 A se zapojením vodičů</t>
  </si>
  <si>
    <t>345231500</t>
  </si>
  <si>
    <t>spodek pojistkový E27 vestavný 2112-30 základní provedení</t>
  </si>
  <si>
    <t>345234150</t>
  </si>
  <si>
    <t>vložka pojistková E27 normální 2410 6A</t>
  </si>
  <si>
    <t>345236010</t>
  </si>
  <si>
    <t>kroužek styčný porcelánový E27 2510 6A</t>
  </si>
  <si>
    <t>210040206.V1</t>
  </si>
  <si>
    <t>Montáž svítidel veřejného osvětlení</t>
  </si>
  <si>
    <t>347742000100.V1</t>
  </si>
  <si>
    <t>svítidlo AMPERA ATOS 70 W, vč. Zdroje</t>
  </si>
  <si>
    <t>210220301</t>
  </si>
  <si>
    <t>Montáž svorek hromosvodných typu SS, SR 03 se 2 šrouby</t>
  </si>
  <si>
    <t>354419860</t>
  </si>
  <si>
    <t>svorka odbočovací a spojovací SR 2a pro pásek 30x4 mm    FeZn</t>
  </si>
  <si>
    <t>354418850</t>
  </si>
  <si>
    <t>svorka spojovací SS pro lano D8-10 mm</t>
  </si>
  <si>
    <t>210220022</t>
  </si>
  <si>
    <t>Montáž uzemňovacího vedení vodičů FeZn pomocí svorek v zemi drátem do 10 mm ve městské zástavbě</t>
  </si>
  <si>
    <t>354410730</t>
  </si>
  <si>
    <t>drát průměr 10 mm FeZn</t>
  </si>
  <si>
    <t>210293013</t>
  </si>
  <si>
    <t>Nátěry ochranného uzemnění</t>
  </si>
  <si>
    <t>246215250</t>
  </si>
  <si>
    <t>barva syntetická zelená SYNOREX EXTRA na lehké kovy S 2003 bal.10 kg</t>
  </si>
  <si>
    <t>210220020</t>
  </si>
  <si>
    <t>FeZn v zemi páskou do 120 mm2 ve městské zástavbě</t>
  </si>
  <si>
    <t>354410730.1</t>
  </si>
  <si>
    <t>pásek FeZN 30/4</t>
  </si>
  <si>
    <t>210950101.P</t>
  </si>
  <si>
    <t>Další štítek označovací na kabel</t>
  </si>
  <si>
    <t>000105031</t>
  </si>
  <si>
    <t>štítek kabelový s tiskem</t>
  </si>
  <si>
    <t>ks</t>
  </si>
  <si>
    <t>210300022.P</t>
  </si>
  <si>
    <t>Písmomalířské práce - číslice a písmena výšky do 100 mm</t>
  </si>
  <si>
    <t>246216710</t>
  </si>
  <si>
    <t>email syntetický univerzální INDUSTRIT 1100 šedý S 2013 bal.9 kg</t>
  </si>
  <si>
    <t>000106265</t>
  </si>
  <si>
    <t>řemínek upevňovací</t>
  </si>
  <si>
    <t>000106265.1</t>
  </si>
  <si>
    <t>podružný materiál</t>
  </si>
  <si>
    <t>kpl</t>
  </si>
  <si>
    <t>210280222</t>
  </si>
  <si>
    <t>Měření zemních odporů zemnící sítě délky pásku do 200 m</t>
  </si>
  <si>
    <t>210280001</t>
  </si>
  <si>
    <t>Výchozí revize pro objem mtž prací do do 100 000 Kč</t>
  </si>
  <si>
    <t>D2</t>
  </si>
  <si>
    <t>460010023.P</t>
  </si>
  <si>
    <t>Vytyčení trati vedení kabelového podzemního v terénu volném</t>
  </si>
  <si>
    <t>km</t>
  </si>
  <si>
    <t>460150163</t>
  </si>
  <si>
    <t>Hloubení kabelových nezapažených rýh strojně š 35 cm, hl 80 cm, v hornině tř 3</t>
  </si>
  <si>
    <t>460560133</t>
  </si>
  <si>
    <t>Zásyp rýh ručně šířky 35 cm, hloubky 70 cm, z horniny třídy 3</t>
  </si>
  <si>
    <t>460150193</t>
  </si>
  <si>
    <t>Hloubení kabelových nezapažených rýh strojně š 50 cm, hl 120 cm, v hornině tř 3</t>
  </si>
  <si>
    <t>460560193</t>
  </si>
  <si>
    <t>Zásyp rýh ručně šířky 50 cm, hloubky 90 cm, z horniny třídy 3</t>
  </si>
  <si>
    <t>460201603</t>
  </si>
  <si>
    <t>Hloubení kabelových nezapažených Jam jakýchkoli rozměrů strojně v hornině tř 3</t>
  </si>
  <si>
    <t>460561603</t>
  </si>
  <si>
    <t>Zásyp jam ručně ostatních rozměrů, z horniny třídy 3</t>
  </si>
  <si>
    <t>460510064</t>
  </si>
  <si>
    <t>Kabelové prostupy z trub plastových do rýhy s obsypem, průměru do 10 cm</t>
  </si>
  <si>
    <t>88</t>
  </si>
  <si>
    <t>000999105</t>
  </si>
  <si>
    <t>chránička trubka vrapovaná Kopoflex ,červená pr.70mm dle KP</t>
  </si>
  <si>
    <t>90</t>
  </si>
  <si>
    <t>460050704.V2</t>
  </si>
  <si>
    <t>Pouzdro pro stožár základ 400x400x800</t>
  </si>
  <si>
    <t>92</t>
  </si>
  <si>
    <t>460561701.P</t>
  </si>
  <si>
    <t>Zkoušky hutnění zasypaných rýh</t>
  </si>
  <si>
    <t>94</t>
  </si>
  <si>
    <t>460421082</t>
  </si>
  <si>
    <t>lože kabelů tl. 10cm nad kabel  kryté plastovou folií, š lože do 25 cm</t>
  </si>
  <si>
    <t>96</t>
  </si>
  <si>
    <t>lože kabelů tl. 10cm nad kabel kryté plastovou folií, š lože do 25 cm</t>
  </si>
  <si>
    <t>693113110</t>
  </si>
  <si>
    <t>EXTRUNET - výstražná fólie z polyethylenu šíře 33 cm s potiskem</t>
  </si>
  <si>
    <t>98</t>
  </si>
  <si>
    <t>460620008</t>
  </si>
  <si>
    <t>osetí povrchu travou</t>
  </si>
  <si>
    <t>100</t>
  </si>
  <si>
    <t>997013501</t>
  </si>
  <si>
    <t>Odvoz suti a vybouraných hmot na skládku nebo meziskládku do 1 km se složením</t>
  </si>
  <si>
    <t>102</t>
  </si>
  <si>
    <t>997013509</t>
  </si>
  <si>
    <t>Příplatek k odvozu suti a vybouraných hmot na skládku ZKD 1 km přes 1 km</t>
  </si>
  <si>
    <t>104</t>
  </si>
  <si>
    <t>171201211</t>
  </si>
  <si>
    <t>Poplatek za uložení odpadu ze sypaniny na skládce (skládkovné)</t>
  </si>
  <si>
    <t>106</t>
  </si>
  <si>
    <t>VON - Vedlejší a ostatní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</si>
  <si>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</si>
  <si>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</si>
  <si>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</si>
  <si>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</si>
  <si>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012002000</t>
  </si>
  <si>
    <t>Geodetické práce</t>
  </si>
  <si>
    <t>Kč</t>
  </si>
  <si>
    <t>1000967743</t>
  </si>
  <si>
    <t>Poznámka k položce:
Geodetické zaměření</t>
  </si>
  <si>
    <t>013002000</t>
  </si>
  <si>
    <t>Projektové práce</t>
  </si>
  <si>
    <t>-393070111</t>
  </si>
  <si>
    <t>Poznámka k položce:
DSPS</t>
  </si>
  <si>
    <t>VRN3</t>
  </si>
  <si>
    <t>Zařízení staveniště</t>
  </si>
  <si>
    <t>030001000</t>
  </si>
  <si>
    <t>-265899689</t>
  </si>
  <si>
    <t>Poznámka k položce:
kompletní vč zabezpečení stavby z hlediska BOZP</t>
  </si>
  <si>
    <t>034303000</t>
  </si>
  <si>
    <t>Dopravní značení na staveništi</t>
  </si>
  <si>
    <t>1905457948</t>
  </si>
  <si>
    <t>Poznámka k položce:
DIO (uazavírka ulice)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</si>
  <si>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</si>
  <si>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</si>
  <si>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</si>
  <si>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</si>
  <si>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</si>
  <si>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</si>
  <si>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</si>
  <si>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</si>
  <si>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</si>
  <si>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</si>
  <si>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</si>
  <si>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</si>
  <si>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</si>
  <si>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</si>
  <si>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</si>
  <si>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</si>
  <si>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</si>
  <si>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</si>
  <si>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</si>
  <si>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</si>
  <si>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</si>
  <si>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</si>
  <si>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</si>
  <si>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</si>
  <si>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</si>
  <si>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</si>
  <si>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</si>
  <si>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</si>
  <si>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</si>
  <si>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</si>
  <si>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</si>
  <si>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</si>
  <si>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</si>
  <si>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</si>
  <si>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</si>
  <si>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</si>
  <si>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</si>
  <si>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</si>
  <si>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</si>
  <si>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</si>
  <si>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</si>
  <si>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</si>
  <si>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</si>
  <si>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</si>
  <si>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</si>
  <si>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</si>
  <si>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</si>
  <si>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</si>
  <si>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</si>
  <si>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</si>
  <si>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</si>
  <si>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</si>
  <si>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</si>
  <si>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</si>
  <si>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</si>
  <si>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</si>
  <si>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</si>
  <si>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</si>
  <si>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</si>
  <si>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</si>
  <si>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</si>
  <si>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</si>
  <si>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</si>
  <si>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</si>
  <si>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</si>
  <si>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</si>
  <si>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</si>
  <si>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</si>
  <si>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</si>
  <si>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</si>
  <si>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</si>
  <si>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</si>
  <si>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</si>
  <si>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</si>
  <si>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</si>
  <si>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</si>
  <si>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</si>
  <si>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</si>
  <si>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</si>
  <si>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</si>
  <si>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</si>
  <si>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</si>
  <si>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</si>
  <si>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</si>
  <si>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</si>
  <si>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</si>
  <si>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</si>
  <si>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</si>
  <si>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</si>
  <si>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</si>
  <si>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</si>
  <si>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</si>
  <si>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</si>
  <si>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</si>
  <si>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</si>
  <si>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</si>
  <si>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</si>
  <si>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</si>
  <si>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</si>
  <si>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</si>
  <si>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</si>
  <si>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</si>
  <si>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</si>
  <si>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</si>
  <si>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</si>
  <si>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</si>
  <si>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</si>
  <si>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</si>
  <si>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</si>
  <si>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</si>
  <si>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</si>
  <si>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</si>
  <si>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</si>
  <si>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</si>
  <si>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</si>
  <si>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</si>
  <si>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</si>
  <si>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</si>
  <si>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</si>
  <si>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</si>
  <si>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</si>
  <si>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</si>
  <si>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</si>
  <si>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</si>
  <si>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</si>
  <si>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</si>
  <si>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</si>
  <si>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</si>
  <si>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</si>
  <si>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</si>
  <si>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</si>
  <si>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</si>
  <si>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</si>
  <si>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</si>
  <si>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</si>
  <si>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</si>
  <si>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</si>
  <si>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</si>
  <si>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</si>
  <si>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</si>
  <si>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</si>
  <si>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</si>
  <si>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</si>
  <si>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</si>
  <si>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</si>
  <si>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</si>
  <si>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</si>
  <si>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</si>
  <si>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</si>
  <si>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</si>
  <si>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</si>
  <si>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</si>
  <si>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</si>
  <si>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</si>
  <si>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</si>
  <si>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</si>
  <si>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</si>
  <si>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</si>
  <si>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</si>
  <si>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</si>
  <si>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</si>
  <si>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</si>
  <si>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</si>
  <si>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</si>
  <si>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</si>
  <si>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</si>
  <si>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</si>
  <si>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</si>
  <si>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</si>
  <si>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</si>
  <si>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</si>
  <si>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</si>
  <si>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</si>
  <si>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</si>
  <si>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</si>
  <si>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</si>
  <si>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</si>
  <si>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</si>
  <si>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</si>
  <si>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</si>
  <si>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</si>
  <si>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</si>
  <si>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</si>
  <si>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</si>
  <si>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Měnit lze pouze buňky se žlutým podbarvením!
1) v Rekapitulaci stavby vyplňte údaje o Uchazeči (přenesou se do ostatních sestav i v jiných listech)
2) na listu SO 101 vyplňte v sestavě Soupis prací zažlucené buňky s jednotkovou cenou (ostatní listy nejsou předmětem zakázky)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</si>
</sst>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2"/>
    </font>
    <font>
      <u/>
      <sz val="11"/>
      <color rgb="FF0000FF"/>
      <name val="Calibri"/>
      <family val="2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7"/>
      <color rgb="FF969696"/>
      <name val="Arial CE"/>
      <charset val="1"/>
    </font>
    <font>
      <sz val="7"/>
      <name val="Arial CE"/>
      <charset val="1"/>
    </font>
    <font>
      <i/>
      <sz val="7"/>
      <color rgb="FF969696"/>
      <name val="Arial CE"/>
      <charset val="1"/>
    </font>
    <font>
      <sz val="8"/>
      <color rgb="FF800080"/>
      <name val="Arial CE"/>
      <charset val="1"/>
    </font>
    <font>
      <sz val="8"/>
      <color rgb="FF505050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12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6" fillId="0" borderId="0" applyBorder="0" applyProtection="0"/>
  </cellStyleXfs>
  <cellXfs count="330">
    <xf numFmtId="0" fontId="0" fillId="0" borderId="0" xfId="0"/>
    <xf numFmtId="165" fontId="5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 wrapText="1"/>
    </xf>
    <xf numFmtId="4" fontId="9" fillId="4" borderId="8" xfId="0" applyNumberFormat="1" applyFont="1" applyFill="1" applyBorder="1" applyAlignment="1" applyProtection="1">
      <alignment vertical="center"/>
    </xf>
    <xf numFmtId="0" fontId="9" fillId="4" borderId="7" xfId="0" applyFont="1" applyFill="1" applyBorder="1" applyAlignment="1" applyProtection="1">
      <alignment horizontal="left" vertical="center"/>
    </xf>
    <xf numFmtId="4" fontId="8" fillId="0" borderId="0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 vertical="center"/>
    </xf>
    <xf numFmtId="4" fontId="7" fillId="0" borderId="5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 wrapText="1"/>
    </xf>
    <xf numFmtId="49" fontId="5" fillId="3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Alignment="1" applyProtection="1"/>
    <xf numFmtId="0" fontId="0" fillId="0" borderId="2" xfId="0" applyBorder="1" applyAlignment="1" applyProtection="1"/>
    <xf numFmtId="0" fontId="0" fillId="0" borderId="3" xfId="0" applyBorder="1" applyAlignment="1" applyProtection="1"/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3" borderId="0" xfId="0" applyFont="1" applyFill="1" applyAlignment="1" applyProtection="1">
      <alignment horizontal="left" vertical="center"/>
      <protection locked="0"/>
    </xf>
    <xf numFmtId="49" fontId="5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Alignment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9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9" fillId="4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11" fillId="5" borderId="8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 wrapText="1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10" fillId="0" borderId="18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4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1" applyFont="1" applyBorder="1" applyAlignment="1" applyProtection="1">
      <alignment horizontal="center" vertical="center"/>
    </xf>
    <xf numFmtId="0" fontId="17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0" fillId="0" borderId="19" xfId="0" applyNumberFormat="1" applyFont="1" applyBorder="1" applyAlignment="1" applyProtection="1">
      <alignment vertical="center"/>
    </xf>
    <xf numFmtId="4" fontId="20" fillId="0" borderId="20" xfId="0" applyNumberFormat="1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7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4" fillId="0" borderId="0" xfId="0" applyNumberFormat="1" applyFont="1" applyAlignment="1" applyProtection="1">
      <alignment vertical="center"/>
    </xf>
    <xf numFmtId="164" fontId="4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9" fillId="5" borderId="6" xfId="0" applyFont="1" applyFill="1" applyBorder="1" applyAlignment="1" applyProtection="1">
      <alignment horizontal="left" vertical="center"/>
    </xf>
    <xf numFmtId="0" fontId="9" fillId="5" borderId="7" xfId="0" applyFont="1" applyFill="1" applyBorder="1" applyAlignment="1" applyProtection="1">
      <alignment horizontal="right" vertical="center"/>
    </xf>
    <xf numFmtId="0" fontId="9" fillId="5" borderId="7" xfId="0" applyFont="1" applyFill="1" applyBorder="1" applyAlignment="1" applyProtection="1">
      <alignment horizontal="center" vertical="center"/>
    </xf>
    <xf numFmtId="4" fontId="9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11" fillId="5" borderId="0" xfId="0" applyFont="1" applyFill="1" applyAlignment="1" applyProtection="1">
      <alignment horizontal="left" vertical="center"/>
    </xf>
    <xf numFmtId="0" fontId="11" fillId="5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1" fillId="5" borderId="15" xfId="0" applyFont="1" applyFill="1" applyBorder="1" applyAlignment="1" applyProtection="1">
      <alignment horizontal="center" vertical="center" wrapText="1"/>
    </xf>
    <xf numFmtId="0" fontId="11" fillId="5" borderId="16" xfId="0" applyFont="1" applyFill="1" applyBorder="1" applyAlignment="1" applyProtection="1">
      <alignment horizontal="center" vertical="center" wrapText="1"/>
    </xf>
    <xf numFmtId="0" fontId="11" fillId="5" borderId="17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13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/>
    <xf numFmtId="0" fontId="28" fillId="0" borderId="3" xfId="0" applyFont="1" applyBorder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8" fillId="0" borderId="0" xfId="0" applyFont="1" applyAlignment="1" applyProtection="1">
      <protection locked="0"/>
    </xf>
    <xf numFmtId="4" fontId="24" fillId="0" borderId="0" xfId="0" applyNumberFormat="1" applyFont="1" applyAlignment="1" applyProtection="1"/>
    <xf numFmtId="0" fontId="28" fillId="0" borderId="18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0" fontId="28" fillId="0" borderId="0" xfId="0" applyFont="1" applyAlignment="1" applyProtection="1">
      <alignment horizontal="center"/>
    </xf>
    <xf numFmtId="4" fontId="28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0" fillId="0" borderId="3" xfId="0" applyFont="1" applyBorder="1" applyAlignment="1" applyProtection="1">
      <alignment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0" fontId="11" fillId="0" borderId="22" xfId="0" applyFont="1" applyBorder="1" applyAlignment="1" applyProtection="1">
      <alignment horizontal="left"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4" fontId="11" fillId="3" borderId="22" xfId="0" applyNumberFormat="1" applyFont="1" applyFill="1" applyBorder="1" applyAlignment="1" applyProtection="1">
      <alignment vertical="center"/>
      <protection locked="0"/>
    </xf>
    <xf numFmtId="4" fontId="11" fillId="0" borderId="22" xfId="0" applyNumberFormat="1" applyFont="1" applyBorder="1" applyAlignment="1" applyProtection="1">
      <alignment vertical="center"/>
      <protection locked="0"/>
    </xf>
    <xf numFmtId="0" fontId="12" fillId="3" borderId="18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166" fontId="12" fillId="0" borderId="0" xfId="0" applyNumberFormat="1" applyFont="1" applyBorder="1" applyAlignment="1" applyProtection="1">
      <alignment vertical="center"/>
    </xf>
    <xf numFmtId="166" fontId="12" fillId="0" borderId="14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0" fontId="32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vertical="center"/>
      <protection locked="0"/>
    </xf>
    <xf numFmtId="0" fontId="32" fillId="0" borderId="18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167" fontId="33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vertical="center"/>
      <protection locked="0"/>
    </xf>
    <xf numFmtId="0" fontId="33" fillId="0" borderId="18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vertical="center"/>
    </xf>
    <xf numFmtId="0" fontId="33" fillId="0" borderId="14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</xf>
    <xf numFmtId="0" fontId="34" fillId="3" borderId="1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3" fillId="0" borderId="19" xfId="0" applyFont="1" applyBorder="1" applyAlignment="1" applyProtection="1">
      <alignment vertical="center"/>
    </xf>
    <xf numFmtId="0" fontId="33" fillId="0" borderId="20" xfId="0" applyFont="1" applyBorder="1" applyAlignment="1" applyProtection="1">
      <alignment vertical="center"/>
    </xf>
    <xf numFmtId="0" fontId="33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36" fillId="0" borderId="1" xfId="0" applyFont="1" applyBorder="1" applyAlignment="1" applyProtection="1">
      <alignment vertical="center" wrapText="1"/>
    </xf>
    <xf numFmtId="0" fontId="36" fillId="0" borderId="2" xfId="0" applyFont="1" applyBorder="1" applyAlignment="1" applyProtection="1">
      <alignment vertical="center" wrapText="1"/>
    </xf>
    <xf numFmtId="0" fontId="36" fillId="0" borderId="23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36" fillId="0" borderId="3" xfId="0" applyFont="1" applyBorder="1" applyAlignment="1" applyProtection="1">
      <alignment horizontal="center" vertical="center" wrapText="1"/>
    </xf>
    <xf numFmtId="0" fontId="36" fillId="0" borderId="24" xfId="0" applyFont="1" applyBorder="1" applyAlignment="1" applyProtection="1">
      <alignment horizontal="center" vertical="center" wrapText="1"/>
    </xf>
    <xf numFmtId="0" fontId="36" fillId="0" borderId="3" xfId="0" applyFont="1" applyBorder="1" applyAlignment="1" applyProtection="1">
      <alignment vertical="center" wrapText="1"/>
    </xf>
    <xf numFmtId="0" fontId="36" fillId="0" borderId="24" xfId="0" applyFont="1" applyBorder="1" applyAlignment="1" applyProtection="1">
      <alignment vertical="center" wrapText="1"/>
    </xf>
    <xf numFmtId="0" fontId="38" fillId="0" borderId="0" xfId="0" applyFont="1" applyBorder="1" applyAlignment="1" applyProtection="1">
      <alignment horizontal="left" vertical="center" wrapText="1"/>
    </xf>
    <xf numFmtId="0" fontId="39" fillId="0" borderId="0" xfId="0" applyFont="1" applyBorder="1" applyAlignment="1" applyProtection="1">
      <alignment horizontal="left" vertical="center" wrapText="1"/>
    </xf>
    <xf numFmtId="0" fontId="40" fillId="0" borderId="3" xfId="0" applyFont="1" applyBorder="1" applyAlignment="1" applyProtection="1">
      <alignment vertical="center" wrapText="1"/>
    </xf>
    <xf numFmtId="0" fontId="39" fillId="0" borderId="0" xfId="0" applyFont="1" applyBorder="1" applyAlignment="1" applyProtection="1">
      <alignment vertical="center" wrapText="1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vertical="center"/>
    </xf>
    <xf numFmtId="49" fontId="39" fillId="0" borderId="0" xfId="0" applyNumberFormat="1" applyFont="1" applyBorder="1" applyAlignment="1" applyProtection="1">
      <alignment vertical="center" wrapText="1"/>
    </xf>
    <xf numFmtId="0" fontId="36" fillId="0" borderId="9" xfId="0" applyFont="1" applyBorder="1" applyAlignment="1" applyProtection="1">
      <alignment vertical="center" wrapText="1"/>
    </xf>
    <xf numFmtId="0" fontId="43" fillId="0" borderId="10" xfId="0" applyFont="1" applyBorder="1" applyAlignment="1" applyProtection="1">
      <alignment vertical="center" wrapText="1"/>
    </xf>
    <xf numFmtId="0" fontId="36" fillId="0" borderId="25" xfId="0" applyFont="1" applyBorder="1" applyAlignment="1" applyProtection="1">
      <alignment vertical="center" wrapText="1"/>
    </xf>
    <xf numFmtId="0" fontId="36" fillId="0" borderId="0" xfId="0" applyFont="1" applyBorder="1" applyAlignment="1" applyProtection="1">
      <alignment vertical="top"/>
    </xf>
    <xf numFmtId="0" fontId="36" fillId="0" borderId="0" xfId="0" applyFont="1" applyAlignment="1" applyProtection="1">
      <alignment vertical="top"/>
    </xf>
    <xf numFmtId="0" fontId="36" fillId="0" borderId="1" xfId="0" applyFont="1" applyBorder="1" applyAlignment="1" applyProtection="1">
      <alignment horizontal="left" vertical="center"/>
    </xf>
    <xf numFmtId="0" fontId="36" fillId="0" borderId="2" xfId="0" applyFont="1" applyBorder="1" applyAlignment="1" applyProtection="1">
      <alignment horizontal="left" vertical="center"/>
    </xf>
    <xf numFmtId="0" fontId="36" fillId="0" borderId="23" xfId="0" applyFont="1" applyBorder="1" applyAlignment="1" applyProtection="1">
      <alignment horizontal="left" vertical="center"/>
    </xf>
    <xf numFmtId="0" fontId="36" fillId="0" borderId="3" xfId="0" applyFont="1" applyBorder="1" applyAlignment="1" applyProtection="1">
      <alignment horizontal="left" vertical="center"/>
    </xf>
    <xf numFmtId="0" fontId="36" fillId="0" borderId="24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44" fillId="0" borderId="0" xfId="0" applyFont="1" applyAlignment="1" applyProtection="1">
      <alignment horizontal="left" vertical="center"/>
    </xf>
    <xf numFmtId="0" fontId="38" fillId="0" borderId="10" xfId="0" applyFont="1" applyBorder="1" applyAlignment="1" applyProtection="1">
      <alignment horizontal="left" vertical="center"/>
    </xf>
    <xf numFmtId="0" fontId="38" fillId="0" borderId="10" xfId="0" applyFont="1" applyBorder="1" applyAlignment="1" applyProtection="1">
      <alignment horizontal="center" vertical="center"/>
    </xf>
    <xf numFmtId="0" fontId="44" fillId="0" borderId="10" xfId="0" applyFont="1" applyBorder="1" applyAlignment="1" applyProtection="1">
      <alignment horizontal="left" vertical="center"/>
    </xf>
    <xf numFmtId="0" fontId="45" fillId="0" borderId="0" xfId="0" applyFont="1" applyBorder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2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center" vertical="center"/>
    </xf>
    <xf numFmtId="0" fontId="36" fillId="0" borderId="9" xfId="0" applyFont="1" applyBorder="1" applyAlignment="1" applyProtection="1">
      <alignment horizontal="left" vertical="center"/>
    </xf>
    <xf numFmtId="0" fontId="43" fillId="0" borderId="10" xfId="0" applyFont="1" applyBorder="1" applyAlignment="1" applyProtection="1">
      <alignment horizontal="left" vertical="center"/>
    </xf>
    <xf numFmtId="0" fontId="36" fillId="0" borderId="25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43" fillId="0" borderId="0" xfId="0" applyFont="1" applyBorder="1" applyAlignment="1" applyProtection="1">
      <alignment horizontal="left" vertical="center"/>
    </xf>
    <xf numFmtId="0" fontId="44" fillId="0" borderId="0" xfId="0" applyFont="1" applyBorder="1" applyAlignment="1" applyProtection="1">
      <alignment horizontal="left" vertical="center"/>
    </xf>
    <xf numFmtId="0" fontId="40" fillId="0" borderId="1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0" fontId="40" fillId="0" borderId="0" xfId="0" applyFont="1" applyBorder="1" applyAlignment="1" applyProtection="1">
      <alignment horizontal="left" vertical="center" wrapText="1"/>
    </xf>
    <xf numFmtId="0" fontId="40" fillId="0" borderId="0" xfId="0" applyFont="1" applyBorder="1" applyAlignment="1" applyProtection="1">
      <alignment horizontal="center" vertical="center" wrapText="1"/>
    </xf>
    <xf numFmtId="0" fontId="36" fillId="0" borderId="1" xfId="0" applyFont="1" applyBorder="1" applyAlignment="1" applyProtection="1">
      <alignment horizontal="left" vertical="center" wrapText="1"/>
    </xf>
    <xf numFmtId="0" fontId="36" fillId="0" borderId="2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3" xfId="0" applyFont="1" applyBorder="1" applyAlignment="1" applyProtection="1">
      <alignment horizontal="left" vertical="center" wrapText="1"/>
    </xf>
    <xf numFmtId="0" fontId="36" fillId="0" borderId="24" xfId="0" applyFont="1" applyBorder="1" applyAlignment="1" applyProtection="1">
      <alignment horizontal="left" vertical="center" wrapText="1"/>
    </xf>
    <xf numFmtId="0" fontId="44" fillId="0" borderId="3" xfId="0" applyFont="1" applyBorder="1" applyAlignment="1" applyProtection="1">
      <alignment horizontal="left" vertical="center" wrapText="1"/>
    </xf>
    <xf numFmtId="0" fontId="44" fillId="0" borderId="24" xfId="0" applyFont="1" applyBorder="1" applyAlignment="1" applyProtection="1">
      <alignment horizontal="left" vertical="center" wrapText="1"/>
    </xf>
    <xf numFmtId="0" fontId="40" fillId="0" borderId="3" xfId="0" applyFont="1" applyBorder="1" applyAlignment="1" applyProtection="1">
      <alignment horizontal="left" vertical="center" wrapText="1"/>
    </xf>
    <xf numFmtId="0" fontId="40" fillId="0" borderId="0" xfId="0" applyFont="1" applyBorder="1" applyAlignment="1" applyProtection="1">
      <alignment horizontal="left" vertical="center"/>
    </xf>
    <xf numFmtId="0" fontId="40" fillId="0" borderId="24" xfId="0" applyFont="1" applyBorder="1" applyAlignment="1" applyProtection="1">
      <alignment horizontal="left" vertical="center" wrapText="1"/>
    </xf>
    <xf numFmtId="0" fontId="40" fillId="0" borderId="24" xfId="0" applyFont="1" applyBorder="1" applyAlignment="1" applyProtection="1">
      <alignment horizontal="left" vertical="center"/>
    </xf>
    <xf numFmtId="0" fontId="40" fillId="0" borderId="9" xfId="0" applyFont="1" applyBorder="1" applyAlignment="1" applyProtection="1">
      <alignment horizontal="left" vertical="center" wrapText="1"/>
    </xf>
    <xf numFmtId="0" fontId="40" fillId="0" borderId="10" xfId="0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left" vertical="center" wrapText="1"/>
    </xf>
    <xf numFmtId="0" fontId="39" fillId="0" borderId="0" xfId="0" applyFont="1" applyBorder="1" applyAlignment="1" applyProtection="1">
      <alignment horizontal="left" vertical="top"/>
    </xf>
    <xf numFmtId="0" fontId="39" fillId="0" borderId="0" xfId="0" applyFont="1" applyBorder="1" applyAlignment="1" applyProtection="1">
      <alignment horizontal="center" vertical="top"/>
    </xf>
    <xf numFmtId="0" fontId="40" fillId="0" borderId="9" xfId="0" applyFont="1" applyBorder="1" applyAlignment="1" applyProtection="1">
      <alignment horizontal="left" vertical="center"/>
    </xf>
    <xf numFmtId="0" fontId="40" fillId="0" borderId="25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center" vertical="center"/>
    </xf>
    <xf numFmtId="0" fontId="44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vertical="center"/>
    </xf>
    <xf numFmtId="0" fontId="44" fillId="0" borderId="10" xfId="0" applyFont="1" applyBorder="1" applyAlignment="1" applyProtection="1">
      <alignment vertical="center"/>
    </xf>
    <xf numFmtId="0" fontId="38" fillId="0" borderId="1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vertical="top"/>
    </xf>
    <xf numFmtId="49" fontId="39" fillId="0" borderId="0" xfId="0" applyNumberFormat="1" applyFont="1" applyBorder="1" applyAlignment="1" applyProtection="1">
      <alignment horizontal="left" vertical="center"/>
    </xf>
    <xf numFmtId="0" fontId="0" fillId="0" borderId="10" xfId="0" applyBorder="1" applyAlignment="1" applyProtection="1">
      <alignment vertical="top"/>
    </xf>
    <xf numFmtId="0" fontId="38" fillId="0" borderId="10" xfId="0" applyFont="1" applyBorder="1" applyAlignment="1" applyProtection="1">
      <alignment horizontal="left"/>
    </xf>
    <xf numFmtId="0" fontId="44" fillId="0" borderId="10" xfId="0" applyFont="1" applyBorder="1" applyAlignment="1" applyProtection="1"/>
    <xf numFmtId="0" fontId="36" fillId="0" borderId="3" xfId="0" applyFont="1" applyBorder="1" applyAlignment="1" applyProtection="1">
      <alignment vertical="top"/>
    </xf>
    <xf numFmtId="0" fontId="36" fillId="0" borderId="24" xfId="0" applyFont="1" applyBorder="1" applyAlignment="1" applyProtection="1">
      <alignment vertical="top"/>
    </xf>
    <xf numFmtId="0" fontId="36" fillId="0" borderId="9" xfId="0" applyFont="1" applyBorder="1" applyAlignment="1" applyProtection="1">
      <alignment vertical="top"/>
    </xf>
    <xf numFmtId="0" fontId="36" fillId="0" borderId="10" xfId="0" applyFont="1" applyBorder="1" applyAlignment="1" applyProtection="1">
      <alignment vertical="top"/>
    </xf>
    <xf numFmtId="0" fontId="36" fillId="0" borderId="25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11" fillId="5" borderId="7" xfId="0" applyFont="1" applyFill="1" applyBorder="1" applyAlignment="1" applyProtection="1">
      <alignment horizontal="center" vertical="center"/>
    </xf>
    <xf numFmtId="0" fontId="11" fillId="5" borderId="7" xfId="0" applyFont="1" applyFill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 wrapText="1"/>
    </xf>
    <xf numFmtId="0" fontId="38" fillId="0" borderId="10" xfId="0" applyFont="1" applyBorder="1" applyAlignment="1" applyProtection="1">
      <alignment horizontal="left" wrapText="1"/>
    </xf>
    <xf numFmtId="0" fontId="39" fillId="0" borderId="0" xfId="0" applyFont="1" applyBorder="1" applyAlignment="1" applyProtection="1">
      <alignment horizontal="left" vertical="center" wrapText="1"/>
    </xf>
    <xf numFmtId="0" fontId="41" fillId="0" borderId="0" xfId="0" applyFont="1" applyBorder="1" applyAlignment="1" applyProtection="1">
      <alignment horizontal="left" vertical="center" wrapText="1"/>
    </xf>
    <xf numFmtId="0" fontId="42" fillId="0" borderId="0" xfId="0" applyFont="1" applyBorder="1" applyAlignment="1" applyProtection="1">
      <alignment horizontal="left" vertical="center" wrapText="1"/>
    </xf>
    <xf numFmtId="49" fontId="39" fillId="0" borderId="0" xfId="0" applyNumberFormat="1" applyFont="1" applyBorder="1" applyAlignment="1" applyProtection="1">
      <alignment horizontal="left" vertical="center" wrapText="1"/>
    </xf>
    <xf numFmtId="0" fontId="37" fillId="0" borderId="0" xfId="0" applyFont="1" applyBorder="1" applyAlignment="1" applyProtection="1">
      <alignment horizontal="center" vertical="center"/>
    </xf>
    <xf numFmtId="0" fontId="38" fillId="0" borderId="10" xfId="0" applyFont="1" applyBorder="1" applyAlignment="1" applyProtection="1">
      <alignment horizontal="left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top"/>
    </xf>
    <xf numFmtId="0" fontId="46" fillId="6" borderId="0" xfId="0" applyFont="1" applyFill="1" applyAlignment="1">
      <alignment horizontal="left" vertical="center"/>
    </xf>
    <xf numFmtId="0" fontId="47" fillId="6" borderId="0" xfId="0" applyFont="1" applyFill="1" applyAlignment="1">
      <alignment horizontal="left" vertical="top" wrapText="1"/>
    </xf>
    <xf numFmtId="0" fontId="47" fillId="6" borderId="0" xfId="0" applyFont="1" applyFill="1" applyAlignment="1">
      <alignment horizontal="left" vertical="center"/>
    </xf>
    <xf numFmtId="0" fontId="48" fillId="6" borderId="0" xfId="0" applyFont="1" applyFill="1" applyAlignment="1">
      <alignment horizontal="left" vertical="center"/>
    </xf>
    <xf numFmtId="4" fontId="11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33" fillId="0" borderId="0" xfId="0" applyFont="1" applyFill="1" applyAlignment="1" applyProtection="1">
      <alignment vertical="center"/>
      <protection locked="0"/>
    </xf>
    <xf numFmtId="4" fontId="34" fillId="0" borderId="22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Fill="1" applyAlignment="1" applyProtection="1">
      <alignment vertical="center"/>
      <protection locked="0"/>
    </xf>
    <xf numFmtId="0" fontId="28" fillId="0" borderId="0" xfId="0" applyFont="1" applyFill="1" applyAlignment="1" applyProtection="1">
      <protection locked="0"/>
    </xf>
    <xf numFmtId="167" fontId="11" fillId="0" borderId="22" xfId="0" applyNumberFormat="1" applyFont="1" applyBorder="1" applyAlignment="1" applyProtection="1">
      <alignment vertical="center"/>
    </xf>
    <xf numFmtId="167" fontId="34" fillId="0" borderId="22" xfId="0" applyNumberFormat="1" applyFont="1" applyBorder="1" applyAlignment="1" applyProtection="1">
      <alignment vertical="center"/>
    </xf>
    <xf numFmtId="0" fontId="5" fillId="3" borderId="0" xfId="0" applyFont="1" applyFill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  <xf numFmtId="0" fontId="11" fillId="0" borderId="22" xfId="0" applyFont="1" applyBorder="1" applyAlignment="1" applyProtection="1">
      <alignment horizontal="center" vertical="center"/>
    </xf>
    <xf numFmtId="49" fontId="11" fillId="0" borderId="22" xfId="0" applyNumberFormat="1" applyFont="1" applyBorder="1" applyAlignment="1" applyProtection="1">
      <alignment horizontal="left" vertical="center" wrapText="1"/>
    </xf>
    <xf numFmtId="0" fontId="11" fillId="0" borderId="22" xfId="0" applyFont="1" applyBorder="1" applyAlignment="1" applyProtection="1">
      <alignment horizontal="left" vertical="center" wrapText="1"/>
    </xf>
    <xf numFmtId="0" fontId="11" fillId="0" borderId="22" xfId="0" applyFont="1" applyBorder="1" applyAlignment="1" applyProtection="1">
      <alignment horizontal="center" vertical="center" wrapText="1"/>
    </xf>
    <xf numFmtId="4" fontId="11" fillId="3" borderId="22" xfId="0" applyNumberFormat="1" applyFont="1" applyFill="1" applyBorder="1" applyAlignment="1" applyProtection="1">
      <alignment vertical="center"/>
    </xf>
    <xf numFmtId="4" fontId="11" fillId="0" borderId="22" xfId="0" applyNumberFormat="1" applyFont="1" applyBorder="1" applyAlignment="1" applyProtection="1">
      <alignment vertical="center"/>
    </xf>
    <xf numFmtId="0" fontId="12" fillId="3" borderId="18" xfId="0" applyFont="1" applyFill="1" applyBorder="1" applyAlignment="1" applyProtection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3" borderId="22" xfId="0" applyNumberFormat="1" applyFont="1" applyFill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4" fillId="3" borderId="18" xfId="0" applyFont="1" applyFill="1" applyBorder="1" applyAlignment="1" applyProtection="1">
      <alignment horizontal="left" vertical="center"/>
    </xf>
    <xf numFmtId="0" fontId="0" fillId="0" borderId="0" xfId="0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4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zoomScaleNormal="100" workbookViewId="0">
      <selection activeCell="BM23" sqref="BM23"/>
    </sheetView>
  </sheetViews>
  <sheetFormatPr baseColWidth="10" defaultColWidth="8.5" defaultRowHeight="11"/>
  <cols>
    <col min="1" max="1" width="8.25" style="14" customWidth="1"/>
    <col min="2" max="2" width="1.75" style="14" customWidth="1"/>
    <col min="3" max="3" width="4.25" style="14" customWidth="1"/>
    <col min="4" max="33" width="2.75" style="14" customWidth="1"/>
    <col min="34" max="34" width="3.25" style="14" customWidth="1"/>
    <col min="35" max="35" width="31.75" style="14" customWidth="1"/>
    <col min="36" max="37" width="2.5" style="14" customWidth="1"/>
    <col min="38" max="38" width="8.25" style="14" customWidth="1"/>
    <col min="39" max="39" width="3.25" style="14" customWidth="1"/>
    <col min="40" max="40" width="13.25" style="14" customWidth="1"/>
    <col min="41" max="41" width="7.5" style="14" customWidth="1"/>
    <col min="42" max="42" width="4.25" style="14" customWidth="1"/>
    <col min="43" max="43" width="15.75" style="14" customWidth="1"/>
    <col min="44" max="44" width="5.5" style="14" customWidth="1"/>
    <col min="45" max="47" width="25.75" style="14" hidden="1" customWidth="1"/>
    <col min="48" max="49" width="21.75" style="14" hidden="1" customWidth="1"/>
    <col min="50" max="51" width="25" style="14" hidden="1" customWidth="1"/>
    <col min="52" max="52" width="21.75" style="14" hidden="1" customWidth="1"/>
    <col min="53" max="53" width="19.25" style="14" hidden="1" customWidth="1"/>
    <col min="54" max="54" width="25" style="14" hidden="1" customWidth="1"/>
    <col min="55" max="55" width="21.75" style="14" hidden="1" customWidth="1"/>
    <col min="56" max="56" width="19.25" style="14" hidden="1" customWidth="1"/>
    <col min="57" max="57" width="66.5" style="14" customWidth="1"/>
    <col min="71" max="91" width="9.25" style="14" hidden="1" customWidth="1"/>
  </cols>
  <sheetData>
    <row r="1" spans="1:74">
      <c r="A1" s="15" t="s">
        <v>0</v>
      </c>
      <c r="AZ1" s="15" t="s">
        <v>1</v>
      </c>
      <c r="BA1" s="15" t="s">
        <v>2</v>
      </c>
      <c r="BB1" s="15"/>
      <c r="BT1" s="15" t="s">
        <v>3</v>
      </c>
      <c r="BU1" s="15" t="s">
        <v>3</v>
      </c>
      <c r="BV1" s="15" t="s">
        <v>4</v>
      </c>
    </row>
    <row r="2" spans="1:74" s="14" customFormat="1" ht="37" customHeight="1">
      <c r="AR2" s="13" t="s">
        <v>5</v>
      </c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S2" s="16" t="s">
        <v>6</v>
      </c>
      <c r="BT2" s="16" t="s">
        <v>7</v>
      </c>
    </row>
    <row r="3" spans="1:74" s="14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4" customFormat="1" ht="25" customHeight="1">
      <c r="B4" s="19"/>
      <c r="D4" s="20" t="s">
        <v>9</v>
      </c>
      <c r="AR4" s="19"/>
      <c r="AS4" s="21" t="s">
        <v>10</v>
      </c>
      <c r="BE4" s="301" t="s">
        <v>11</v>
      </c>
      <c r="BS4" s="16" t="s">
        <v>12</v>
      </c>
    </row>
    <row r="5" spans="1:74" s="14" customFormat="1" ht="12" customHeight="1">
      <c r="B5" s="19"/>
      <c r="D5" s="22" t="s">
        <v>13</v>
      </c>
      <c r="K5" s="12" t="s">
        <v>14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R5" s="19"/>
      <c r="BE5" s="302" t="s">
        <v>1182</v>
      </c>
      <c r="BS5" s="16" t="s">
        <v>6</v>
      </c>
    </row>
    <row r="6" spans="1:74" s="14" customFormat="1" ht="37" customHeight="1">
      <c r="B6" s="19"/>
      <c r="D6" s="23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303"/>
      <c r="BS6" s="16" t="s">
        <v>6</v>
      </c>
    </row>
    <row r="7" spans="1:74" s="14" customFormat="1" ht="12" customHeight="1">
      <c r="B7" s="19"/>
      <c r="D7" s="24" t="s">
        <v>17</v>
      </c>
      <c r="K7" s="25"/>
      <c r="AK7" s="24" t="s">
        <v>18</v>
      </c>
      <c r="AN7" s="25"/>
      <c r="AR7" s="19"/>
      <c r="BE7" s="303"/>
      <c r="BS7" s="16" t="s">
        <v>6</v>
      </c>
    </row>
    <row r="8" spans="1:74" s="14" customFormat="1" ht="12" customHeight="1">
      <c r="B8" s="19"/>
      <c r="D8" s="24" t="s">
        <v>19</v>
      </c>
      <c r="K8" s="25" t="s">
        <v>20</v>
      </c>
      <c r="AK8" s="24" t="s">
        <v>21</v>
      </c>
      <c r="AN8" s="26" t="s">
        <v>22</v>
      </c>
      <c r="AR8" s="19"/>
      <c r="BE8" s="303"/>
      <c r="BS8" s="16" t="s">
        <v>6</v>
      </c>
    </row>
    <row r="9" spans="1:74" s="14" customFormat="1" ht="14.5" customHeight="1">
      <c r="B9" s="19"/>
      <c r="AR9" s="19"/>
      <c r="BE9" s="303"/>
      <c r="BS9" s="16" t="s">
        <v>6</v>
      </c>
    </row>
    <row r="10" spans="1:74" s="14" customFormat="1" ht="12" customHeight="1">
      <c r="B10" s="19"/>
      <c r="D10" s="24" t="s">
        <v>23</v>
      </c>
      <c r="AK10" s="24" t="s">
        <v>24</v>
      </c>
      <c r="AN10" s="25"/>
      <c r="AR10" s="19"/>
      <c r="BE10" s="303"/>
      <c r="BS10" s="16" t="s">
        <v>6</v>
      </c>
    </row>
    <row r="11" spans="1:74" s="14" customFormat="1" ht="18.5" customHeight="1">
      <c r="B11" s="19"/>
      <c r="E11" s="25" t="s">
        <v>25</v>
      </c>
      <c r="AK11" s="24" t="s">
        <v>26</v>
      </c>
      <c r="AN11" s="25"/>
      <c r="AR11" s="19"/>
      <c r="BE11" s="303"/>
      <c r="BS11" s="16" t="s">
        <v>6</v>
      </c>
    </row>
    <row r="12" spans="1:74" s="14" customFormat="1" ht="7" customHeight="1">
      <c r="B12" s="19"/>
      <c r="AR12" s="19"/>
      <c r="BE12" s="303"/>
      <c r="BS12" s="16" t="s">
        <v>6</v>
      </c>
    </row>
    <row r="13" spans="1:74" s="14" customFormat="1" ht="12" customHeight="1">
      <c r="B13" s="19"/>
      <c r="D13" s="24" t="s">
        <v>27</v>
      </c>
      <c r="AK13" s="24" t="s">
        <v>24</v>
      </c>
      <c r="AN13" s="27" t="s">
        <v>28</v>
      </c>
      <c r="AR13" s="19"/>
      <c r="BE13" s="303"/>
      <c r="BS13" s="16" t="s">
        <v>6</v>
      </c>
    </row>
    <row r="14" spans="1:74" ht="13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4" t="s">
        <v>26</v>
      </c>
      <c r="AN14" s="27" t="s">
        <v>28</v>
      </c>
      <c r="AR14" s="19"/>
      <c r="BE14" s="303"/>
      <c r="BS14" s="16" t="s">
        <v>6</v>
      </c>
    </row>
    <row r="15" spans="1:74" s="14" customFormat="1" ht="7" customHeight="1">
      <c r="B15" s="19"/>
      <c r="AR15" s="19"/>
      <c r="BE15" s="303"/>
      <c r="BS15" s="16" t="s">
        <v>3</v>
      </c>
    </row>
    <row r="16" spans="1:74" s="14" customFormat="1" ht="12" customHeight="1">
      <c r="B16" s="19"/>
      <c r="D16" s="24" t="s">
        <v>29</v>
      </c>
      <c r="AK16" s="24" t="s">
        <v>24</v>
      </c>
      <c r="AN16" s="25"/>
      <c r="AR16" s="19"/>
      <c r="BE16" s="303"/>
      <c r="BS16" s="16" t="s">
        <v>3</v>
      </c>
    </row>
    <row r="17" spans="1:71" s="14" customFormat="1" ht="18.5" customHeight="1">
      <c r="B17" s="19"/>
      <c r="E17" s="25" t="s">
        <v>30</v>
      </c>
      <c r="AK17" s="24" t="s">
        <v>26</v>
      </c>
      <c r="AN17" s="25"/>
      <c r="AR17" s="19"/>
      <c r="BE17" s="303"/>
      <c r="BS17" s="16" t="s">
        <v>31</v>
      </c>
    </row>
    <row r="18" spans="1:71" s="14" customFormat="1" ht="7" customHeight="1">
      <c r="B18" s="19"/>
      <c r="AR18" s="19"/>
      <c r="BE18" s="303"/>
      <c r="BS18" s="16" t="s">
        <v>6</v>
      </c>
    </row>
    <row r="19" spans="1:71" s="14" customFormat="1" ht="12" customHeight="1">
      <c r="B19" s="19"/>
      <c r="D19" s="24" t="s">
        <v>32</v>
      </c>
      <c r="AK19" s="24" t="s">
        <v>24</v>
      </c>
      <c r="AN19" s="25"/>
      <c r="AR19" s="19"/>
      <c r="BE19" s="303"/>
      <c r="BS19" s="16" t="s">
        <v>6</v>
      </c>
    </row>
    <row r="20" spans="1:71" s="14" customFormat="1" ht="18.5" customHeight="1">
      <c r="B20" s="19"/>
      <c r="E20" s="25" t="s">
        <v>33</v>
      </c>
      <c r="AK20" s="24" t="s">
        <v>26</v>
      </c>
      <c r="AN20" s="25"/>
      <c r="AR20" s="19"/>
      <c r="BE20" s="303"/>
      <c r="BS20" s="16" t="s">
        <v>31</v>
      </c>
    </row>
    <row r="21" spans="1:71" s="14" customFormat="1" ht="7" customHeight="1">
      <c r="B21" s="19"/>
      <c r="AR21" s="19"/>
      <c r="BE21" s="303"/>
    </row>
    <row r="22" spans="1:71" s="14" customFormat="1" ht="12" customHeight="1">
      <c r="B22" s="19"/>
      <c r="D22" s="24" t="s">
        <v>34</v>
      </c>
      <c r="AR22" s="19"/>
      <c r="BE22" s="303"/>
    </row>
    <row r="23" spans="1:71" s="14" customFormat="1" ht="71.25" customHeight="1">
      <c r="B23" s="19"/>
      <c r="E23" s="9" t="s">
        <v>35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303"/>
    </row>
    <row r="24" spans="1:71" s="14" customFormat="1" ht="7" customHeight="1">
      <c r="B24" s="19"/>
      <c r="AR24" s="19"/>
      <c r="BE24" s="303"/>
    </row>
    <row r="25" spans="1:71" s="14" customFormat="1" ht="7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  <c r="BE25" s="303"/>
    </row>
    <row r="26" spans="1:71" s="33" customFormat="1" ht="26" customHeight="1">
      <c r="A26" s="29"/>
      <c r="B26" s="30"/>
      <c r="C26" s="29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8">
        <f>ROUND(AG54,2)</f>
        <v>0</v>
      </c>
      <c r="AL26" s="8"/>
      <c r="AM26" s="8"/>
      <c r="AN26" s="8"/>
      <c r="AO26" s="8"/>
      <c r="AP26" s="29"/>
      <c r="AQ26" s="29"/>
      <c r="AR26" s="30"/>
      <c r="BE26" s="303"/>
    </row>
    <row r="27" spans="1:71" s="33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303"/>
    </row>
    <row r="28" spans="1:71" s="33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7" t="s">
        <v>37</v>
      </c>
      <c r="M28" s="7"/>
      <c r="N28" s="7"/>
      <c r="O28" s="7"/>
      <c r="P28" s="7"/>
      <c r="Q28" s="29"/>
      <c r="R28" s="29"/>
      <c r="S28" s="29"/>
      <c r="T28" s="29"/>
      <c r="U28" s="29"/>
      <c r="V28" s="29"/>
      <c r="W28" s="7" t="s">
        <v>38</v>
      </c>
      <c r="X28" s="7"/>
      <c r="Y28" s="7"/>
      <c r="Z28" s="7"/>
      <c r="AA28" s="7"/>
      <c r="AB28" s="7"/>
      <c r="AC28" s="7"/>
      <c r="AD28" s="7"/>
      <c r="AE28" s="7"/>
      <c r="AF28" s="29"/>
      <c r="AG28" s="29"/>
      <c r="AH28" s="29"/>
      <c r="AI28" s="29"/>
      <c r="AJ28" s="29"/>
      <c r="AK28" s="7" t="s">
        <v>39</v>
      </c>
      <c r="AL28" s="7"/>
      <c r="AM28" s="7"/>
      <c r="AN28" s="7"/>
      <c r="AO28" s="7"/>
      <c r="AP28" s="29"/>
      <c r="AQ28" s="29"/>
      <c r="AR28" s="30"/>
      <c r="BE28" s="303"/>
    </row>
    <row r="29" spans="1:71" s="34" customFormat="1" ht="14.5" customHeight="1">
      <c r="B29" s="35"/>
      <c r="D29" s="24" t="s">
        <v>40</v>
      </c>
      <c r="F29" s="24" t="s">
        <v>41</v>
      </c>
      <c r="L29" s="6">
        <v>0.21</v>
      </c>
      <c r="M29" s="6"/>
      <c r="N29" s="6"/>
      <c r="O29" s="6"/>
      <c r="P29" s="6"/>
      <c r="W29" s="5">
        <f>ROUND(AZ54,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ROUND(AV54, 2)</f>
        <v>0</v>
      </c>
      <c r="AL29" s="5"/>
      <c r="AM29" s="5"/>
      <c r="AN29" s="5"/>
      <c r="AO29" s="5"/>
      <c r="AR29" s="35"/>
      <c r="BE29" s="304"/>
    </row>
    <row r="30" spans="1:71" s="34" customFormat="1" ht="14.5" customHeight="1">
      <c r="B30" s="35"/>
      <c r="F30" s="24" t="s">
        <v>42</v>
      </c>
      <c r="L30" s="6">
        <v>0.15</v>
      </c>
      <c r="M30" s="6"/>
      <c r="N30" s="6"/>
      <c r="O30" s="6"/>
      <c r="P30" s="6"/>
      <c r="W30" s="5">
        <f>ROUND(BA54,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ROUND(AW54, 2)</f>
        <v>0</v>
      </c>
      <c r="AL30" s="5"/>
      <c r="AM30" s="5"/>
      <c r="AN30" s="5"/>
      <c r="AO30" s="5"/>
      <c r="AR30" s="35"/>
      <c r="BE30" s="304"/>
    </row>
    <row r="31" spans="1:71" s="34" customFormat="1" ht="14.5" hidden="1" customHeight="1">
      <c r="B31" s="35"/>
      <c r="F31" s="24" t="s">
        <v>43</v>
      </c>
      <c r="L31" s="6">
        <v>0.21</v>
      </c>
      <c r="M31" s="6"/>
      <c r="N31" s="6"/>
      <c r="O31" s="6"/>
      <c r="P31" s="6"/>
      <c r="W31" s="5">
        <f>ROUND(BB54,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5"/>
      <c r="BE31" s="304"/>
    </row>
    <row r="32" spans="1:71" s="34" customFormat="1" ht="14.5" hidden="1" customHeight="1">
      <c r="B32" s="35"/>
      <c r="F32" s="24" t="s">
        <v>44</v>
      </c>
      <c r="L32" s="6">
        <v>0.15</v>
      </c>
      <c r="M32" s="6"/>
      <c r="N32" s="6"/>
      <c r="O32" s="6"/>
      <c r="P32" s="6"/>
      <c r="W32" s="5">
        <f>ROUND(BC54,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5"/>
      <c r="BE32" s="304"/>
    </row>
    <row r="33" spans="1:57" s="34" customFormat="1" ht="14.5" hidden="1" customHeight="1">
      <c r="B33" s="35"/>
      <c r="F33" s="24" t="s">
        <v>45</v>
      </c>
      <c r="L33" s="6">
        <v>0</v>
      </c>
      <c r="M33" s="6"/>
      <c r="N33" s="6"/>
      <c r="O33" s="6"/>
      <c r="P33" s="6"/>
      <c r="W33" s="5">
        <f>ROUND(BD54,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5"/>
    </row>
    <row r="34" spans="1:57" s="33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33" customFormat="1" ht="26" customHeight="1">
      <c r="A35" s="29"/>
      <c r="B35" s="30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4" t="s">
        <v>48</v>
      </c>
      <c r="Y35" s="4"/>
      <c r="Z35" s="4"/>
      <c r="AA35" s="4"/>
      <c r="AB35" s="4"/>
      <c r="AC35" s="38"/>
      <c r="AD35" s="38"/>
      <c r="AE35" s="38"/>
      <c r="AF35" s="38"/>
      <c r="AG35" s="38"/>
      <c r="AH35" s="38"/>
      <c r="AI35" s="38"/>
      <c r="AJ35" s="38"/>
      <c r="AK35" s="3">
        <f>SUM(AK26:AK33)</f>
        <v>0</v>
      </c>
      <c r="AL35" s="3"/>
      <c r="AM35" s="3"/>
      <c r="AN35" s="3"/>
      <c r="AO35" s="3"/>
      <c r="AP35" s="36"/>
      <c r="AQ35" s="36"/>
      <c r="AR35" s="30"/>
      <c r="BE35" s="29"/>
    </row>
    <row r="36" spans="1:57" s="33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33" customFormat="1" ht="7" customHeight="1">
      <c r="A37" s="2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0"/>
      <c r="BE37" s="29"/>
    </row>
    <row r="41" spans="1:57" s="33" customFormat="1" ht="7" customHeight="1">
      <c r="A41" s="29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0"/>
      <c r="BE41" s="29"/>
    </row>
    <row r="42" spans="1:57" s="33" customFormat="1" ht="25" customHeight="1">
      <c r="A42" s="29"/>
      <c r="B42" s="30"/>
      <c r="C42" s="20" t="s">
        <v>49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33" customFormat="1" ht="7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4" customFormat="1" ht="12" customHeight="1">
      <c r="B44" s="45"/>
      <c r="C44" s="24" t="s">
        <v>13</v>
      </c>
      <c r="L44" s="44" t="str">
        <f>K5</f>
        <v>200713</v>
      </c>
      <c r="AR44" s="45"/>
    </row>
    <row r="45" spans="1:57" s="46" customFormat="1" ht="37" customHeight="1">
      <c r="B45" s="47"/>
      <c r="C45" s="48" t="s">
        <v>15</v>
      </c>
      <c r="L45" s="2" t="str">
        <f>K6</f>
        <v>Veltrusy - rekonstrukce ulice Opletalova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R45" s="47"/>
    </row>
    <row r="46" spans="1:57" s="33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33" customFormat="1" ht="12" customHeight="1">
      <c r="A47" s="29"/>
      <c r="B47" s="30"/>
      <c r="C47" s="24" t="s">
        <v>19</v>
      </c>
      <c r="D47" s="29"/>
      <c r="E47" s="29"/>
      <c r="F47" s="29"/>
      <c r="G47" s="29"/>
      <c r="H47" s="29"/>
      <c r="I47" s="29"/>
      <c r="J47" s="29"/>
      <c r="K47" s="29"/>
      <c r="L47" s="49" t="str">
        <f>IF(K8="","",K8)</f>
        <v>Veltrusy, křiž. s ulicí Riegrova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21</v>
      </c>
      <c r="AJ47" s="29"/>
      <c r="AK47" s="29"/>
      <c r="AL47" s="29"/>
      <c r="AM47" s="1" t="str">
        <f>IF(AN8= "","",AN8)</f>
        <v>13. 7. 2020</v>
      </c>
      <c r="AN47" s="1"/>
      <c r="AO47" s="29"/>
      <c r="AP47" s="29"/>
      <c r="AQ47" s="29"/>
      <c r="AR47" s="30"/>
      <c r="BE47" s="29"/>
    </row>
    <row r="48" spans="1:57" s="33" customFormat="1" ht="7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33" customFormat="1" ht="25.75" customHeight="1">
      <c r="A49" s="29"/>
      <c r="B49" s="30"/>
      <c r="C49" s="24" t="s">
        <v>23</v>
      </c>
      <c r="D49" s="29"/>
      <c r="E49" s="29"/>
      <c r="F49" s="29"/>
      <c r="G49" s="29"/>
      <c r="H49" s="29"/>
      <c r="I49" s="29"/>
      <c r="J49" s="29"/>
      <c r="K49" s="29"/>
      <c r="L49" s="44" t="str">
        <f>IF(E11= "","",E11)</f>
        <v>Město Veltrusy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29</v>
      </c>
      <c r="AJ49" s="29"/>
      <c r="AK49" s="29"/>
      <c r="AL49" s="29"/>
      <c r="AM49" s="280" t="str">
        <f>IF(E17="","",E17)</f>
        <v>MKdoprava, Ing. Miroslav Kalina</v>
      </c>
      <c r="AN49" s="280"/>
      <c r="AO49" s="280"/>
      <c r="AP49" s="280"/>
      <c r="AQ49" s="29"/>
      <c r="AR49" s="30"/>
      <c r="AS49" s="281" t="s">
        <v>50</v>
      </c>
      <c r="AT49" s="281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29"/>
    </row>
    <row r="50" spans="1:91" s="33" customFormat="1" ht="15.25" customHeight="1">
      <c r="A50" s="29"/>
      <c r="B50" s="30"/>
      <c r="C50" s="24" t="s">
        <v>27</v>
      </c>
      <c r="D50" s="29"/>
      <c r="E50" s="29"/>
      <c r="F50" s="29"/>
      <c r="G50" s="29"/>
      <c r="H50" s="29"/>
      <c r="I50" s="29"/>
      <c r="J50" s="29"/>
      <c r="K50" s="29"/>
      <c r="L50" s="4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32</v>
      </c>
      <c r="AJ50" s="29"/>
      <c r="AK50" s="29"/>
      <c r="AL50" s="29"/>
      <c r="AM50" s="280" t="str">
        <f>IF(E20="","",E20)</f>
        <v xml:space="preserve"> </v>
      </c>
      <c r="AN50" s="280"/>
      <c r="AO50" s="280"/>
      <c r="AP50" s="280"/>
      <c r="AQ50" s="29"/>
      <c r="AR50" s="30"/>
      <c r="AS50" s="281"/>
      <c r="AT50" s="281"/>
      <c r="AU50" s="52"/>
      <c r="AV50" s="52"/>
      <c r="AW50" s="52"/>
      <c r="AX50" s="52"/>
      <c r="AY50" s="52"/>
      <c r="AZ50" s="52"/>
      <c r="BA50" s="52"/>
      <c r="BB50" s="52"/>
      <c r="BC50" s="52"/>
      <c r="BD50" s="53"/>
      <c r="BE50" s="29"/>
    </row>
    <row r="51" spans="1:91" s="33" customFormat="1" ht="10.7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81"/>
      <c r="AT51" s="281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29"/>
    </row>
    <row r="52" spans="1:91" s="33" customFormat="1" ht="29.25" customHeight="1">
      <c r="A52" s="29"/>
      <c r="B52" s="30"/>
      <c r="C52" s="282" t="s">
        <v>51</v>
      </c>
      <c r="D52" s="282"/>
      <c r="E52" s="282"/>
      <c r="F52" s="282"/>
      <c r="G52" s="282"/>
      <c r="H52" s="54"/>
      <c r="I52" s="283" t="s">
        <v>52</v>
      </c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84" t="s">
        <v>53</v>
      </c>
      <c r="AH52" s="284"/>
      <c r="AI52" s="284"/>
      <c r="AJ52" s="284"/>
      <c r="AK52" s="284"/>
      <c r="AL52" s="284"/>
      <c r="AM52" s="284"/>
      <c r="AN52" s="283" t="s">
        <v>54</v>
      </c>
      <c r="AO52" s="283"/>
      <c r="AP52" s="283"/>
      <c r="AQ52" s="55" t="s">
        <v>55</v>
      </c>
      <c r="AR52" s="30"/>
      <c r="AS52" s="56" t="s">
        <v>56</v>
      </c>
      <c r="AT52" s="57" t="s">
        <v>57</v>
      </c>
      <c r="AU52" s="57" t="s">
        <v>58</v>
      </c>
      <c r="AV52" s="57" t="s">
        <v>59</v>
      </c>
      <c r="AW52" s="57" t="s">
        <v>60</v>
      </c>
      <c r="AX52" s="57" t="s">
        <v>61</v>
      </c>
      <c r="AY52" s="57" t="s">
        <v>62</v>
      </c>
      <c r="AZ52" s="57" t="s">
        <v>63</v>
      </c>
      <c r="BA52" s="57" t="s">
        <v>64</v>
      </c>
      <c r="BB52" s="57" t="s">
        <v>65</v>
      </c>
      <c r="BC52" s="57" t="s">
        <v>66</v>
      </c>
      <c r="BD52" s="58" t="s">
        <v>67</v>
      </c>
      <c r="BE52" s="29"/>
    </row>
    <row r="53" spans="1:91" s="33" customFormat="1" ht="10.7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  <c r="BE53" s="29"/>
    </row>
    <row r="54" spans="1:91" s="62" customFormat="1" ht="32.5" customHeight="1">
      <c r="B54" s="63"/>
      <c r="C54" s="64" t="s">
        <v>68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85">
        <f>ROUND(SUM(AG55:AG58),2)</f>
        <v>0</v>
      </c>
      <c r="AH54" s="285"/>
      <c r="AI54" s="285"/>
      <c r="AJ54" s="285"/>
      <c r="AK54" s="285"/>
      <c r="AL54" s="285"/>
      <c r="AM54" s="285"/>
      <c r="AN54" s="286">
        <f>SUM(AG54,AT54)</f>
        <v>0</v>
      </c>
      <c r="AO54" s="286"/>
      <c r="AP54" s="286"/>
      <c r="AQ54" s="66"/>
      <c r="AR54" s="63"/>
      <c r="AS54" s="67">
        <f>ROUND(SUM(AS55:AS58),2)</f>
        <v>0</v>
      </c>
      <c r="AT54" s="68">
        <f>ROUND(SUM(AV54:AW54),2)</f>
        <v>0</v>
      </c>
      <c r="AU54" s="69">
        <f>ROUND(SUM(AU55:AU58),5)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ROUND(SUM(AZ55:AZ58),2)</f>
        <v>0</v>
      </c>
      <c r="BA54" s="68">
        <f>ROUND(SUM(BA55:BA58),2)</f>
        <v>0</v>
      </c>
      <c r="BB54" s="68">
        <f>ROUND(SUM(BB55:BB58),2)</f>
        <v>0</v>
      </c>
      <c r="BC54" s="68">
        <f>ROUND(SUM(BC55:BC58),2)</f>
        <v>0</v>
      </c>
      <c r="BD54" s="70">
        <f>ROUND(SUM(BD55:BD58),2)</f>
        <v>0</v>
      </c>
      <c r="BS54" s="71" t="s">
        <v>69</v>
      </c>
      <c r="BT54" s="71" t="s">
        <v>70</v>
      </c>
      <c r="BU54" s="72" t="s">
        <v>71</v>
      </c>
      <c r="BV54" s="71" t="s">
        <v>72</v>
      </c>
      <c r="BW54" s="71" t="s">
        <v>4</v>
      </c>
      <c r="BX54" s="71" t="s">
        <v>73</v>
      </c>
      <c r="CL54" s="71"/>
    </row>
    <row r="55" spans="1:91" s="82" customFormat="1" ht="16.5" customHeight="1">
      <c r="A55" s="73" t="s">
        <v>74</v>
      </c>
      <c r="B55" s="74"/>
      <c r="C55" s="75"/>
      <c r="D55" s="287" t="s">
        <v>75</v>
      </c>
      <c r="E55" s="287"/>
      <c r="F55" s="287"/>
      <c r="G55" s="287"/>
      <c r="H55" s="287"/>
      <c r="I55" s="76"/>
      <c r="J55" s="287" t="s">
        <v>76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8">
        <f>'SO 101 - Komunikace a zpe...'!J30</f>
        <v>0</v>
      </c>
      <c r="AH55" s="288"/>
      <c r="AI55" s="288"/>
      <c r="AJ55" s="288"/>
      <c r="AK55" s="288"/>
      <c r="AL55" s="288"/>
      <c r="AM55" s="288"/>
      <c r="AN55" s="288">
        <f>SUM(AG55,AT55)</f>
        <v>0</v>
      </c>
      <c r="AO55" s="288"/>
      <c r="AP55" s="288"/>
      <c r="AQ55" s="77" t="s">
        <v>77</v>
      </c>
      <c r="AR55" s="74"/>
      <c r="AS55" s="78">
        <v>0</v>
      </c>
      <c r="AT55" s="79">
        <f>ROUND(SUM(AV55:AW55),2)</f>
        <v>0</v>
      </c>
      <c r="AU55" s="80">
        <f>'SO 101 - Komunikace a zpe...'!P92</f>
        <v>0</v>
      </c>
      <c r="AV55" s="79">
        <f>'SO 101 - Komunikace a zpe...'!J33</f>
        <v>0</v>
      </c>
      <c r="AW55" s="79">
        <f>'SO 101 - Komunikace a zpe...'!J34</f>
        <v>0</v>
      </c>
      <c r="AX55" s="79">
        <f>'SO 101 - Komunikace a zpe...'!J35</f>
        <v>0</v>
      </c>
      <c r="AY55" s="79">
        <f>'SO 101 - Komunikace a zpe...'!J36</f>
        <v>0</v>
      </c>
      <c r="AZ55" s="79">
        <f>'SO 101 - Komunikace a zpe...'!F33</f>
        <v>0</v>
      </c>
      <c r="BA55" s="79">
        <f>'SO 101 - Komunikace a zpe...'!F34</f>
        <v>0</v>
      </c>
      <c r="BB55" s="79">
        <f>'SO 101 - Komunikace a zpe...'!F35</f>
        <v>0</v>
      </c>
      <c r="BC55" s="79">
        <f>'SO 101 - Komunikace a zpe...'!F36</f>
        <v>0</v>
      </c>
      <c r="BD55" s="81">
        <f>'SO 101 - Komunikace a zpe...'!F37</f>
        <v>0</v>
      </c>
      <c r="BT55" s="83" t="s">
        <v>78</v>
      </c>
      <c r="BV55" s="83" t="s">
        <v>72</v>
      </c>
      <c r="BW55" s="83" t="s">
        <v>79</v>
      </c>
      <c r="BX55" s="83" t="s">
        <v>4</v>
      </c>
      <c r="CL55" s="83"/>
      <c r="CM55" s="83" t="s">
        <v>80</v>
      </c>
    </row>
    <row r="56" spans="1:91" s="82" customFormat="1" ht="16.5" customHeight="1">
      <c r="A56" s="73" t="s">
        <v>74</v>
      </c>
      <c r="B56" s="74"/>
      <c r="C56" s="75"/>
      <c r="D56" s="287" t="s">
        <v>81</v>
      </c>
      <c r="E56" s="287"/>
      <c r="F56" s="287"/>
      <c r="G56" s="287"/>
      <c r="H56" s="287"/>
      <c r="I56" s="76"/>
      <c r="J56" s="287" t="s">
        <v>82</v>
      </c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  <c r="Y56" s="287"/>
      <c r="Z56" s="287"/>
      <c r="AA56" s="287"/>
      <c r="AB56" s="287"/>
      <c r="AC56" s="287"/>
      <c r="AD56" s="287"/>
      <c r="AE56" s="287"/>
      <c r="AF56" s="287"/>
      <c r="AG56" s="288">
        <f>'SO 301 - Odvodnění zpevně...'!J30</f>
        <v>0</v>
      </c>
      <c r="AH56" s="288"/>
      <c r="AI56" s="288"/>
      <c r="AJ56" s="288"/>
      <c r="AK56" s="288"/>
      <c r="AL56" s="288"/>
      <c r="AM56" s="288"/>
      <c r="AN56" s="288">
        <f>SUM(AG56,AT56)</f>
        <v>0</v>
      </c>
      <c r="AO56" s="288"/>
      <c r="AP56" s="288"/>
      <c r="AQ56" s="77" t="s">
        <v>77</v>
      </c>
      <c r="AR56" s="74"/>
      <c r="AS56" s="78">
        <v>0</v>
      </c>
      <c r="AT56" s="79">
        <f>ROUND(SUM(AV56:AW56),2)</f>
        <v>0</v>
      </c>
      <c r="AU56" s="80">
        <f>'SO 301 - Odvodnění zpevně...'!P89</f>
        <v>0</v>
      </c>
      <c r="AV56" s="79">
        <f>'SO 301 - Odvodnění zpevně...'!J33</f>
        <v>0</v>
      </c>
      <c r="AW56" s="79">
        <f>'SO 301 - Odvodnění zpevně...'!J34</f>
        <v>0</v>
      </c>
      <c r="AX56" s="79">
        <f>'SO 301 - Odvodnění zpevně...'!J35</f>
        <v>0</v>
      </c>
      <c r="AY56" s="79">
        <f>'SO 301 - Odvodnění zpevně...'!J36</f>
        <v>0</v>
      </c>
      <c r="AZ56" s="79">
        <f>'SO 301 - Odvodnění zpevně...'!F33</f>
        <v>0</v>
      </c>
      <c r="BA56" s="79">
        <f>'SO 301 - Odvodnění zpevně...'!F34</f>
        <v>0</v>
      </c>
      <c r="BB56" s="79">
        <f>'SO 301 - Odvodnění zpevně...'!F35</f>
        <v>0</v>
      </c>
      <c r="BC56" s="79">
        <f>'SO 301 - Odvodnění zpevně...'!F36</f>
        <v>0</v>
      </c>
      <c r="BD56" s="81">
        <f>'SO 301 - Odvodnění zpevně...'!F37</f>
        <v>0</v>
      </c>
      <c r="BT56" s="83" t="s">
        <v>78</v>
      </c>
      <c r="BV56" s="83" t="s">
        <v>72</v>
      </c>
      <c r="BW56" s="83" t="s">
        <v>83</v>
      </c>
      <c r="BX56" s="83" t="s">
        <v>4</v>
      </c>
      <c r="CL56" s="83"/>
      <c r="CM56" s="83" t="s">
        <v>80</v>
      </c>
    </row>
    <row r="57" spans="1:91" s="82" customFormat="1" ht="16.5" customHeight="1">
      <c r="A57" s="73" t="s">
        <v>74</v>
      </c>
      <c r="B57" s="74"/>
      <c r="C57" s="75"/>
      <c r="D57" s="287" t="s">
        <v>84</v>
      </c>
      <c r="E57" s="287"/>
      <c r="F57" s="287"/>
      <c r="G57" s="287"/>
      <c r="H57" s="287"/>
      <c r="I57" s="76"/>
      <c r="J57" s="287" t="s">
        <v>85</v>
      </c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  <c r="AF57" s="287"/>
      <c r="AG57" s="288">
        <f>'SO 401 - Veřejné osvětlení'!J30</f>
        <v>0</v>
      </c>
      <c r="AH57" s="288"/>
      <c r="AI57" s="288"/>
      <c r="AJ57" s="288"/>
      <c r="AK57" s="288"/>
      <c r="AL57" s="288"/>
      <c r="AM57" s="288"/>
      <c r="AN57" s="288">
        <f>SUM(AG57,AT57)</f>
        <v>0</v>
      </c>
      <c r="AO57" s="288"/>
      <c r="AP57" s="288"/>
      <c r="AQ57" s="77" t="s">
        <v>77</v>
      </c>
      <c r="AR57" s="74"/>
      <c r="AS57" s="78">
        <v>0</v>
      </c>
      <c r="AT57" s="79">
        <f>ROUND(SUM(AV57:AW57),2)</f>
        <v>0</v>
      </c>
      <c r="AU57" s="80">
        <f>'SO 401 - Veřejné osvětlení'!P82</f>
        <v>0</v>
      </c>
      <c r="AV57" s="79">
        <f>'SO 401 - Veřejné osvětlení'!J33</f>
        <v>0</v>
      </c>
      <c r="AW57" s="79">
        <f>'SO 401 - Veřejné osvětlení'!J34</f>
        <v>0</v>
      </c>
      <c r="AX57" s="79">
        <f>'SO 401 - Veřejné osvětlení'!J35</f>
        <v>0</v>
      </c>
      <c r="AY57" s="79">
        <f>'SO 401 - Veřejné osvětlení'!J36</f>
        <v>0</v>
      </c>
      <c r="AZ57" s="79">
        <f>'SO 401 - Veřejné osvětlení'!F33</f>
        <v>0</v>
      </c>
      <c r="BA57" s="79">
        <f>'SO 401 - Veřejné osvětlení'!F34</f>
        <v>0</v>
      </c>
      <c r="BB57" s="79">
        <f>'SO 401 - Veřejné osvětlení'!F35</f>
        <v>0</v>
      </c>
      <c r="BC57" s="79">
        <f>'SO 401 - Veřejné osvětlení'!F36</f>
        <v>0</v>
      </c>
      <c r="BD57" s="81">
        <f>'SO 401 - Veřejné osvětlení'!F37</f>
        <v>0</v>
      </c>
      <c r="BT57" s="83" t="s">
        <v>78</v>
      </c>
      <c r="BV57" s="83" t="s">
        <v>72</v>
      </c>
      <c r="BW57" s="83" t="s">
        <v>86</v>
      </c>
      <c r="BX57" s="83" t="s">
        <v>4</v>
      </c>
      <c r="CL57" s="83"/>
      <c r="CM57" s="83" t="s">
        <v>80</v>
      </c>
    </row>
    <row r="58" spans="1:91" s="82" customFormat="1" ht="16.5" customHeight="1">
      <c r="A58" s="73" t="s">
        <v>74</v>
      </c>
      <c r="B58" s="74"/>
      <c r="C58" s="75"/>
      <c r="D58" s="287" t="s">
        <v>87</v>
      </c>
      <c r="E58" s="287"/>
      <c r="F58" s="287"/>
      <c r="G58" s="287"/>
      <c r="H58" s="287"/>
      <c r="I58" s="76"/>
      <c r="J58" s="287" t="s">
        <v>88</v>
      </c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8">
        <f>'VON - Vedlejší a ostatní ...'!J30</f>
        <v>0</v>
      </c>
      <c r="AH58" s="288"/>
      <c r="AI58" s="288"/>
      <c r="AJ58" s="288"/>
      <c r="AK58" s="288"/>
      <c r="AL58" s="288"/>
      <c r="AM58" s="288"/>
      <c r="AN58" s="288">
        <f>SUM(AG58,AT58)</f>
        <v>0</v>
      </c>
      <c r="AO58" s="288"/>
      <c r="AP58" s="288"/>
      <c r="AQ58" s="77" t="s">
        <v>87</v>
      </c>
      <c r="AR58" s="74"/>
      <c r="AS58" s="84">
        <v>0</v>
      </c>
      <c r="AT58" s="85">
        <f>ROUND(SUM(AV58:AW58),2)</f>
        <v>0</v>
      </c>
      <c r="AU58" s="86">
        <f>'VON - Vedlejší a ostatní ...'!P82</f>
        <v>0</v>
      </c>
      <c r="AV58" s="85">
        <f>'VON - Vedlejší a ostatní ...'!J33</f>
        <v>0</v>
      </c>
      <c r="AW58" s="85">
        <f>'VON - Vedlejší a ostatní ...'!J34</f>
        <v>0</v>
      </c>
      <c r="AX58" s="85">
        <f>'VON - Vedlejší a ostatní ...'!J35</f>
        <v>0</v>
      </c>
      <c r="AY58" s="85">
        <f>'VON - Vedlejší a ostatní ...'!J36</f>
        <v>0</v>
      </c>
      <c r="AZ58" s="85">
        <f>'VON - Vedlejší a ostatní ...'!F33</f>
        <v>0</v>
      </c>
      <c r="BA58" s="85">
        <f>'VON - Vedlejší a ostatní ...'!F34</f>
        <v>0</v>
      </c>
      <c r="BB58" s="85">
        <f>'VON - Vedlejší a ostatní ...'!F35</f>
        <v>0</v>
      </c>
      <c r="BC58" s="85">
        <f>'VON - Vedlejší a ostatní ...'!F36</f>
        <v>0</v>
      </c>
      <c r="BD58" s="87">
        <f>'VON - Vedlejší a ostatní ...'!F37</f>
        <v>0</v>
      </c>
      <c r="BT58" s="83" t="s">
        <v>78</v>
      </c>
      <c r="BV58" s="83" t="s">
        <v>72</v>
      </c>
      <c r="BW58" s="83" t="s">
        <v>89</v>
      </c>
      <c r="BX58" s="83" t="s">
        <v>4</v>
      </c>
      <c r="CL58" s="83"/>
      <c r="CM58" s="83" t="s">
        <v>80</v>
      </c>
    </row>
    <row r="59" spans="1:91" s="33" customFormat="1" ht="30" customHeight="1">
      <c r="A59" s="29"/>
      <c r="B59" s="30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30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</row>
    <row r="60" spans="1:91" s="33" customFormat="1" ht="7" customHeight="1">
      <c r="A60" s="2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0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</row>
  </sheetData>
  <mergeCells count="54">
    <mergeCell ref="D57:H57"/>
    <mergeCell ref="J57:AF57"/>
    <mergeCell ref="AG57:AM57"/>
    <mergeCell ref="AN57:AP57"/>
    <mergeCell ref="D58:H58"/>
    <mergeCell ref="J58:AF58"/>
    <mergeCell ref="AG58:AM58"/>
    <mergeCell ref="AN58:AP58"/>
    <mergeCell ref="D55:H55"/>
    <mergeCell ref="J55:AF55"/>
    <mergeCell ref="AG55:AM55"/>
    <mergeCell ref="AN55:AP55"/>
    <mergeCell ref="D56:H56"/>
    <mergeCell ref="J56:AF56"/>
    <mergeCell ref="AG56:AM56"/>
    <mergeCell ref="AN56:AP56"/>
    <mergeCell ref="C52:G52"/>
    <mergeCell ref="I52:AF52"/>
    <mergeCell ref="AG52:AM52"/>
    <mergeCell ref="AN52:AP52"/>
    <mergeCell ref="AG54:AM54"/>
    <mergeCell ref="AN54:AP54"/>
    <mergeCell ref="L45:AO45"/>
    <mergeCell ref="AM47:AN47"/>
    <mergeCell ref="AM49:AP49"/>
    <mergeCell ref="AS49:AT51"/>
    <mergeCell ref="AM50:AP5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55" location="'SO 101 - Komunikace a zpe...'!C2" display="/" xr:uid="{00000000-0004-0000-0000-000000000000}"/>
    <hyperlink ref="A56" location="'SO 301 - Odvodnění zpevně...'!C2" display="/" xr:uid="{00000000-0004-0000-0000-000001000000}"/>
    <hyperlink ref="A57" location="'SO 401 - Veřejné osvětlení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0"/>
  <sheetViews>
    <sheetView showGridLines="0" topLeftCell="A64" zoomScaleNormal="100" workbookViewId="0">
      <selection activeCell="I95" sqref="I95"/>
    </sheetView>
  </sheetViews>
  <sheetFormatPr baseColWidth="10" defaultColWidth="8.5" defaultRowHeight="11"/>
  <cols>
    <col min="1" max="1" width="8.25" style="14" customWidth="1"/>
    <col min="2" max="2" width="1.25" style="14" customWidth="1"/>
    <col min="3" max="4" width="4.25" style="14" customWidth="1"/>
    <col min="5" max="5" width="17.25" style="14" customWidth="1"/>
    <col min="6" max="6" width="100.75" style="14" customWidth="1"/>
    <col min="7" max="7" width="7.5" style="14" customWidth="1"/>
    <col min="8" max="8" width="14" style="14" customWidth="1"/>
    <col min="9" max="9" width="15.75" style="14" customWidth="1"/>
    <col min="10" max="11" width="22.25" style="14" customWidth="1"/>
    <col min="12" max="12" width="9.25" style="14" customWidth="1"/>
    <col min="13" max="13" width="10.75" style="14" hidden="1" customWidth="1"/>
    <col min="14" max="14" width="9.25" style="14" hidden="1" customWidth="1"/>
    <col min="15" max="20" width="14.25" style="14" hidden="1" customWidth="1"/>
    <col min="21" max="21" width="16.25" style="14" hidden="1" customWidth="1"/>
    <col min="22" max="22" width="12.25" style="14" customWidth="1"/>
    <col min="23" max="23" width="16.25" style="14" customWidth="1"/>
    <col min="24" max="24" width="12.25" style="14" customWidth="1"/>
    <col min="25" max="25" width="15" style="14" customWidth="1"/>
    <col min="26" max="26" width="11" style="14" customWidth="1"/>
    <col min="27" max="27" width="15" style="14" customWidth="1"/>
    <col min="28" max="28" width="16.25" style="14" customWidth="1"/>
    <col min="29" max="29" width="11" style="14" customWidth="1"/>
    <col min="30" max="30" width="15" style="14" customWidth="1"/>
    <col min="31" max="31" width="16.25" style="14" customWidth="1"/>
    <col min="44" max="65" width="9.25" style="14" hidden="1" customWidth="1"/>
  </cols>
  <sheetData>
    <row r="2" spans="1:46" s="14" customFormat="1" ht="37" customHeight="1">
      <c r="L2" s="13" t="s">
        <v>5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6" t="s">
        <v>79</v>
      </c>
    </row>
    <row r="3" spans="1:46" s="14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4" customFormat="1" ht="25" customHeight="1">
      <c r="B4" s="19"/>
      <c r="D4" s="20" t="s">
        <v>90</v>
      </c>
      <c r="L4" s="19"/>
      <c r="M4" s="88" t="s">
        <v>10</v>
      </c>
      <c r="AT4" s="16" t="s">
        <v>3</v>
      </c>
    </row>
    <row r="5" spans="1:46" s="14" customFormat="1" ht="7" customHeight="1">
      <c r="B5" s="19"/>
      <c r="L5" s="19"/>
    </row>
    <row r="6" spans="1:46" s="14" customFormat="1" ht="12" customHeight="1">
      <c r="B6" s="19"/>
      <c r="D6" s="24" t="s">
        <v>15</v>
      </c>
      <c r="L6" s="19"/>
    </row>
    <row r="7" spans="1:46" s="14" customFormat="1" ht="16.5" customHeight="1">
      <c r="B7" s="19"/>
      <c r="E7" s="289" t="str">
        <f>'Rekapitulace stavby'!K6</f>
        <v>Veltrusy - rekonstrukce ulice Opletalova</v>
      </c>
      <c r="F7" s="289"/>
      <c r="G7" s="289"/>
      <c r="H7" s="289"/>
      <c r="L7" s="19"/>
    </row>
    <row r="8" spans="1:46" s="33" customFormat="1" ht="12" customHeight="1">
      <c r="A8" s="29"/>
      <c r="B8" s="30"/>
      <c r="C8" s="29"/>
      <c r="D8" s="24" t="s">
        <v>91</v>
      </c>
      <c r="E8" s="29"/>
      <c r="F8" s="29"/>
      <c r="G8" s="29"/>
      <c r="H8" s="29"/>
      <c r="I8" s="29"/>
      <c r="J8" s="29"/>
      <c r="K8" s="29"/>
      <c r="L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33" customFormat="1" ht="16.5" customHeight="1">
      <c r="A9" s="29"/>
      <c r="B9" s="30"/>
      <c r="C9" s="29"/>
      <c r="D9" s="29"/>
      <c r="E9" s="2" t="s">
        <v>92</v>
      </c>
      <c r="F9" s="2"/>
      <c r="G9" s="2"/>
      <c r="H9" s="2"/>
      <c r="I9" s="29"/>
      <c r="J9" s="29"/>
      <c r="K9" s="29"/>
      <c r="L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33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33" customFormat="1" ht="12" customHeight="1">
      <c r="A11" s="29"/>
      <c r="B11" s="30"/>
      <c r="C11" s="29"/>
      <c r="D11" s="24" t="s">
        <v>17</v>
      </c>
      <c r="E11" s="29"/>
      <c r="F11" s="25"/>
      <c r="G11" s="29"/>
      <c r="H11" s="29"/>
      <c r="I11" s="24" t="s">
        <v>18</v>
      </c>
      <c r="J11" s="25"/>
      <c r="K11" s="29"/>
      <c r="L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33" customFormat="1" ht="12" customHeight="1">
      <c r="A12" s="29"/>
      <c r="B12" s="30"/>
      <c r="C12" s="29"/>
      <c r="D12" s="24" t="s">
        <v>19</v>
      </c>
      <c r="E12" s="29"/>
      <c r="F12" s="25" t="s">
        <v>20</v>
      </c>
      <c r="G12" s="29"/>
      <c r="H12" s="29"/>
      <c r="I12" s="24" t="s">
        <v>21</v>
      </c>
      <c r="J12" s="90" t="str">
        <f>'Rekapitulace stavby'!AN8</f>
        <v>13. 7. 2020</v>
      </c>
      <c r="K12" s="29"/>
      <c r="L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33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33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5"/>
      <c r="K14" s="29"/>
      <c r="L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33" customFormat="1" ht="18" customHeight="1">
      <c r="A15" s="29"/>
      <c r="B15" s="30"/>
      <c r="C15" s="29"/>
      <c r="D15" s="29"/>
      <c r="E15" s="25" t="s">
        <v>25</v>
      </c>
      <c r="F15" s="29"/>
      <c r="G15" s="29"/>
      <c r="H15" s="29"/>
      <c r="I15" s="24" t="s">
        <v>26</v>
      </c>
      <c r="J15" s="25"/>
      <c r="K15" s="29"/>
      <c r="L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33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33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6" t="str">
        <f>'Rekapitulace stavby'!AN13</f>
        <v>Vyplň údaj</v>
      </c>
      <c r="K17" s="29"/>
      <c r="L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33" customFormat="1" ht="18" customHeight="1">
      <c r="A18" s="29"/>
      <c r="B18" s="30"/>
      <c r="C18" s="29"/>
      <c r="D18" s="29"/>
      <c r="E18" s="290" t="str">
        <f>'Rekapitulace stavby'!E14</f>
        <v>Vyplň údaj</v>
      </c>
      <c r="F18" s="290"/>
      <c r="G18" s="290"/>
      <c r="H18" s="290"/>
      <c r="I18" s="24" t="s">
        <v>26</v>
      </c>
      <c r="J18" s="26" t="str">
        <f>'Rekapitulace stavby'!AN14</f>
        <v>Vyplň údaj</v>
      </c>
      <c r="K18" s="29"/>
      <c r="L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33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33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5"/>
      <c r="K20" s="29"/>
      <c r="L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33" customFormat="1" ht="18" customHeight="1">
      <c r="A21" s="29"/>
      <c r="B21" s="30"/>
      <c r="C21" s="29"/>
      <c r="D21" s="29"/>
      <c r="E21" s="25" t="s">
        <v>30</v>
      </c>
      <c r="F21" s="29"/>
      <c r="G21" s="29"/>
      <c r="H21" s="29"/>
      <c r="I21" s="24" t="s">
        <v>26</v>
      </c>
      <c r="J21" s="25"/>
      <c r="K21" s="29"/>
      <c r="L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33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33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5" t="str">
        <f>IF('Rekapitulace stavby'!AN19="","",'Rekapitulace stavby'!AN19)</f>
        <v/>
      </c>
      <c r="K23" s="29"/>
      <c r="L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33" customFormat="1" ht="18" customHeight="1">
      <c r="A24" s="29"/>
      <c r="B24" s="30"/>
      <c r="C24" s="29"/>
      <c r="D24" s="29"/>
      <c r="E24" s="25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5" t="str">
        <f>IF('Rekapitulace stavby'!AN20="","",'Rekapitulace stavby'!AN20)</f>
        <v/>
      </c>
      <c r="K24" s="29"/>
      <c r="L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33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33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94" customFormat="1" ht="23.25" customHeight="1">
      <c r="A27" s="91"/>
      <c r="B27" s="92"/>
      <c r="C27" s="91"/>
      <c r="D27" s="91"/>
      <c r="E27" s="9" t="s">
        <v>93</v>
      </c>
      <c r="F27" s="9"/>
      <c r="G27" s="9"/>
      <c r="H27" s="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33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33" customFormat="1" ht="7" customHeight="1">
      <c r="A29" s="29"/>
      <c r="B29" s="30"/>
      <c r="C29" s="29"/>
      <c r="D29" s="60"/>
      <c r="E29" s="60"/>
      <c r="F29" s="60"/>
      <c r="G29" s="60"/>
      <c r="H29" s="60"/>
      <c r="I29" s="60"/>
      <c r="J29" s="60"/>
      <c r="K29" s="60"/>
      <c r="L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33" customFormat="1" ht="25.5" customHeight="1">
      <c r="A30" s="29"/>
      <c r="B30" s="30"/>
      <c r="C30" s="29"/>
      <c r="D30" s="95" t="s">
        <v>36</v>
      </c>
      <c r="E30" s="29"/>
      <c r="F30" s="29"/>
      <c r="G30" s="29"/>
      <c r="H30" s="29"/>
      <c r="I30" s="29"/>
      <c r="J30" s="96">
        <f>ROUND(J92, 2)</f>
        <v>0</v>
      </c>
      <c r="K30" s="29"/>
      <c r="L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33" customFormat="1" ht="7" customHeight="1">
      <c r="A31" s="29"/>
      <c r="B31" s="30"/>
      <c r="C31" s="29"/>
      <c r="D31" s="60"/>
      <c r="E31" s="60"/>
      <c r="F31" s="60"/>
      <c r="G31" s="60"/>
      <c r="H31" s="60"/>
      <c r="I31" s="60"/>
      <c r="J31" s="60"/>
      <c r="K31" s="60"/>
      <c r="L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33" customFormat="1" ht="14.5" customHeight="1">
      <c r="A32" s="29"/>
      <c r="B32" s="30"/>
      <c r="C32" s="29"/>
      <c r="D32" s="29"/>
      <c r="E32" s="29"/>
      <c r="F32" s="97" t="s">
        <v>38</v>
      </c>
      <c r="G32" s="29"/>
      <c r="H32" s="29"/>
      <c r="I32" s="97" t="s">
        <v>37</v>
      </c>
      <c r="J32" s="97" t="s">
        <v>39</v>
      </c>
      <c r="K32" s="29"/>
      <c r="L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33" customFormat="1" ht="14.5" customHeight="1">
      <c r="A33" s="29"/>
      <c r="B33" s="30"/>
      <c r="C33" s="29"/>
      <c r="D33" s="98" t="s">
        <v>40</v>
      </c>
      <c r="E33" s="24" t="s">
        <v>41</v>
      </c>
      <c r="F33" s="99">
        <f>ROUND((SUM(BE92:BE469)),  2)</f>
        <v>0</v>
      </c>
      <c r="G33" s="29"/>
      <c r="H33" s="29"/>
      <c r="I33" s="100">
        <v>0.21</v>
      </c>
      <c r="J33" s="99">
        <f>ROUND(((SUM(BE92:BE469))*I33),  2)</f>
        <v>0</v>
      </c>
      <c r="K33" s="29"/>
      <c r="L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33" customFormat="1" ht="14.5" customHeight="1">
      <c r="A34" s="29"/>
      <c r="B34" s="30"/>
      <c r="C34" s="29"/>
      <c r="D34" s="29"/>
      <c r="E34" s="24" t="s">
        <v>42</v>
      </c>
      <c r="F34" s="99">
        <f>ROUND((SUM(BF92:BF469)),  2)</f>
        <v>0</v>
      </c>
      <c r="G34" s="29"/>
      <c r="H34" s="29"/>
      <c r="I34" s="100">
        <v>0.15</v>
      </c>
      <c r="J34" s="99">
        <f>ROUND(((SUM(BF92:BF469))*I34),  2)</f>
        <v>0</v>
      </c>
      <c r="K34" s="29"/>
      <c r="L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33" customFormat="1" ht="14.5" hidden="1" customHeight="1">
      <c r="A35" s="29"/>
      <c r="B35" s="30"/>
      <c r="C35" s="29"/>
      <c r="D35" s="29"/>
      <c r="E35" s="24" t="s">
        <v>43</v>
      </c>
      <c r="F35" s="99">
        <f>ROUND((SUM(BG92:BG469)),  2)</f>
        <v>0</v>
      </c>
      <c r="G35" s="29"/>
      <c r="H35" s="29"/>
      <c r="I35" s="100">
        <v>0.21</v>
      </c>
      <c r="J35" s="99">
        <f>0</f>
        <v>0</v>
      </c>
      <c r="K35" s="29"/>
      <c r="L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33" customFormat="1" ht="14.5" hidden="1" customHeight="1">
      <c r="A36" s="29"/>
      <c r="B36" s="30"/>
      <c r="C36" s="29"/>
      <c r="D36" s="29"/>
      <c r="E36" s="24" t="s">
        <v>44</v>
      </c>
      <c r="F36" s="99">
        <f>ROUND((SUM(BH92:BH469)),  2)</f>
        <v>0</v>
      </c>
      <c r="G36" s="29"/>
      <c r="H36" s="29"/>
      <c r="I36" s="100">
        <v>0.15</v>
      </c>
      <c r="J36" s="99">
        <f>0</f>
        <v>0</v>
      </c>
      <c r="K36" s="29"/>
      <c r="L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33" customFormat="1" ht="14.5" hidden="1" customHeight="1">
      <c r="A37" s="29"/>
      <c r="B37" s="30"/>
      <c r="C37" s="29"/>
      <c r="D37" s="29"/>
      <c r="E37" s="24" t="s">
        <v>45</v>
      </c>
      <c r="F37" s="99">
        <f>ROUND((SUM(BI92:BI469)),  2)</f>
        <v>0</v>
      </c>
      <c r="G37" s="29"/>
      <c r="H37" s="29"/>
      <c r="I37" s="100">
        <v>0</v>
      </c>
      <c r="J37" s="99">
        <f>0</f>
        <v>0</v>
      </c>
      <c r="K37" s="29"/>
      <c r="L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33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33" customFormat="1" ht="25.5" customHeight="1">
      <c r="A39" s="29"/>
      <c r="B39" s="30"/>
      <c r="C39" s="101"/>
      <c r="D39" s="102" t="s">
        <v>46</v>
      </c>
      <c r="E39" s="54"/>
      <c r="F39" s="54"/>
      <c r="G39" s="103" t="s">
        <v>47</v>
      </c>
      <c r="H39" s="104" t="s">
        <v>48</v>
      </c>
      <c r="I39" s="54"/>
      <c r="J39" s="105">
        <f>SUM(J30:J37)</f>
        <v>0</v>
      </c>
      <c r="K39" s="106"/>
      <c r="L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33" customFormat="1" ht="14.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33" customFormat="1" ht="7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33" customFormat="1" ht="25" customHeight="1">
      <c r="A45" s="29"/>
      <c r="B45" s="30"/>
      <c r="C45" s="20" t="s">
        <v>94</v>
      </c>
      <c r="D45" s="29"/>
      <c r="E45" s="29"/>
      <c r="F45" s="29"/>
      <c r="G45" s="29"/>
      <c r="H45" s="29"/>
      <c r="I45" s="29"/>
      <c r="J45" s="29"/>
      <c r="K45" s="29"/>
      <c r="L45" s="8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33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33" customFormat="1" ht="12" customHeight="1">
      <c r="A47" s="29"/>
      <c r="B47" s="30"/>
      <c r="C47" s="24" t="s">
        <v>15</v>
      </c>
      <c r="D47" s="29"/>
      <c r="E47" s="29"/>
      <c r="F47" s="29"/>
      <c r="G47" s="29"/>
      <c r="H47" s="29"/>
      <c r="I47" s="29"/>
      <c r="J47" s="29"/>
      <c r="K47" s="29"/>
      <c r="L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33" customFormat="1" ht="16.5" customHeight="1">
      <c r="A48" s="29"/>
      <c r="B48" s="30"/>
      <c r="C48" s="29"/>
      <c r="D48" s="29"/>
      <c r="E48" s="289" t="str">
        <f>E7</f>
        <v>Veltrusy - rekonstrukce ulice Opletalova</v>
      </c>
      <c r="F48" s="289"/>
      <c r="G48" s="289"/>
      <c r="H48" s="289"/>
      <c r="I48" s="29"/>
      <c r="J48" s="29"/>
      <c r="K48" s="29"/>
      <c r="L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33" customFormat="1" ht="12" customHeight="1">
      <c r="A49" s="29"/>
      <c r="B49" s="30"/>
      <c r="C49" s="24" t="s">
        <v>91</v>
      </c>
      <c r="D49" s="29"/>
      <c r="E49" s="29"/>
      <c r="F49" s="29"/>
      <c r="G49" s="29"/>
      <c r="H49" s="29"/>
      <c r="I49" s="29"/>
      <c r="J49" s="29"/>
      <c r="K49" s="29"/>
      <c r="L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33" customFormat="1" ht="16.5" customHeight="1">
      <c r="A50" s="29"/>
      <c r="B50" s="30"/>
      <c r="C50" s="29"/>
      <c r="D50" s="29"/>
      <c r="E50" s="2" t="str">
        <f>E9</f>
        <v>SO 101 - Komunikace a zpevněné plochy</v>
      </c>
      <c r="F50" s="2"/>
      <c r="G50" s="2"/>
      <c r="H50" s="2"/>
      <c r="I50" s="29"/>
      <c r="J50" s="29"/>
      <c r="K50" s="29"/>
      <c r="L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33" customFormat="1" ht="7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33" customFormat="1" ht="12" customHeight="1">
      <c r="A52" s="29"/>
      <c r="B52" s="30"/>
      <c r="C52" s="24" t="s">
        <v>19</v>
      </c>
      <c r="D52" s="29"/>
      <c r="E52" s="29"/>
      <c r="F52" s="25" t="str">
        <f>F12</f>
        <v>Veltrusy, křiž. s ulicí Riegrova</v>
      </c>
      <c r="G52" s="29"/>
      <c r="H52" s="29"/>
      <c r="I52" s="24" t="s">
        <v>21</v>
      </c>
      <c r="J52" s="90" t="str">
        <f>IF(J12="","",J12)</f>
        <v>13. 7. 2020</v>
      </c>
      <c r="K52" s="29"/>
      <c r="L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33" customFormat="1" ht="7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33" customFormat="1" ht="25.75" customHeight="1">
      <c r="A54" s="29"/>
      <c r="B54" s="30"/>
      <c r="C54" s="24" t="s">
        <v>23</v>
      </c>
      <c r="D54" s="29"/>
      <c r="E54" s="29"/>
      <c r="F54" s="25" t="str">
        <f>E15</f>
        <v>Město Veltrusy</v>
      </c>
      <c r="G54" s="29"/>
      <c r="H54" s="29"/>
      <c r="I54" s="24" t="s">
        <v>29</v>
      </c>
      <c r="J54" s="107" t="str">
        <f>E21</f>
        <v>MKdoprava, Ing. Miroslav Kalina</v>
      </c>
      <c r="K54" s="29"/>
      <c r="L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33" customFormat="1" ht="15.25" customHeight="1">
      <c r="A55" s="29"/>
      <c r="B55" s="30"/>
      <c r="C55" s="24" t="s">
        <v>27</v>
      </c>
      <c r="D55" s="29"/>
      <c r="E55" s="29"/>
      <c r="F55" s="25" t="str">
        <f>IF(E18="","",E18)</f>
        <v>Vyplň údaj</v>
      </c>
      <c r="G55" s="29"/>
      <c r="H55" s="29"/>
      <c r="I55" s="24" t="s">
        <v>32</v>
      </c>
      <c r="J55" s="107" t="str">
        <f>E24</f>
        <v xml:space="preserve"> </v>
      </c>
      <c r="K55" s="29"/>
      <c r="L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33" customFormat="1" ht="10.2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33" customFormat="1" ht="29.25" customHeight="1">
      <c r="A57" s="29"/>
      <c r="B57" s="30"/>
      <c r="C57" s="108" t="s">
        <v>95</v>
      </c>
      <c r="D57" s="101"/>
      <c r="E57" s="101"/>
      <c r="F57" s="101"/>
      <c r="G57" s="101"/>
      <c r="H57" s="101"/>
      <c r="I57" s="101"/>
      <c r="J57" s="109" t="s">
        <v>96</v>
      </c>
      <c r="K57" s="101"/>
      <c r="L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33" customFormat="1" ht="10.2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33" customFormat="1" ht="22.75" customHeight="1">
      <c r="A59" s="29"/>
      <c r="B59" s="30"/>
      <c r="C59" s="110" t="s">
        <v>68</v>
      </c>
      <c r="D59" s="29"/>
      <c r="E59" s="29"/>
      <c r="F59" s="29"/>
      <c r="G59" s="29"/>
      <c r="H59" s="29"/>
      <c r="I59" s="29"/>
      <c r="J59" s="96">
        <f>J92</f>
        <v>0</v>
      </c>
      <c r="K59" s="29"/>
      <c r="L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97</v>
      </c>
    </row>
    <row r="60" spans="1:47" s="111" customFormat="1" ht="25" customHeight="1">
      <c r="B60" s="112"/>
      <c r="D60" s="113" t="s">
        <v>98</v>
      </c>
      <c r="E60" s="114"/>
      <c r="F60" s="114"/>
      <c r="G60" s="114"/>
      <c r="H60" s="114"/>
      <c r="I60" s="114"/>
      <c r="J60" s="115">
        <f>J93</f>
        <v>0</v>
      </c>
      <c r="L60" s="112"/>
    </row>
    <row r="61" spans="1:47" s="116" customFormat="1" ht="20" customHeight="1">
      <c r="B61" s="117"/>
      <c r="D61" s="118" t="s">
        <v>99</v>
      </c>
      <c r="E61" s="119"/>
      <c r="F61" s="119"/>
      <c r="G61" s="119"/>
      <c r="H61" s="119"/>
      <c r="I61" s="119"/>
      <c r="J61" s="120">
        <f>J94</f>
        <v>0</v>
      </c>
      <c r="L61" s="117"/>
    </row>
    <row r="62" spans="1:47" s="116" customFormat="1" ht="20" customHeight="1">
      <c r="B62" s="117"/>
      <c r="D62" s="118" t="s">
        <v>100</v>
      </c>
      <c r="E62" s="119"/>
      <c r="F62" s="119"/>
      <c r="G62" s="119"/>
      <c r="H62" s="119"/>
      <c r="I62" s="119"/>
      <c r="J62" s="120">
        <f>J209</f>
        <v>0</v>
      </c>
      <c r="L62" s="117"/>
    </row>
    <row r="63" spans="1:47" s="116" customFormat="1" ht="20" customHeight="1">
      <c r="B63" s="117"/>
      <c r="D63" s="118" t="s">
        <v>101</v>
      </c>
      <c r="E63" s="119"/>
      <c r="F63" s="119"/>
      <c r="G63" s="119"/>
      <c r="H63" s="119"/>
      <c r="I63" s="119"/>
      <c r="J63" s="120">
        <f>J223</f>
        <v>0</v>
      </c>
      <c r="L63" s="117"/>
    </row>
    <row r="64" spans="1:47" s="116" customFormat="1" ht="20" customHeight="1">
      <c r="B64" s="117"/>
      <c r="D64" s="118" t="s">
        <v>102</v>
      </c>
      <c r="E64" s="119"/>
      <c r="F64" s="119"/>
      <c r="G64" s="119"/>
      <c r="H64" s="119"/>
      <c r="I64" s="119"/>
      <c r="J64" s="120">
        <f>J243</f>
        <v>0</v>
      </c>
      <c r="L64" s="117"/>
    </row>
    <row r="65" spans="1:31" s="116" customFormat="1" ht="20" customHeight="1">
      <c r="B65" s="117"/>
      <c r="D65" s="118" t="s">
        <v>103</v>
      </c>
      <c r="E65" s="119"/>
      <c r="F65" s="119"/>
      <c r="G65" s="119"/>
      <c r="H65" s="119"/>
      <c r="I65" s="119"/>
      <c r="J65" s="120">
        <f>J249</f>
        <v>0</v>
      </c>
      <c r="L65" s="117"/>
    </row>
    <row r="66" spans="1:31" s="116" customFormat="1" ht="20" customHeight="1">
      <c r="B66" s="117"/>
      <c r="D66" s="118" t="s">
        <v>104</v>
      </c>
      <c r="E66" s="119"/>
      <c r="F66" s="119"/>
      <c r="G66" s="119"/>
      <c r="H66" s="119"/>
      <c r="I66" s="119"/>
      <c r="J66" s="120">
        <f>J349</f>
        <v>0</v>
      </c>
      <c r="L66" s="117"/>
    </row>
    <row r="67" spans="1:31" s="116" customFormat="1" ht="20" customHeight="1">
      <c r="B67" s="117"/>
      <c r="D67" s="118" t="s">
        <v>105</v>
      </c>
      <c r="E67" s="119"/>
      <c r="F67" s="119"/>
      <c r="G67" s="119"/>
      <c r="H67" s="119"/>
      <c r="I67" s="119"/>
      <c r="J67" s="120">
        <f>J438</f>
        <v>0</v>
      </c>
      <c r="L67" s="117"/>
    </row>
    <row r="68" spans="1:31" s="116" customFormat="1" ht="20" customHeight="1">
      <c r="B68" s="117"/>
      <c r="D68" s="118" t="s">
        <v>106</v>
      </c>
      <c r="E68" s="119"/>
      <c r="F68" s="119"/>
      <c r="G68" s="119"/>
      <c r="H68" s="119"/>
      <c r="I68" s="119"/>
      <c r="J68" s="120">
        <f>J454</f>
        <v>0</v>
      </c>
      <c r="L68" s="117"/>
    </row>
    <row r="69" spans="1:31" s="111" customFormat="1" ht="25" customHeight="1">
      <c r="B69" s="112"/>
      <c r="D69" s="113" t="s">
        <v>107</v>
      </c>
      <c r="E69" s="114"/>
      <c r="F69" s="114"/>
      <c r="G69" s="114"/>
      <c r="H69" s="114"/>
      <c r="I69" s="114"/>
      <c r="J69" s="115">
        <f>J457</f>
        <v>0</v>
      </c>
      <c r="L69" s="112"/>
    </row>
    <row r="70" spans="1:31" s="116" customFormat="1" ht="20" customHeight="1">
      <c r="B70" s="117"/>
      <c r="D70" s="118" t="s">
        <v>108</v>
      </c>
      <c r="E70" s="119"/>
      <c r="F70" s="119"/>
      <c r="G70" s="119"/>
      <c r="H70" s="119"/>
      <c r="I70" s="119"/>
      <c r="J70" s="120">
        <f>J458</f>
        <v>0</v>
      </c>
      <c r="L70" s="117"/>
    </row>
    <row r="71" spans="1:31" s="111" customFormat="1" ht="25" customHeight="1">
      <c r="B71" s="112"/>
      <c r="D71" s="113" t="s">
        <v>109</v>
      </c>
      <c r="E71" s="114"/>
      <c r="F71" s="114"/>
      <c r="G71" s="114"/>
      <c r="H71" s="114"/>
      <c r="I71" s="114"/>
      <c r="J71" s="115">
        <f>J465</f>
        <v>0</v>
      </c>
      <c r="L71" s="112"/>
    </row>
    <row r="72" spans="1:31" s="116" customFormat="1" ht="20" customHeight="1">
      <c r="B72" s="117"/>
      <c r="D72" s="118" t="s">
        <v>110</v>
      </c>
      <c r="E72" s="119"/>
      <c r="F72" s="119"/>
      <c r="G72" s="119"/>
      <c r="H72" s="119"/>
      <c r="I72" s="119"/>
      <c r="J72" s="120">
        <f>J466</f>
        <v>0</v>
      </c>
      <c r="L72" s="117"/>
    </row>
    <row r="73" spans="1:31" s="33" customFormat="1" ht="21.7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33" customFormat="1" ht="7" customHeight="1">
      <c r="A74" s="2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8" spans="1:31" s="33" customFormat="1" ht="7" customHeight="1">
      <c r="A78" s="29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33" customFormat="1" ht="25" customHeight="1">
      <c r="A79" s="29"/>
      <c r="B79" s="30"/>
      <c r="C79" s="20" t="s">
        <v>111</v>
      </c>
      <c r="D79" s="29"/>
      <c r="E79" s="29"/>
      <c r="F79" s="29"/>
      <c r="G79" s="29"/>
      <c r="H79" s="29"/>
      <c r="I79" s="29"/>
      <c r="J79" s="29"/>
      <c r="K79" s="29"/>
      <c r="L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33" customFormat="1" ht="7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33" customFormat="1" ht="12" customHeight="1">
      <c r="A81" s="29"/>
      <c r="B81" s="30"/>
      <c r="C81" s="24" t="s">
        <v>15</v>
      </c>
      <c r="D81" s="29"/>
      <c r="E81" s="29"/>
      <c r="F81" s="29"/>
      <c r="G81" s="29"/>
      <c r="H81" s="29"/>
      <c r="I81" s="29"/>
      <c r="J81" s="29"/>
      <c r="K81" s="29"/>
      <c r="L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33" customFormat="1" ht="16.5" customHeight="1">
      <c r="A82" s="29"/>
      <c r="B82" s="30"/>
      <c r="C82" s="29"/>
      <c r="D82" s="29"/>
      <c r="E82" s="289" t="str">
        <f>E7</f>
        <v>Veltrusy - rekonstrukce ulice Opletalova</v>
      </c>
      <c r="F82" s="289"/>
      <c r="G82" s="289"/>
      <c r="H82" s="289"/>
      <c r="I82" s="29"/>
      <c r="J82" s="29"/>
      <c r="K82" s="29"/>
      <c r="L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33" customFormat="1" ht="12" customHeight="1">
      <c r="A83" s="29"/>
      <c r="B83" s="30"/>
      <c r="C83" s="24" t="s">
        <v>91</v>
      </c>
      <c r="D83" s="29"/>
      <c r="E83" s="29"/>
      <c r="F83" s="29"/>
      <c r="G83" s="29"/>
      <c r="H83" s="29"/>
      <c r="I83" s="29"/>
      <c r="J83" s="29"/>
      <c r="K83" s="29"/>
      <c r="L83" s="8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33" customFormat="1" ht="16.5" customHeight="1">
      <c r="A84" s="29"/>
      <c r="B84" s="30"/>
      <c r="C84" s="29"/>
      <c r="D84" s="29"/>
      <c r="E84" s="2" t="str">
        <f>E9</f>
        <v>SO 101 - Komunikace a zpevněné plochy</v>
      </c>
      <c r="F84" s="2"/>
      <c r="G84" s="2"/>
      <c r="H84" s="2"/>
      <c r="I84" s="29"/>
      <c r="J84" s="29"/>
      <c r="K84" s="29"/>
      <c r="L84" s="8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33" customFormat="1" ht="7" customHeight="1">
      <c r="A85" s="29"/>
      <c r="B85" s="30"/>
      <c r="C85" s="29"/>
      <c r="D85" s="29"/>
      <c r="E85" s="29"/>
      <c r="F85" s="29"/>
      <c r="G85" s="29"/>
      <c r="H85" s="29"/>
      <c r="I85" s="29"/>
      <c r="J85" s="29"/>
      <c r="K85" s="29"/>
      <c r="L85" s="8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33" customFormat="1" ht="12" customHeight="1">
      <c r="A86" s="29"/>
      <c r="B86" s="30"/>
      <c r="C86" s="24" t="s">
        <v>19</v>
      </c>
      <c r="D86" s="29"/>
      <c r="E86" s="29"/>
      <c r="F86" s="25" t="str">
        <f>F12</f>
        <v>Veltrusy, křiž. s ulicí Riegrova</v>
      </c>
      <c r="G86" s="29"/>
      <c r="H86" s="29"/>
      <c r="I86" s="24" t="s">
        <v>21</v>
      </c>
      <c r="J86" s="90" t="str">
        <f>IF(J12="","",J12)</f>
        <v>13. 7. 2020</v>
      </c>
      <c r="K86" s="29"/>
      <c r="L86" s="8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33" customFormat="1" ht="7" customHeight="1">
      <c r="A87" s="29"/>
      <c r="B87" s="30"/>
      <c r="C87" s="29"/>
      <c r="D87" s="29"/>
      <c r="E87" s="29"/>
      <c r="F87" s="29"/>
      <c r="G87" s="29"/>
      <c r="H87" s="29"/>
      <c r="I87" s="29"/>
      <c r="J87" s="29"/>
      <c r="K87" s="29"/>
      <c r="L87" s="8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5" s="33" customFormat="1" ht="25.75" customHeight="1">
      <c r="A88" s="29"/>
      <c r="B88" s="30"/>
      <c r="C88" s="24" t="s">
        <v>23</v>
      </c>
      <c r="D88" s="29"/>
      <c r="E88" s="29"/>
      <c r="F88" s="25" t="str">
        <f>E15</f>
        <v>Město Veltrusy</v>
      </c>
      <c r="G88" s="29"/>
      <c r="H88" s="29"/>
      <c r="I88" s="24" t="s">
        <v>29</v>
      </c>
      <c r="J88" s="107" t="str">
        <f>E21</f>
        <v>MKdoprava, Ing. Miroslav Kalina</v>
      </c>
      <c r="K88" s="29"/>
      <c r="L88" s="8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65" s="33" customFormat="1" ht="15.25" customHeight="1">
      <c r="A89" s="29"/>
      <c r="B89" s="30"/>
      <c r="C89" s="24" t="s">
        <v>27</v>
      </c>
      <c r="D89" s="29"/>
      <c r="E89" s="29"/>
      <c r="F89" s="25" t="str">
        <f>IF(E18="","",E18)</f>
        <v>Vyplň údaj</v>
      </c>
      <c r="G89" s="29"/>
      <c r="H89" s="29"/>
      <c r="I89" s="24" t="s">
        <v>32</v>
      </c>
      <c r="J89" s="107" t="str">
        <f>E24</f>
        <v xml:space="preserve"> </v>
      </c>
      <c r="K89" s="29"/>
      <c r="L89" s="8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65" s="33" customFormat="1" ht="10.2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8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65" s="127" customFormat="1" ht="29.25" customHeight="1">
      <c r="A91" s="121"/>
      <c r="B91" s="122"/>
      <c r="C91" s="123" t="s">
        <v>112</v>
      </c>
      <c r="D91" s="124" t="s">
        <v>55</v>
      </c>
      <c r="E91" s="124" t="s">
        <v>51</v>
      </c>
      <c r="F91" s="124" t="s">
        <v>52</v>
      </c>
      <c r="G91" s="124" t="s">
        <v>113</v>
      </c>
      <c r="H91" s="124" t="s">
        <v>114</v>
      </c>
      <c r="I91" s="124" t="s">
        <v>115</v>
      </c>
      <c r="J91" s="124" t="s">
        <v>96</v>
      </c>
      <c r="K91" s="125" t="s">
        <v>116</v>
      </c>
      <c r="L91" s="126"/>
      <c r="M91" s="56"/>
      <c r="N91" s="57" t="s">
        <v>40</v>
      </c>
      <c r="O91" s="57" t="s">
        <v>117</v>
      </c>
      <c r="P91" s="57" t="s">
        <v>118</v>
      </c>
      <c r="Q91" s="57" t="s">
        <v>119</v>
      </c>
      <c r="R91" s="57" t="s">
        <v>120</v>
      </c>
      <c r="S91" s="57" t="s">
        <v>121</v>
      </c>
      <c r="T91" s="58" t="s">
        <v>122</v>
      </c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65" s="33" customFormat="1" ht="22.75" customHeight="1">
      <c r="A92" s="29"/>
      <c r="B92" s="30"/>
      <c r="C92" s="64" t="s">
        <v>123</v>
      </c>
      <c r="D92" s="29"/>
      <c r="E92" s="29"/>
      <c r="F92" s="29"/>
      <c r="G92" s="29"/>
      <c r="H92" s="29"/>
      <c r="I92" s="29"/>
      <c r="J92" s="128">
        <f>BK92</f>
        <v>0</v>
      </c>
      <c r="K92" s="29"/>
      <c r="L92" s="30"/>
      <c r="M92" s="59"/>
      <c r="N92" s="50"/>
      <c r="O92" s="60"/>
      <c r="P92" s="129">
        <f>P93+P457+P465</f>
        <v>0</v>
      </c>
      <c r="Q92" s="60"/>
      <c r="R92" s="129">
        <f>R93+R457+R465</f>
        <v>117.29343960000001</v>
      </c>
      <c r="S92" s="60"/>
      <c r="T92" s="130">
        <f>T93+T457+T465</f>
        <v>20.012079999999997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6" t="s">
        <v>69</v>
      </c>
      <c r="AU92" s="16" t="s">
        <v>97</v>
      </c>
      <c r="BK92" s="131">
        <f>BK93+BK457+BK465</f>
        <v>0</v>
      </c>
    </row>
    <row r="93" spans="1:65" s="132" customFormat="1" ht="26" customHeight="1">
      <c r="B93" s="133"/>
      <c r="D93" s="134" t="s">
        <v>69</v>
      </c>
      <c r="E93" s="135" t="s">
        <v>124</v>
      </c>
      <c r="F93" s="135" t="s">
        <v>125</v>
      </c>
      <c r="I93" s="136"/>
      <c r="J93" s="137">
        <f>BK93</f>
        <v>0</v>
      </c>
      <c r="L93" s="133"/>
      <c r="M93" s="138"/>
      <c r="N93" s="139"/>
      <c r="O93" s="139"/>
      <c r="P93" s="140">
        <f>P94+P209+P223+P243+P249+P349+P438+P454</f>
        <v>0</v>
      </c>
      <c r="Q93" s="139"/>
      <c r="R93" s="140">
        <f>R94+R209+R223+R243+R249+R349+R438+R454</f>
        <v>111.87273960000002</v>
      </c>
      <c r="S93" s="139"/>
      <c r="T93" s="141">
        <f>T94+T209+T223+T243+T249+T349+T438+T454</f>
        <v>20.012079999999997</v>
      </c>
      <c r="AR93" s="134" t="s">
        <v>78</v>
      </c>
      <c r="AT93" s="142" t="s">
        <v>69</v>
      </c>
      <c r="AU93" s="142" t="s">
        <v>70</v>
      </c>
      <c r="AY93" s="134" t="s">
        <v>126</v>
      </c>
      <c r="BK93" s="143">
        <f>BK94+BK209+BK223+BK243+BK249+BK349+BK438+BK454</f>
        <v>0</v>
      </c>
    </row>
    <row r="94" spans="1:65" s="132" customFormat="1" ht="22.75" customHeight="1">
      <c r="B94" s="133"/>
      <c r="D94" s="134" t="s">
        <v>69</v>
      </c>
      <c r="E94" s="144" t="s">
        <v>78</v>
      </c>
      <c r="F94" s="144" t="s">
        <v>127</v>
      </c>
      <c r="I94" s="136"/>
      <c r="J94" s="145">
        <f>BK94</f>
        <v>0</v>
      </c>
      <c r="L94" s="133"/>
      <c r="M94" s="138"/>
      <c r="N94" s="139"/>
      <c r="O94" s="139"/>
      <c r="P94" s="140">
        <f>SUM(P95:P208)</f>
        <v>0</v>
      </c>
      <c r="Q94" s="139"/>
      <c r="R94" s="140">
        <f>SUM(R95:R208)</f>
        <v>3.5775000000000001</v>
      </c>
      <c r="S94" s="139"/>
      <c r="T94" s="141">
        <f>SUM(T95:T208)</f>
        <v>13.444999999999999</v>
      </c>
      <c r="AR94" s="134" t="s">
        <v>78</v>
      </c>
      <c r="AT94" s="142" t="s">
        <v>69</v>
      </c>
      <c r="AU94" s="142" t="s">
        <v>78</v>
      </c>
      <c r="AY94" s="134" t="s">
        <v>126</v>
      </c>
      <c r="BK94" s="143">
        <f>SUM(BK95:BK208)</f>
        <v>0</v>
      </c>
    </row>
    <row r="95" spans="1:65" s="33" customFormat="1" ht="21.75" customHeight="1">
      <c r="A95" s="29"/>
      <c r="B95" s="146"/>
      <c r="C95" s="147" t="s">
        <v>78</v>
      </c>
      <c r="D95" s="147" t="s">
        <v>128</v>
      </c>
      <c r="E95" s="148" t="s">
        <v>129</v>
      </c>
      <c r="F95" s="149" t="s">
        <v>130</v>
      </c>
      <c r="G95" s="150" t="s">
        <v>131</v>
      </c>
      <c r="H95" s="311">
        <v>5</v>
      </c>
      <c r="I95" s="151"/>
      <c r="J95" s="152">
        <f>ROUND(I95*H95,2)</f>
        <v>0</v>
      </c>
      <c r="K95" s="149" t="s">
        <v>132</v>
      </c>
      <c r="L95" s="30"/>
      <c r="M95" s="153"/>
      <c r="N95" s="154" t="s">
        <v>41</v>
      </c>
      <c r="O95" s="52"/>
      <c r="P95" s="155">
        <f>O95*H95</f>
        <v>0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57" t="s">
        <v>133</v>
      </c>
      <c r="AT95" s="157" t="s">
        <v>128</v>
      </c>
      <c r="AU95" s="157" t="s">
        <v>80</v>
      </c>
      <c r="AY95" s="16" t="s">
        <v>126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78</v>
      </c>
      <c r="BK95" s="158">
        <f>ROUND(I95*H95,2)</f>
        <v>0</v>
      </c>
      <c r="BL95" s="16" t="s">
        <v>133</v>
      </c>
      <c r="BM95" s="157" t="s">
        <v>134</v>
      </c>
    </row>
    <row r="96" spans="1:65" s="33" customFormat="1" ht="24">
      <c r="A96" s="29"/>
      <c r="B96" s="30"/>
      <c r="C96" s="29"/>
      <c r="D96" s="159" t="s">
        <v>135</v>
      </c>
      <c r="E96" s="29"/>
      <c r="F96" s="160" t="s">
        <v>136</v>
      </c>
      <c r="G96" s="29"/>
      <c r="H96" s="29"/>
      <c r="I96" s="161"/>
      <c r="J96" s="29"/>
      <c r="K96" s="29"/>
      <c r="L96" s="30"/>
      <c r="M96" s="162"/>
      <c r="N96" s="163"/>
      <c r="O96" s="52"/>
      <c r="P96" s="52"/>
      <c r="Q96" s="52"/>
      <c r="R96" s="52"/>
      <c r="S96" s="52"/>
      <c r="T96" s="53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6" t="s">
        <v>135</v>
      </c>
      <c r="AU96" s="16" t="s">
        <v>80</v>
      </c>
    </row>
    <row r="97" spans="1:65" s="33" customFormat="1" ht="24">
      <c r="A97" s="29"/>
      <c r="B97" s="30"/>
      <c r="C97" s="29"/>
      <c r="D97" s="159" t="s">
        <v>137</v>
      </c>
      <c r="E97" s="29"/>
      <c r="F97" s="164" t="s">
        <v>138</v>
      </c>
      <c r="G97" s="29"/>
      <c r="H97" s="29"/>
      <c r="I97" s="161"/>
      <c r="J97" s="29"/>
      <c r="K97" s="29"/>
      <c r="L97" s="30"/>
      <c r="M97" s="162"/>
      <c r="N97" s="163"/>
      <c r="O97" s="52"/>
      <c r="P97" s="52"/>
      <c r="Q97" s="52"/>
      <c r="R97" s="52"/>
      <c r="S97" s="52"/>
      <c r="T97" s="53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6" t="s">
        <v>137</v>
      </c>
      <c r="AU97" s="16" t="s">
        <v>80</v>
      </c>
    </row>
    <row r="98" spans="1:65" s="165" customFormat="1" ht="12">
      <c r="B98" s="166"/>
      <c r="D98" s="159" t="s">
        <v>139</v>
      </c>
      <c r="E98" s="167"/>
      <c r="F98" s="168" t="s">
        <v>140</v>
      </c>
      <c r="H98" s="167"/>
      <c r="I98" s="169"/>
      <c r="L98" s="166"/>
      <c r="M98" s="170"/>
      <c r="N98" s="171"/>
      <c r="O98" s="171"/>
      <c r="P98" s="171"/>
      <c r="Q98" s="171"/>
      <c r="R98" s="171"/>
      <c r="S98" s="171"/>
      <c r="T98" s="172"/>
      <c r="AT98" s="167" t="s">
        <v>139</v>
      </c>
      <c r="AU98" s="167" t="s">
        <v>80</v>
      </c>
      <c r="AV98" s="165" t="s">
        <v>78</v>
      </c>
      <c r="AW98" s="165" t="s">
        <v>31</v>
      </c>
      <c r="AX98" s="165" t="s">
        <v>70</v>
      </c>
      <c r="AY98" s="167" t="s">
        <v>126</v>
      </c>
    </row>
    <row r="99" spans="1:65" s="173" customFormat="1" ht="12">
      <c r="B99" s="174"/>
      <c r="D99" s="159" t="s">
        <v>139</v>
      </c>
      <c r="E99" s="175"/>
      <c r="F99" s="176" t="s">
        <v>141</v>
      </c>
      <c r="H99" s="177">
        <v>5</v>
      </c>
      <c r="I99" s="178"/>
      <c r="L99" s="174"/>
      <c r="M99" s="179"/>
      <c r="N99" s="180"/>
      <c r="O99" s="180"/>
      <c r="P99" s="180"/>
      <c r="Q99" s="180"/>
      <c r="R99" s="180"/>
      <c r="S99" s="180"/>
      <c r="T99" s="181"/>
      <c r="AT99" s="175" t="s">
        <v>139</v>
      </c>
      <c r="AU99" s="175" t="s">
        <v>80</v>
      </c>
      <c r="AV99" s="173" t="s">
        <v>80</v>
      </c>
      <c r="AW99" s="173" t="s">
        <v>31</v>
      </c>
      <c r="AX99" s="173" t="s">
        <v>70</v>
      </c>
      <c r="AY99" s="175" t="s">
        <v>126</v>
      </c>
    </row>
    <row r="100" spans="1:65" s="33" customFormat="1" ht="16.5" customHeight="1">
      <c r="A100" s="29"/>
      <c r="B100" s="146"/>
      <c r="C100" s="147" t="s">
        <v>80</v>
      </c>
      <c r="D100" s="147" t="s">
        <v>128</v>
      </c>
      <c r="E100" s="148" t="s">
        <v>142</v>
      </c>
      <c r="F100" s="149" t="s">
        <v>143</v>
      </c>
      <c r="G100" s="150" t="s">
        <v>144</v>
      </c>
      <c r="H100" s="311">
        <v>2</v>
      </c>
      <c r="I100" s="151"/>
      <c r="J100" s="152">
        <f>ROUND(I100*H100,2)</f>
        <v>0</v>
      </c>
      <c r="K100" s="149" t="s">
        <v>132</v>
      </c>
      <c r="L100" s="30"/>
      <c r="M100" s="153"/>
      <c r="N100" s="154" t="s">
        <v>41</v>
      </c>
      <c r="O100" s="52"/>
      <c r="P100" s="155">
        <f>O100*H100</f>
        <v>0</v>
      </c>
      <c r="Q100" s="155">
        <v>0</v>
      </c>
      <c r="R100" s="155">
        <f>Q100*H100</f>
        <v>0</v>
      </c>
      <c r="S100" s="155">
        <v>0</v>
      </c>
      <c r="T100" s="156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57" t="s">
        <v>133</v>
      </c>
      <c r="AT100" s="157" t="s">
        <v>128</v>
      </c>
      <c r="AU100" s="157" t="s">
        <v>80</v>
      </c>
      <c r="AY100" s="16" t="s">
        <v>126</v>
      </c>
      <c r="BE100" s="158">
        <f>IF(N100="základní",J100,0)</f>
        <v>0</v>
      </c>
      <c r="BF100" s="158">
        <f>IF(N100="snížená",J100,0)</f>
        <v>0</v>
      </c>
      <c r="BG100" s="158">
        <f>IF(N100="zákl. přenesená",J100,0)</f>
        <v>0</v>
      </c>
      <c r="BH100" s="158">
        <f>IF(N100="sníž. přenesená",J100,0)</f>
        <v>0</v>
      </c>
      <c r="BI100" s="158">
        <f>IF(N100="nulová",J100,0)</f>
        <v>0</v>
      </c>
      <c r="BJ100" s="16" t="s">
        <v>78</v>
      </c>
      <c r="BK100" s="158">
        <f>ROUND(I100*H100,2)</f>
        <v>0</v>
      </c>
      <c r="BL100" s="16" t="s">
        <v>133</v>
      </c>
      <c r="BM100" s="157" t="s">
        <v>145</v>
      </c>
    </row>
    <row r="101" spans="1:65" s="33" customFormat="1" ht="12">
      <c r="A101" s="29"/>
      <c r="B101" s="30"/>
      <c r="C101" s="29"/>
      <c r="D101" s="159" t="s">
        <v>135</v>
      </c>
      <c r="E101" s="29"/>
      <c r="F101" s="160" t="s">
        <v>146</v>
      </c>
      <c r="G101" s="29"/>
      <c r="H101" s="29"/>
      <c r="I101" s="161"/>
      <c r="J101" s="29"/>
      <c r="K101" s="29"/>
      <c r="L101" s="30"/>
      <c r="M101" s="162"/>
      <c r="N101" s="163"/>
      <c r="O101" s="52"/>
      <c r="P101" s="52"/>
      <c r="Q101" s="52"/>
      <c r="R101" s="52"/>
      <c r="S101" s="52"/>
      <c r="T101" s="53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6" t="s">
        <v>135</v>
      </c>
      <c r="AU101" s="16" t="s">
        <v>80</v>
      </c>
    </row>
    <row r="102" spans="1:65" s="165" customFormat="1" ht="12">
      <c r="B102" s="166"/>
      <c r="D102" s="159" t="s">
        <v>139</v>
      </c>
      <c r="E102" s="167"/>
      <c r="F102" s="168" t="s">
        <v>140</v>
      </c>
      <c r="H102" s="167"/>
      <c r="I102" s="169"/>
      <c r="L102" s="166"/>
      <c r="M102" s="170"/>
      <c r="N102" s="171"/>
      <c r="O102" s="171"/>
      <c r="P102" s="171"/>
      <c r="Q102" s="171"/>
      <c r="R102" s="171"/>
      <c r="S102" s="171"/>
      <c r="T102" s="172"/>
      <c r="AT102" s="167" t="s">
        <v>139</v>
      </c>
      <c r="AU102" s="167" t="s">
        <v>80</v>
      </c>
      <c r="AV102" s="165" t="s">
        <v>78</v>
      </c>
      <c r="AW102" s="165" t="s">
        <v>31</v>
      </c>
      <c r="AX102" s="165" t="s">
        <v>70</v>
      </c>
      <c r="AY102" s="167" t="s">
        <v>126</v>
      </c>
    </row>
    <row r="103" spans="1:65" s="173" customFormat="1" ht="12">
      <c r="B103" s="174"/>
      <c r="D103" s="159" t="s">
        <v>139</v>
      </c>
      <c r="E103" s="175"/>
      <c r="F103" s="176" t="s">
        <v>147</v>
      </c>
      <c r="H103" s="177">
        <v>2</v>
      </c>
      <c r="I103" s="178"/>
      <c r="L103" s="174"/>
      <c r="M103" s="179"/>
      <c r="N103" s="180"/>
      <c r="O103" s="180"/>
      <c r="P103" s="180"/>
      <c r="Q103" s="180"/>
      <c r="R103" s="180"/>
      <c r="S103" s="180"/>
      <c r="T103" s="181"/>
      <c r="AT103" s="175" t="s">
        <v>139</v>
      </c>
      <c r="AU103" s="175" t="s">
        <v>80</v>
      </c>
      <c r="AV103" s="173" t="s">
        <v>80</v>
      </c>
      <c r="AW103" s="173" t="s">
        <v>31</v>
      </c>
      <c r="AX103" s="173" t="s">
        <v>70</v>
      </c>
      <c r="AY103" s="175" t="s">
        <v>126</v>
      </c>
    </row>
    <row r="104" spans="1:65" s="33" customFormat="1" ht="16.5" customHeight="1">
      <c r="A104" s="29"/>
      <c r="B104" s="146"/>
      <c r="C104" s="147" t="s">
        <v>148</v>
      </c>
      <c r="D104" s="147" t="s">
        <v>128</v>
      </c>
      <c r="E104" s="148" t="s">
        <v>149</v>
      </c>
      <c r="F104" s="149" t="s">
        <v>150</v>
      </c>
      <c r="G104" s="150" t="s">
        <v>144</v>
      </c>
      <c r="H104" s="311">
        <v>2</v>
      </c>
      <c r="I104" s="151"/>
      <c r="J104" s="152">
        <f>ROUND(I104*H104,2)</f>
        <v>0</v>
      </c>
      <c r="K104" s="149" t="s">
        <v>132</v>
      </c>
      <c r="L104" s="30"/>
      <c r="M104" s="153"/>
      <c r="N104" s="154" t="s">
        <v>41</v>
      </c>
      <c r="O104" s="52"/>
      <c r="P104" s="155">
        <f>O104*H104</f>
        <v>0</v>
      </c>
      <c r="Q104" s="155">
        <v>0</v>
      </c>
      <c r="R104" s="155">
        <f>Q104*H104</f>
        <v>0</v>
      </c>
      <c r="S104" s="155">
        <v>0</v>
      </c>
      <c r="T104" s="156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57" t="s">
        <v>133</v>
      </c>
      <c r="AT104" s="157" t="s">
        <v>128</v>
      </c>
      <c r="AU104" s="157" t="s">
        <v>80</v>
      </c>
      <c r="AY104" s="16" t="s">
        <v>126</v>
      </c>
      <c r="BE104" s="158">
        <f>IF(N104="základní",J104,0)</f>
        <v>0</v>
      </c>
      <c r="BF104" s="158">
        <f>IF(N104="snížená",J104,0)</f>
        <v>0</v>
      </c>
      <c r="BG104" s="158">
        <f>IF(N104="zákl. přenesená",J104,0)</f>
        <v>0</v>
      </c>
      <c r="BH104" s="158">
        <f>IF(N104="sníž. přenesená",J104,0)</f>
        <v>0</v>
      </c>
      <c r="BI104" s="158">
        <f>IF(N104="nulová",J104,0)</f>
        <v>0</v>
      </c>
      <c r="BJ104" s="16" t="s">
        <v>78</v>
      </c>
      <c r="BK104" s="158">
        <f>ROUND(I104*H104,2)</f>
        <v>0</v>
      </c>
      <c r="BL104" s="16" t="s">
        <v>133</v>
      </c>
      <c r="BM104" s="157" t="s">
        <v>151</v>
      </c>
    </row>
    <row r="105" spans="1:65" s="33" customFormat="1" ht="12">
      <c r="A105" s="29"/>
      <c r="B105" s="30"/>
      <c r="C105" s="29"/>
      <c r="D105" s="159" t="s">
        <v>135</v>
      </c>
      <c r="E105" s="29"/>
      <c r="F105" s="160" t="s">
        <v>152</v>
      </c>
      <c r="G105" s="29"/>
      <c r="H105" s="29"/>
      <c r="I105" s="161"/>
      <c r="J105" s="29"/>
      <c r="K105" s="29"/>
      <c r="L105" s="30"/>
      <c r="M105" s="162"/>
      <c r="N105" s="163"/>
      <c r="O105" s="52"/>
      <c r="P105" s="52"/>
      <c r="Q105" s="52"/>
      <c r="R105" s="52"/>
      <c r="S105" s="52"/>
      <c r="T105" s="53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6" t="s">
        <v>135</v>
      </c>
      <c r="AU105" s="16" t="s">
        <v>80</v>
      </c>
    </row>
    <row r="106" spans="1:65" s="165" customFormat="1" ht="12">
      <c r="B106" s="166"/>
      <c r="D106" s="159" t="s">
        <v>139</v>
      </c>
      <c r="E106" s="167"/>
      <c r="F106" s="168" t="s">
        <v>140</v>
      </c>
      <c r="H106" s="167"/>
      <c r="I106" s="169"/>
      <c r="L106" s="166"/>
      <c r="M106" s="170"/>
      <c r="N106" s="171"/>
      <c r="O106" s="171"/>
      <c r="P106" s="171"/>
      <c r="Q106" s="171"/>
      <c r="R106" s="171"/>
      <c r="S106" s="171"/>
      <c r="T106" s="172"/>
      <c r="AT106" s="167" t="s">
        <v>139</v>
      </c>
      <c r="AU106" s="167" t="s">
        <v>80</v>
      </c>
      <c r="AV106" s="165" t="s">
        <v>78</v>
      </c>
      <c r="AW106" s="165" t="s">
        <v>31</v>
      </c>
      <c r="AX106" s="165" t="s">
        <v>70</v>
      </c>
      <c r="AY106" s="167" t="s">
        <v>126</v>
      </c>
    </row>
    <row r="107" spans="1:65" s="173" customFormat="1" ht="12">
      <c r="B107" s="174"/>
      <c r="D107" s="159" t="s">
        <v>139</v>
      </c>
      <c r="E107" s="175"/>
      <c r="F107" s="176" t="s">
        <v>147</v>
      </c>
      <c r="H107" s="177">
        <v>2</v>
      </c>
      <c r="I107" s="178"/>
      <c r="L107" s="174"/>
      <c r="M107" s="179"/>
      <c r="N107" s="180"/>
      <c r="O107" s="180"/>
      <c r="P107" s="180"/>
      <c r="Q107" s="180"/>
      <c r="R107" s="180"/>
      <c r="S107" s="180"/>
      <c r="T107" s="181"/>
      <c r="AT107" s="175" t="s">
        <v>139</v>
      </c>
      <c r="AU107" s="175" t="s">
        <v>80</v>
      </c>
      <c r="AV107" s="173" t="s">
        <v>80</v>
      </c>
      <c r="AW107" s="173" t="s">
        <v>31</v>
      </c>
      <c r="AX107" s="173" t="s">
        <v>70</v>
      </c>
      <c r="AY107" s="175" t="s">
        <v>126</v>
      </c>
    </row>
    <row r="108" spans="1:65" s="33" customFormat="1" ht="16.5" customHeight="1">
      <c r="A108" s="29"/>
      <c r="B108" s="146"/>
      <c r="C108" s="147" t="s">
        <v>133</v>
      </c>
      <c r="D108" s="147" t="s">
        <v>128</v>
      </c>
      <c r="E108" s="148" t="s">
        <v>153</v>
      </c>
      <c r="F108" s="149" t="s">
        <v>154</v>
      </c>
      <c r="G108" s="150" t="s">
        <v>131</v>
      </c>
      <c r="H108" s="311">
        <v>8</v>
      </c>
      <c r="I108" s="151"/>
      <c r="J108" s="152">
        <f>ROUND(I108*H108,2)</f>
        <v>0</v>
      </c>
      <c r="K108" s="149" t="s">
        <v>132</v>
      </c>
      <c r="L108" s="30"/>
      <c r="M108" s="153"/>
      <c r="N108" s="154" t="s">
        <v>41</v>
      </c>
      <c r="O108" s="52"/>
      <c r="P108" s="155">
        <f>O108*H108</f>
        <v>0</v>
      </c>
      <c r="Q108" s="155">
        <v>0</v>
      </c>
      <c r="R108" s="155">
        <f>Q108*H108</f>
        <v>0</v>
      </c>
      <c r="S108" s="155">
        <v>0.22</v>
      </c>
      <c r="T108" s="156">
        <f>S108*H108</f>
        <v>1.76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57" t="s">
        <v>133</v>
      </c>
      <c r="AT108" s="157" t="s">
        <v>128</v>
      </c>
      <c r="AU108" s="157" t="s">
        <v>80</v>
      </c>
      <c r="AY108" s="16" t="s">
        <v>126</v>
      </c>
      <c r="BE108" s="158">
        <f>IF(N108="základní",J108,0)</f>
        <v>0</v>
      </c>
      <c r="BF108" s="158">
        <f>IF(N108="snížená",J108,0)</f>
        <v>0</v>
      </c>
      <c r="BG108" s="158">
        <f>IF(N108="zákl. přenesená",J108,0)</f>
        <v>0</v>
      </c>
      <c r="BH108" s="158">
        <f>IF(N108="sníž. přenesená",J108,0)</f>
        <v>0</v>
      </c>
      <c r="BI108" s="158">
        <f>IF(N108="nulová",J108,0)</f>
        <v>0</v>
      </c>
      <c r="BJ108" s="16" t="s">
        <v>78</v>
      </c>
      <c r="BK108" s="158">
        <f>ROUND(I108*H108,2)</f>
        <v>0</v>
      </c>
      <c r="BL108" s="16" t="s">
        <v>133</v>
      </c>
      <c r="BM108" s="157" t="s">
        <v>155</v>
      </c>
    </row>
    <row r="109" spans="1:65" s="33" customFormat="1" ht="24">
      <c r="A109" s="29"/>
      <c r="B109" s="30"/>
      <c r="C109" s="29"/>
      <c r="D109" s="159" t="s">
        <v>135</v>
      </c>
      <c r="E109" s="29"/>
      <c r="F109" s="160" t="s">
        <v>156</v>
      </c>
      <c r="G109" s="29"/>
      <c r="H109" s="29"/>
      <c r="I109" s="161"/>
      <c r="J109" s="29"/>
      <c r="K109" s="29"/>
      <c r="L109" s="30"/>
      <c r="M109" s="162"/>
      <c r="N109" s="163"/>
      <c r="O109" s="52"/>
      <c r="P109" s="52"/>
      <c r="Q109" s="52"/>
      <c r="R109" s="52"/>
      <c r="S109" s="52"/>
      <c r="T109" s="53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6" t="s">
        <v>135</v>
      </c>
      <c r="AU109" s="16" t="s">
        <v>80</v>
      </c>
    </row>
    <row r="110" spans="1:65" s="165" customFormat="1" ht="12">
      <c r="B110" s="166"/>
      <c r="D110" s="159" t="s">
        <v>139</v>
      </c>
      <c r="E110" s="167"/>
      <c r="F110" s="168" t="s">
        <v>140</v>
      </c>
      <c r="H110" s="167"/>
      <c r="I110" s="169"/>
      <c r="L110" s="166"/>
      <c r="M110" s="170"/>
      <c r="N110" s="171"/>
      <c r="O110" s="171"/>
      <c r="P110" s="171"/>
      <c r="Q110" s="171"/>
      <c r="R110" s="171"/>
      <c r="S110" s="171"/>
      <c r="T110" s="172"/>
      <c r="AT110" s="167" t="s">
        <v>139</v>
      </c>
      <c r="AU110" s="167" t="s">
        <v>80</v>
      </c>
      <c r="AV110" s="165" t="s">
        <v>78</v>
      </c>
      <c r="AW110" s="165" t="s">
        <v>31</v>
      </c>
      <c r="AX110" s="165" t="s">
        <v>70</v>
      </c>
      <c r="AY110" s="167" t="s">
        <v>126</v>
      </c>
    </row>
    <row r="111" spans="1:65" s="173" customFormat="1" ht="12">
      <c r="B111" s="174"/>
      <c r="D111" s="159" t="s">
        <v>139</v>
      </c>
      <c r="E111" s="175"/>
      <c r="F111" s="176" t="s">
        <v>157</v>
      </c>
      <c r="H111" s="177">
        <v>8</v>
      </c>
      <c r="I111" s="178"/>
      <c r="L111" s="174"/>
      <c r="M111" s="179"/>
      <c r="N111" s="180"/>
      <c r="O111" s="180"/>
      <c r="P111" s="180"/>
      <c r="Q111" s="180"/>
      <c r="R111" s="180"/>
      <c r="S111" s="180"/>
      <c r="T111" s="181"/>
      <c r="AT111" s="175" t="s">
        <v>139</v>
      </c>
      <c r="AU111" s="175" t="s">
        <v>80</v>
      </c>
      <c r="AV111" s="173" t="s">
        <v>80</v>
      </c>
      <c r="AW111" s="173" t="s">
        <v>31</v>
      </c>
      <c r="AX111" s="173" t="s">
        <v>70</v>
      </c>
      <c r="AY111" s="175" t="s">
        <v>126</v>
      </c>
    </row>
    <row r="112" spans="1:65" s="33" customFormat="1" ht="16.5" customHeight="1">
      <c r="A112" s="29"/>
      <c r="B112" s="146"/>
      <c r="C112" s="147" t="s">
        <v>158</v>
      </c>
      <c r="D112" s="147" t="s">
        <v>128</v>
      </c>
      <c r="E112" s="148" t="s">
        <v>159</v>
      </c>
      <c r="F112" s="149" t="s">
        <v>160</v>
      </c>
      <c r="G112" s="150" t="s">
        <v>161</v>
      </c>
      <c r="H112" s="311">
        <v>57</v>
      </c>
      <c r="I112" s="151"/>
      <c r="J112" s="152">
        <f>ROUND(I112*H112,2)</f>
        <v>0</v>
      </c>
      <c r="K112" s="149" t="s">
        <v>132</v>
      </c>
      <c r="L112" s="30"/>
      <c r="M112" s="153"/>
      <c r="N112" s="154" t="s">
        <v>41</v>
      </c>
      <c r="O112" s="52"/>
      <c r="P112" s="155">
        <f>O112*H112</f>
        <v>0</v>
      </c>
      <c r="Q112" s="155">
        <v>0</v>
      </c>
      <c r="R112" s="155">
        <f>Q112*H112</f>
        <v>0</v>
      </c>
      <c r="S112" s="155">
        <v>0.20499999999999999</v>
      </c>
      <c r="T112" s="156">
        <f>S112*H112</f>
        <v>11.684999999999999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57" t="s">
        <v>133</v>
      </c>
      <c r="AT112" s="157" t="s">
        <v>128</v>
      </c>
      <c r="AU112" s="157" t="s">
        <v>80</v>
      </c>
      <c r="AY112" s="16" t="s">
        <v>126</v>
      </c>
      <c r="BE112" s="158">
        <f>IF(N112="základní",J112,0)</f>
        <v>0</v>
      </c>
      <c r="BF112" s="158">
        <f>IF(N112="snížená",J112,0)</f>
        <v>0</v>
      </c>
      <c r="BG112" s="158">
        <f>IF(N112="zákl. přenesená",J112,0)</f>
        <v>0</v>
      </c>
      <c r="BH112" s="158">
        <f>IF(N112="sníž. přenesená",J112,0)</f>
        <v>0</v>
      </c>
      <c r="BI112" s="158">
        <f>IF(N112="nulová",J112,0)</f>
        <v>0</v>
      </c>
      <c r="BJ112" s="16" t="s">
        <v>78</v>
      </c>
      <c r="BK112" s="158">
        <f>ROUND(I112*H112,2)</f>
        <v>0</v>
      </c>
      <c r="BL112" s="16" t="s">
        <v>133</v>
      </c>
      <c r="BM112" s="157" t="s">
        <v>162</v>
      </c>
    </row>
    <row r="113" spans="1:65" s="33" customFormat="1" ht="24">
      <c r="A113" s="29"/>
      <c r="B113" s="30"/>
      <c r="C113" s="29"/>
      <c r="D113" s="159" t="s">
        <v>135</v>
      </c>
      <c r="E113" s="29"/>
      <c r="F113" s="160" t="s">
        <v>163</v>
      </c>
      <c r="G113" s="29"/>
      <c r="H113" s="29"/>
      <c r="I113" s="161"/>
      <c r="J113" s="29"/>
      <c r="K113" s="29"/>
      <c r="L113" s="30"/>
      <c r="M113" s="162"/>
      <c r="N113" s="163"/>
      <c r="O113" s="52"/>
      <c r="P113" s="52"/>
      <c r="Q113" s="52"/>
      <c r="R113" s="52"/>
      <c r="S113" s="52"/>
      <c r="T113" s="53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6" t="s">
        <v>135</v>
      </c>
      <c r="AU113" s="16" t="s">
        <v>80</v>
      </c>
    </row>
    <row r="114" spans="1:65" s="165" customFormat="1" ht="12">
      <c r="B114" s="166"/>
      <c r="D114" s="159" t="s">
        <v>139</v>
      </c>
      <c r="E114" s="167"/>
      <c r="F114" s="168" t="s">
        <v>140</v>
      </c>
      <c r="H114" s="167"/>
      <c r="I114" s="169"/>
      <c r="L114" s="166"/>
      <c r="M114" s="170"/>
      <c r="N114" s="171"/>
      <c r="O114" s="171"/>
      <c r="P114" s="171"/>
      <c r="Q114" s="171"/>
      <c r="R114" s="171"/>
      <c r="S114" s="171"/>
      <c r="T114" s="172"/>
      <c r="AT114" s="167" t="s">
        <v>139</v>
      </c>
      <c r="AU114" s="167" t="s">
        <v>80</v>
      </c>
      <c r="AV114" s="165" t="s">
        <v>78</v>
      </c>
      <c r="AW114" s="165" t="s">
        <v>31</v>
      </c>
      <c r="AX114" s="165" t="s">
        <v>70</v>
      </c>
      <c r="AY114" s="167" t="s">
        <v>126</v>
      </c>
    </row>
    <row r="115" spans="1:65" s="173" customFormat="1" ht="12">
      <c r="B115" s="174"/>
      <c r="D115" s="159" t="s">
        <v>139</v>
      </c>
      <c r="E115" s="175"/>
      <c r="F115" s="176" t="s">
        <v>164</v>
      </c>
      <c r="H115" s="177">
        <v>57</v>
      </c>
      <c r="I115" s="178"/>
      <c r="L115" s="174"/>
      <c r="M115" s="179"/>
      <c r="N115" s="180"/>
      <c r="O115" s="180"/>
      <c r="P115" s="180"/>
      <c r="Q115" s="180"/>
      <c r="R115" s="180"/>
      <c r="S115" s="180"/>
      <c r="T115" s="181"/>
      <c r="AT115" s="175" t="s">
        <v>139</v>
      </c>
      <c r="AU115" s="175" t="s">
        <v>80</v>
      </c>
      <c r="AV115" s="173" t="s">
        <v>80</v>
      </c>
      <c r="AW115" s="173" t="s">
        <v>31</v>
      </c>
      <c r="AX115" s="173" t="s">
        <v>70</v>
      </c>
      <c r="AY115" s="175" t="s">
        <v>126</v>
      </c>
    </row>
    <row r="116" spans="1:65" s="33" customFormat="1" ht="16.5" customHeight="1">
      <c r="A116" s="29"/>
      <c r="B116" s="146"/>
      <c r="C116" s="147" t="s">
        <v>165</v>
      </c>
      <c r="D116" s="147" t="s">
        <v>128</v>
      </c>
      <c r="E116" s="148" t="s">
        <v>166</v>
      </c>
      <c r="F116" s="149" t="s">
        <v>167</v>
      </c>
      <c r="G116" s="150" t="s">
        <v>131</v>
      </c>
      <c r="H116" s="311">
        <f>239+82.5</f>
        <v>321.5</v>
      </c>
      <c r="I116" s="151"/>
      <c r="J116" s="152">
        <f>ROUND(I116*H116,2)</f>
        <v>0</v>
      </c>
      <c r="K116" s="149" t="s">
        <v>132</v>
      </c>
      <c r="L116" s="30"/>
      <c r="M116" s="153"/>
      <c r="N116" s="154" t="s">
        <v>41</v>
      </c>
      <c r="O116" s="52"/>
      <c r="P116" s="155">
        <f>O116*H116</f>
        <v>0</v>
      </c>
      <c r="Q116" s="155">
        <v>0</v>
      </c>
      <c r="R116" s="155">
        <f>Q116*H116</f>
        <v>0</v>
      </c>
      <c r="S116" s="155">
        <v>0</v>
      </c>
      <c r="T116" s="156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57" t="s">
        <v>133</v>
      </c>
      <c r="AT116" s="157" t="s">
        <v>128</v>
      </c>
      <c r="AU116" s="157" t="s">
        <v>80</v>
      </c>
      <c r="AY116" s="16" t="s">
        <v>126</v>
      </c>
      <c r="BE116" s="158">
        <f>IF(N116="základní",J116,0)</f>
        <v>0</v>
      </c>
      <c r="BF116" s="158">
        <f>IF(N116="snížená",J116,0)</f>
        <v>0</v>
      </c>
      <c r="BG116" s="158">
        <f>IF(N116="zákl. přenesená",J116,0)</f>
        <v>0</v>
      </c>
      <c r="BH116" s="158">
        <f>IF(N116="sníž. přenesená",J116,0)</f>
        <v>0</v>
      </c>
      <c r="BI116" s="158">
        <f>IF(N116="nulová",J116,0)</f>
        <v>0</v>
      </c>
      <c r="BJ116" s="16" t="s">
        <v>78</v>
      </c>
      <c r="BK116" s="158">
        <f>ROUND(I116*H116,2)</f>
        <v>0</v>
      </c>
      <c r="BL116" s="16" t="s">
        <v>133</v>
      </c>
      <c r="BM116" s="157" t="s">
        <v>168</v>
      </c>
    </row>
    <row r="117" spans="1:65" s="33" customFormat="1" ht="12">
      <c r="A117" s="29"/>
      <c r="B117" s="30"/>
      <c r="C117" s="29"/>
      <c r="D117" s="159" t="s">
        <v>135</v>
      </c>
      <c r="E117" s="29"/>
      <c r="F117" s="160" t="s">
        <v>169</v>
      </c>
      <c r="G117" s="29"/>
      <c r="H117" s="29"/>
      <c r="I117" s="161"/>
      <c r="J117" s="29"/>
      <c r="K117" s="29"/>
      <c r="L117" s="30"/>
      <c r="M117" s="162"/>
      <c r="N117" s="163"/>
      <c r="O117" s="52"/>
      <c r="P117" s="52"/>
      <c r="Q117" s="52"/>
      <c r="R117" s="52"/>
      <c r="S117" s="52"/>
      <c r="T117" s="53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6" t="s">
        <v>135</v>
      </c>
      <c r="AU117" s="16" t="s">
        <v>80</v>
      </c>
    </row>
    <row r="118" spans="1:65" s="33" customFormat="1" ht="36">
      <c r="A118" s="29"/>
      <c r="B118" s="30"/>
      <c r="C118" s="29"/>
      <c r="D118" s="159" t="s">
        <v>137</v>
      </c>
      <c r="E118" s="29"/>
      <c r="F118" s="164" t="s">
        <v>170</v>
      </c>
      <c r="G118" s="29"/>
      <c r="H118" s="29"/>
      <c r="I118" s="161"/>
      <c r="J118" s="29"/>
      <c r="K118" s="29"/>
      <c r="L118" s="30"/>
      <c r="M118" s="162"/>
      <c r="N118" s="163"/>
      <c r="O118" s="52"/>
      <c r="P118" s="52"/>
      <c r="Q118" s="52"/>
      <c r="R118" s="52"/>
      <c r="S118" s="52"/>
      <c r="T118" s="53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6" t="s">
        <v>137</v>
      </c>
      <c r="AU118" s="16" t="s">
        <v>80</v>
      </c>
    </row>
    <row r="119" spans="1:65" s="165" customFormat="1" ht="12">
      <c r="B119" s="166"/>
      <c r="D119" s="159" t="s">
        <v>139</v>
      </c>
      <c r="E119" s="167"/>
      <c r="F119" s="168" t="s">
        <v>140</v>
      </c>
      <c r="H119" s="167"/>
      <c r="I119" s="169"/>
      <c r="L119" s="166"/>
      <c r="M119" s="170"/>
      <c r="N119" s="171"/>
      <c r="O119" s="171"/>
      <c r="P119" s="171"/>
      <c r="Q119" s="171"/>
      <c r="R119" s="171"/>
      <c r="S119" s="171"/>
      <c r="T119" s="172"/>
      <c r="AT119" s="167" t="s">
        <v>139</v>
      </c>
      <c r="AU119" s="167" t="s">
        <v>80</v>
      </c>
      <c r="AV119" s="165" t="s">
        <v>78</v>
      </c>
      <c r="AW119" s="165" t="s">
        <v>31</v>
      </c>
      <c r="AX119" s="165" t="s">
        <v>70</v>
      </c>
      <c r="AY119" s="167" t="s">
        <v>126</v>
      </c>
    </row>
    <row r="120" spans="1:65" s="173" customFormat="1" ht="12">
      <c r="B120" s="174"/>
      <c r="D120" s="159" t="s">
        <v>139</v>
      </c>
      <c r="E120" s="175"/>
      <c r="F120" s="176" t="s">
        <v>171</v>
      </c>
      <c r="H120" s="177">
        <v>239</v>
      </c>
      <c r="I120" s="178"/>
      <c r="L120" s="174"/>
      <c r="M120" s="179"/>
      <c r="N120" s="180"/>
      <c r="O120" s="180"/>
      <c r="P120" s="180"/>
      <c r="Q120" s="180"/>
      <c r="R120" s="180"/>
      <c r="S120" s="180"/>
      <c r="T120" s="181"/>
      <c r="AT120" s="175" t="s">
        <v>139</v>
      </c>
      <c r="AU120" s="175" t="s">
        <v>80</v>
      </c>
      <c r="AV120" s="173" t="s">
        <v>80</v>
      </c>
      <c r="AW120" s="173" t="s">
        <v>31</v>
      </c>
      <c r="AX120" s="173" t="s">
        <v>70</v>
      </c>
      <c r="AY120" s="175" t="s">
        <v>126</v>
      </c>
    </row>
    <row r="121" spans="1:65" s="33" customFormat="1" ht="21.75" customHeight="1">
      <c r="A121" s="29"/>
      <c r="B121" s="146"/>
      <c r="C121" s="147" t="s">
        <v>172</v>
      </c>
      <c r="D121" s="147" t="s">
        <v>128</v>
      </c>
      <c r="E121" s="148" t="s">
        <v>173</v>
      </c>
      <c r="F121" s="149" t="s">
        <v>174</v>
      </c>
      <c r="G121" s="150" t="s">
        <v>175</v>
      </c>
      <c r="H121" s="311">
        <v>130.49</v>
      </c>
      <c r="I121" s="151"/>
      <c r="J121" s="152">
        <f>ROUND(I121*H121,2)</f>
        <v>0</v>
      </c>
      <c r="K121" s="149" t="s">
        <v>132</v>
      </c>
      <c r="L121" s="30"/>
      <c r="M121" s="153"/>
      <c r="N121" s="154" t="s">
        <v>41</v>
      </c>
      <c r="O121" s="52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7" t="s">
        <v>133</v>
      </c>
      <c r="AT121" s="157" t="s">
        <v>128</v>
      </c>
      <c r="AU121" s="157" t="s">
        <v>80</v>
      </c>
      <c r="AY121" s="16" t="s">
        <v>126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6" t="s">
        <v>78</v>
      </c>
      <c r="BK121" s="158">
        <f>ROUND(I121*H121,2)</f>
        <v>0</v>
      </c>
      <c r="BL121" s="16" t="s">
        <v>133</v>
      </c>
      <c r="BM121" s="157" t="s">
        <v>176</v>
      </c>
    </row>
    <row r="122" spans="1:65" s="33" customFormat="1" ht="12">
      <c r="A122" s="29"/>
      <c r="B122" s="30"/>
      <c r="C122" s="29"/>
      <c r="D122" s="159" t="s">
        <v>135</v>
      </c>
      <c r="E122" s="29"/>
      <c r="F122" s="160" t="s">
        <v>177</v>
      </c>
      <c r="G122" s="29"/>
      <c r="H122" s="29"/>
      <c r="I122" s="161"/>
      <c r="J122" s="29"/>
      <c r="K122" s="29"/>
      <c r="L122" s="30"/>
      <c r="M122" s="162"/>
      <c r="N122" s="163"/>
      <c r="O122" s="52"/>
      <c r="P122" s="52"/>
      <c r="Q122" s="52"/>
      <c r="R122" s="52"/>
      <c r="S122" s="52"/>
      <c r="T122" s="53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6" t="s">
        <v>135</v>
      </c>
      <c r="AU122" s="16" t="s">
        <v>80</v>
      </c>
    </row>
    <row r="123" spans="1:65" s="33" customFormat="1" ht="24">
      <c r="A123" s="29"/>
      <c r="B123" s="30"/>
      <c r="C123" s="29"/>
      <c r="D123" s="159" t="s">
        <v>137</v>
      </c>
      <c r="E123" s="29"/>
      <c r="F123" s="164" t="s">
        <v>178</v>
      </c>
      <c r="G123" s="29"/>
      <c r="H123" s="29"/>
      <c r="I123" s="161"/>
      <c r="J123" s="29"/>
      <c r="K123" s="29"/>
      <c r="L123" s="30"/>
      <c r="M123" s="162"/>
      <c r="N123" s="163"/>
      <c r="O123" s="52"/>
      <c r="P123" s="52"/>
      <c r="Q123" s="52"/>
      <c r="R123" s="52"/>
      <c r="S123" s="52"/>
      <c r="T123" s="53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6" t="s">
        <v>137</v>
      </c>
      <c r="AU123" s="16" t="s">
        <v>80</v>
      </c>
    </row>
    <row r="124" spans="1:65" s="165" customFormat="1" ht="12">
      <c r="B124" s="166"/>
      <c r="D124" s="159" t="s">
        <v>139</v>
      </c>
      <c r="E124" s="167"/>
      <c r="F124" s="168" t="s">
        <v>140</v>
      </c>
      <c r="H124" s="167"/>
      <c r="I124" s="169"/>
      <c r="L124" s="166"/>
      <c r="M124" s="170"/>
      <c r="N124" s="171"/>
      <c r="O124" s="171"/>
      <c r="P124" s="171"/>
      <c r="Q124" s="171"/>
      <c r="R124" s="171"/>
      <c r="S124" s="171"/>
      <c r="T124" s="172"/>
      <c r="AT124" s="167" t="s">
        <v>139</v>
      </c>
      <c r="AU124" s="167" t="s">
        <v>80</v>
      </c>
      <c r="AV124" s="165" t="s">
        <v>78</v>
      </c>
      <c r="AW124" s="165" t="s">
        <v>31</v>
      </c>
      <c r="AX124" s="165" t="s">
        <v>70</v>
      </c>
      <c r="AY124" s="167" t="s">
        <v>126</v>
      </c>
    </row>
    <row r="125" spans="1:65" s="173" customFormat="1" ht="24">
      <c r="B125" s="174"/>
      <c r="D125" s="159" t="s">
        <v>139</v>
      </c>
      <c r="E125" s="175"/>
      <c r="F125" s="176" t="s">
        <v>179</v>
      </c>
      <c r="H125" s="177">
        <v>130.49</v>
      </c>
      <c r="I125" s="178"/>
      <c r="L125" s="174"/>
      <c r="M125" s="179"/>
      <c r="N125" s="180"/>
      <c r="O125" s="180"/>
      <c r="P125" s="180"/>
      <c r="Q125" s="180"/>
      <c r="R125" s="180"/>
      <c r="S125" s="180"/>
      <c r="T125" s="181"/>
      <c r="AT125" s="175" t="s">
        <v>139</v>
      </c>
      <c r="AU125" s="175" t="s">
        <v>80</v>
      </c>
      <c r="AV125" s="173" t="s">
        <v>80</v>
      </c>
      <c r="AW125" s="173" t="s">
        <v>31</v>
      </c>
      <c r="AX125" s="173" t="s">
        <v>70</v>
      </c>
      <c r="AY125" s="175" t="s">
        <v>126</v>
      </c>
    </row>
    <row r="126" spans="1:65" s="33" customFormat="1" ht="21.75" customHeight="1">
      <c r="A126" s="29"/>
      <c r="B126" s="146"/>
      <c r="C126" s="147" t="s">
        <v>180</v>
      </c>
      <c r="D126" s="147" t="s">
        <v>128</v>
      </c>
      <c r="E126" s="148" t="s">
        <v>181</v>
      </c>
      <c r="F126" s="149" t="s">
        <v>182</v>
      </c>
      <c r="G126" s="150" t="s">
        <v>175</v>
      </c>
      <c r="H126" s="311">
        <v>0</v>
      </c>
      <c r="I126" s="305"/>
      <c r="J126" s="152">
        <f>ROUND(I126*H126,2)</f>
        <v>0</v>
      </c>
      <c r="K126" s="149" t="s">
        <v>132</v>
      </c>
      <c r="L126" s="30"/>
      <c r="M126" s="153"/>
      <c r="N126" s="154" t="s">
        <v>41</v>
      </c>
      <c r="O126" s="52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7" t="s">
        <v>133</v>
      </c>
      <c r="AT126" s="157" t="s">
        <v>128</v>
      </c>
      <c r="AU126" s="157" t="s">
        <v>80</v>
      </c>
      <c r="AY126" s="16" t="s">
        <v>126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6" t="s">
        <v>78</v>
      </c>
      <c r="BK126" s="158">
        <f>ROUND(I126*H126,2)</f>
        <v>0</v>
      </c>
      <c r="BL126" s="16" t="s">
        <v>133</v>
      </c>
      <c r="BM126" s="157" t="s">
        <v>183</v>
      </c>
    </row>
    <row r="127" spans="1:65" s="33" customFormat="1" ht="12">
      <c r="A127" s="29"/>
      <c r="B127" s="30"/>
      <c r="C127" s="29"/>
      <c r="D127" s="159" t="s">
        <v>135</v>
      </c>
      <c r="E127" s="29"/>
      <c r="F127" s="160" t="s">
        <v>184</v>
      </c>
      <c r="G127" s="29"/>
      <c r="H127" s="29"/>
      <c r="I127" s="161"/>
      <c r="J127" s="29"/>
      <c r="K127" s="29"/>
      <c r="L127" s="30"/>
      <c r="M127" s="162"/>
      <c r="N127" s="163"/>
      <c r="O127" s="52"/>
      <c r="P127" s="52"/>
      <c r="Q127" s="52"/>
      <c r="R127" s="52"/>
      <c r="S127" s="52"/>
      <c r="T127" s="53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6" t="s">
        <v>135</v>
      </c>
      <c r="AU127" s="16" t="s">
        <v>80</v>
      </c>
    </row>
    <row r="128" spans="1:65" s="33" customFormat="1" ht="24">
      <c r="A128" s="29"/>
      <c r="B128" s="30"/>
      <c r="C128" s="29"/>
      <c r="D128" s="159" t="s">
        <v>137</v>
      </c>
      <c r="E128" s="29"/>
      <c r="F128" s="164" t="s">
        <v>185</v>
      </c>
      <c r="G128" s="29"/>
      <c r="H128" s="29"/>
      <c r="I128" s="161"/>
      <c r="J128" s="29"/>
      <c r="K128" s="29"/>
      <c r="L128" s="30"/>
      <c r="M128" s="162"/>
      <c r="N128" s="163"/>
      <c r="O128" s="52"/>
      <c r="P128" s="52"/>
      <c r="Q128" s="52"/>
      <c r="R128" s="52"/>
      <c r="S128" s="52"/>
      <c r="T128" s="53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6" t="s">
        <v>137</v>
      </c>
      <c r="AU128" s="16" t="s">
        <v>80</v>
      </c>
    </row>
    <row r="129" spans="1:65" s="173" customFormat="1" ht="12">
      <c r="B129" s="174"/>
      <c r="D129" s="159" t="s">
        <v>139</v>
      </c>
      <c r="E129" s="175"/>
      <c r="F129" s="176" t="s">
        <v>186</v>
      </c>
      <c r="H129" s="177">
        <v>58.2</v>
      </c>
      <c r="I129" s="178"/>
      <c r="L129" s="174"/>
      <c r="M129" s="179"/>
      <c r="N129" s="180"/>
      <c r="O129" s="180"/>
      <c r="P129" s="180"/>
      <c r="Q129" s="180"/>
      <c r="R129" s="180"/>
      <c r="S129" s="180"/>
      <c r="T129" s="181"/>
      <c r="AT129" s="175" t="s">
        <v>139</v>
      </c>
      <c r="AU129" s="175" t="s">
        <v>80</v>
      </c>
      <c r="AV129" s="173" t="s">
        <v>80</v>
      </c>
      <c r="AW129" s="173" t="s">
        <v>31</v>
      </c>
      <c r="AX129" s="173" t="s">
        <v>70</v>
      </c>
      <c r="AY129" s="175" t="s">
        <v>126</v>
      </c>
    </row>
    <row r="130" spans="1:65" s="33" customFormat="1" ht="16.5" customHeight="1">
      <c r="A130" s="29"/>
      <c r="B130" s="146"/>
      <c r="C130" s="147" t="s">
        <v>187</v>
      </c>
      <c r="D130" s="147" t="s">
        <v>128</v>
      </c>
      <c r="E130" s="148" t="s">
        <v>188</v>
      </c>
      <c r="F130" s="149" t="s">
        <v>189</v>
      </c>
      <c r="G130" s="150" t="s">
        <v>175</v>
      </c>
      <c r="H130" s="311">
        <v>1.98</v>
      </c>
      <c r="I130" s="151"/>
      <c r="J130" s="152">
        <f>ROUND(I130*H130,2)</f>
        <v>0</v>
      </c>
      <c r="K130" s="149" t="s">
        <v>132</v>
      </c>
      <c r="L130" s="30"/>
      <c r="M130" s="153"/>
      <c r="N130" s="154" t="s">
        <v>41</v>
      </c>
      <c r="O130" s="52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7" t="s">
        <v>133</v>
      </c>
      <c r="AT130" s="157" t="s">
        <v>128</v>
      </c>
      <c r="AU130" s="157" t="s">
        <v>80</v>
      </c>
      <c r="AY130" s="16" t="s">
        <v>126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6" t="s">
        <v>78</v>
      </c>
      <c r="BK130" s="158">
        <f>ROUND(I130*H130,2)</f>
        <v>0</v>
      </c>
      <c r="BL130" s="16" t="s">
        <v>133</v>
      </c>
      <c r="BM130" s="157" t="s">
        <v>190</v>
      </c>
    </row>
    <row r="131" spans="1:65" s="33" customFormat="1" ht="24">
      <c r="A131" s="29"/>
      <c r="B131" s="30"/>
      <c r="C131" s="29"/>
      <c r="D131" s="159" t="s">
        <v>135</v>
      </c>
      <c r="E131" s="29"/>
      <c r="F131" s="160" t="s">
        <v>191</v>
      </c>
      <c r="G131" s="29"/>
      <c r="H131" s="29"/>
      <c r="I131" s="161"/>
      <c r="J131" s="29"/>
      <c r="K131" s="29"/>
      <c r="L131" s="30"/>
      <c r="M131" s="162"/>
      <c r="N131" s="163"/>
      <c r="O131" s="52"/>
      <c r="P131" s="52"/>
      <c r="Q131" s="52"/>
      <c r="R131" s="52"/>
      <c r="S131" s="52"/>
      <c r="T131" s="53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6" t="s">
        <v>135</v>
      </c>
      <c r="AU131" s="16" t="s">
        <v>80</v>
      </c>
    </row>
    <row r="132" spans="1:65" s="165" customFormat="1" ht="12">
      <c r="B132" s="166"/>
      <c r="D132" s="159" t="s">
        <v>139</v>
      </c>
      <c r="E132" s="167"/>
      <c r="F132" s="168" t="s">
        <v>192</v>
      </c>
      <c r="H132" s="167"/>
      <c r="I132" s="169"/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139</v>
      </c>
      <c r="AU132" s="167" t="s">
        <v>80</v>
      </c>
      <c r="AV132" s="165" t="s">
        <v>78</v>
      </c>
      <c r="AW132" s="165" t="s">
        <v>31</v>
      </c>
      <c r="AX132" s="165" t="s">
        <v>70</v>
      </c>
      <c r="AY132" s="167" t="s">
        <v>126</v>
      </c>
    </row>
    <row r="133" spans="1:65" s="173" customFormat="1" ht="12">
      <c r="B133" s="174"/>
      <c r="D133" s="159" t="s">
        <v>139</v>
      </c>
      <c r="E133" s="175"/>
      <c r="F133" s="176" t="s">
        <v>193</v>
      </c>
      <c r="H133" s="177">
        <v>1.98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139</v>
      </c>
      <c r="AU133" s="175" t="s">
        <v>80</v>
      </c>
      <c r="AV133" s="173" t="s">
        <v>80</v>
      </c>
      <c r="AW133" s="173" t="s">
        <v>31</v>
      </c>
      <c r="AX133" s="173" t="s">
        <v>70</v>
      </c>
      <c r="AY133" s="175" t="s">
        <v>126</v>
      </c>
    </row>
    <row r="134" spans="1:65" s="33" customFormat="1" ht="16.5" customHeight="1">
      <c r="A134" s="29"/>
      <c r="B134" s="146"/>
      <c r="C134" s="147" t="s">
        <v>194</v>
      </c>
      <c r="D134" s="147" t="s">
        <v>128</v>
      </c>
      <c r="E134" s="148" t="s">
        <v>195</v>
      </c>
      <c r="F134" s="149" t="s">
        <v>196</v>
      </c>
      <c r="G134" s="150" t="s">
        <v>175</v>
      </c>
      <c r="H134" s="311">
        <v>1</v>
      </c>
      <c r="I134" s="151"/>
      <c r="J134" s="152">
        <f>ROUND(I134*H134,2)</f>
        <v>0</v>
      </c>
      <c r="K134" s="149" t="s">
        <v>132</v>
      </c>
      <c r="L134" s="30"/>
      <c r="M134" s="153"/>
      <c r="N134" s="154" t="s">
        <v>41</v>
      </c>
      <c r="O134" s="52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7" t="s">
        <v>133</v>
      </c>
      <c r="AT134" s="157" t="s">
        <v>128</v>
      </c>
      <c r="AU134" s="157" t="s">
        <v>80</v>
      </c>
      <c r="AY134" s="16" t="s">
        <v>126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6" t="s">
        <v>78</v>
      </c>
      <c r="BK134" s="158">
        <f>ROUND(I134*H134,2)</f>
        <v>0</v>
      </c>
      <c r="BL134" s="16" t="s">
        <v>133</v>
      </c>
      <c r="BM134" s="157" t="s">
        <v>197</v>
      </c>
    </row>
    <row r="135" spans="1:65" s="33" customFormat="1" ht="24">
      <c r="A135" s="29"/>
      <c r="B135" s="30"/>
      <c r="C135" s="29"/>
      <c r="D135" s="159" t="s">
        <v>135</v>
      </c>
      <c r="E135" s="29"/>
      <c r="F135" s="160" t="s">
        <v>198</v>
      </c>
      <c r="G135" s="29"/>
      <c r="H135" s="29"/>
      <c r="I135" s="161"/>
      <c r="J135" s="29"/>
      <c r="K135" s="29"/>
      <c r="L135" s="30"/>
      <c r="M135" s="162"/>
      <c r="N135" s="163"/>
      <c r="O135" s="52"/>
      <c r="P135" s="52"/>
      <c r="Q135" s="52"/>
      <c r="R135" s="52"/>
      <c r="S135" s="52"/>
      <c r="T135" s="53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6" t="s">
        <v>135</v>
      </c>
      <c r="AU135" s="16" t="s">
        <v>80</v>
      </c>
    </row>
    <row r="136" spans="1:65" s="165" customFormat="1" ht="12">
      <c r="B136" s="166"/>
      <c r="D136" s="159" t="s">
        <v>139</v>
      </c>
      <c r="E136" s="167"/>
      <c r="F136" s="168" t="s">
        <v>199</v>
      </c>
      <c r="H136" s="167"/>
      <c r="I136" s="169"/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139</v>
      </c>
      <c r="AU136" s="167" t="s">
        <v>80</v>
      </c>
      <c r="AV136" s="165" t="s">
        <v>78</v>
      </c>
      <c r="AW136" s="165" t="s">
        <v>31</v>
      </c>
      <c r="AX136" s="165" t="s">
        <v>70</v>
      </c>
      <c r="AY136" s="167" t="s">
        <v>126</v>
      </c>
    </row>
    <row r="137" spans="1:65" s="173" customFormat="1" ht="12">
      <c r="B137" s="174"/>
      <c r="D137" s="159" t="s">
        <v>139</v>
      </c>
      <c r="E137" s="175"/>
      <c r="F137" s="176" t="s">
        <v>200</v>
      </c>
      <c r="H137" s="177">
        <v>1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139</v>
      </c>
      <c r="AU137" s="175" t="s">
        <v>80</v>
      </c>
      <c r="AV137" s="173" t="s">
        <v>80</v>
      </c>
      <c r="AW137" s="173" t="s">
        <v>31</v>
      </c>
      <c r="AX137" s="173" t="s">
        <v>70</v>
      </c>
      <c r="AY137" s="175" t="s">
        <v>126</v>
      </c>
    </row>
    <row r="138" spans="1:65" s="33" customFormat="1" ht="16.5" customHeight="1">
      <c r="A138" s="29"/>
      <c r="B138" s="146"/>
      <c r="C138" s="147" t="s">
        <v>201</v>
      </c>
      <c r="D138" s="147" t="s">
        <v>128</v>
      </c>
      <c r="E138" s="148" t="s">
        <v>202</v>
      </c>
      <c r="F138" s="149" t="s">
        <v>203</v>
      </c>
      <c r="G138" s="150" t="s">
        <v>144</v>
      </c>
      <c r="H138" s="311">
        <v>2</v>
      </c>
      <c r="I138" s="151"/>
      <c r="J138" s="152">
        <f>ROUND(I138*H138,2)</f>
        <v>0</v>
      </c>
      <c r="K138" s="149" t="s">
        <v>132</v>
      </c>
      <c r="L138" s="30"/>
      <c r="M138" s="153"/>
      <c r="N138" s="154" t="s">
        <v>41</v>
      </c>
      <c r="O138" s="52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7" t="s">
        <v>133</v>
      </c>
      <c r="AT138" s="157" t="s">
        <v>128</v>
      </c>
      <c r="AU138" s="157" t="s">
        <v>80</v>
      </c>
      <c r="AY138" s="16" t="s">
        <v>126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6" t="s">
        <v>78</v>
      </c>
      <c r="BK138" s="158">
        <f>ROUND(I138*H138,2)</f>
        <v>0</v>
      </c>
      <c r="BL138" s="16" t="s">
        <v>133</v>
      </c>
      <c r="BM138" s="157" t="s">
        <v>204</v>
      </c>
    </row>
    <row r="139" spans="1:65" s="33" customFormat="1" ht="24">
      <c r="A139" s="29"/>
      <c r="B139" s="30"/>
      <c r="C139" s="29"/>
      <c r="D139" s="159" t="s">
        <v>135</v>
      </c>
      <c r="E139" s="29"/>
      <c r="F139" s="160" t="s">
        <v>205</v>
      </c>
      <c r="G139" s="29"/>
      <c r="H139" s="29"/>
      <c r="I139" s="161"/>
      <c r="J139" s="29"/>
      <c r="K139" s="29"/>
      <c r="L139" s="30"/>
      <c r="M139" s="162"/>
      <c r="N139" s="163"/>
      <c r="O139" s="52"/>
      <c r="P139" s="52"/>
      <c r="Q139" s="52"/>
      <c r="R139" s="52"/>
      <c r="S139" s="52"/>
      <c r="T139" s="53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6" t="s">
        <v>135</v>
      </c>
      <c r="AU139" s="16" t="s">
        <v>80</v>
      </c>
    </row>
    <row r="140" spans="1:65" s="33" customFormat="1" ht="24">
      <c r="A140" s="29"/>
      <c r="B140" s="30"/>
      <c r="C140" s="29"/>
      <c r="D140" s="159" t="s">
        <v>137</v>
      </c>
      <c r="E140" s="29"/>
      <c r="F140" s="164" t="s">
        <v>138</v>
      </c>
      <c r="G140" s="29"/>
      <c r="H140" s="29"/>
      <c r="I140" s="161"/>
      <c r="J140" s="29"/>
      <c r="K140" s="29"/>
      <c r="L140" s="30"/>
      <c r="M140" s="162"/>
      <c r="N140" s="163"/>
      <c r="O140" s="52"/>
      <c r="P140" s="52"/>
      <c r="Q140" s="52"/>
      <c r="R140" s="52"/>
      <c r="S140" s="52"/>
      <c r="T140" s="53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6" t="s">
        <v>137</v>
      </c>
      <c r="AU140" s="16" t="s">
        <v>80</v>
      </c>
    </row>
    <row r="141" spans="1:65" s="165" customFormat="1" ht="12">
      <c r="B141" s="166"/>
      <c r="D141" s="159" t="s">
        <v>139</v>
      </c>
      <c r="E141" s="167"/>
      <c r="F141" s="168" t="s">
        <v>140</v>
      </c>
      <c r="H141" s="167"/>
      <c r="I141" s="169"/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139</v>
      </c>
      <c r="AU141" s="167" t="s">
        <v>80</v>
      </c>
      <c r="AV141" s="165" t="s">
        <v>78</v>
      </c>
      <c r="AW141" s="165" t="s">
        <v>31</v>
      </c>
      <c r="AX141" s="165" t="s">
        <v>70</v>
      </c>
      <c r="AY141" s="167" t="s">
        <v>126</v>
      </c>
    </row>
    <row r="142" spans="1:65" s="173" customFormat="1" ht="12">
      <c r="B142" s="174"/>
      <c r="D142" s="159" t="s">
        <v>139</v>
      </c>
      <c r="E142" s="175"/>
      <c r="F142" s="176" t="s">
        <v>147</v>
      </c>
      <c r="H142" s="177">
        <v>2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5" t="s">
        <v>139</v>
      </c>
      <c r="AU142" s="175" t="s">
        <v>80</v>
      </c>
      <c r="AV142" s="173" t="s">
        <v>80</v>
      </c>
      <c r="AW142" s="173" t="s">
        <v>31</v>
      </c>
      <c r="AX142" s="173" t="s">
        <v>70</v>
      </c>
      <c r="AY142" s="175" t="s">
        <v>126</v>
      </c>
    </row>
    <row r="143" spans="1:65" s="33" customFormat="1" ht="16.5" customHeight="1">
      <c r="A143" s="29"/>
      <c r="B143" s="146"/>
      <c r="C143" s="147" t="s">
        <v>206</v>
      </c>
      <c r="D143" s="147" t="s">
        <v>128</v>
      </c>
      <c r="E143" s="148" t="s">
        <v>207</v>
      </c>
      <c r="F143" s="149" t="s">
        <v>208</v>
      </c>
      <c r="G143" s="150" t="s">
        <v>144</v>
      </c>
      <c r="H143" s="311">
        <v>2</v>
      </c>
      <c r="I143" s="151"/>
      <c r="J143" s="152">
        <f>ROUND(I143*H143,2)</f>
        <v>0</v>
      </c>
      <c r="K143" s="149" t="s">
        <v>132</v>
      </c>
      <c r="L143" s="30"/>
      <c r="M143" s="153"/>
      <c r="N143" s="154" t="s">
        <v>41</v>
      </c>
      <c r="O143" s="52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7" t="s">
        <v>133</v>
      </c>
      <c r="AT143" s="157" t="s">
        <v>128</v>
      </c>
      <c r="AU143" s="157" t="s">
        <v>80</v>
      </c>
      <c r="AY143" s="16" t="s">
        <v>126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6" t="s">
        <v>78</v>
      </c>
      <c r="BK143" s="158">
        <f>ROUND(I143*H143,2)</f>
        <v>0</v>
      </c>
      <c r="BL143" s="16" t="s">
        <v>133</v>
      </c>
      <c r="BM143" s="157" t="s">
        <v>209</v>
      </c>
    </row>
    <row r="144" spans="1:65" s="33" customFormat="1" ht="24">
      <c r="A144" s="29"/>
      <c r="B144" s="30"/>
      <c r="C144" s="29"/>
      <c r="D144" s="159" t="s">
        <v>135</v>
      </c>
      <c r="E144" s="29"/>
      <c r="F144" s="160" t="s">
        <v>210</v>
      </c>
      <c r="G144" s="29"/>
      <c r="H144" s="29"/>
      <c r="I144" s="161"/>
      <c r="J144" s="29"/>
      <c r="K144" s="29"/>
      <c r="L144" s="30"/>
      <c r="M144" s="162"/>
      <c r="N144" s="163"/>
      <c r="O144" s="52"/>
      <c r="P144" s="52"/>
      <c r="Q144" s="52"/>
      <c r="R144" s="52"/>
      <c r="S144" s="52"/>
      <c r="T144" s="53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6" t="s">
        <v>135</v>
      </c>
      <c r="AU144" s="16" t="s">
        <v>80</v>
      </c>
    </row>
    <row r="145" spans="1:65" s="33" customFormat="1" ht="24">
      <c r="A145" s="29"/>
      <c r="B145" s="30"/>
      <c r="C145" s="29"/>
      <c r="D145" s="159" t="s">
        <v>137</v>
      </c>
      <c r="E145" s="29"/>
      <c r="F145" s="164" t="s">
        <v>138</v>
      </c>
      <c r="G145" s="29"/>
      <c r="H145" s="29"/>
      <c r="I145" s="161"/>
      <c r="J145" s="29"/>
      <c r="K145" s="29"/>
      <c r="L145" s="30"/>
      <c r="M145" s="162"/>
      <c r="N145" s="163"/>
      <c r="O145" s="52"/>
      <c r="P145" s="52"/>
      <c r="Q145" s="52"/>
      <c r="R145" s="52"/>
      <c r="S145" s="52"/>
      <c r="T145" s="53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6" t="s">
        <v>137</v>
      </c>
      <c r="AU145" s="16" t="s">
        <v>80</v>
      </c>
    </row>
    <row r="146" spans="1:65" s="165" customFormat="1" ht="12">
      <c r="B146" s="166"/>
      <c r="D146" s="159" t="s">
        <v>139</v>
      </c>
      <c r="E146" s="167"/>
      <c r="F146" s="168" t="s">
        <v>140</v>
      </c>
      <c r="H146" s="167"/>
      <c r="I146" s="169"/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139</v>
      </c>
      <c r="AU146" s="167" t="s">
        <v>80</v>
      </c>
      <c r="AV146" s="165" t="s">
        <v>78</v>
      </c>
      <c r="AW146" s="165" t="s">
        <v>31</v>
      </c>
      <c r="AX146" s="165" t="s">
        <v>70</v>
      </c>
      <c r="AY146" s="167" t="s">
        <v>126</v>
      </c>
    </row>
    <row r="147" spans="1:65" s="173" customFormat="1" ht="12">
      <c r="B147" s="174"/>
      <c r="D147" s="159" t="s">
        <v>139</v>
      </c>
      <c r="E147" s="175"/>
      <c r="F147" s="176" t="s">
        <v>147</v>
      </c>
      <c r="H147" s="177">
        <v>2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139</v>
      </c>
      <c r="AU147" s="175" t="s">
        <v>80</v>
      </c>
      <c r="AV147" s="173" t="s">
        <v>80</v>
      </c>
      <c r="AW147" s="173" t="s">
        <v>31</v>
      </c>
      <c r="AX147" s="173" t="s">
        <v>70</v>
      </c>
      <c r="AY147" s="175" t="s">
        <v>126</v>
      </c>
    </row>
    <row r="148" spans="1:65" s="33" customFormat="1" ht="24.25" customHeight="1">
      <c r="A148" s="29"/>
      <c r="B148" s="146"/>
      <c r="C148" s="147" t="s">
        <v>211</v>
      </c>
      <c r="D148" s="147" t="s">
        <v>128</v>
      </c>
      <c r="E148" s="148" t="s">
        <v>212</v>
      </c>
      <c r="F148" s="149" t="s">
        <v>213</v>
      </c>
      <c r="G148" s="150" t="s">
        <v>175</v>
      </c>
      <c r="H148" s="311">
        <v>238.47</v>
      </c>
      <c r="I148" s="151"/>
      <c r="J148" s="152">
        <f>ROUND(I148*H148,2)</f>
        <v>0</v>
      </c>
      <c r="K148" s="149"/>
      <c r="L148" s="30"/>
      <c r="M148" s="153"/>
      <c r="N148" s="154" t="s">
        <v>41</v>
      </c>
      <c r="O148" s="52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7" t="s">
        <v>133</v>
      </c>
      <c r="AT148" s="157" t="s">
        <v>128</v>
      </c>
      <c r="AU148" s="157" t="s">
        <v>80</v>
      </c>
      <c r="AY148" s="16" t="s">
        <v>126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6" t="s">
        <v>78</v>
      </c>
      <c r="BK148" s="158">
        <f>ROUND(I148*H148,2)</f>
        <v>0</v>
      </c>
      <c r="BL148" s="16" t="s">
        <v>133</v>
      </c>
      <c r="BM148" s="157" t="s">
        <v>214</v>
      </c>
    </row>
    <row r="149" spans="1:65" s="33" customFormat="1" ht="36">
      <c r="A149" s="29"/>
      <c r="B149" s="30"/>
      <c r="C149" s="29"/>
      <c r="D149" s="159" t="s">
        <v>135</v>
      </c>
      <c r="E149" s="29"/>
      <c r="F149" s="160" t="s">
        <v>215</v>
      </c>
      <c r="G149" s="29"/>
      <c r="H149" s="29"/>
      <c r="I149" s="161"/>
      <c r="J149" s="29"/>
      <c r="K149" s="29"/>
      <c r="L149" s="30"/>
      <c r="M149" s="162"/>
      <c r="N149" s="163"/>
      <c r="O149" s="52"/>
      <c r="P149" s="52"/>
      <c r="Q149" s="52"/>
      <c r="R149" s="52"/>
      <c r="S149" s="52"/>
      <c r="T149" s="53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6" t="s">
        <v>135</v>
      </c>
      <c r="AU149" s="16" t="s">
        <v>80</v>
      </c>
    </row>
    <row r="150" spans="1:65" s="173" customFormat="1" ht="12">
      <c r="B150" s="174"/>
      <c r="D150" s="159" t="s">
        <v>139</v>
      </c>
      <c r="E150" s="175"/>
      <c r="F150" s="176" t="s">
        <v>216</v>
      </c>
      <c r="H150" s="177">
        <v>238.47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139</v>
      </c>
      <c r="AU150" s="175" t="s">
        <v>80</v>
      </c>
      <c r="AV150" s="173" t="s">
        <v>80</v>
      </c>
      <c r="AW150" s="173" t="s">
        <v>31</v>
      </c>
      <c r="AX150" s="173" t="s">
        <v>70</v>
      </c>
      <c r="AY150" s="175" t="s">
        <v>126</v>
      </c>
    </row>
    <row r="151" spans="1:65" s="33" customFormat="1" ht="16.5" customHeight="1">
      <c r="A151" s="29"/>
      <c r="B151" s="146"/>
      <c r="C151" s="147" t="s">
        <v>217</v>
      </c>
      <c r="D151" s="147" t="s">
        <v>128</v>
      </c>
      <c r="E151" s="148" t="s">
        <v>218</v>
      </c>
      <c r="F151" s="149" t="s">
        <v>219</v>
      </c>
      <c r="G151" s="150" t="s">
        <v>175</v>
      </c>
      <c r="H151" s="311">
        <v>7.3849999999999998</v>
      </c>
      <c r="I151" s="151"/>
      <c r="J151" s="152">
        <f>ROUND(I151*H151,2)</f>
        <v>0</v>
      </c>
      <c r="K151" s="149" t="s">
        <v>132</v>
      </c>
      <c r="L151" s="30"/>
      <c r="M151" s="153"/>
      <c r="N151" s="154" t="s">
        <v>41</v>
      </c>
      <c r="O151" s="52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7" t="s">
        <v>133</v>
      </c>
      <c r="AT151" s="157" t="s">
        <v>128</v>
      </c>
      <c r="AU151" s="157" t="s">
        <v>80</v>
      </c>
      <c r="AY151" s="16" t="s">
        <v>126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6" t="s">
        <v>78</v>
      </c>
      <c r="BK151" s="158">
        <f>ROUND(I151*H151,2)</f>
        <v>0</v>
      </c>
      <c r="BL151" s="16" t="s">
        <v>133</v>
      </c>
      <c r="BM151" s="157" t="s">
        <v>220</v>
      </c>
    </row>
    <row r="152" spans="1:65" s="33" customFormat="1" ht="24">
      <c r="A152" s="29"/>
      <c r="B152" s="30"/>
      <c r="C152" s="29"/>
      <c r="D152" s="159" t="s">
        <v>135</v>
      </c>
      <c r="E152" s="29"/>
      <c r="F152" s="160" t="s">
        <v>221</v>
      </c>
      <c r="G152" s="29"/>
      <c r="H152" s="29"/>
      <c r="I152" s="161"/>
      <c r="J152" s="29"/>
      <c r="K152" s="29"/>
      <c r="L152" s="30"/>
      <c r="M152" s="162"/>
      <c r="N152" s="163"/>
      <c r="O152" s="52"/>
      <c r="P152" s="52"/>
      <c r="Q152" s="52"/>
      <c r="R152" s="52"/>
      <c r="S152" s="52"/>
      <c r="T152" s="53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6" t="s">
        <v>135</v>
      </c>
      <c r="AU152" s="16" t="s">
        <v>80</v>
      </c>
    </row>
    <row r="153" spans="1:65" s="165" customFormat="1" ht="12">
      <c r="B153" s="166"/>
      <c r="D153" s="159" t="s">
        <v>139</v>
      </c>
      <c r="E153" s="167"/>
      <c r="F153" s="168" t="s">
        <v>140</v>
      </c>
      <c r="H153" s="167"/>
      <c r="I153" s="169"/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139</v>
      </c>
      <c r="AU153" s="167" t="s">
        <v>80</v>
      </c>
      <c r="AV153" s="165" t="s">
        <v>78</v>
      </c>
      <c r="AW153" s="165" t="s">
        <v>31</v>
      </c>
      <c r="AX153" s="165" t="s">
        <v>70</v>
      </c>
      <c r="AY153" s="167" t="s">
        <v>126</v>
      </c>
    </row>
    <row r="154" spans="1:65" s="173" customFormat="1" ht="12">
      <c r="B154" s="174"/>
      <c r="D154" s="159" t="s">
        <v>139</v>
      </c>
      <c r="E154" s="175"/>
      <c r="F154" s="176" t="s">
        <v>222</v>
      </c>
      <c r="H154" s="177">
        <v>7.3849999999999998</v>
      </c>
      <c r="I154" s="178"/>
      <c r="L154" s="174"/>
      <c r="M154" s="179"/>
      <c r="N154" s="180"/>
      <c r="O154" s="180"/>
      <c r="P154" s="180"/>
      <c r="Q154" s="180"/>
      <c r="R154" s="180"/>
      <c r="S154" s="180"/>
      <c r="T154" s="181"/>
      <c r="AT154" s="175" t="s">
        <v>139</v>
      </c>
      <c r="AU154" s="175" t="s">
        <v>80</v>
      </c>
      <c r="AV154" s="173" t="s">
        <v>80</v>
      </c>
      <c r="AW154" s="173" t="s">
        <v>31</v>
      </c>
      <c r="AX154" s="173" t="s">
        <v>70</v>
      </c>
      <c r="AY154" s="175" t="s">
        <v>126</v>
      </c>
    </row>
    <row r="155" spans="1:65" s="33" customFormat="1" ht="16.5" customHeight="1">
      <c r="A155" s="29"/>
      <c r="B155" s="146"/>
      <c r="C155" s="182" t="s">
        <v>8</v>
      </c>
      <c r="D155" s="182" t="s">
        <v>223</v>
      </c>
      <c r="E155" s="183" t="s">
        <v>224</v>
      </c>
      <c r="F155" s="184" t="s">
        <v>225</v>
      </c>
      <c r="G155" s="185" t="s">
        <v>226</v>
      </c>
      <c r="H155" s="312">
        <v>0</v>
      </c>
      <c r="I155" s="186"/>
      <c r="J155" s="187">
        <f>ROUND(I155*H155,2)</f>
        <v>0</v>
      </c>
      <c r="K155" s="184"/>
      <c r="L155" s="188"/>
      <c r="M155" s="189"/>
      <c r="N155" s="190" t="s">
        <v>41</v>
      </c>
      <c r="O155" s="52"/>
      <c r="P155" s="155">
        <f>O155*H155</f>
        <v>0</v>
      </c>
      <c r="Q155" s="155">
        <v>1</v>
      </c>
      <c r="R155" s="155">
        <f>Q155*H155</f>
        <v>0</v>
      </c>
      <c r="S155" s="155">
        <v>0</v>
      </c>
      <c r="T155" s="15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7" t="s">
        <v>180</v>
      </c>
      <c r="AT155" s="157" t="s">
        <v>223</v>
      </c>
      <c r="AU155" s="157" t="s">
        <v>80</v>
      </c>
      <c r="AY155" s="16" t="s">
        <v>126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6" t="s">
        <v>78</v>
      </c>
      <c r="BK155" s="158">
        <f>ROUND(I155*H155,2)</f>
        <v>0</v>
      </c>
      <c r="BL155" s="16" t="s">
        <v>133</v>
      </c>
      <c r="BM155" s="157" t="s">
        <v>227</v>
      </c>
    </row>
    <row r="156" spans="1:65" s="33" customFormat="1" ht="12">
      <c r="A156" s="29"/>
      <c r="B156" s="30"/>
      <c r="C156" s="29"/>
      <c r="D156" s="159" t="s">
        <v>135</v>
      </c>
      <c r="E156" s="29"/>
      <c r="F156" s="160" t="s">
        <v>225</v>
      </c>
      <c r="G156" s="29"/>
      <c r="H156" s="29"/>
      <c r="I156" s="161"/>
      <c r="J156" s="29"/>
      <c r="K156" s="29"/>
      <c r="L156" s="30"/>
      <c r="M156" s="162"/>
      <c r="N156" s="163"/>
      <c r="O156" s="52"/>
      <c r="P156" s="52"/>
      <c r="Q156" s="52"/>
      <c r="R156" s="52"/>
      <c r="S156" s="52"/>
      <c r="T156" s="53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6" t="s">
        <v>135</v>
      </c>
      <c r="AU156" s="16" t="s">
        <v>80</v>
      </c>
    </row>
    <row r="157" spans="1:65" s="165" customFormat="1" ht="12">
      <c r="B157" s="166"/>
      <c r="D157" s="159" t="s">
        <v>139</v>
      </c>
      <c r="E157" s="167"/>
      <c r="F157" s="168" t="s">
        <v>140</v>
      </c>
      <c r="H157" s="167"/>
      <c r="I157" s="169"/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139</v>
      </c>
      <c r="AU157" s="167" t="s">
        <v>80</v>
      </c>
      <c r="AV157" s="165" t="s">
        <v>78</v>
      </c>
      <c r="AW157" s="165" t="s">
        <v>31</v>
      </c>
      <c r="AX157" s="165" t="s">
        <v>70</v>
      </c>
      <c r="AY157" s="167" t="s">
        <v>126</v>
      </c>
    </row>
    <row r="158" spans="1:65" s="173" customFormat="1" ht="12">
      <c r="B158" s="174"/>
      <c r="D158" s="159" t="s">
        <v>139</v>
      </c>
      <c r="E158" s="175"/>
      <c r="F158" s="176" t="s">
        <v>222</v>
      </c>
      <c r="H158" s="177">
        <v>7.3849999999999998</v>
      </c>
      <c r="I158" s="178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5" t="s">
        <v>139</v>
      </c>
      <c r="AU158" s="175" t="s">
        <v>80</v>
      </c>
      <c r="AV158" s="173" t="s">
        <v>80</v>
      </c>
      <c r="AW158" s="173" t="s">
        <v>31</v>
      </c>
      <c r="AX158" s="173" t="s">
        <v>70</v>
      </c>
      <c r="AY158" s="175" t="s">
        <v>126</v>
      </c>
    </row>
    <row r="159" spans="1:65" s="173" customFormat="1" ht="12">
      <c r="B159" s="174"/>
      <c r="D159" s="159" t="s">
        <v>139</v>
      </c>
      <c r="F159" s="176" t="s">
        <v>228</v>
      </c>
      <c r="H159" s="177">
        <v>13.292999999999999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139</v>
      </c>
      <c r="AU159" s="175" t="s">
        <v>80</v>
      </c>
      <c r="AV159" s="173" t="s">
        <v>80</v>
      </c>
      <c r="AW159" s="173" t="s">
        <v>3</v>
      </c>
      <c r="AX159" s="173" t="s">
        <v>78</v>
      </c>
      <c r="AY159" s="175" t="s">
        <v>126</v>
      </c>
    </row>
    <row r="160" spans="1:65" s="33" customFormat="1" ht="21.75" customHeight="1">
      <c r="A160" s="29"/>
      <c r="B160" s="146"/>
      <c r="C160" s="147" t="s">
        <v>229</v>
      </c>
      <c r="D160" s="147" t="s">
        <v>128</v>
      </c>
      <c r="E160" s="148" t="s">
        <v>230</v>
      </c>
      <c r="F160" s="149" t="s">
        <v>231</v>
      </c>
      <c r="G160" s="150" t="s">
        <v>175</v>
      </c>
      <c r="H160" s="311">
        <v>0</v>
      </c>
      <c r="I160" s="305"/>
      <c r="J160" s="152">
        <f>ROUND(I160*H160,2)</f>
        <v>0</v>
      </c>
      <c r="K160" s="149" t="s">
        <v>132</v>
      </c>
      <c r="L160" s="30"/>
      <c r="M160" s="153"/>
      <c r="N160" s="154" t="s">
        <v>41</v>
      </c>
      <c r="O160" s="52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7" t="s">
        <v>133</v>
      </c>
      <c r="AT160" s="157" t="s">
        <v>128</v>
      </c>
      <c r="AU160" s="157" t="s">
        <v>80</v>
      </c>
      <c r="AY160" s="16" t="s">
        <v>126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6" t="s">
        <v>78</v>
      </c>
      <c r="BK160" s="158">
        <f>ROUND(I160*H160,2)</f>
        <v>0</v>
      </c>
      <c r="BL160" s="16" t="s">
        <v>133</v>
      </c>
      <c r="BM160" s="157" t="s">
        <v>232</v>
      </c>
    </row>
    <row r="161" spans="1:65" s="33" customFormat="1" ht="24">
      <c r="A161" s="29"/>
      <c r="B161" s="30"/>
      <c r="C161" s="29"/>
      <c r="D161" s="159" t="s">
        <v>135</v>
      </c>
      <c r="E161" s="29"/>
      <c r="F161" s="160" t="s">
        <v>233</v>
      </c>
      <c r="G161" s="29"/>
      <c r="H161" s="29"/>
      <c r="I161" s="306"/>
      <c r="J161" s="29"/>
      <c r="K161" s="29"/>
      <c r="L161" s="30"/>
      <c r="M161" s="162"/>
      <c r="N161" s="163"/>
      <c r="O161" s="52"/>
      <c r="P161" s="52"/>
      <c r="Q161" s="52"/>
      <c r="R161" s="52"/>
      <c r="S161" s="52"/>
      <c r="T161" s="53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6" t="s">
        <v>135</v>
      </c>
      <c r="AU161" s="16" t="s">
        <v>80</v>
      </c>
    </row>
    <row r="162" spans="1:65" s="173" customFormat="1" ht="12">
      <c r="B162" s="174"/>
      <c r="D162" s="159" t="s">
        <v>139</v>
      </c>
      <c r="E162" s="175"/>
      <c r="F162" s="176" t="s">
        <v>186</v>
      </c>
      <c r="H162" s="177">
        <v>58.2</v>
      </c>
      <c r="I162" s="307"/>
      <c r="L162" s="174"/>
      <c r="M162" s="179"/>
      <c r="N162" s="180"/>
      <c r="O162" s="180"/>
      <c r="P162" s="180"/>
      <c r="Q162" s="180"/>
      <c r="R162" s="180"/>
      <c r="S162" s="180"/>
      <c r="T162" s="181"/>
      <c r="AT162" s="175" t="s">
        <v>139</v>
      </c>
      <c r="AU162" s="175" t="s">
        <v>80</v>
      </c>
      <c r="AV162" s="173" t="s">
        <v>80</v>
      </c>
      <c r="AW162" s="173" t="s">
        <v>31</v>
      </c>
      <c r="AX162" s="173" t="s">
        <v>70</v>
      </c>
      <c r="AY162" s="175" t="s">
        <v>126</v>
      </c>
    </row>
    <row r="163" spans="1:65" s="33" customFormat="1" ht="16.5" customHeight="1">
      <c r="A163" s="29"/>
      <c r="B163" s="146"/>
      <c r="C163" s="182" t="s">
        <v>234</v>
      </c>
      <c r="D163" s="182" t="s">
        <v>223</v>
      </c>
      <c r="E163" s="183" t="s">
        <v>235</v>
      </c>
      <c r="F163" s="184" t="s">
        <v>236</v>
      </c>
      <c r="G163" s="185" t="s">
        <v>226</v>
      </c>
      <c r="H163" s="312">
        <v>0</v>
      </c>
      <c r="I163" s="308"/>
      <c r="J163" s="187">
        <f>ROUND(I163*H163,2)</f>
        <v>0</v>
      </c>
      <c r="K163" s="184" t="s">
        <v>132</v>
      </c>
      <c r="L163" s="188"/>
      <c r="M163" s="189"/>
      <c r="N163" s="190" t="s">
        <v>41</v>
      </c>
      <c r="O163" s="52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7" t="s">
        <v>180</v>
      </c>
      <c r="AT163" s="157" t="s">
        <v>223</v>
      </c>
      <c r="AU163" s="157" t="s">
        <v>80</v>
      </c>
      <c r="AY163" s="16" t="s">
        <v>126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6" t="s">
        <v>78</v>
      </c>
      <c r="BK163" s="158">
        <f>ROUND(I163*H163,2)</f>
        <v>0</v>
      </c>
      <c r="BL163" s="16" t="s">
        <v>133</v>
      </c>
      <c r="BM163" s="157" t="s">
        <v>237</v>
      </c>
    </row>
    <row r="164" spans="1:65" s="33" customFormat="1" ht="12">
      <c r="A164" s="29"/>
      <c r="B164" s="30"/>
      <c r="C164" s="29"/>
      <c r="D164" s="159" t="s">
        <v>135</v>
      </c>
      <c r="E164" s="29"/>
      <c r="F164" s="160" t="s">
        <v>236</v>
      </c>
      <c r="G164" s="29"/>
      <c r="H164" s="29"/>
      <c r="I164" s="161"/>
      <c r="J164" s="29"/>
      <c r="K164" s="29"/>
      <c r="L164" s="30"/>
      <c r="M164" s="162"/>
      <c r="N164" s="163"/>
      <c r="O164" s="52"/>
      <c r="P164" s="52"/>
      <c r="Q164" s="52"/>
      <c r="R164" s="52"/>
      <c r="S164" s="52"/>
      <c r="T164" s="53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6" t="s">
        <v>135</v>
      </c>
      <c r="AU164" s="16" t="s">
        <v>80</v>
      </c>
    </row>
    <row r="165" spans="1:65" s="33" customFormat="1" ht="24">
      <c r="A165" s="29"/>
      <c r="B165" s="30"/>
      <c r="C165" s="29"/>
      <c r="D165" s="159" t="s">
        <v>137</v>
      </c>
      <c r="E165" s="29"/>
      <c r="F165" s="164" t="s">
        <v>238</v>
      </c>
      <c r="G165" s="29"/>
      <c r="H165" s="29"/>
      <c r="I165" s="161"/>
      <c r="J165" s="29"/>
      <c r="K165" s="29"/>
      <c r="L165" s="30"/>
      <c r="M165" s="162"/>
      <c r="N165" s="163"/>
      <c r="O165" s="52"/>
      <c r="P165" s="52"/>
      <c r="Q165" s="52"/>
      <c r="R165" s="52"/>
      <c r="S165" s="52"/>
      <c r="T165" s="53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6" t="s">
        <v>137</v>
      </c>
      <c r="AU165" s="16" t="s">
        <v>80</v>
      </c>
    </row>
    <row r="166" spans="1:65" s="173" customFormat="1" ht="12">
      <c r="B166" s="174"/>
      <c r="D166" s="159" t="s">
        <v>139</v>
      </c>
      <c r="E166" s="175"/>
      <c r="F166" s="176" t="s">
        <v>186</v>
      </c>
      <c r="H166" s="177">
        <v>58.2</v>
      </c>
      <c r="I166" s="178"/>
      <c r="L166" s="174"/>
      <c r="M166" s="179"/>
      <c r="N166" s="180"/>
      <c r="O166" s="180"/>
      <c r="P166" s="180"/>
      <c r="Q166" s="180"/>
      <c r="R166" s="180"/>
      <c r="S166" s="180"/>
      <c r="T166" s="181"/>
      <c r="AT166" s="175" t="s">
        <v>139</v>
      </c>
      <c r="AU166" s="175" t="s">
        <v>80</v>
      </c>
      <c r="AV166" s="173" t="s">
        <v>80</v>
      </c>
      <c r="AW166" s="173" t="s">
        <v>31</v>
      </c>
      <c r="AX166" s="173" t="s">
        <v>70</v>
      </c>
      <c r="AY166" s="175" t="s">
        <v>126</v>
      </c>
    </row>
    <row r="167" spans="1:65" s="173" customFormat="1" ht="12">
      <c r="B167" s="174"/>
      <c r="D167" s="159" t="s">
        <v>139</v>
      </c>
      <c r="F167" s="176" t="s">
        <v>239</v>
      </c>
      <c r="H167" s="177">
        <v>122.22</v>
      </c>
      <c r="I167" s="178"/>
      <c r="L167" s="174"/>
      <c r="M167" s="179"/>
      <c r="N167" s="180"/>
      <c r="O167" s="180"/>
      <c r="P167" s="180"/>
      <c r="Q167" s="180"/>
      <c r="R167" s="180"/>
      <c r="S167" s="180"/>
      <c r="T167" s="181"/>
      <c r="AT167" s="175" t="s">
        <v>139</v>
      </c>
      <c r="AU167" s="175" t="s">
        <v>80</v>
      </c>
      <c r="AV167" s="173" t="s">
        <v>80</v>
      </c>
      <c r="AW167" s="173" t="s">
        <v>3</v>
      </c>
      <c r="AX167" s="173" t="s">
        <v>78</v>
      </c>
      <c r="AY167" s="175" t="s">
        <v>126</v>
      </c>
    </row>
    <row r="168" spans="1:65" s="33" customFormat="1" ht="16.5" customHeight="1">
      <c r="A168" s="29"/>
      <c r="B168" s="146"/>
      <c r="C168" s="147" t="s">
        <v>240</v>
      </c>
      <c r="D168" s="147" t="s">
        <v>128</v>
      </c>
      <c r="E168" s="148" t="s">
        <v>241</v>
      </c>
      <c r="F168" s="149" t="s">
        <v>242</v>
      </c>
      <c r="G168" s="150" t="s">
        <v>226</v>
      </c>
      <c r="H168" s="311">
        <v>234.88</v>
      </c>
      <c r="I168" s="151"/>
      <c r="J168" s="152">
        <f>ROUND(I168*H168,2)</f>
        <v>0</v>
      </c>
      <c r="K168" s="149" t="s">
        <v>132</v>
      </c>
      <c r="L168" s="30"/>
      <c r="M168" s="153"/>
      <c r="N168" s="154" t="s">
        <v>41</v>
      </c>
      <c r="O168" s="52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7" t="s">
        <v>133</v>
      </c>
      <c r="AT168" s="157" t="s">
        <v>128</v>
      </c>
      <c r="AU168" s="157" t="s">
        <v>80</v>
      </c>
      <c r="AY168" s="16" t="s">
        <v>126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6" t="s">
        <v>78</v>
      </c>
      <c r="BK168" s="158">
        <f>ROUND(I168*H168,2)</f>
        <v>0</v>
      </c>
      <c r="BL168" s="16" t="s">
        <v>133</v>
      </c>
      <c r="BM168" s="157" t="s">
        <v>243</v>
      </c>
    </row>
    <row r="169" spans="1:65" s="33" customFormat="1" ht="24">
      <c r="A169" s="29"/>
      <c r="B169" s="30"/>
      <c r="C169" s="29"/>
      <c r="D169" s="159" t="s">
        <v>135</v>
      </c>
      <c r="E169" s="29"/>
      <c r="F169" s="160" t="s">
        <v>244</v>
      </c>
      <c r="G169" s="29"/>
      <c r="H169" s="29"/>
      <c r="I169" s="161"/>
      <c r="J169" s="29"/>
      <c r="K169" s="29"/>
      <c r="L169" s="30"/>
      <c r="M169" s="162"/>
      <c r="N169" s="163"/>
      <c r="O169" s="52"/>
      <c r="P169" s="52"/>
      <c r="Q169" s="52"/>
      <c r="R169" s="52"/>
      <c r="S169" s="52"/>
      <c r="T169" s="53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6" t="s">
        <v>135</v>
      </c>
      <c r="AU169" s="16" t="s">
        <v>80</v>
      </c>
    </row>
    <row r="170" spans="1:65" s="173" customFormat="1" ht="12">
      <c r="B170" s="174"/>
      <c r="D170" s="159" t="s">
        <v>139</v>
      </c>
      <c r="E170" s="175"/>
      <c r="F170" s="176" t="s">
        <v>216</v>
      </c>
      <c r="H170" s="177">
        <v>238.47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139</v>
      </c>
      <c r="AU170" s="175" t="s">
        <v>80</v>
      </c>
      <c r="AV170" s="173" t="s">
        <v>80</v>
      </c>
      <c r="AW170" s="173" t="s">
        <v>31</v>
      </c>
      <c r="AX170" s="173" t="s">
        <v>70</v>
      </c>
      <c r="AY170" s="175" t="s">
        <v>126</v>
      </c>
    </row>
    <row r="171" spans="1:65" s="173" customFormat="1" ht="12">
      <c r="B171" s="174"/>
      <c r="D171" s="159" t="s">
        <v>139</v>
      </c>
      <c r="F171" s="176" t="s">
        <v>245</v>
      </c>
      <c r="H171" s="177">
        <v>429.24599999999998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139</v>
      </c>
      <c r="AU171" s="175" t="s">
        <v>80</v>
      </c>
      <c r="AV171" s="173" t="s">
        <v>80</v>
      </c>
      <c r="AW171" s="173" t="s">
        <v>3</v>
      </c>
      <c r="AX171" s="173" t="s">
        <v>78</v>
      </c>
      <c r="AY171" s="175" t="s">
        <v>126</v>
      </c>
    </row>
    <row r="172" spans="1:65" s="33" customFormat="1" ht="16.5" customHeight="1">
      <c r="A172" s="29"/>
      <c r="B172" s="146"/>
      <c r="C172" s="147" t="s">
        <v>246</v>
      </c>
      <c r="D172" s="147" t="s">
        <v>128</v>
      </c>
      <c r="E172" s="148" t="s">
        <v>247</v>
      </c>
      <c r="F172" s="149" t="s">
        <v>248</v>
      </c>
      <c r="G172" s="150" t="s">
        <v>175</v>
      </c>
      <c r="H172" s="311">
        <v>1</v>
      </c>
      <c r="I172" s="151"/>
      <c r="J172" s="152">
        <f>ROUND(I172*H172,2)</f>
        <v>0</v>
      </c>
      <c r="K172" s="149" t="s">
        <v>132</v>
      </c>
      <c r="L172" s="30"/>
      <c r="M172" s="153"/>
      <c r="N172" s="154" t="s">
        <v>41</v>
      </c>
      <c r="O172" s="52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7" t="s">
        <v>133</v>
      </c>
      <c r="AT172" s="157" t="s">
        <v>128</v>
      </c>
      <c r="AU172" s="157" t="s">
        <v>80</v>
      </c>
      <c r="AY172" s="16" t="s">
        <v>126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6" t="s">
        <v>78</v>
      </c>
      <c r="BK172" s="158">
        <f>ROUND(I172*H172,2)</f>
        <v>0</v>
      </c>
      <c r="BL172" s="16" t="s">
        <v>133</v>
      </c>
      <c r="BM172" s="157" t="s">
        <v>249</v>
      </c>
    </row>
    <row r="173" spans="1:65" s="33" customFormat="1" ht="24">
      <c r="A173" s="29"/>
      <c r="B173" s="30"/>
      <c r="C173" s="29"/>
      <c r="D173" s="159" t="s">
        <v>135</v>
      </c>
      <c r="E173" s="29"/>
      <c r="F173" s="160" t="s">
        <v>250</v>
      </c>
      <c r="G173" s="29"/>
      <c r="H173" s="29"/>
      <c r="I173" s="161"/>
      <c r="J173" s="29"/>
      <c r="K173" s="29"/>
      <c r="L173" s="30"/>
      <c r="M173" s="162"/>
      <c r="N173" s="163"/>
      <c r="O173" s="52"/>
      <c r="P173" s="52"/>
      <c r="Q173" s="52"/>
      <c r="R173" s="52"/>
      <c r="S173" s="52"/>
      <c r="T173" s="53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6" t="s">
        <v>135</v>
      </c>
      <c r="AU173" s="16" t="s">
        <v>80</v>
      </c>
    </row>
    <row r="174" spans="1:65" s="165" customFormat="1" ht="12">
      <c r="B174" s="166"/>
      <c r="D174" s="159" t="s">
        <v>139</v>
      </c>
      <c r="E174" s="167"/>
      <c r="F174" s="168" t="s">
        <v>199</v>
      </c>
      <c r="H174" s="167"/>
      <c r="I174" s="169"/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139</v>
      </c>
      <c r="AU174" s="167" t="s">
        <v>80</v>
      </c>
      <c r="AV174" s="165" t="s">
        <v>78</v>
      </c>
      <c r="AW174" s="165" t="s">
        <v>31</v>
      </c>
      <c r="AX174" s="165" t="s">
        <v>70</v>
      </c>
      <c r="AY174" s="167" t="s">
        <v>126</v>
      </c>
    </row>
    <row r="175" spans="1:65" s="173" customFormat="1" ht="12">
      <c r="B175" s="174"/>
      <c r="D175" s="159" t="s">
        <v>139</v>
      </c>
      <c r="E175" s="175"/>
      <c r="F175" s="176" t="s">
        <v>251</v>
      </c>
      <c r="H175" s="177">
        <v>1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139</v>
      </c>
      <c r="AU175" s="175" t="s">
        <v>80</v>
      </c>
      <c r="AV175" s="173" t="s">
        <v>80</v>
      </c>
      <c r="AW175" s="173" t="s">
        <v>31</v>
      </c>
      <c r="AX175" s="173" t="s">
        <v>70</v>
      </c>
      <c r="AY175" s="175" t="s">
        <v>126</v>
      </c>
    </row>
    <row r="176" spans="1:65" s="33" customFormat="1" ht="16.5" customHeight="1">
      <c r="A176" s="29"/>
      <c r="B176" s="146"/>
      <c r="C176" s="147" t="s">
        <v>252</v>
      </c>
      <c r="D176" s="147" t="s">
        <v>128</v>
      </c>
      <c r="E176" s="148" t="s">
        <v>253</v>
      </c>
      <c r="F176" s="149" t="s">
        <v>254</v>
      </c>
      <c r="G176" s="150" t="s">
        <v>131</v>
      </c>
      <c r="H176" s="311">
        <v>12</v>
      </c>
      <c r="I176" s="151"/>
      <c r="J176" s="152">
        <f>ROUND(I176*H176,2)</f>
        <v>0</v>
      </c>
      <c r="K176" s="149" t="s">
        <v>132</v>
      </c>
      <c r="L176" s="30"/>
      <c r="M176" s="153"/>
      <c r="N176" s="154" t="s">
        <v>41</v>
      </c>
      <c r="O176" s="52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7" t="s">
        <v>133</v>
      </c>
      <c r="AT176" s="157" t="s">
        <v>128</v>
      </c>
      <c r="AU176" s="157" t="s">
        <v>80</v>
      </c>
      <c r="AY176" s="16" t="s">
        <v>126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6" t="s">
        <v>78</v>
      </c>
      <c r="BK176" s="158">
        <f>ROUND(I176*H176,2)</f>
        <v>0</v>
      </c>
      <c r="BL176" s="16" t="s">
        <v>133</v>
      </c>
      <c r="BM176" s="157" t="s">
        <v>255</v>
      </c>
    </row>
    <row r="177" spans="1:65" s="33" customFormat="1" ht="24">
      <c r="A177" s="29"/>
      <c r="B177" s="30"/>
      <c r="C177" s="29"/>
      <c r="D177" s="159" t="s">
        <v>135</v>
      </c>
      <c r="E177" s="29"/>
      <c r="F177" s="160" t="s">
        <v>256</v>
      </c>
      <c r="G177" s="29"/>
      <c r="H177" s="29"/>
      <c r="I177" s="161"/>
      <c r="J177" s="29"/>
      <c r="K177" s="29"/>
      <c r="L177" s="30"/>
      <c r="M177" s="162"/>
      <c r="N177" s="163"/>
      <c r="O177" s="52"/>
      <c r="P177" s="52"/>
      <c r="Q177" s="52"/>
      <c r="R177" s="52"/>
      <c r="S177" s="52"/>
      <c r="T177" s="53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6" t="s">
        <v>135</v>
      </c>
      <c r="AU177" s="16" t="s">
        <v>80</v>
      </c>
    </row>
    <row r="178" spans="1:65" s="165" customFormat="1" ht="12">
      <c r="B178" s="166"/>
      <c r="D178" s="159" t="s">
        <v>139</v>
      </c>
      <c r="E178" s="167"/>
      <c r="F178" s="168" t="s">
        <v>257</v>
      </c>
      <c r="H178" s="167"/>
      <c r="I178" s="169"/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139</v>
      </c>
      <c r="AU178" s="167" t="s">
        <v>80</v>
      </c>
      <c r="AV178" s="165" t="s">
        <v>78</v>
      </c>
      <c r="AW178" s="165" t="s">
        <v>31</v>
      </c>
      <c r="AX178" s="165" t="s">
        <v>70</v>
      </c>
      <c r="AY178" s="167" t="s">
        <v>126</v>
      </c>
    </row>
    <row r="179" spans="1:65" s="173" customFormat="1" ht="12">
      <c r="B179" s="174"/>
      <c r="D179" s="159" t="s">
        <v>139</v>
      </c>
      <c r="E179" s="175"/>
      <c r="F179" s="176" t="s">
        <v>258</v>
      </c>
      <c r="H179" s="177">
        <v>25</v>
      </c>
      <c r="I179" s="178"/>
      <c r="L179" s="174"/>
      <c r="M179" s="179"/>
      <c r="N179" s="180"/>
      <c r="O179" s="180"/>
      <c r="P179" s="180"/>
      <c r="Q179" s="180"/>
      <c r="R179" s="180"/>
      <c r="S179" s="180"/>
      <c r="T179" s="181"/>
      <c r="AT179" s="175" t="s">
        <v>139</v>
      </c>
      <c r="AU179" s="175" t="s">
        <v>80</v>
      </c>
      <c r="AV179" s="173" t="s">
        <v>80</v>
      </c>
      <c r="AW179" s="173" t="s">
        <v>31</v>
      </c>
      <c r="AX179" s="173" t="s">
        <v>70</v>
      </c>
      <c r="AY179" s="175" t="s">
        <v>126</v>
      </c>
    </row>
    <row r="180" spans="1:65" s="33" customFormat="1" ht="16.5" customHeight="1">
      <c r="A180" s="29"/>
      <c r="B180" s="146"/>
      <c r="C180" s="182" t="s">
        <v>7</v>
      </c>
      <c r="D180" s="182" t="s">
        <v>223</v>
      </c>
      <c r="E180" s="183" t="s">
        <v>259</v>
      </c>
      <c r="F180" s="184" t="s">
        <v>260</v>
      </c>
      <c r="G180" s="185" t="s">
        <v>226</v>
      </c>
      <c r="H180" s="312">
        <v>3.24</v>
      </c>
      <c r="I180" s="186"/>
      <c r="J180" s="187">
        <f>ROUND(I180*H180,2)</f>
        <v>0</v>
      </c>
      <c r="K180" s="184" t="s">
        <v>132</v>
      </c>
      <c r="L180" s="188"/>
      <c r="M180" s="189"/>
      <c r="N180" s="190" t="s">
        <v>41</v>
      </c>
      <c r="O180" s="52"/>
      <c r="P180" s="155">
        <f>O180*H180</f>
        <v>0</v>
      </c>
      <c r="Q180" s="155">
        <v>1</v>
      </c>
      <c r="R180" s="155">
        <f>Q180*H180</f>
        <v>3.24</v>
      </c>
      <c r="S180" s="155">
        <v>0</v>
      </c>
      <c r="T180" s="156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7" t="s">
        <v>180</v>
      </c>
      <c r="AT180" s="157" t="s">
        <v>223</v>
      </c>
      <c r="AU180" s="157" t="s">
        <v>80</v>
      </c>
      <c r="AY180" s="16" t="s">
        <v>126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6" t="s">
        <v>78</v>
      </c>
      <c r="BK180" s="158">
        <f>ROUND(I180*H180,2)</f>
        <v>0</v>
      </c>
      <c r="BL180" s="16" t="s">
        <v>133</v>
      </c>
      <c r="BM180" s="157" t="s">
        <v>261</v>
      </c>
    </row>
    <row r="181" spans="1:65" s="33" customFormat="1" ht="12">
      <c r="A181" s="29"/>
      <c r="B181" s="30"/>
      <c r="C181" s="29"/>
      <c r="D181" s="159" t="s">
        <v>135</v>
      </c>
      <c r="E181" s="29"/>
      <c r="F181" s="160" t="s">
        <v>260</v>
      </c>
      <c r="G181" s="29"/>
      <c r="H181" s="29"/>
      <c r="I181" s="161"/>
      <c r="J181" s="29"/>
      <c r="K181" s="29"/>
      <c r="L181" s="30"/>
      <c r="M181" s="162"/>
      <c r="N181" s="163"/>
      <c r="O181" s="52"/>
      <c r="P181" s="52"/>
      <c r="Q181" s="52"/>
      <c r="R181" s="52"/>
      <c r="S181" s="52"/>
      <c r="T181" s="53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6" t="s">
        <v>135</v>
      </c>
      <c r="AU181" s="16" t="s">
        <v>80</v>
      </c>
    </row>
    <row r="182" spans="1:65" s="33" customFormat="1" ht="24">
      <c r="A182" s="29"/>
      <c r="B182" s="30"/>
      <c r="C182" s="29"/>
      <c r="D182" s="159" t="s">
        <v>137</v>
      </c>
      <c r="E182" s="29"/>
      <c r="F182" s="164" t="s">
        <v>262</v>
      </c>
      <c r="G182" s="29"/>
      <c r="H182" s="29"/>
      <c r="I182" s="161"/>
      <c r="J182" s="29"/>
      <c r="K182" s="29"/>
      <c r="L182" s="30"/>
      <c r="M182" s="162"/>
      <c r="N182" s="163"/>
      <c r="O182" s="52"/>
      <c r="P182" s="52"/>
      <c r="Q182" s="52"/>
      <c r="R182" s="52"/>
      <c r="S182" s="52"/>
      <c r="T182" s="53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6" t="s">
        <v>137</v>
      </c>
      <c r="AU182" s="16" t="s">
        <v>80</v>
      </c>
    </row>
    <row r="183" spans="1:65" s="165" customFormat="1" ht="12">
      <c r="B183" s="166"/>
      <c r="D183" s="159" t="s">
        <v>139</v>
      </c>
      <c r="E183" s="167"/>
      <c r="F183" s="168" t="s">
        <v>257</v>
      </c>
      <c r="H183" s="167"/>
      <c r="I183" s="169"/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139</v>
      </c>
      <c r="AU183" s="167" t="s">
        <v>80</v>
      </c>
      <c r="AV183" s="165" t="s">
        <v>78</v>
      </c>
      <c r="AW183" s="165" t="s">
        <v>31</v>
      </c>
      <c r="AX183" s="165" t="s">
        <v>70</v>
      </c>
      <c r="AY183" s="167" t="s">
        <v>126</v>
      </c>
    </row>
    <row r="184" spans="1:65" s="173" customFormat="1" ht="12">
      <c r="B184" s="174"/>
      <c r="D184" s="159" t="s">
        <v>139</v>
      </c>
      <c r="E184" s="175"/>
      <c r="F184" s="176" t="s">
        <v>263</v>
      </c>
      <c r="H184" s="177">
        <v>6.75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5" t="s">
        <v>139</v>
      </c>
      <c r="AU184" s="175" t="s">
        <v>80</v>
      </c>
      <c r="AV184" s="173" t="s">
        <v>80</v>
      </c>
      <c r="AW184" s="173" t="s">
        <v>31</v>
      </c>
      <c r="AX184" s="173" t="s">
        <v>70</v>
      </c>
      <c r="AY184" s="175" t="s">
        <v>126</v>
      </c>
    </row>
    <row r="185" spans="1:65" s="33" customFormat="1" ht="37.75" customHeight="1">
      <c r="A185" s="29"/>
      <c r="B185" s="146"/>
      <c r="C185" s="147" t="s">
        <v>264</v>
      </c>
      <c r="D185" s="147" t="s">
        <v>128</v>
      </c>
      <c r="E185" s="148" t="s">
        <v>265</v>
      </c>
      <c r="F185" s="149" t="s">
        <v>266</v>
      </c>
      <c r="G185" s="150" t="s">
        <v>131</v>
      </c>
      <c r="H185" s="311">
        <v>0</v>
      </c>
      <c r="I185" s="305"/>
      <c r="J185" s="152">
        <f>ROUND(I185*H185,2)</f>
        <v>0</v>
      </c>
      <c r="K185" s="149"/>
      <c r="L185" s="30"/>
      <c r="M185" s="153"/>
      <c r="N185" s="154" t="s">
        <v>41</v>
      </c>
      <c r="O185" s="52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7" t="s">
        <v>133</v>
      </c>
      <c r="AT185" s="157" t="s">
        <v>128</v>
      </c>
      <c r="AU185" s="157" t="s">
        <v>80</v>
      </c>
      <c r="AY185" s="16" t="s">
        <v>126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6" t="s">
        <v>78</v>
      </c>
      <c r="BK185" s="158">
        <f>ROUND(I185*H185,2)</f>
        <v>0</v>
      </c>
      <c r="BL185" s="16" t="s">
        <v>133</v>
      </c>
      <c r="BM185" s="157" t="s">
        <v>267</v>
      </c>
    </row>
    <row r="186" spans="1:65" s="33" customFormat="1" ht="36">
      <c r="A186" s="29"/>
      <c r="B186" s="30"/>
      <c r="C186" s="29"/>
      <c r="D186" s="159" t="s">
        <v>135</v>
      </c>
      <c r="E186" s="29"/>
      <c r="F186" s="160" t="s">
        <v>266</v>
      </c>
      <c r="G186" s="29"/>
      <c r="H186" s="29"/>
      <c r="I186" s="306"/>
      <c r="J186" s="29"/>
      <c r="K186" s="29"/>
      <c r="L186" s="30"/>
      <c r="M186" s="162"/>
      <c r="N186" s="163"/>
      <c r="O186" s="52"/>
      <c r="P186" s="52"/>
      <c r="Q186" s="52"/>
      <c r="R186" s="52"/>
      <c r="S186" s="52"/>
      <c r="T186" s="53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6" t="s">
        <v>135</v>
      </c>
      <c r="AU186" s="16" t="s">
        <v>80</v>
      </c>
    </row>
    <row r="187" spans="1:65" s="165" customFormat="1" ht="12">
      <c r="B187" s="166"/>
      <c r="D187" s="159" t="s">
        <v>139</v>
      </c>
      <c r="E187" s="167"/>
      <c r="F187" s="168" t="s">
        <v>257</v>
      </c>
      <c r="H187" s="167"/>
      <c r="I187" s="309"/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139</v>
      </c>
      <c r="AU187" s="167" t="s">
        <v>80</v>
      </c>
      <c r="AV187" s="165" t="s">
        <v>78</v>
      </c>
      <c r="AW187" s="165" t="s">
        <v>31</v>
      </c>
      <c r="AX187" s="165" t="s">
        <v>70</v>
      </c>
      <c r="AY187" s="167" t="s">
        <v>126</v>
      </c>
    </row>
    <row r="188" spans="1:65" s="173" customFormat="1" ht="12">
      <c r="B188" s="174"/>
      <c r="D188" s="159" t="s">
        <v>139</v>
      </c>
      <c r="E188" s="175"/>
      <c r="F188" s="176" t="s">
        <v>268</v>
      </c>
      <c r="H188" s="177">
        <v>25</v>
      </c>
      <c r="I188" s="307"/>
      <c r="L188" s="174"/>
      <c r="M188" s="179"/>
      <c r="N188" s="180"/>
      <c r="O188" s="180"/>
      <c r="P188" s="180"/>
      <c r="Q188" s="180"/>
      <c r="R188" s="180"/>
      <c r="S188" s="180"/>
      <c r="T188" s="181"/>
      <c r="AT188" s="175" t="s">
        <v>139</v>
      </c>
      <c r="AU188" s="175" t="s">
        <v>80</v>
      </c>
      <c r="AV188" s="173" t="s">
        <v>80</v>
      </c>
      <c r="AW188" s="173" t="s">
        <v>31</v>
      </c>
      <c r="AX188" s="173" t="s">
        <v>70</v>
      </c>
      <c r="AY188" s="175" t="s">
        <v>126</v>
      </c>
    </row>
    <row r="189" spans="1:65" s="33" customFormat="1" ht="16.5" customHeight="1">
      <c r="A189" s="29"/>
      <c r="B189" s="146"/>
      <c r="C189" s="182" t="s">
        <v>269</v>
      </c>
      <c r="D189" s="182" t="s">
        <v>223</v>
      </c>
      <c r="E189" s="183" t="s">
        <v>270</v>
      </c>
      <c r="F189" s="184" t="s">
        <v>271</v>
      </c>
      <c r="G189" s="185" t="s">
        <v>272</v>
      </c>
      <c r="H189" s="312">
        <v>0</v>
      </c>
      <c r="I189" s="308"/>
      <c r="J189" s="187">
        <f>ROUND(I189*H189,2)</f>
        <v>0</v>
      </c>
      <c r="K189" s="184" t="s">
        <v>132</v>
      </c>
      <c r="L189" s="188"/>
      <c r="M189" s="189"/>
      <c r="N189" s="190" t="s">
        <v>41</v>
      </c>
      <c r="O189" s="52"/>
      <c r="P189" s="155">
        <f>O189*H189</f>
        <v>0</v>
      </c>
      <c r="Q189" s="155">
        <v>1E-3</v>
      </c>
      <c r="R189" s="155">
        <f>Q189*H189</f>
        <v>0</v>
      </c>
      <c r="S189" s="155">
        <v>0</v>
      </c>
      <c r="T189" s="156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7" t="s">
        <v>180</v>
      </c>
      <c r="AT189" s="157" t="s">
        <v>223</v>
      </c>
      <c r="AU189" s="157" t="s">
        <v>80</v>
      </c>
      <c r="AY189" s="16" t="s">
        <v>126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6" t="s">
        <v>78</v>
      </c>
      <c r="BK189" s="158">
        <f>ROUND(I189*H189,2)</f>
        <v>0</v>
      </c>
      <c r="BL189" s="16" t="s">
        <v>133</v>
      </c>
      <c r="BM189" s="157" t="s">
        <v>273</v>
      </c>
    </row>
    <row r="190" spans="1:65" s="33" customFormat="1" ht="12">
      <c r="A190" s="29"/>
      <c r="B190" s="30"/>
      <c r="C190" s="29"/>
      <c r="D190" s="159" t="s">
        <v>135</v>
      </c>
      <c r="E190" s="29"/>
      <c r="F190" s="160" t="s">
        <v>271</v>
      </c>
      <c r="G190" s="29"/>
      <c r="H190" s="29"/>
      <c r="I190" s="306"/>
      <c r="J190" s="29"/>
      <c r="K190" s="29"/>
      <c r="L190" s="30"/>
      <c r="M190" s="162"/>
      <c r="N190" s="163"/>
      <c r="O190" s="52"/>
      <c r="P190" s="52"/>
      <c r="Q190" s="52"/>
      <c r="R190" s="52"/>
      <c r="S190" s="52"/>
      <c r="T190" s="53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6" t="s">
        <v>135</v>
      </c>
      <c r="AU190" s="16" t="s">
        <v>80</v>
      </c>
    </row>
    <row r="191" spans="1:65" s="165" customFormat="1" ht="12">
      <c r="B191" s="166"/>
      <c r="D191" s="159" t="s">
        <v>139</v>
      </c>
      <c r="E191" s="167"/>
      <c r="F191" s="168" t="s">
        <v>257</v>
      </c>
      <c r="H191" s="167"/>
      <c r="I191" s="309"/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139</v>
      </c>
      <c r="AU191" s="167" t="s">
        <v>80</v>
      </c>
      <c r="AV191" s="165" t="s">
        <v>78</v>
      </c>
      <c r="AW191" s="165" t="s">
        <v>31</v>
      </c>
      <c r="AX191" s="165" t="s">
        <v>70</v>
      </c>
      <c r="AY191" s="167" t="s">
        <v>126</v>
      </c>
    </row>
    <row r="192" spans="1:65" s="173" customFormat="1" ht="12">
      <c r="B192" s="174"/>
      <c r="D192" s="159" t="s">
        <v>139</v>
      </c>
      <c r="E192" s="175"/>
      <c r="F192" s="176" t="s">
        <v>274</v>
      </c>
      <c r="H192" s="177">
        <v>0.75</v>
      </c>
      <c r="I192" s="307"/>
      <c r="L192" s="174"/>
      <c r="M192" s="179"/>
      <c r="N192" s="180"/>
      <c r="O192" s="180"/>
      <c r="P192" s="180"/>
      <c r="Q192" s="180"/>
      <c r="R192" s="180"/>
      <c r="S192" s="180"/>
      <c r="T192" s="181"/>
      <c r="AT192" s="175" t="s">
        <v>139</v>
      </c>
      <c r="AU192" s="175" t="s">
        <v>80</v>
      </c>
      <c r="AV192" s="173" t="s">
        <v>80</v>
      </c>
      <c r="AW192" s="173" t="s">
        <v>31</v>
      </c>
      <c r="AX192" s="173" t="s">
        <v>70</v>
      </c>
      <c r="AY192" s="175" t="s">
        <v>126</v>
      </c>
    </row>
    <row r="193" spans="1:65" s="33" customFormat="1" ht="16.5" customHeight="1">
      <c r="A193" s="29"/>
      <c r="B193" s="146"/>
      <c r="C193" s="147" t="s">
        <v>275</v>
      </c>
      <c r="D193" s="147" t="s">
        <v>128</v>
      </c>
      <c r="E193" s="148" t="s">
        <v>276</v>
      </c>
      <c r="F193" s="149" t="s">
        <v>277</v>
      </c>
      <c r="G193" s="150" t="s">
        <v>131</v>
      </c>
      <c r="H193" s="311">
        <v>0</v>
      </c>
      <c r="I193" s="305"/>
      <c r="J193" s="152">
        <f>ROUND(I193*H193,2)</f>
        <v>0</v>
      </c>
      <c r="K193" s="149" t="s">
        <v>132</v>
      </c>
      <c r="L193" s="30"/>
      <c r="M193" s="153"/>
      <c r="N193" s="154" t="s">
        <v>41</v>
      </c>
      <c r="O193" s="52"/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7" t="s">
        <v>133</v>
      </c>
      <c r="AT193" s="157" t="s">
        <v>128</v>
      </c>
      <c r="AU193" s="157" t="s">
        <v>80</v>
      </c>
      <c r="AY193" s="16" t="s">
        <v>126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6" t="s">
        <v>78</v>
      </c>
      <c r="BK193" s="158">
        <f>ROUND(I193*H193,2)</f>
        <v>0</v>
      </c>
      <c r="BL193" s="16" t="s">
        <v>133</v>
      </c>
      <c r="BM193" s="157" t="s">
        <v>278</v>
      </c>
    </row>
    <row r="194" spans="1:65" s="33" customFormat="1" ht="12">
      <c r="A194" s="29"/>
      <c r="B194" s="30"/>
      <c r="C194" s="29"/>
      <c r="D194" s="159" t="s">
        <v>135</v>
      </c>
      <c r="E194" s="29"/>
      <c r="F194" s="160" t="s">
        <v>279</v>
      </c>
      <c r="G194" s="29"/>
      <c r="H194" s="29"/>
      <c r="I194" s="306"/>
      <c r="J194" s="29"/>
      <c r="K194" s="29"/>
      <c r="L194" s="30"/>
      <c r="M194" s="162"/>
      <c r="N194" s="163"/>
      <c r="O194" s="52"/>
      <c r="P194" s="52"/>
      <c r="Q194" s="52"/>
      <c r="R194" s="52"/>
      <c r="S194" s="52"/>
      <c r="T194" s="53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6" t="s">
        <v>135</v>
      </c>
      <c r="AU194" s="16" t="s">
        <v>80</v>
      </c>
    </row>
    <row r="195" spans="1:65" s="165" customFormat="1" ht="12">
      <c r="B195" s="166"/>
      <c r="D195" s="159" t="s">
        <v>139</v>
      </c>
      <c r="E195" s="167"/>
      <c r="F195" s="168" t="s">
        <v>280</v>
      </c>
      <c r="H195" s="167"/>
      <c r="I195" s="309"/>
      <c r="L195" s="166"/>
      <c r="M195" s="170"/>
      <c r="N195" s="171"/>
      <c r="O195" s="171"/>
      <c r="P195" s="171"/>
      <c r="Q195" s="171"/>
      <c r="R195" s="171"/>
      <c r="S195" s="171"/>
      <c r="T195" s="172"/>
      <c r="AT195" s="167" t="s">
        <v>139</v>
      </c>
      <c r="AU195" s="167" t="s">
        <v>80</v>
      </c>
      <c r="AV195" s="165" t="s">
        <v>78</v>
      </c>
      <c r="AW195" s="165" t="s">
        <v>31</v>
      </c>
      <c r="AX195" s="165" t="s">
        <v>70</v>
      </c>
      <c r="AY195" s="167" t="s">
        <v>126</v>
      </c>
    </row>
    <row r="196" spans="1:65" s="173" customFormat="1" ht="12">
      <c r="B196" s="174"/>
      <c r="D196" s="159" t="s">
        <v>139</v>
      </c>
      <c r="E196" s="175"/>
      <c r="F196" s="176" t="s">
        <v>281</v>
      </c>
      <c r="H196" s="177">
        <v>25</v>
      </c>
      <c r="I196" s="307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139</v>
      </c>
      <c r="AU196" s="175" t="s">
        <v>80</v>
      </c>
      <c r="AV196" s="173" t="s">
        <v>80</v>
      </c>
      <c r="AW196" s="173" t="s">
        <v>31</v>
      </c>
      <c r="AX196" s="173" t="s">
        <v>70</v>
      </c>
      <c r="AY196" s="175" t="s">
        <v>126</v>
      </c>
    </row>
    <row r="197" spans="1:65" s="33" customFormat="1" ht="16.5" customHeight="1">
      <c r="A197" s="29"/>
      <c r="B197" s="146"/>
      <c r="C197" s="147" t="s">
        <v>282</v>
      </c>
      <c r="D197" s="147" t="s">
        <v>128</v>
      </c>
      <c r="E197" s="148" t="s">
        <v>283</v>
      </c>
      <c r="F197" s="149" t="s">
        <v>284</v>
      </c>
      <c r="G197" s="150" t="s">
        <v>131</v>
      </c>
      <c r="H197" s="311">
        <v>0</v>
      </c>
      <c r="I197" s="305"/>
      <c r="J197" s="152">
        <f>ROUND(I197*H197,2)</f>
        <v>0</v>
      </c>
      <c r="K197" s="149" t="s">
        <v>132</v>
      </c>
      <c r="L197" s="30"/>
      <c r="M197" s="153"/>
      <c r="N197" s="154" t="s">
        <v>41</v>
      </c>
      <c r="O197" s="52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7" t="s">
        <v>133</v>
      </c>
      <c r="AT197" s="157" t="s">
        <v>128</v>
      </c>
      <c r="AU197" s="157" t="s">
        <v>80</v>
      </c>
      <c r="AY197" s="16" t="s">
        <v>126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6" t="s">
        <v>78</v>
      </c>
      <c r="BK197" s="158">
        <f>ROUND(I197*H197,2)</f>
        <v>0</v>
      </c>
      <c r="BL197" s="16" t="s">
        <v>133</v>
      </c>
      <c r="BM197" s="157" t="s">
        <v>285</v>
      </c>
    </row>
    <row r="198" spans="1:65" s="33" customFormat="1" ht="12">
      <c r="A198" s="29"/>
      <c r="B198" s="30"/>
      <c r="C198" s="29"/>
      <c r="D198" s="159" t="s">
        <v>135</v>
      </c>
      <c r="E198" s="29"/>
      <c r="F198" s="160" t="s">
        <v>286</v>
      </c>
      <c r="G198" s="29"/>
      <c r="H198" s="29"/>
      <c r="I198" s="161"/>
      <c r="J198" s="29"/>
      <c r="K198" s="29"/>
      <c r="L198" s="30"/>
      <c r="M198" s="162"/>
      <c r="N198" s="163"/>
      <c r="O198" s="52"/>
      <c r="P198" s="52"/>
      <c r="Q198" s="52"/>
      <c r="R198" s="52"/>
      <c r="S198" s="52"/>
      <c r="T198" s="53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6" t="s">
        <v>135</v>
      </c>
      <c r="AU198" s="16" t="s">
        <v>80</v>
      </c>
    </row>
    <row r="199" spans="1:65" s="165" customFormat="1" ht="12">
      <c r="B199" s="166"/>
      <c r="D199" s="159" t="s">
        <v>139</v>
      </c>
      <c r="E199" s="167"/>
      <c r="F199" s="168" t="s">
        <v>280</v>
      </c>
      <c r="H199" s="167"/>
      <c r="I199" s="169"/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139</v>
      </c>
      <c r="AU199" s="167" t="s">
        <v>80</v>
      </c>
      <c r="AV199" s="165" t="s">
        <v>78</v>
      </c>
      <c r="AW199" s="165" t="s">
        <v>31</v>
      </c>
      <c r="AX199" s="165" t="s">
        <v>70</v>
      </c>
      <c r="AY199" s="167" t="s">
        <v>126</v>
      </c>
    </row>
    <row r="200" spans="1:65" s="173" customFormat="1" ht="12">
      <c r="B200" s="174"/>
      <c r="D200" s="159" t="s">
        <v>139</v>
      </c>
      <c r="E200" s="175"/>
      <c r="F200" s="176" t="s">
        <v>287</v>
      </c>
      <c r="H200" s="177">
        <v>450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139</v>
      </c>
      <c r="AU200" s="175" t="s">
        <v>80</v>
      </c>
      <c r="AV200" s="173" t="s">
        <v>80</v>
      </c>
      <c r="AW200" s="173" t="s">
        <v>31</v>
      </c>
      <c r="AX200" s="173" t="s">
        <v>70</v>
      </c>
      <c r="AY200" s="175" t="s">
        <v>126</v>
      </c>
    </row>
    <row r="201" spans="1:65" s="33" customFormat="1" ht="16.5" customHeight="1">
      <c r="A201" s="29"/>
      <c r="B201" s="146"/>
      <c r="C201" s="147" t="s">
        <v>288</v>
      </c>
      <c r="D201" s="147" t="s">
        <v>128</v>
      </c>
      <c r="E201" s="148" t="s">
        <v>289</v>
      </c>
      <c r="F201" s="149" t="s">
        <v>290</v>
      </c>
      <c r="G201" s="150" t="s">
        <v>161</v>
      </c>
      <c r="H201" s="311">
        <v>30</v>
      </c>
      <c r="I201" s="151"/>
      <c r="J201" s="152">
        <f>ROUND(I201*H201,2)</f>
        <v>0</v>
      </c>
      <c r="K201" s="149" t="s">
        <v>132</v>
      </c>
      <c r="L201" s="30"/>
      <c r="M201" s="153"/>
      <c r="N201" s="154" t="s">
        <v>41</v>
      </c>
      <c r="O201" s="52"/>
      <c r="P201" s="155">
        <f>O201*H201</f>
        <v>0</v>
      </c>
      <c r="Q201" s="155">
        <v>1.125E-2</v>
      </c>
      <c r="R201" s="155">
        <f>Q201*H201</f>
        <v>0.33749999999999997</v>
      </c>
      <c r="S201" s="155">
        <v>0</v>
      </c>
      <c r="T201" s="156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7" t="s">
        <v>133</v>
      </c>
      <c r="AT201" s="157" t="s">
        <v>128</v>
      </c>
      <c r="AU201" s="157" t="s">
        <v>80</v>
      </c>
      <c r="AY201" s="16" t="s">
        <v>126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6" t="s">
        <v>78</v>
      </c>
      <c r="BK201" s="158">
        <f>ROUND(I201*H201,2)</f>
        <v>0</v>
      </c>
      <c r="BL201" s="16" t="s">
        <v>133</v>
      </c>
      <c r="BM201" s="157" t="s">
        <v>291</v>
      </c>
    </row>
    <row r="202" spans="1:65" s="33" customFormat="1" ht="12">
      <c r="A202" s="29"/>
      <c r="B202" s="30"/>
      <c r="C202" s="29"/>
      <c r="D202" s="159" t="s">
        <v>135</v>
      </c>
      <c r="E202" s="29"/>
      <c r="F202" s="160" t="s">
        <v>292</v>
      </c>
      <c r="G202" s="29"/>
      <c r="H202" s="29"/>
      <c r="I202" s="161"/>
      <c r="J202" s="29"/>
      <c r="K202" s="29"/>
      <c r="L202" s="30"/>
      <c r="M202" s="162"/>
      <c r="N202" s="163"/>
      <c r="O202" s="52"/>
      <c r="P202" s="52"/>
      <c r="Q202" s="52"/>
      <c r="R202" s="52"/>
      <c r="S202" s="52"/>
      <c r="T202" s="53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6" t="s">
        <v>135</v>
      </c>
      <c r="AU202" s="16" t="s">
        <v>80</v>
      </c>
    </row>
    <row r="203" spans="1:65" s="165" customFormat="1" ht="12">
      <c r="B203" s="166"/>
      <c r="D203" s="159" t="s">
        <v>139</v>
      </c>
      <c r="E203" s="167"/>
      <c r="F203" s="168" t="s">
        <v>199</v>
      </c>
      <c r="H203" s="167"/>
      <c r="I203" s="169"/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139</v>
      </c>
      <c r="AU203" s="167" t="s">
        <v>80</v>
      </c>
      <c r="AV203" s="165" t="s">
        <v>78</v>
      </c>
      <c r="AW203" s="165" t="s">
        <v>31</v>
      </c>
      <c r="AX203" s="165" t="s">
        <v>70</v>
      </c>
      <c r="AY203" s="167" t="s">
        <v>126</v>
      </c>
    </row>
    <row r="204" spans="1:65" s="173" customFormat="1" ht="12">
      <c r="B204" s="174"/>
      <c r="D204" s="159" t="s">
        <v>139</v>
      </c>
      <c r="E204" s="175"/>
      <c r="F204" s="176" t="s">
        <v>293</v>
      </c>
      <c r="H204" s="177">
        <v>30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139</v>
      </c>
      <c r="AU204" s="175" t="s">
        <v>80</v>
      </c>
      <c r="AV204" s="173" t="s">
        <v>80</v>
      </c>
      <c r="AW204" s="173" t="s">
        <v>31</v>
      </c>
      <c r="AX204" s="173" t="s">
        <v>70</v>
      </c>
      <c r="AY204" s="175" t="s">
        <v>126</v>
      </c>
    </row>
    <row r="205" spans="1:65" s="33" customFormat="1" ht="21.75" customHeight="1">
      <c r="A205" s="29"/>
      <c r="B205" s="146"/>
      <c r="C205" s="147" t="s">
        <v>294</v>
      </c>
      <c r="D205" s="147" t="s">
        <v>128</v>
      </c>
      <c r="E205" s="148" t="s">
        <v>295</v>
      </c>
      <c r="F205" s="149" t="s">
        <v>296</v>
      </c>
      <c r="G205" s="150" t="s">
        <v>161</v>
      </c>
      <c r="H205" s="311">
        <v>30</v>
      </c>
      <c r="I205" s="151"/>
      <c r="J205" s="152">
        <f>ROUND(I205*H205,2)</f>
        <v>0</v>
      </c>
      <c r="K205" s="149" t="s">
        <v>132</v>
      </c>
      <c r="L205" s="30"/>
      <c r="M205" s="153"/>
      <c r="N205" s="154" t="s">
        <v>41</v>
      </c>
      <c r="O205" s="52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7" t="s">
        <v>133</v>
      </c>
      <c r="AT205" s="157" t="s">
        <v>128</v>
      </c>
      <c r="AU205" s="157" t="s">
        <v>80</v>
      </c>
      <c r="AY205" s="16" t="s">
        <v>126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6" t="s">
        <v>78</v>
      </c>
      <c r="BK205" s="158">
        <f>ROUND(I205*H205,2)</f>
        <v>0</v>
      </c>
      <c r="BL205" s="16" t="s">
        <v>133</v>
      </c>
      <c r="BM205" s="157" t="s">
        <v>297</v>
      </c>
    </row>
    <row r="206" spans="1:65" s="33" customFormat="1" ht="12">
      <c r="A206" s="29"/>
      <c r="B206" s="30"/>
      <c r="C206" s="29"/>
      <c r="D206" s="159" t="s">
        <v>135</v>
      </c>
      <c r="E206" s="29"/>
      <c r="F206" s="160" t="s">
        <v>298</v>
      </c>
      <c r="G206" s="29"/>
      <c r="H206" s="29"/>
      <c r="I206" s="161"/>
      <c r="J206" s="29"/>
      <c r="K206" s="29"/>
      <c r="L206" s="30"/>
      <c r="M206" s="162"/>
      <c r="N206" s="163"/>
      <c r="O206" s="52"/>
      <c r="P206" s="52"/>
      <c r="Q206" s="52"/>
      <c r="R206" s="52"/>
      <c r="S206" s="52"/>
      <c r="T206" s="53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6" t="s">
        <v>135</v>
      </c>
      <c r="AU206" s="16" t="s">
        <v>80</v>
      </c>
    </row>
    <row r="207" spans="1:65" s="165" customFormat="1" ht="12">
      <c r="B207" s="166"/>
      <c r="D207" s="159" t="s">
        <v>139</v>
      </c>
      <c r="E207" s="167"/>
      <c r="F207" s="168" t="s">
        <v>199</v>
      </c>
      <c r="H207" s="167"/>
      <c r="I207" s="169"/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139</v>
      </c>
      <c r="AU207" s="167" t="s">
        <v>80</v>
      </c>
      <c r="AV207" s="165" t="s">
        <v>78</v>
      </c>
      <c r="AW207" s="165" t="s">
        <v>31</v>
      </c>
      <c r="AX207" s="165" t="s">
        <v>70</v>
      </c>
      <c r="AY207" s="167" t="s">
        <v>126</v>
      </c>
    </row>
    <row r="208" spans="1:65" s="173" customFormat="1" ht="12">
      <c r="B208" s="174"/>
      <c r="D208" s="159" t="s">
        <v>139</v>
      </c>
      <c r="E208" s="175"/>
      <c r="F208" s="176" t="s">
        <v>299</v>
      </c>
      <c r="H208" s="177">
        <v>30</v>
      </c>
      <c r="I208" s="178"/>
      <c r="L208" s="174"/>
      <c r="M208" s="179"/>
      <c r="N208" s="180"/>
      <c r="O208" s="180"/>
      <c r="P208" s="180"/>
      <c r="Q208" s="180"/>
      <c r="R208" s="180"/>
      <c r="S208" s="180"/>
      <c r="T208" s="181"/>
      <c r="AT208" s="175" t="s">
        <v>139</v>
      </c>
      <c r="AU208" s="175" t="s">
        <v>80</v>
      </c>
      <c r="AV208" s="173" t="s">
        <v>80</v>
      </c>
      <c r="AW208" s="173" t="s">
        <v>31</v>
      </c>
      <c r="AX208" s="173" t="s">
        <v>70</v>
      </c>
      <c r="AY208" s="175" t="s">
        <v>126</v>
      </c>
    </row>
    <row r="209" spans="1:65" s="132" customFormat="1" ht="22.75" customHeight="1">
      <c r="B209" s="133"/>
      <c r="D209" s="134" t="s">
        <v>69</v>
      </c>
      <c r="E209" s="144" t="s">
        <v>80</v>
      </c>
      <c r="F209" s="144" t="s">
        <v>300</v>
      </c>
      <c r="I209" s="136"/>
      <c r="J209" s="145">
        <f>BK209</f>
        <v>0</v>
      </c>
      <c r="L209" s="133"/>
      <c r="M209" s="138"/>
      <c r="N209" s="139"/>
      <c r="O209" s="139"/>
      <c r="P209" s="140">
        <f>SUM(P210:P222)</f>
        <v>0</v>
      </c>
      <c r="Q209" s="139"/>
      <c r="R209" s="140">
        <f>SUM(R210:R222)</f>
        <v>0</v>
      </c>
      <c r="S209" s="139"/>
      <c r="T209" s="141">
        <f>SUM(T210:T222)</f>
        <v>0</v>
      </c>
      <c r="AR209" s="134" t="s">
        <v>78</v>
      </c>
      <c r="AT209" s="142" t="s">
        <v>69</v>
      </c>
      <c r="AU209" s="142" t="s">
        <v>78</v>
      </c>
      <c r="AY209" s="134" t="s">
        <v>126</v>
      </c>
      <c r="BK209" s="143">
        <f>SUM(BK210:BK222)</f>
        <v>0</v>
      </c>
    </row>
    <row r="210" spans="1:65" s="33" customFormat="1" ht="16.5" customHeight="1">
      <c r="A210" s="29"/>
      <c r="B210" s="146"/>
      <c r="C210" s="147" t="s">
        <v>301</v>
      </c>
      <c r="D210" s="147" t="s">
        <v>128</v>
      </c>
      <c r="E210" s="148" t="s">
        <v>302</v>
      </c>
      <c r="F210" s="149" t="s">
        <v>303</v>
      </c>
      <c r="G210" s="150" t="s">
        <v>131</v>
      </c>
      <c r="H210" s="311">
        <v>0</v>
      </c>
      <c r="I210" s="305"/>
      <c r="J210" s="152">
        <f>ROUND(I210*H210,2)</f>
        <v>0</v>
      </c>
      <c r="K210" s="149" t="s">
        <v>132</v>
      </c>
      <c r="L210" s="30"/>
      <c r="M210" s="153"/>
      <c r="N210" s="154" t="s">
        <v>41</v>
      </c>
      <c r="O210" s="52"/>
      <c r="P210" s="155">
        <f>O210*H210</f>
        <v>0</v>
      </c>
      <c r="Q210" s="155">
        <v>3.1E-4</v>
      </c>
      <c r="R210" s="155">
        <f>Q210*H210</f>
        <v>0</v>
      </c>
      <c r="S210" s="155">
        <v>0</v>
      </c>
      <c r="T210" s="156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7" t="s">
        <v>133</v>
      </c>
      <c r="AT210" s="157" t="s">
        <v>128</v>
      </c>
      <c r="AU210" s="157" t="s">
        <v>80</v>
      </c>
      <c r="AY210" s="16" t="s">
        <v>126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6" t="s">
        <v>78</v>
      </c>
      <c r="BK210" s="158">
        <f>ROUND(I210*H210,2)</f>
        <v>0</v>
      </c>
      <c r="BL210" s="16" t="s">
        <v>133</v>
      </c>
      <c r="BM210" s="157" t="s">
        <v>304</v>
      </c>
    </row>
    <row r="211" spans="1:65" s="33" customFormat="1" ht="24">
      <c r="A211" s="29"/>
      <c r="B211" s="30"/>
      <c r="C211" s="29"/>
      <c r="D211" s="159" t="s">
        <v>135</v>
      </c>
      <c r="E211" s="29"/>
      <c r="F211" s="160" t="s">
        <v>305</v>
      </c>
      <c r="G211" s="29"/>
      <c r="H211" s="29"/>
      <c r="I211" s="161"/>
      <c r="J211" s="29"/>
      <c r="K211" s="29"/>
      <c r="L211" s="30"/>
      <c r="M211" s="162"/>
      <c r="N211" s="163"/>
      <c r="O211" s="52"/>
      <c r="P211" s="52"/>
      <c r="Q211" s="52"/>
      <c r="R211" s="52"/>
      <c r="S211" s="52"/>
      <c r="T211" s="53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6" t="s">
        <v>135</v>
      </c>
      <c r="AU211" s="16" t="s">
        <v>80</v>
      </c>
    </row>
    <row r="212" spans="1:65" s="165" customFormat="1" ht="12">
      <c r="B212" s="166"/>
      <c r="D212" s="159" t="s">
        <v>139</v>
      </c>
      <c r="E212" s="167"/>
      <c r="F212" s="168" t="s">
        <v>306</v>
      </c>
      <c r="H212" s="167"/>
      <c r="I212" s="169"/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139</v>
      </c>
      <c r="AU212" s="167" t="s">
        <v>80</v>
      </c>
      <c r="AV212" s="165" t="s">
        <v>78</v>
      </c>
      <c r="AW212" s="165" t="s">
        <v>31</v>
      </c>
      <c r="AX212" s="165" t="s">
        <v>70</v>
      </c>
      <c r="AY212" s="167" t="s">
        <v>126</v>
      </c>
    </row>
    <row r="213" spans="1:65" s="173" customFormat="1" ht="12">
      <c r="B213" s="174"/>
      <c r="D213" s="159" t="s">
        <v>139</v>
      </c>
      <c r="E213" s="175"/>
      <c r="F213" s="176" t="s">
        <v>307</v>
      </c>
      <c r="H213" s="177">
        <v>37.5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139</v>
      </c>
      <c r="AU213" s="175" t="s">
        <v>80</v>
      </c>
      <c r="AV213" s="173" t="s">
        <v>80</v>
      </c>
      <c r="AW213" s="173" t="s">
        <v>31</v>
      </c>
      <c r="AX213" s="173" t="s">
        <v>70</v>
      </c>
      <c r="AY213" s="175" t="s">
        <v>126</v>
      </c>
    </row>
    <row r="214" spans="1:65" s="33" customFormat="1" ht="16.5" customHeight="1">
      <c r="A214" s="29"/>
      <c r="B214" s="146"/>
      <c r="C214" s="182" t="s">
        <v>308</v>
      </c>
      <c r="D214" s="182" t="s">
        <v>223</v>
      </c>
      <c r="E214" s="183" t="s">
        <v>309</v>
      </c>
      <c r="F214" s="184" t="s">
        <v>310</v>
      </c>
      <c r="G214" s="185" t="s">
        <v>131</v>
      </c>
      <c r="H214" s="312">
        <v>0</v>
      </c>
      <c r="I214" s="308"/>
      <c r="J214" s="187">
        <f>ROUND(I214*H214,2)</f>
        <v>0</v>
      </c>
      <c r="K214" s="184" t="s">
        <v>132</v>
      </c>
      <c r="L214" s="188"/>
      <c r="M214" s="189"/>
      <c r="N214" s="190" t="s">
        <v>41</v>
      </c>
      <c r="O214" s="52"/>
      <c r="P214" s="155">
        <f>O214*H214</f>
        <v>0</v>
      </c>
      <c r="Q214" s="155">
        <v>2.0000000000000001E-4</v>
      </c>
      <c r="R214" s="155">
        <f>Q214*H214</f>
        <v>0</v>
      </c>
      <c r="S214" s="155">
        <v>0</v>
      </c>
      <c r="T214" s="156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7" t="s">
        <v>180</v>
      </c>
      <c r="AT214" s="157" t="s">
        <v>223</v>
      </c>
      <c r="AU214" s="157" t="s">
        <v>80</v>
      </c>
      <c r="AY214" s="16" t="s">
        <v>126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6" t="s">
        <v>78</v>
      </c>
      <c r="BK214" s="158">
        <f>ROUND(I214*H214,2)</f>
        <v>0</v>
      </c>
      <c r="BL214" s="16" t="s">
        <v>133</v>
      </c>
      <c r="BM214" s="157" t="s">
        <v>311</v>
      </c>
    </row>
    <row r="215" spans="1:65" s="33" customFormat="1" ht="12">
      <c r="A215" s="29"/>
      <c r="B215" s="30"/>
      <c r="C215" s="29"/>
      <c r="D215" s="159" t="s">
        <v>135</v>
      </c>
      <c r="E215" s="29"/>
      <c r="F215" s="160" t="s">
        <v>310</v>
      </c>
      <c r="G215" s="29"/>
      <c r="H215" s="29"/>
      <c r="I215" s="306"/>
      <c r="J215" s="29"/>
      <c r="K215" s="29"/>
      <c r="L215" s="30"/>
      <c r="M215" s="162"/>
      <c r="N215" s="163"/>
      <c r="O215" s="52"/>
      <c r="P215" s="52"/>
      <c r="Q215" s="52"/>
      <c r="R215" s="52"/>
      <c r="S215" s="52"/>
      <c r="T215" s="53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6" t="s">
        <v>135</v>
      </c>
      <c r="AU215" s="16" t="s">
        <v>80</v>
      </c>
    </row>
    <row r="216" spans="1:65" s="33" customFormat="1" ht="24">
      <c r="A216" s="29"/>
      <c r="B216" s="30"/>
      <c r="C216" s="29"/>
      <c r="D216" s="159" t="s">
        <v>137</v>
      </c>
      <c r="E216" s="29"/>
      <c r="F216" s="164" t="s">
        <v>312</v>
      </c>
      <c r="G216" s="29"/>
      <c r="H216" s="29"/>
      <c r="I216" s="306"/>
      <c r="J216" s="29"/>
      <c r="K216" s="29"/>
      <c r="L216" s="30"/>
      <c r="M216" s="162"/>
      <c r="N216" s="163"/>
      <c r="O216" s="52"/>
      <c r="P216" s="52"/>
      <c r="Q216" s="52"/>
      <c r="R216" s="52"/>
      <c r="S216" s="52"/>
      <c r="T216" s="53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6" t="s">
        <v>137</v>
      </c>
      <c r="AU216" s="16" t="s">
        <v>80</v>
      </c>
    </row>
    <row r="217" spans="1:65" s="173" customFormat="1" ht="12">
      <c r="B217" s="174"/>
      <c r="D217" s="159" t="s">
        <v>139</v>
      </c>
      <c r="F217" s="176" t="s">
        <v>313</v>
      </c>
      <c r="H217" s="177">
        <v>41.25</v>
      </c>
      <c r="I217" s="307"/>
      <c r="L217" s="174"/>
      <c r="M217" s="179"/>
      <c r="N217" s="180"/>
      <c r="O217" s="180"/>
      <c r="P217" s="180"/>
      <c r="Q217" s="180"/>
      <c r="R217" s="180"/>
      <c r="S217" s="180"/>
      <c r="T217" s="181"/>
      <c r="AT217" s="175" t="s">
        <v>139</v>
      </c>
      <c r="AU217" s="175" t="s">
        <v>80</v>
      </c>
      <c r="AV217" s="173" t="s">
        <v>80</v>
      </c>
      <c r="AW217" s="173" t="s">
        <v>3</v>
      </c>
      <c r="AX217" s="173" t="s">
        <v>78</v>
      </c>
      <c r="AY217" s="175" t="s">
        <v>126</v>
      </c>
    </row>
    <row r="218" spans="1:65" s="33" customFormat="1" ht="24.25" customHeight="1">
      <c r="A218" s="29"/>
      <c r="B218" s="146"/>
      <c r="C218" s="147" t="s">
        <v>314</v>
      </c>
      <c r="D218" s="147" t="s">
        <v>128</v>
      </c>
      <c r="E218" s="148" t="s">
        <v>315</v>
      </c>
      <c r="F218" s="149" t="s">
        <v>316</v>
      </c>
      <c r="G218" s="150" t="s">
        <v>161</v>
      </c>
      <c r="H218" s="311">
        <v>0</v>
      </c>
      <c r="I218" s="305"/>
      <c r="J218" s="152">
        <f>ROUND(I218*H218,2)</f>
        <v>0</v>
      </c>
      <c r="K218" s="149" t="s">
        <v>132</v>
      </c>
      <c r="L218" s="30"/>
      <c r="M218" s="153"/>
      <c r="N218" s="154" t="s">
        <v>41</v>
      </c>
      <c r="O218" s="52"/>
      <c r="P218" s="155">
        <f>O218*H218</f>
        <v>0</v>
      </c>
      <c r="Q218" s="155">
        <v>0.20469000000000001</v>
      </c>
      <c r="R218" s="155">
        <f>Q218*H218</f>
        <v>0</v>
      </c>
      <c r="S218" s="155">
        <v>0</v>
      </c>
      <c r="T218" s="156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7" t="s">
        <v>133</v>
      </c>
      <c r="AT218" s="157" t="s">
        <v>128</v>
      </c>
      <c r="AU218" s="157" t="s">
        <v>80</v>
      </c>
      <c r="AY218" s="16" t="s">
        <v>126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6" t="s">
        <v>78</v>
      </c>
      <c r="BK218" s="158">
        <f>ROUND(I218*H218,2)</f>
        <v>0</v>
      </c>
      <c r="BL218" s="16" t="s">
        <v>133</v>
      </c>
      <c r="BM218" s="157" t="s">
        <v>317</v>
      </c>
    </row>
    <row r="219" spans="1:65" s="33" customFormat="1" ht="24">
      <c r="A219" s="29"/>
      <c r="B219" s="30"/>
      <c r="C219" s="29"/>
      <c r="D219" s="159" t="s">
        <v>135</v>
      </c>
      <c r="E219" s="29"/>
      <c r="F219" s="160" t="s">
        <v>318</v>
      </c>
      <c r="G219" s="29"/>
      <c r="H219" s="29"/>
      <c r="I219" s="306"/>
      <c r="J219" s="29"/>
      <c r="K219" s="29"/>
      <c r="L219" s="30"/>
      <c r="M219" s="162"/>
      <c r="N219" s="163"/>
      <c r="O219" s="52"/>
      <c r="P219" s="52"/>
      <c r="Q219" s="52"/>
      <c r="R219" s="52"/>
      <c r="S219" s="52"/>
      <c r="T219" s="53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6" t="s">
        <v>135</v>
      </c>
      <c r="AU219" s="16" t="s">
        <v>80</v>
      </c>
    </row>
    <row r="220" spans="1:65" s="33" customFormat="1" ht="36">
      <c r="A220" s="29"/>
      <c r="B220" s="30"/>
      <c r="C220" s="29"/>
      <c r="D220" s="159" t="s">
        <v>137</v>
      </c>
      <c r="E220" s="29"/>
      <c r="F220" s="164" t="s">
        <v>319</v>
      </c>
      <c r="G220" s="29"/>
      <c r="H220" s="29"/>
      <c r="I220" s="306"/>
      <c r="J220" s="29"/>
      <c r="K220" s="29"/>
      <c r="L220" s="30"/>
      <c r="M220" s="162"/>
      <c r="N220" s="163"/>
      <c r="O220" s="52"/>
      <c r="P220" s="52"/>
      <c r="Q220" s="52"/>
      <c r="R220" s="52"/>
      <c r="S220" s="52"/>
      <c r="T220" s="53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6" t="s">
        <v>137</v>
      </c>
      <c r="AU220" s="16" t="s">
        <v>80</v>
      </c>
    </row>
    <row r="221" spans="1:65" s="165" customFormat="1" ht="12">
      <c r="B221" s="166"/>
      <c r="D221" s="159" t="s">
        <v>139</v>
      </c>
      <c r="E221" s="167"/>
      <c r="F221" s="168" t="s">
        <v>306</v>
      </c>
      <c r="H221" s="167"/>
      <c r="I221" s="169"/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139</v>
      </c>
      <c r="AU221" s="167" t="s">
        <v>80</v>
      </c>
      <c r="AV221" s="165" t="s">
        <v>78</v>
      </c>
      <c r="AW221" s="165" t="s">
        <v>31</v>
      </c>
      <c r="AX221" s="165" t="s">
        <v>70</v>
      </c>
      <c r="AY221" s="167" t="s">
        <v>126</v>
      </c>
    </row>
    <row r="222" spans="1:65" s="173" customFormat="1" ht="12">
      <c r="B222" s="174"/>
      <c r="D222" s="159" t="s">
        <v>139</v>
      </c>
      <c r="E222" s="175"/>
      <c r="F222" s="176" t="s">
        <v>320</v>
      </c>
      <c r="H222" s="177">
        <v>25</v>
      </c>
      <c r="I222" s="178"/>
      <c r="L222" s="174"/>
      <c r="M222" s="179"/>
      <c r="N222" s="180"/>
      <c r="O222" s="180"/>
      <c r="P222" s="180"/>
      <c r="Q222" s="180"/>
      <c r="R222" s="180"/>
      <c r="S222" s="180"/>
      <c r="T222" s="181"/>
      <c r="AT222" s="175" t="s">
        <v>139</v>
      </c>
      <c r="AU222" s="175" t="s">
        <v>80</v>
      </c>
      <c r="AV222" s="173" t="s">
        <v>80</v>
      </c>
      <c r="AW222" s="173" t="s">
        <v>31</v>
      </c>
      <c r="AX222" s="173" t="s">
        <v>70</v>
      </c>
      <c r="AY222" s="175" t="s">
        <v>126</v>
      </c>
    </row>
    <row r="223" spans="1:65" s="132" customFormat="1" ht="22.75" customHeight="1">
      <c r="B223" s="133"/>
      <c r="D223" s="134" t="s">
        <v>69</v>
      </c>
      <c r="E223" s="144" t="s">
        <v>148</v>
      </c>
      <c r="F223" s="144" t="s">
        <v>321</v>
      </c>
      <c r="I223" s="136"/>
      <c r="J223" s="145">
        <f>BK223</f>
        <v>0</v>
      </c>
      <c r="L223" s="133"/>
      <c r="M223" s="138"/>
      <c r="N223" s="139"/>
      <c r="O223" s="139"/>
      <c r="P223" s="140">
        <f>SUM(P224:P242)</f>
        <v>0</v>
      </c>
      <c r="Q223" s="139"/>
      <c r="R223" s="140">
        <f>SUM(R224:R242)</f>
        <v>6.5471105999999999</v>
      </c>
      <c r="S223" s="139"/>
      <c r="T223" s="141">
        <f>SUM(T224:T242)</f>
        <v>0</v>
      </c>
      <c r="AR223" s="134" t="s">
        <v>78</v>
      </c>
      <c r="AT223" s="142" t="s">
        <v>69</v>
      </c>
      <c r="AU223" s="142" t="s">
        <v>78</v>
      </c>
      <c r="AY223" s="134" t="s">
        <v>126</v>
      </c>
      <c r="BK223" s="143">
        <f>SUM(BK224:BK242)</f>
        <v>0</v>
      </c>
    </row>
    <row r="224" spans="1:65" s="33" customFormat="1" ht="16.5" customHeight="1">
      <c r="A224" s="29"/>
      <c r="B224" s="146"/>
      <c r="C224" s="147" t="s">
        <v>322</v>
      </c>
      <c r="D224" s="147" t="s">
        <v>128</v>
      </c>
      <c r="E224" s="148" t="s">
        <v>323</v>
      </c>
      <c r="F224" s="149" t="s">
        <v>324</v>
      </c>
      <c r="G224" s="150" t="s">
        <v>144</v>
      </c>
      <c r="H224" s="311">
        <v>36</v>
      </c>
      <c r="I224" s="151"/>
      <c r="J224" s="152">
        <f>ROUND(I224*H224,2)</f>
        <v>0</v>
      </c>
      <c r="K224" s="149" t="s">
        <v>132</v>
      </c>
      <c r="L224" s="30"/>
      <c r="M224" s="153"/>
      <c r="N224" s="154" t="s">
        <v>41</v>
      </c>
      <c r="O224" s="52"/>
      <c r="P224" s="155">
        <f>O224*H224</f>
        <v>0</v>
      </c>
      <c r="Q224" s="155">
        <v>0.17488999999999999</v>
      </c>
      <c r="R224" s="155">
        <f>Q224*H224</f>
        <v>6.2960399999999996</v>
      </c>
      <c r="S224" s="155">
        <v>0</v>
      </c>
      <c r="T224" s="156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7" t="s">
        <v>133</v>
      </c>
      <c r="AT224" s="157" t="s">
        <v>128</v>
      </c>
      <c r="AU224" s="157" t="s">
        <v>80</v>
      </c>
      <c r="AY224" s="16" t="s">
        <v>126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6" t="s">
        <v>78</v>
      </c>
      <c r="BK224" s="158">
        <f>ROUND(I224*H224,2)</f>
        <v>0</v>
      </c>
      <c r="BL224" s="16" t="s">
        <v>133</v>
      </c>
      <c r="BM224" s="157" t="s">
        <v>325</v>
      </c>
    </row>
    <row r="225" spans="1:65" s="33" customFormat="1" ht="24">
      <c r="A225" s="29"/>
      <c r="B225" s="30"/>
      <c r="C225" s="29"/>
      <c r="D225" s="159" t="s">
        <v>135</v>
      </c>
      <c r="E225" s="29"/>
      <c r="F225" s="160" t="s">
        <v>326</v>
      </c>
      <c r="G225" s="29"/>
      <c r="H225" s="29"/>
      <c r="I225" s="161"/>
      <c r="J225" s="29"/>
      <c r="K225" s="29"/>
      <c r="L225" s="30"/>
      <c r="M225" s="162"/>
      <c r="N225" s="163"/>
      <c r="O225" s="52"/>
      <c r="P225" s="52"/>
      <c r="Q225" s="52"/>
      <c r="R225" s="52"/>
      <c r="S225" s="52"/>
      <c r="T225" s="53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6" t="s">
        <v>135</v>
      </c>
      <c r="AU225" s="16" t="s">
        <v>80</v>
      </c>
    </row>
    <row r="226" spans="1:65" s="33" customFormat="1" ht="24">
      <c r="A226" s="29"/>
      <c r="B226" s="30"/>
      <c r="C226" s="29"/>
      <c r="D226" s="159" t="s">
        <v>137</v>
      </c>
      <c r="E226" s="29"/>
      <c r="F226" s="164" t="s">
        <v>327</v>
      </c>
      <c r="G226" s="29"/>
      <c r="H226" s="29"/>
      <c r="I226" s="161"/>
      <c r="J226" s="29"/>
      <c r="K226" s="29"/>
      <c r="L226" s="30"/>
      <c r="M226" s="162"/>
      <c r="N226" s="163"/>
      <c r="O226" s="52"/>
      <c r="P226" s="52"/>
      <c r="Q226" s="52"/>
      <c r="R226" s="52"/>
      <c r="S226" s="52"/>
      <c r="T226" s="53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6" t="s">
        <v>137</v>
      </c>
      <c r="AU226" s="16" t="s">
        <v>80</v>
      </c>
    </row>
    <row r="227" spans="1:65" s="165" customFormat="1" ht="12">
      <c r="B227" s="166"/>
      <c r="D227" s="159" t="s">
        <v>139</v>
      </c>
      <c r="E227" s="167"/>
      <c r="F227" s="168" t="s">
        <v>192</v>
      </c>
      <c r="H227" s="167"/>
      <c r="I227" s="169"/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139</v>
      </c>
      <c r="AU227" s="167" t="s">
        <v>80</v>
      </c>
      <c r="AV227" s="165" t="s">
        <v>78</v>
      </c>
      <c r="AW227" s="165" t="s">
        <v>31</v>
      </c>
      <c r="AX227" s="165" t="s">
        <v>70</v>
      </c>
      <c r="AY227" s="167" t="s">
        <v>126</v>
      </c>
    </row>
    <row r="228" spans="1:65" s="173" customFormat="1" ht="12">
      <c r="B228" s="174"/>
      <c r="D228" s="159" t="s">
        <v>139</v>
      </c>
      <c r="E228" s="175"/>
      <c r="F228" s="176" t="s">
        <v>328</v>
      </c>
      <c r="H228" s="177">
        <v>36</v>
      </c>
      <c r="I228" s="178"/>
      <c r="L228" s="174"/>
      <c r="M228" s="179"/>
      <c r="N228" s="180"/>
      <c r="O228" s="180"/>
      <c r="P228" s="180"/>
      <c r="Q228" s="180"/>
      <c r="R228" s="180"/>
      <c r="S228" s="180"/>
      <c r="T228" s="181"/>
      <c r="AT228" s="175" t="s">
        <v>139</v>
      </c>
      <c r="AU228" s="175" t="s">
        <v>80</v>
      </c>
      <c r="AV228" s="173" t="s">
        <v>80</v>
      </c>
      <c r="AW228" s="173" t="s">
        <v>31</v>
      </c>
      <c r="AX228" s="173" t="s">
        <v>70</v>
      </c>
      <c r="AY228" s="175" t="s">
        <v>126</v>
      </c>
    </row>
    <row r="229" spans="1:65" s="33" customFormat="1" ht="16.5" customHeight="1">
      <c r="A229" s="29"/>
      <c r="B229" s="146"/>
      <c r="C229" s="182" t="s">
        <v>329</v>
      </c>
      <c r="D229" s="182" t="s">
        <v>223</v>
      </c>
      <c r="E229" s="183" t="s">
        <v>330</v>
      </c>
      <c r="F229" s="184" t="s">
        <v>331</v>
      </c>
      <c r="G229" s="185" t="s">
        <v>144</v>
      </c>
      <c r="H229" s="312">
        <v>32</v>
      </c>
      <c r="I229" s="186"/>
      <c r="J229" s="187">
        <f>ROUND(I229*H229,2)</f>
        <v>0</v>
      </c>
      <c r="K229" s="184" t="s">
        <v>132</v>
      </c>
      <c r="L229" s="188"/>
      <c r="M229" s="189"/>
      <c r="N229" s="190" t="s">
        <v>41</v>
      </c>
      <c r="O229" s="52"/>
      <c r="P229" s="155">
        <f>O229*H229</f>
        <v>0</v>
      </c>
      <c r="Q229" s="155">
        <v>3.5000000000000001E-3</v>
      </c>
      <c r="R229" s="155">
        <f>Q229*H229</f>
        <v>0.112</v>
      </c>
      <c r="S229" s="155">
        <v>0</v>
      </c>
      <c r="T229" s="156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7" t="s">
        <v>180</v>
      </c>
      <c r="AT229" s="157" t="s">
        <v>223</v>
      </c>
      <c r="AU229" s="157" t="s">
        <v>80</v>
      </c>
      <c r="AY229" s="16" t="s">
        <v>126</v>
      </c>
      <c r="BE229" s="158">
        <f>IF(N229="základní",J229,0)</f>
        <v>0</v>
      </c>
      <c r="BF229" s="158">
        <f>IF(N229="snížená",J229,0)</f>
        <v>0</v>
      </c>
      <c r="BG229" s="158">
        <f>IF(N229="zákl. přenesená",J229,0)</f>
        <v>0</v>
      </c>
      <c r="BH229" s="158">
        <f>IF(N229="sníž. přenesená",J229,0)</f>
        <v>0</v>
      </c>
      <c r="BI229" s="158">
        <f>IF(N229="nulová",J229,0)</f>
        <v>0</v>
      </c>
      <c r="BJ229" s="16" t="s">
        <v>78</v>
      </c>
      <c r="BK229" s="158">
        <f>ROUND(I229*H229,2)</f>
        <v>0</v>
      </c>
      <c r="BL229" s="16" t="s">
        <v>133</v>
      </c>
      <c r="BM229" s="157" t="s">
        <v>332</v>
      </c>
    </row>
    <row r="230" spans="1:65" s="33" customFormat="1" ht="12">
      <c r="A230" s="29"/>
      <c r="B230" s="30"/>
      <c r="C230" s="29"/>
      <c r="D230" s="159" t="s">
        <v>135</v>
      </c>
      <c r="E230" s="29"/>
      <c r="F230" s="160" t="s">
        <v>331</v>
      </c>
      <c r="G230" s="29"/>
      <c r="H230" s="29"/>
      <c r="I230" s="161"/>
      <c r="J230" s="29"/>
      <c r="K230" s="29"/>
      <c r="L230" s="30"/>
      <c r="M230" s="162"/>
      <c r="N230" s="163"/>
      <c r="O230" s="52"/>
      <c r="P230" s="52"/>
      <c r="Q230" s="52"/>
      <c r="R230" s="52"/>
      <c r="S230" s="52"/>
      <c r="T230" s="53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6" t="s">
        <v>135</v>
      </c>
      <c r="AU230" s="16" t="s">
        <v>80</v>
      </c>
    </row>
    <row r="231" spans="1:65" s="33" customFormat="1" ht="16.5" customHeight="1">
      <c r="A231" s="29"/>
      <c r="B231" s="146"/>
      <c r="C231" s="182" t="s">
        <v>333</v>
      </c>
      <c r="D231" s="182" t="s">
        <v>223</v>
      </c>
      <c r="E231" s="183" t="s">
        <v>334</v>
      </c>
      <c r="F231" s="184" t="s">
        <v>335</v>
      </c>
      <c r="G231" s="185" t="s">
        <v>144</v>
      </c>
      <c r="H231" s="312">
        <v>4</v>
      </c>
      <c r="I231" s="186"/>
      <c r="J231" s="187">
        <f>ROUND(I231*H231,2)</f>
        <v>0</v>
      </c>
      <c r="K231" s="184" t="s">
        <v>132</v>
      </c>
      <c r="L231" s="188"/>
      <c r="M231" s="189"/>
      <c r="N231" s="190" t="s">
        <v>41</v>
      </c>
      <c r="O231" s="52"/>
      <c r="P231" s="155">
        <f>O231*H231</f>
        <v>0</v>
      </c>
      <c r="Q231" s="155">
        <v>0</v>
      </c>
      <c r="R231" s="155">
        <f>Q231*H231</f>
        <v>0</v>
      </c>
      <c r="S231" s="155">
        <v>0</v>
      </c>
      <c r="T231" s="156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7" t="s">
        <v>180</v>
      </c>
      <c r="AT231" s="157" t="s">
        <v>223</v>
      </c>
      <c r="AU231" s="157" t="s">
        <v>80</v>
      </c>
      <c r="AY231" s="16" t="s">
        <v>126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6" t="s">
        <v>78</v>
      </c>
      <c r="BK231" s="158">
        <f>ROUND(I231*H231,2)</f>
        <v>0</v>
      </c>
      <c r="BL231" s="16" t="s">
        <v>133</v>
      </c>
      <c r="BM231" s="157" t="s">
        <v>336</v>
      </c>
    </row>
    <row r="232" spans="1:65" s="33" customFormat="1" ht="12">
      <c r="A232" s="29"/>
      <c r="B232" s="30"/>
      <c r="C232" s="29"/>
      <c r="D232" s="159" t="s">
        <v>135</v>
      </c>
      <c r="E232" s="29"/>
      <c r="F232" s="160" t="s">
        <v>335</v>
      </c>
      <c r="G232" s="29"/>
      <c r="H232" s="29"/>
      <c r="I232" s="161"/>
      <c r="J232" s="29"/>
      <c r="K232" s="29"/>
      <c r="L232" s="30"/>
      <c r="M232" s="162"/>
      <c r="N232" s="163"/>
      <c r="O232" s="52"/>
      <c r="P232" s="52"/>
      <c r="Q232" s="52"/>
      <c r="R232" s="52"/>
      <c r="S232" s="52"/>
      <c r="T232" s="53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6" t="s">
        <v>135</v>
      </c>
      <c r="AU232" s="16" t="s">
        <v>80</v>
      </c>
    </row>
    <row r="233" spans="1:65" s="33" customFormat="1" ht="16.5" customHeight="1">
      <c r="A233" s="29"/>
      <c r="B233" s="146"/>
      <c r="C233" s="147" t="s">
        <v>337</v>
      </c>
      <c r="D233" s="147" t="s">
        <v>128</v>
      </c>
      <c r="E233" s="148" t="s">
        <v>338</v>
      </c>
      <c r="F233" s="149" t="s">
        <v>339</v>
      </c>
      <c r="G233" s="150" t="s">
        <v>161</v>
      </c>
      <c r="H233" s="311">
        <v>78.5</v>
      </c>
      <c r="I233" s="151"/>
      <c r="J233" s="152">
        <f>ROUND(I233*H233,2)</f>
        <v>0</v>
      </c>
      <c r="K233" s="149" t="s">
        <v>132</v>
      </c>
      <c r="L233" s="30"/>
      <c r="M233" s="153"/>
      <c r="N233" s="154" t="s">
        <v>41</v>
      </c>
      <c r="O233" s="52"/>
      <c r="P233" s="155">
        <f>O233*H233</f>
        <v>0</v>
      </c>
      <c r="Q233" s="155">
        <v>0</v>
      </c>
      <c r="R233" s="155">
        <f>Q233*H233</f>
        <v>0</v>
      </c>
      <c r="S233" s="155">
        <v>0</v>
      </c>
      <c r="T233" s="156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7" t="s">
        <v>133</v>
      </c>
      <c r="AT233" s="157" t="s">
        <v>128</v>
      </c>
      <c r="AU233" s="157" t="s">
        <v>80</v>
      </c>
      <c r="AY233" s="16" t="s">
        <v>126</v>
      </c>
      <c r="BE233" s="158">
        <f>IF(N233="základní",J233,0)</f>
        <v>0</v>
      </c>
      <c r="BF233" s="158">
        <f>IF(N233="snížená",J233,0)</f>
        <v>0</v>
      </c>
      <c r="BG233" s="158">
        <f>IF(N233="zákl. přenesená",J233,0)</f>
        <v>0</v>
      </c>
      <c r="BH233" s="158">
        <f>IF(N233="sníž. přenesená",J233,0)</f>
        <v>0</v>
      </c>
      <c r="BI233" s="158">
        <f>IF(N233="nulová",J233,0)</f>
        <v>0</v>
      </c>
      <c r="BJ233" s="16" t="s">
        <v>78</v>
      </c>
      <c r="BK233" s="158">
        <f>ROUND(I233*H233,2)</f>
        <v>0</v>
      </c>
      <c r="BL233" s="16" t="s">
        <v>133</v>
      </c>
      <c r="BM233" s="157" t="s">
        <v>340</v>
      </c>
    </row>
    <row r="234" spans="1:65" s="33" customFormat="1" ht="12">
      <c r="A234" s="29"/>
      <c r="B234" s="30"/>
      <c r="C234" s="29"/>
      <c r="D234" s="159" t="s">
        <v>135</v>
      </c>
      <c r="E234" s="29"/>
      <c r="F234" s="160" t="s">
        <v>341</v>
      </c>
      <c r="G234" s="29"/>
      <c r="H234" s="29"/>
      <c r="I234" s="161"/>
      <c r="J234" s="29"/>
      <c r="K234" s="29"/>
      <c r="L234" s="30"/>
      <c r="M234" s="162"/>
      <c r="N234" s="163"/>
      <c r="O234" s="52"/>
      <c r="P234" s="52"/>
      <c r="Q234" s="52"/>
      <c r="R234" s="52"/>
      <c r="S234" s="52"/>
      <c r="T234" s="53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6" t="s">
        <v>135</v>
      </c>
      <c r="AU234" s="16" t="s">
        <v>80</v>
      </c>
    </row>
    <row r="235" spans="1:65" s="165" customFormat="1" ht="12">
      <c r="B235" s="166"/>
      <c r="D235" s="159" t="s">
        <v>139</v>
      </c>
      <c r="E235" s="167"/>
      <c r="F235" s="168" t="s">
        <v>192</v>
      </c>
      <c r="H235" s="167"/>
      <c r="I235" s="169"/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139</v>
      </c>
      <c r="AU235" s="167" t="s">
        <v>80</v>
      </c>
      <c r="AV235" s="165" t="s">
        <v>78</v>
      </c>
      <c r="AW235" s="165" t="s">
        <v>31</v>
      </c>
      <c r="AX235" s="165" t="s">
        <v>70</v>
      </c>
      <c r="AY235" s="167" t="s">
        <v>126</v>
      </c>
    </row>
    <row r="236" spans="1:65" s="173" customFormat="1" ht="12">
      <c r="B236" s="174"/>
      <c r="D236" s="159" t="s">
        <v>139</v>
      </c>
      <c r="E236" s="175"/>
      <c r="F236" s="176" t="s">
        <v>342</v>
      </c>
      <c r="H236" s="177">
        <v>78.5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139</v>
      </c>
      <c r="AU236" s="175" t="s">
        <v>80</v>
      </c>
      <c r="AV236" s="173" t="s">
        <v>80</v>
      </c>
      <c r="AW236" s="173" t="s">
        <v>31</v>
      </c>
      <c r="AX236" s="173" t="s">
        <v>70</v>
      </c>
      <c r="AY236" s="175" t="s">
        <v>126</v>
      </c>
    </row>
    <row r="237" spans="1:65" s="33" customFormat="1" ht="16.5" customHeight="1">
      <c r="A237" s="29"/>
      <c r="B237" s="146"/>
      <c r="C237" s="182" t="s">
        <v>343</v>
      </c>
      <c r="D237" s="182" t="s">
        <v>223</v>
      </c>
      <c r="E237" s="183" t="s">
        <v>344</v>
      </c>
      <c r="F237" s="184" t="s">
        <v>345</v>
      </c>
      <c r="G237" s="185" t="s">
        <v>161</v>
      </c>
      <c r="H237" s="312">
        <v>80.855000000000004</v>
      </c>
      <c r="I237" s="186"/>
      <c r="J237" s="187">
        <f>ROUND(I237*H237,2)</f>
        <v>0</v>
      </c>
      <c r="K237" s="184" t="s">
        <v>132</v>
      </c>
      <c r="L237" s="188"/>
      <c r="M237" s="189"/>
      <c r="N237" s="190" t="s">
        <v>41</v>
      </c>
      <c r="O237" s="52"/>
      <c r="P237" s="155">
        <f>O237*H237</f>
        <v>0</v>
      </c>
      <c r="Q237" s="155">
        <v>1.6000000000000001E-3</v>
      </c>
      <c r="R237" s="155">
        <f>Q237*H237</f>
        <v>0.12936800000000001</v>
      </c>
      <c r="S237" s="155">
        <v>0</v>
      </c>
      <c r="T237" s="156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7" t="s">
        <v>180</v>
      </c>
      <c r="AT237" s="157" t="s">
        <v>223</v>
      </c>
      <c r="AU237" s="157" t="s">
        <v>80</v>
      </c>
      <c r="AY237" s="16" t="s">
        <v>126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6" t="s">
        <v>78</v>
      </c>
      <c r="BK237" s="158">
        <f>ROUND(I237*H237,2)</f>
        <v>0</v>
      </c>
      <c r="BL237" s="16" t="s">
        <v>133</v>
      </c>
      <c r="BM237" s="157" t="s">
        <v>346</v>
      </c>
    </row>
    <row r="238" spans="1:65" s="33" customFormat="1" ht="12">
      <c r="A238" s="29"/>
      <c r="B238" s="30"/>
      <c r="C238" s="29"/>
      <c r="D238" s="159" t="s">
        <v>135</v>
      </c>
      <c r="E238" s="29"/>
      <c r="F238" s="160" t="s">
        <v>345</v>
      </c>
      <c r="G238" s="29"/>
      <c r="H238" s="29"/>
      <c r="I238" s="161"/>
      <c r="J238" s="29"/>
      <c r="K238" s="29"/>
      <c r="L238" s="30"/>
      <c r="M238" s="162"/>
      <c r="N238" s="163"/>
      <c r="O238" s="52"/>
      <c r="P238" s="52"/>
      <c r="Q238" s="52"/>
      <c r="R238" s="52"/>
      <c r="S238" s="52"/>
      <c r="T238" s="53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6" t="s">
        <v>135</v>
      </c>
      <c r="AU238" s="16" t="s">
        <v>80</v>
      </c>
    </row>
    <row r="239" spans="1:65" s="173" customFormat="1" ht="12">
      <c r="B239" s="174"/>
      <c r="D239" s="159" t="s">
        <v>139</v>
      </c>
      <c r="F239" s="176" t="s">
        <v>347</v>
      </c>
      <c r="H239" s="177">
        <v>80.855000000000004</v>
      </c>
      <c r="I239" s="178"/>
      <c r="L239" s="174"/>
      <c r="M239" s="179"/>
      <c r="N239" s="180"/>
      <c r="O239" s="180"/>
      <c r="P239" s="180"/>
      <c r="Q239" s="180"/>
      <c r="R239" s="180"/>
      <c r="S239" s="180"/>
      <c r="T239" s="181"/>
      <c r="AT239" s="175" t="s">
        <v>139</v>
      </c>
      <c r="AU239" s="175" t="s">
        <v>80</v>
      </c>
      <c r="AV239" s="173" t="s">
        <v>80</v>
      </c>
      <c r="AW239" s="173" t="s">
        <v>3</v>
      </c>
      <c r="AX239" s="173" t="s">
        <v>78</v>
      </c>
      <c r="AY239" s="175" t="s">
        <v>126</v>
      </c>
    </row>
    <row r="240" spans="1:65" s="33" customFormat="1" ht="16.5" customHeight="1">
      <c r="A240" s="29"/>
      <c r="B240" s="146"/>
      <c r="C240" s="182" t="s">
        <v>348</v>
      </c>
      <c r="D240" s="182" t="s">
        <v>223</v>
      </c>
      <c r="E240" s="183" t="s">
        <v>349</v>
      </c>
      <c r="F240" s="184" t="s">
        <v>350</v>
      </c>
      <c r="G240" s="185" t="s">
        <v>161</v>
      </c>
      <c r="H240" s="312">
        <v>242.565</v>
      </c>
      <c r="I240" s="186"/>
      <c r="J240" s="187">
        <f>ROUND(I240*H240,2)</f>
        <v>0</v>
      </c>
      <c r="K240" s="184" t="s">
        <v>132</v>
      </c>
      <c r="L240" s="188"/>
      <c r="M240" s="189"/>
      <c r="N240" s="190" t="s">
        <v>41</v>
      </c>
      <c r="O240" s="52"/>
      <c r="P240" s="155">
        <f>O240*H240</f>
        <v>0</v>
      </c>
      <c r="Q240" s="155">
        <v>4.0000000000000003E-5</v>
      </c>
      <c r="R240" s="155">
        <f>Q240*H240</f>
        <v>9.7026000000000005E-3</v>
      </c>
      <c r="S240" s="155">
        <v>0</v>
      </c>
      <c r="T240" s="156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7" t="s">
        <v>180</v>
      </c>
      <c r="AT240" s="157" t="s">
        <v>223</v>
      </c>
      <c r="AU240" s="157" t="s">
        <v>80</v>
      </c>
      <c r="AY240" s="16" t="s">
        <v>126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6" t="s">
        <v>78</v>
      </c>
      <c r="BK240" s="158">
        <f>ROUND(I240*H240,2)</f>
        <v>0</v>
      </c>
      <c r="BL240" s="16" t="s">
        <v>133</v>
      </c>
      <c r="BM240" s="157" t="s">
        <v>351</v>
      </c>
    </row>
    <row r="241" spans="1:65" s="33" customFormat="1" ht="12">
      <c r="A241" s="29"/>
      <c r="B241" s="30"/>
      <c r="C241" s="29"/>
      <c r="D241" s="159" t="s">
        <v>135</v>
      </c>
      <c r="E241" s="29"/>
      <c r="F241" s="160" t="s">
        <v>350</v>
      </c>
      <c r="G241" s="29"/>
      <c r="H241" s="29"/>
      <c r="I241" s="161"/>
      <c r="J241" s="29"/>
      <c r="K241" s="29"/>
      <c r="L241" s="30"/>
      <c r="M241" s="162"/>
      <c r="N241" s="163"/>
      <c r="O241" s="52"/>
      <c r="P241" s="52"/>
      <c r="Q241" s="52"/>
      <c r="R241" s="52"/>
      <c r="S241" s="52"/>
      <c r="T241" s="53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6" t="s">
        <v>135</v>
      </c>
      <c r="AU241" s="16" t="s">
        <v>80</v>
      </c>
    </row>
    <row r="242" spans="1:65" s="173" customFormat="1" ht="12">
      <c r="B242" s="174"/>
      <c r="D242" s="159" t="s">
        <v>139</v>
      </c>
      <c r="F242" s="176" t="s">
        <v>352</v>
      </c>
      <c r="H242" s="177">
        <v>242.565</v>
      </c>
      <c r="I242" s="178"/>
      <c r="L242" s="174"/>
      <c r="M242" s="179"/>
      <c r="N242" s="180"/>
      <c r="O242" s="180"/>
      <c r="P242" s="180"/>
      <c r="Q242" s="180"/>
      <c r="R242" s="180"/>
      <c r="S242" s="180"/>
      <c r="T242" s="181"/>
      <c r="AT242" s="175" t="s">
        <v>139</v>
      </c>
      <c r="AU242" s="175" t="s">
        <v>80</v>
      </c>
      <c r="AV242" s="173" t="s">
        <v>80</v>
      </c>
      <c r="AW242" s="173" t="s">
        <v>3</v>
      </c>
      <c r="AX242" s="173" t="s">
        <v>78</v>
      </c>
      <c r="AY242" s="175" t="s">
        <v>126</v>
      </c>
    </row>
    <row r="243" spans="1:65" s="132" customFormat="1" ht="22.75" customHeight="1">
      <c r="B243" s="133"/>
      <c r="D243" s="134" t="s">
        <v>69</v>
      </c>
      <c r="E243" s="144" t="s">
        <v>133</v>
      </c>
      <c r="F243" s="144" t="s">
        <v>353</v>
      </c>
      <c r="I243" s="136"/>
      <c r="J243" s="145">
        <f>BK243</f>
        <v>0</v>
      </c>
      <c r="L243" s="133"/>
      <c r="M243" s="138"/>
      <c r="N243" s="139"/>
      <c r="O243" s="139"/>
      <c r="P243" s="140">
        <f>SUM(P244:P248)</f>
        <v>0</v>
      </c>
      <c r="Q243" s="139"/>
      <c r="R243" s="140">
        <f>SUM(R244:R248)</f>
        <v>0</v>
      </c>
      <c r="S243" s="139"/>
      <c r="T243" s="141">
        <f>SUM(T244:T248)</f>
        <v>0</v>
      </c>
      <c r="AR243" s="134" t="s">
        <v>78</v>
      </c>
      <c r="AT243" s="142" t="s">
        <v>69</v>
      </c>
      <c r="AU243" s="142" t="s">
        <v>78</v>
      </c>
      <c r="AY243" s="134" t="s">
        <v>126</v>
      </c>
      <c r="BK243" s="143">
        <f>SUM(BK244:BK248)</f>
        <v>0</v>
      </c>
    </row>
    <row r="244" spans="1:65" s="33" customFormat="1" ht="16.5" customHeight="1">
      <c r="A244" s="29"/>
      <c r="B244" s="146"/>
      <c r="C244" s="147" t="s">
        <v>354</v>
      </c>
      <c r="D244" s="147" t="s">
        <v>128</v>
      </c>
      <c r="E244" s="148" t="s">
        <v>355</v>
      </c>
      <c r="F244" s="149" t="s">
        <v>356</v>
      </c>
      <c r="G244" s="150" t="s">
        <v>175</v>
      </c>
      <c r="H244" s="311">
        <v>0</v>
      </c>
      <c r="I244" s="305"/>
      <c r="J244" s="152">
        <f>ROUND(I244*H244,2)</f>
        <v>0</v>
      </c>
      <c r="K244" s="149" t="s">
        <v>132</v>
      </c>
      <c r="L244" s="30"/>
      <c r="M244" s="153"/>
      <c r="N244" s="154" t="s">
        <v>41</v>
      </c>
      <c r="O244" s="52"/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7" t="s">
        <v>133</v>
      </c>
      <c r="AT244" s="157" t="s">
        <v>128</v>
      </c>
      <c r="AU244" s="157" t="s">
        <v>80</v>
      </c>
      <c r="AY244" s="16" t="s">
        <v>126</v>
      </c>
      <c r="BE244" s="158">
        <f>IF(N244="základní",J244,0)</f>
        <v>0</v>
      </c>
      <c r="BF244" s="158">
        <f>IF(N244="snížená",J244,0)</f>
        <v>0</v>
      </c>
      <c r="BG244" s="158">
        <f>IF(N244="zákl. přenesená",J244,0)</f>
        <v>0</v>
      </c>
      <c r="BH244" s="158">
        <f>IF(N244="sníž. přenesená",J244,0)</f>
        <v>0</v>
      </c>
      <c r="BI244" s="158">
        <f>IF(N244="nulová",J244,0)</f>
        <v>0</v>
      </c>
      <c r="BJ244" s="16" t="s">
        <v>78</v>
      </c>
      <c r="BK244" s="158">
        <f>ROUND(I244*H244,2)</f>
        <v>0</v>
      </c>
      <c r="BL244" s="16" t="s">
        <v>133</v>
      </c>
      <c r="BM244" s="157" t="s">
        <v>357</v>
      </c>
    </row>
    <row r="245" spans="1:65" s="33" customFormat="1" ht="24">
      <c r="A245" s="29"/>
      <c r="B245" s="30"/>
      <c r="C245" s="29"/>
      <c r="D245" s="159" t="s">
        <v>135</v>
      </c>
      <c r="E245" s="29"/>
      <c r="F245" s="160" t="s">
        <v>358</v>
      </c>
      <c r="G245" s="29"/>
      <c r="H245" s="29"/>
      <c r="I245" s="306"/>
      <c r="J245" s="29"/>
      <c r="K245" s="29"/>
      <c r="L245" s="30"/>
      <c r="M245" s="162"/>
      <c r="N245" s="163"/>
      <c r="O245" s="52"/>
      <c r="P245" s="52"/>
      <c r="Q245" s="52"/>
      <c r="R245" s="52"/>
      <c r="S245" s="52"/>
      <c r="T245" s="53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6" t="s">
        <v>135</v>
      </c>
      <c r="AU245" s="16" t="s">
        <v>80</v>
      </c>
    </row>
    <row r="246" spans="1:65" s="33" customFormat="1" ht="24">
      <c r="A246" s="29"/>
      <c r="B246" s="30"/>
      <c r="C246" s="29"/>
      <c r="D246" s="159" t="s">
        <v>137</v>
      </c>
      <c r="E246" s="29"/>
      <c r="F246" s="164" t="s">
        <v>359</v>
      </c>
      <c r="G246" s="29"/>
      <c r="H246" s="29"/>
      <c r="I246" s="306"/>
      <c r="J246" s="29"/>
      <c r="K246" s="29"/>
      <c r="L246" s="30"/>
      <c r="M246" s="162"/>
      <c r="N246" s="163"/>
      <c r="O246" s="52"/>
      <c r="P246" s="52"/>
      <c r="Q246" s="52"/>
      <c r="R246" s="52"/>
      <c r="S246" s="52"/>
      <c r="T246" s="53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6" t="s">
        <v>137</v>
      </c>
      <c r="AU246" s="16" t="s">
        <v>80</v>
      </c>
    </row>
    <row r="247" spans="1:65" s="165" customFormat="1" ht="12">
      <c r="B247" s="166"/>
      <c r="D247" s="159" t="s">
        <v>139</v>
      </c>
      <c r="E247" s="167"/>
      <c r="F247" s="168" t="s">
        <v>306</v>
      </c>
      <c r="H247" s="167"/>
      <c r="I247" s="309"/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139</v>
      </c>
      <c r="AU247" s="167" t="s">
        <v>80</v>
      </c>
      <c r="AV247" s="165" t="s">
        <v>78</v>
      </c>
      <c r="AW247" s="165" t="s">
        <v>31</v>
      </c>
      <c r="AX247" s="165" t="s">
        <v>70</v>
      </c>
      <c r="AY247" s="167" t="s">
        <v>126</v>
      </c>
    </row>
    <row r="248" spans="1:65" s="173" customFormat="1" ht="12">
      <c r="B248" s="174"/>
      <c r="D248" s="159" t="s">
        <v>139</v>
      </c>
      <c r="E248" s="175"/>
      <c r="F248" s="176" t="s">
        <v>360</v>
      </c>
      <c r="H248" s="177">
        <v>0.5</v>
      </c>
      <c r="I248" s="307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5" t="s">
        <v>139</v>
      </c>
      <c r="AU248" s="175" t="s">
        <v>80</v>
      </c>
      <c r="AV248" s="173" t="s">
        <v>80</v>
      </c>
      <c r="AW248" s="173" t="s">
        <v>31</v>
      </c>
      <c r="AX248" s="173" t="s">
        <v>70</v>
      </c>
      <c r="AY248" s="175" t="s">
        <v>126</v>
      </c>
    </row>
    <row r="249" spans="1:65" s="132" customFormat="1" ht="22.75" customHeight="1">
      <c r="B249" s="133"/>
      <c r="D249" s="134" t="s">
        <v>69</v>
      </c>
      <c r="E249" s="144" t="s">
        <v>158</v>
      </c>
      <c r="F249" s="144" t="s">
        <v>361</v>
      </c>
      <c r="I249" s="310"/>
      <c r="J249" s="145">
        <f>BK249</f>
        <v>0</v>
      </c>
      <c r="L249" s="133"/>
      <c r="M249" s="138"/>
      <c r="N249" s="139"/>
      <c r="O249" s="139"/>
      <c r="P249" s="140">
        <f>SUM(P250:P348)</f>
        <v>0</v>
      </c>
      <c r="Q249" s="139"/>
      <c r="R249" s="140">
        <f>SUM(R250:R348)</f>
        <v>82.222299000000021</v>
      </c>
      <c r="S249" s="139"/>
      <c r="T249" s="141">
        <f>SUM(T250:T348)</f>
        <v>0</v>
      </c>
      <c r="AR249" s="134" t="s">
        <v>78</v>
      </c>
      <c r="AT249" s="142" t="s">
        <v>69</v>
      </c>
      <c r="AU249" s="142" t="s">
        <v>78</v>
      </c>
      <c r="AY249" s="134" t="s">
        <v>126</v>
      </c>
      <c r="BK249" s="143">
        <f>SUM(BK250:BK348)</f>
        <v>0</v>
      </c>
    </row>
    <row r="250" spans="1:65" s="33" customFormat="1" ht="16.5" customHeight="1">
      <c r="A250" s="29"/>
      <c r="B250" s="146"/>
      <c r="C250" s="147" t="s">
        <v>362</v>
      </c>
      <c r="D250" s="147" t="s">
        <v>128</v>
      </c>
      <c r="E250" s="148" t="s">
        <v>363</v>
      </c>
      <c r="F250" s="149" t="s">
        <v>364</v>
      </c>
      <c r="G250" s="150" t="s">
        <v>131</v>
      </c>
      <c r="H250" s="311">
        <v>0</v>
      </c>
      <c r="I250" s="305"/>
      <c r="J250" s="152">
        <f>ROUND(I250*H250,2)</f>
        <v>0</v>
      </c>
      <c r="K250" s="149" t="s">
        <v>132</v>
      </c>
      <c r="L250" s="30"/>
      <c r="M250" s="153"/>
      <c r="N250" s="154" t="s">
        <v>41</v>
      </c>
      <c r="O250" s="52"/>
      <c r="P250" s="155">
        <f>O250*H250</f>
        <v>0</v>
      </c>
      <c r="Q250" s="155">
        <v>0</v>
      </c>
      <c r="R250" s="155">
        <f>Q250*H250</f>
        <v>0</v>
      </c>
      <c r="S250" s="155">
        <v>0</v>
      </c>
      <c r="T250" s="156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7" t="s">
        <v>133</v>
      </c>
      <c r="AT250" s="157" t="s">
        <v>128</v>
      </c>
      <c r="AU250" s="157" t="s">
        <v>80</v>
      </c>
      <c r="AY250" s="16" t="s">
        <v>126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6" t="s">
        <v>78</v>
      </c>
      <c r="BK250" s="158">
        <f>ROUND(I250*H250,2)</f>
        <v>0</v>
      </c>
      <c r="BL250" s="16" t="s">
        <v>133</v>
      </c>
      <c r="BM250" s="157" t="s">
        <v>365</v>
      </c>
    </row>
    <row r="251" spans="1:65" s="33" customFormat="1" ht="12">
      <c r="A251" s="29"/>
      <c r="B251" s="30"/>
      <c r="C251" s="29"/>
      <c r="D251" s="159" t="s">
        <v>135</v>
      </c>
      <c r="E251" s="29"/>
      <c r="F251" s="160" t="s">
        <v>366</v>
      </c>
      <c r="G251" s="29"/>
      <c r="H251" s="29"/>
      <c r="I251" s="306"/>
      <c r="J251" s="29"/>
      <c r="K251" s="29"/>
      <c r="L251" s="30"/>
      <c r="M251" s="162"/>
      <c r="N251" s="163"/>
      <c r="O251" s="52"/>
      <c r="P251" s="52"/>
      <c r="Q251" s="52"/>
      <c r="R251" s="52"/>
      <c r="S251" s="52"/>
      <c r="T251" s="53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6" t="s">
        <v>135</v>
      </c>
      <c r="AU251" s="16" t="s">
        <v>80</v>
      </c>
    </row>
    <row r="252" spans="1:65" s="165" customFormat="1" ht="12">
      <c r="B252" s="166"/>
      <c r="D252" s="159" t="s">
        <v>139</v>
      </c>
      <c r="E252" s="167"/>
      <c r="F252" s="168" t="s">
        <v>367</v>
      </c>
      <c r="H252" s="167"/>
      <c r="I252" s="309"/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139</v>
      </c>
      <c r="AU252" s="167" t="s">
        <v>80</v>
      </c>
      <c r="AV252" s="165" t="s">
        <v>78</v>
      </c>
      <c r="AW252" s="165" t="s">
        <v>31</v>
      </c>
      <c r="AX252" s="165" t="s">
        <v>70</v>
      </c>
      <c r="AY252" s="167" t="s">
        <v>126</v>
      </c>
    </row>
    <row r="253" spans="1:65" s="165" customFormat="1" ht="12">
      <c r="B253" s="166"/>
      <c r="D253" s="159" t="s">
        <v>139</v>
      </c>
      <c r="E253" s="167"/>
      <c r="F253" s="168" t="s">
        <v>368</v>
      </c>
      <c r="H253" s="167"/>
      <c r="I253" s="169"/>
      <c r="L253" s="166"/>
      <c r="M253" s="170"/>
      <c r="N253" s="171"/>
      <c r="O253" s="171"/>
      <c r="P253" s="171"/>
      <c r="Q253" s="171"/>
      <c r="R253" s="171"/>
      <c r="S253" s="171"/>
      <c r="T253" s="172"/>
      <c r="AT253" s="167" t="s">
        <v>139</v>
      </c>
      <c r="AU253" s="167" t="s">
        <v>80</v>
      </c>
      <c r="AV253" s="165" t="s">
        <v>78</v>
      </c>
      <c r="AW253" s="165" t="s">
        <v>31</v>
      </c>
      <c r="AX253" s="165" t="s">
        <v>70</v>
      </c>
      <c r="AY253" s="167" t="s">
        <v>126</v>
      </c>
    </row>
    <row r="254" spans="1:65" s="173" customFormat="1" ht="12">
      <c r="B254" s="174"/>
      <c r="D254" s="159" t="s">
        <v>139</v>
      </c>
      <c r="E254" s="175"/>
      <c r="F254" s="176" t="s">
        <v>369</v>
      </c>
      <c r="H254" s="177">
        <v>153</v>
      </c>
      <c r="I254" s="178"/>
      <c r="L254" s="174"/>
      <c r="M254" s="179"/>
      <c r="N254" s="180"/>
      <c r="O254" s="180"/>
      <c r="P254" s="180"/>
      <c r="Q254" s="180"/>
      <c r="R254" s="180"/>
      <c r="S254" s="180"/>
      <c r="T254" s="181"/>
      <c r="AT254" s="175" t="s">
        <v>139</v>
      </c>
      <c r="AU254" s="175" t="s">
        <v>80</v>
      </c>
      <c r="AV254" s="173" t="s">
        <v>80</v>
      </c>
      <c r="AW254" s="173" t="s">
        <v>31</v>
      </c>
      <c r="AX254" s="173" t="s">
        <v>70</v>
      </c>
      <c r="AY254" s="175" t="s">
        <v>126</v>
      </c>
    </row>
    <row r="255" spans="1:65" s="173" customFormat="1" ht="12">
      <c r="B255" s="174"/>
      <c r="D255" s="159" t="s">
        <v>139</v>
      </c>
      <c r="E255" s="175"/>
      <c r="F255" s="176" t="s">
        <v>370</v>
      </c>
      <c r="H255" s="177">
        <v>44</v>
      </c>
      <c r="I255" s="178"/>
      <c r="L255" s="174"/>
      <c r="M255" s="179"/>
      <c r="N255" s="180"/>
      <c r="O255" s="180"/>
      <c r="P255" s="180"/>
      <c r="Q255" s="180"/>
      <c r="R255" s="180"/>
      <c r="S255" s="180"/>
      <c r="T255" s="181"/>
      <c r="AT255" s="175" t="s">
        <v>139</v>
      </c>
      <c r="AU255" s="175" t="s">
        <v>80</v>
      </c>
      <c r="AV255" s="173" t="s">
        <v>80</v>
      </c>
      <c r="AW255" s="173" t="s">
        <v>31</v>
      </c>
      <c r="AX255" s="173" t="s">
        <v>70</v>
      </c>
      <c r="AY255" s="175" t="s">
        <v>126</v>
      </c>
    </row>
    <row r="256" spans="1:65" s="33" customFormat="1" ht="16.5" customHeight="1">
      <c r="A256" s="29"/>
      <c r="B256" s="146"/>
      <c r="C256" s="147" t="s">
        <v>371</v>
      </c>
      <c r="D256" s="147" t="s">
        <v>128</v>
      </c>
      <c r="E256" s="148" t="s">
        <v>372</v>
      </c>
      <c r="F256" s="149" t="s">
        <v>373</v>
      </c>
      <c r="G256" s="150" t="s">
        <v>131</v>
      </c>
      <c r="H256" s="311">
        <f>240+82.5</f>
        <v>322.5</v>
      </c>
      <c r="I256" s="151"/>
      <c r="J256" s="152">
        <f>ROUND(I256*H256,2)</f>
        <v>0</v>
      </c>
      <c r="K256" s="149" t="s">
        <v>132</v>
      </c>
      <c r="L256" s="30"/>
      <c r="M256" s="153"/>
      <c r="N256" s="154" t="s">
        <v>41</v>
      </c>
      <c r="O256" s="52"/>
      <c r="P256" s="155">
        <f>O256*H256</f>
        <v>0</v>
      </c>
      <c r="Q256" s="155">
        <v>0</v>
      </c>
      <c r="R256" s="155">
        <f>Q256*H256</f>
        <v>0</v>
      </c>
      <c r="S256" s="155">
        <v>0</v>
      </c>
      <c r="T256" s="156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7" t="s">
        <v>133</v>
      </c>
      <c r="AT256" s="157" t="s">
        <v>128</v>
      </c>
      <c r="AU256" s="157" t="s">
        <v>80</v>
      </c>
      <c r="AY256" s="16" t="s">
        <v>126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6" t="s">
        <v>78</v>
      </c>
      <c r="BK256" s="158">
        <f>ROUND(I256*H256,2)</f>
        <v>0</v>
      </c>
      <c r="BL256" s="16" t="s">
        <v>133</v>
      </c>
      <c r="BM256" s="157" t="s">
        <v>374</v>
      </c>
    </row>
    <row r="257" spans="1:65" s="33" customFormat="1" ht="12">
      <c r="A257" s="29"/>
      <c r="B257" s="30"/>
      <c r="C257" s="29"/>
      <c r="D257" s="159" t="s">
        <v>135</v>
      </c>
      <c r="E257" s="29"/>
      <c r="F257" s="160" t="s">
        <v>375</v>
      </c>
      <c r="G257" s="29"/>
      <c r="H257" s="29"/>
      <c r="I257" s="161"/>
      <c r="J257" s="29"/>
      <c r="K257" s="29"/>
      <c r="L257" s="30"/>
      <c r="M257" s="162"/>
      <c r="N257" s="163"/>
      <c r="O257" s="52"/>
      <c r="P257" s="52"/>
      <c r="Q257" s="52"/>
      <c r="R257" s="52"/>
      <c r="S257" s="52"/>
      <c r="T257" s="53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6" t="s">
        <v>135</v>
      </c>
      <c r="AU257" s="16" t="s">
        <v>80</v>
      </c>
    </row>
    <row r="258" spans="1:65" s="165" customFormat="1" ht="12">
      <c r="B258" s="166"/>
      <c r="D258" s="159" t="s">
        <v>139</v>
      </c>
      <c r="E258" s="167"/>
      <c r="F258" s="168" t="s">
        <v>367</v>
      </c>
      <c r="H258" s="167"/>
      <c r="I258" s="169"/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139</v>
      </c>
      <c r="AU258" s="167" t="s">
        <v>80</v>
      </c>
      <c r="AV258" s="165" t="s">
        <v>78</v>
      </c>
      <c r="AW258" s="165" t="s">
        <v>31</v>
      </c>
      <c r="AX258" s="165" t="s">
        <v>70</v>
      </c>
      <c r="AY258" s="167" t="s">
        <v>126</v>
      </c>
    </row>
    <row r="259" spans="1:65" s="165" customFormat="1" ht="12">
      <c r="B259" s="166"/>
      <c r="D259" s="159" t="s">
        <v>139</v>
      </c>
      <c r="E259" s="167"/>
      <c r="F259" s="168" t="s">
        <v>376</v>
      </c>
      <c r="H259" s="167"/>
      <c r="I259" s="169"/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139</v>
      </c>
      <c r="AU259" s="167" t="s">
        <v>80</v>
      </c>
      <c r="AV259" s="165" t="s">
        <v>78</v>
      </c>
      <c r="AW259" s="165" t="s">
        <v>31</v>
      </c>
      <c r="AX259" s="165" t="s">
        <v>70</v>
      </c>
      <c r="AY259" s="167" t="s">
        <v>126</v>
      </c>
    </row>
    <row r="260" spans="1:65" s="173" customFormat="1" ht="12">
      <c r="B260" s="174"/>
      <c r="D260" s="159" t="s">
        <v>139</v>
      </c>
      <c r="E260" s="175"/>
      <c r="F260" s="176" t="s">
        <v>377</v>
      </c>
      <c r="H260" s="177">
        <v>164</v>
      </c>
      <c r="I260" s="178"/>
      <c r="L260" s="174"/>
      <c r="M260" s="179"/>
      <c r="N260" s="180"/>
      <c r="O260" s="180"/>
      <c r="P260" s="180"/>
      <c r="Q260" s="180"/>
      <c r="R260" s="180"/>
      <c r="S260" s="180"/>
      <c r="T260" s="181"/>
      <c r="AT260" s="175" t="s">
        <v>139</v>
      </c>
      <c r="AU260" s="175" t="s">
        <v>80</v>
      </c>
      <c r="AV260" s="173" t="s">
        <v>80</v>
      </c>
      <c r="AW260" s="173" t="s">
        <v>31</v>
      </c>
      <c r="AX260" s="173" t="s">
        <v>70</v>
      </c>
      <c r="AY260" s="175" t="s">
        <v>126</v>
      </c>
    </row>
    <row r="261" spans="1:65" s="173" customFormat="1" ht="12">
      <c r="B261" s="174"/>
      <c r="D261" s="159" t="s">
        <v>139</v>
      </c>
      <c r="E261" s="175"/>
      <c r="F261" s="176" t="s">
        <v>378</v>
      </c>
      <c r="H261" s="177">
        <v>240</v>
      </c>
      <c r="I261" s="178"/>
      <c r="L261" s="174"/>
      <c r="M261" s="179"/>
      <c r="N261" s="180"/>
      <c r="O261" s="180"/>
      <c r="P261" s="180"/>
      <c r="Q261" s="180"/>
      <c r="R261" s="180"/>
      <c r="S261" s="180"/>
      <c r="T261" s="181"/>
      <c r="AT261" s="175" t="s">
        <v>139</v>
      </c>
      <c r="AU261" s="175" t="s">
        <v>80</v>
      </c>
      <c r="AV261" s="173" t="s">
        <v>80</v>
      </c>
      <c r="AW261" s="173" t="s">
        <v>31</v>
      </c>
      <c r="AX261" s="173" t="s">
        <v>70</v>
      </c>
      <c r="AY261" s="175" t="s">
        <v>126</v>
      </c>
    </row>
    <row r="262" spans="1:65" s="33" customFormat="1" ht="16.5" customHeight="1">
      <c r="A262" s="29"/>
      <c r="B262" s="146"/>
      <c r="C262" s="147" t="s">
        <v>379</v>
      </c>
      <c r="D262" s="147" t="s">
        <v>128</v>
      </c>
      <c r="E262" s="148" t="s">
        <v>380</v>
      </c>
      <c r="F262" s="149" t="s">
        <v>381</v>
      </c>
      <c r="G262" s="150" t="s">
        <v>131</v>
      </c>
      <c r="H262" s="311">
        <v>0</v>
      </c>
      <c r="I262" s="305"/>
      <c r="J262" s="152">
        <f>ROUND(I262*H262,2)</f>
        <v>0</v>
      </c>
      <c r="K262" s="149" t="s">
        <v>132</v>
      </c>
      <c r="L262" s="30"/>
      <c r="M262" s="153"/>
      <c r="N262" s="154" t="s">
        <v>41</v>
      </c>
      <c r="O262" s="52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7" t="s">
        <v>133</v>
      </c>
      <c r="AT262" s="157" t="s">
        <v>128</v>
      </c>
      <c r="AU262" s="157" t="s">
        <v>80</v>
      </c>
      <c r="AY262" s="16" t="s">
        <v>126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6" t="s">
        <v>78</v>
      </c>
      <c r="BK262" s="158">
        <f>ROUND(I262*H262,2)</f>
        <v>0</v>
      </c>
      <c r="BL262" s="16" t="s">
        <v>133</v>
      </c>
      <c r="BM262" s="157" t="s">
        <v>382</v>
      </c>
    </row>
    <row r="263" spans="1:65" s="33" customFormat="1" ht="12">
      <c r="A263" s="29"/>
      <c r="B263" s="30"/>
      <c r="C263" s="29"/>
      <c r="D263" s="159" t="s">
        <v>135</v>
      </c>
      <c r="E263" s="29"/>
      <c r="F263" s="160" t="s">
        <v>383</v>
      </c>
      <c r="G263" s="29"/>
      <c r="H263" s="29"/>
      <c r="I263" s="161"/>
      <c r="J263" s="29"/>
      <c r="K263" s="29"/>
      <c r="L263" s="30"/>
      <c r="M263" s="162"/>
      <c r="N263" s="163"/>
      <c r="O263" s="52"/>
      <c r="P263" s="52"/>
      <c r="Q263" s="52"/>
      <c r="R263" s="52"/>
      <c r="S263" s="52"/>
      <c r="T263" s="53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6" t="s">
        <v>135</v>
      </c>
      <c r="AU263" s="16" t="s">
        <v>80</v>
      </c>
    </row>
    <row r="264" spans="1:65" s="165" customFormat="1" ht="12">
      <c r="B264" s="166"/>
      <c r="D264" s="159" t="s">
        <v>139</v>
      </c>
      <c r="E264" s="167"/>
      <c r="F264" s="168" t="s">
        <v>367</v>
      </c>
      <c r="H264" s="167"/>
      <c r="I264" s="169"/>
      <c r="L264" s="166"/>
      <c r="M264" s="170"/>
      <c r="N264" s="171"/>
      <c r="O264" s="171"/>
      <c r="P264" s="171"/>
      <c r="Q264" s="171"/>
      <c r="R264" s="171"/>
      <c r="S264" s="171"/>
      <c r="T264" s="172"/>
      <c r="AT264" s="167" t="s">
        <v>139</v>
      </c>
      <c r="AU264" s="167" t="s">
        <v>80</v>
      </c>
      <c r="AV264" s="165" t="s">
        <v>78</v>
      </c>
      <c r="AW264" s="165" t="s">
        <v>31</v>
      </c>
      <c r="AX264" s="165" t="s">
        <v>70</v>
      </c>
      <c r="AY264" s="167" t="s">
        <v>126</v>
      </c>
    </row>
    <row r="265" spans="1:65" s="165" customFormat="1" ht="12">
      <c r="B265" s="166"/>
      <c r="D265" s="159" t="s">
        <v>139</v>
      </c>
      <c r="E265" s="167"/>
      <c r="F265" s="168" t="s">
        <v>384</v>
      </c>
      <c r="H265" s="167"/>
      <c r="I265" s="169"/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139</v>
      </c>
      <c r="AU265" s="167" t="s">
        <v>80</v>
      </c>
      <c r="AV265" s="165" t="s">
        <v>78</v>
      </c>
      <c r="AW265" s="165" t="s">
        <v>31</v>
      </c>
      <c r="AX265" s="165" t="s">
        <v>70</v>
      </c>
      <c r="AY265" s="167" t="s">
        <v>126</v>
      </c>
    </row>
    <row r="266" spans="1:65" s="173" customFormat="1" ht="12">
      <c r="B266" s="174"/>
      <c r="D266" s="159" t="s">
        <v>139</v>
      </c>
      <c r="E266" s="175"/>
      <c r="F266" s="176" t="s">
        <v>385</v>
      </c>
      <c r="H266" s="177">
        <v>54</v>
      </c>
      <c r="I266" s="178"/>
      <c r="L266" s="174"/>
      <c r="M266" s="179"/>
      <c r="N266" s="180"/>
      <c r="O266" s="180"/>
      <c r="P266" s="180"/>
      <c r="Q266" s="180"/>
      <c r="R266" s="180"/>
      <c r="S266" s="180"/>
      <c r="T266" s="181"/>
      <c r="AT266" s="175" t="s">
        <v>139</v>
      </c>
      <c r="AU266" s="175" t="s">
        <v>80</v>
      </c>
      <c r="AV266" s="173" t="s">
        <v>80</v>
      </c>
      <c r="AW266" s="173" t="s">
        <v>31</v>
      </c>
      <c r="AX266" s="173" t="s">
        <v>70</v>
      </c>
      <c r="AY266" s="175" t="s">
        <v>126</v>
      </c>
    </row>
    <row r="267" spans="1:65" s="33" customFormat="1" ht="16.5" customHeight="1">
      <c r="A267" s="29"/>
      <c r="B267" s="146"/>
      <c r="C267" s="147" t="s">
        <v>386</v>
      </c>
      <c r="D267" s="147" t="s">
        <v>128</v>
      </c>
      <c r="E267" s="148" t="s">
        <v>387</v>
      </c>
      <c r="F267" s="149" t="s">
        <v>388</v>
      </c>
      <c r="G267" s="150" t="s">
        <v>131</v>
      </c>
      <c r="H267" s="311">
        <v>16</v>
      </c>
      <c r="I267" s="151"/>
      <c r="J267" s="152">
        <f>ROUND(I267*H267,2)</f>
        <v>0</v>
      </c>
      <c r="K267" s="149" t="s">
        <v>132</v>
      </c>
      <c r="L267" s="30"/>
      <c r="M267" s="153"/>
      <c r="N267" s="154" t="s">
        <v>41</v>
      </c>
      <c r="O267" s="52"/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7" t="s">
        <v>133</v>
      </c>
      <c r="AT267" s="157" t="s">
        <v>128</v>
      </c>
      <c r="AU267" s="157" t="s">
        <v>80</v>
      </c>
      <c r="AY267" s="16" t="s">
        <v>126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6" t="s">
        <v>78</v>
      </c>
      <c r="BK267" s="158">
        <f>ROUND(I267*H267,2)</f>
        <v>0</v>
      </c>
      <c r="BL267" s="16" t="s">
        <v>133</v>
      </c>
      <c r="BM267" s="157" t="s">
        <v>389</v>
      </c>
    </row>
    <row r="268" spans="1:65" s="33" customFormat="1" ht="12">
      <c r="A268" s="29"/>
      <c r="B268" s="30"/>
      <c r="C268" s="29"/>
      <c r="D268" s="159" t="s">
        <v>135</v>
      </c>
      <c r="E268" s="29"/>
      <c r="F268" s="160" t="s">
        <v>390</v>
      </c>
      <c r="G268" s="29"/>
      <c r="H268" s="29"/>
      <c r="I268" s="161"/>
      <c r="J268" s="29"/>
      <c r="K268" s="29"/>
      <c r="L268" s="30"/>
      <c r="M268" s="162"/>
      <c r="N268" s="163"/>
      <c r="O268" s="52"/>
      <c r="P268" s="52"/>
      <c r="Q268" s="52"/>
      <c r="R268" s="52"/>
      <c r="S268" s="52"/>
      <c r="T268" s="53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6" t="s">
        <v>135</v>
      </c>
      <c r="AU268" s="16" t="s">
        <v>80</v>
      </c>
    </row>
    <row r="269" spans="1:65" s="165" customFormat="1" ht="12">
      <c r="B269" s="166"/>
      <c r="D269" s="159" t="s">
        <v>139</v>
      </c>
      <c r="E269" s="167"/>
      <c r="F269" s="168" t="s">
        <v>367</v>
      </c>
      <c r="H269" s="167"/>
      <c r="I269" s="169"/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139</v>
      </c>
      <c r="AU269" s="167" t="s">
        <v>80</v>
      </c>
      <c r="AV269" s="165" t="s">
        <v>78</v>
      </c>
      <c r="AW269" s="165" t="s">
        <v>31</v>
      </c>
      <c r="AX269" s="165" t="s">
        <v>70</v>
      </c>
      <c r="AY269" s="167" t="s">
        <v>126</v>
      </c>
    </row>
    <row r="270" spans="1:65" s="165" customFormat="1" ht="12">
      <c r="B270" s="166"/>
      <c r="D270" s="159" t="s">
        <v>139</v>
      </c>
      <c r="E270" s="167"/>
      <c r="F270" s="168" t="s">
        <v>391</v>
      </c>
      <c r="H270" s="167"/>
      <c r="I270" s="169"/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139</v>
      </c>
      <c r="AU270" s="167" t="s">
        <v>80</v>
      </c>
      <c r="AV270" s="165" t="s">
        <v>78</v>
      </c>
      <c r="AW270" s="165" t="s">
        <v>31</v>
      </c>
      <c r="AX270" s="165" t="s">
        <v>70</v>
      </c>
      <c r="AY270" s="167" t="s">
        <v>126</v>
      </c>
    </row>
    <row r="271" spans="1:65" s="173" customFormat="1" ht="12">
      <c r="B271" s="174"/>
      <c r="D271" s="159" t="s">
        <v>139</v>
      </c>
      <c r="E271" s="175"/>
      <c r="F271" s="176" t="s">
        <v>392</v>
      </c>
      <c r="H271" s="177">
        <v>16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139</v>
      </c>
      <c r="AU271" s="175" t="s">
        <v>80</v>
      </c>
      <c r="AV271" s="173" t="s">
        <v>80</v>
      </c>
      <c r="AW271" s="173" t="s">
        <v>31</v>
      </c>
      <c r="AX271" s="173" t="s">
        <v>70</v>
      </c>
      <c r="AY271" s="175" t="s">
        <v>126</v>
      </c>
    </row>
    <row r="272" spans="1:65" s="33" customFormat="1" ht="16.5" customHeight="1">
      <c r="A272" s="29"/>
      <c r="B272" s="146"/>
      <c r="C272" s="147" t="s">
        <v>393</v>
      </c>
      <c r="D272" s="147" t="s">
        <v>128</v>
      </c>
      <c r="E272" s="148" t="s">
        <v>394</v>
      </c>
      <c r="F272" s="149" t="s">
        <v>395</v>
      </c>
      <c r="G272" s="150" t="s">
        <v>131</v>
      </c>
      <c r="H272" s="311">
        <v>0</v>
      </c>
      <c r="I272" s="305"/>
      <c r="J272" s="152">
        <f>ROUND(I272*H272,2)</f>
        <v>0</v>
      </c>
      <c r="K272" s="149" t="s">
        <v>132</v>
      </c>
      <c r="L272" s="30"/>
      <c r="M272" s="153"/>
      <c r="N272" s="154" t="s">
        <v>41</v>
      </c>
      <c r="O272" s="52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7" t="s">
        <v>133</v>
      </c>
      <c r="AT272" s="157" t="s">
        <v>128</v>
      </c>
      <c r="AU272" s="157" t="s">
        <v>80</v>
      </c>
      <c r="AY272" s="16" t="s">
        <v>126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6" t="s">
        <v>78</v>
      </c>
      <c r="BK272" s="158">
        <f>ROUND(I272*H272,2)</f>
        <v>0</v>
      </c>
      <c r="BL272" s="16" t="s">
        <v>133</v>
      </c>
      <c r="BM272" s="157" t="s">
        <v>396</v>
      </c>
    </row>
    <row r="273" spans="1:65" s="33" customFormat="1" ht="24">
      <c r="A273" s="29"/>
      <c r="B273" s="30"/>
      <c r="C273" s="29"/>
      <c r="D273" s="159" t="s">
        <v>135</v>
      </c>
      <c r="E273" s="29"/>
      <c r="F273" s="160" t="s">
        <v>397</v>
      </c>
      <c r="G273" s="29"/>
      <c r="H273" s="29"/>
      <c r="I273" s="306"/>
      <c r="J273" s="29"/>
      <c r="K273" s="29"/>
      <c r="L273" s="30"/>
      <c r="M273" s="162"/>
      <c r="N273" s="163"/>
      <c r="O273" s="52"/>
      <c r="P273" s="52"/>
      <c r="Q273" s="52"/>
      <c r="R273" s="52"/>
      <c r="S273" s="52"/>
      <c r="T273" s="53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6" t="s">
        <v>135</v>
      </c>
      <c r="AU273" s="16" t="s">
        <v>80</v>
      </c>
    </row>
    <row r="274" spans="1:65" s="165" customFormat="1" ht="12">
      <c r="B274" s="166"/>
      <c r="D274" s="159" t="s">
        <v>139</v>
      </c>
      <c r="E274" s="167"/>
      <c r="F274" s="168" t="s">
        <v>367</v>
      </c>
      <c r="H274" s="167"/>
      <c r="I274" s="309"/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139</v>
      </c>
      <c r="AU274" s="167" t="s">
        <v>80</v>
      </c>
      <c r="AV274" s="165" t="s">
        <v>78</v>
      </c>
      <c r="AW274" s="165" t="s">
        <v>31</v>
      </c>
      <c r="AX274" s="165" t="s">
        <v>70</v>
      </c>
      <c r="AY274" s="167" t="s">
        <v>126</v>
      </c>
    </row>
    <row r="275" spans="1:65" s="165" customFormat="1" ht="12">
      <c r="B275" s="166"/>
      <c r="D275" s="159" t="s">
        <v>139</v>
      </c>
      <c r="E275" s="167"/>
      <c r="F275" s="168" t="s">
        <v>398</v>
      </c>
      <c r="H275" s="167"/>
      <c r="I275" s="309"/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139</v>
      </c>
      <c r="AU275" s="167" t="s">
        <v>80</v>
      </c>
      <c r="AV275" s="165" t="s">
        <v>78</v>
      </c>
      <c r="AW275" s="165" t="s">
        <v>31</v>
      </c>
      <c r="AX275" s="165" t="s">
        <v>70</v>
      </c>
      <c r="AY275" s="167" t="s">
        <v>126</v>
      </c>
    </row>
    <row r="276" spans="1:65" s="173" customFormat="1" ht="12">
      <c r="B276" s="174"/>
      <c r="D276" s="159" t="s">
        <v>139</v>
      </c>
      <c r="E276" s="175"/>
      <c r="F276" s="176" t="s">
        <v>399</v>
      </c>
      <c r="H276" s="177">
        <v>150</v>
      </c>
      <c r="I276" s="307"/>
      <c r="L276" s="174"/>
      <c r="M276" s="179"/>
      <c r="N276" s="180"/>
      <c r="O276" s="180"/>
      <c r="P276" s="180"/>
      <c r="Q276" s="180"/>
      <c r="R276" s="180"/>
      <c r="S276" s="180"/>
      <c r="T276" s="181"/>
      <c r="AT276" s="175" t="s">
        <v>139</v>
      </c>
      <c r="AU276" s="175" t="s">
        <v>80</v>
      </c>
      <c r="AV276" s="173" t="s">
        <v>80</v>
      </c>
      <c r="AW276" s="173" t="s">
        <v>31</v>
      </c>
      <c r="AX276" s="173" t="s">
        <v>70</v>
      </c>
      <c r="AY276" s="175" t="s">
        <v>126</v>
      </c>
    </row>
    <row r="277" spans="1:65" s="33" customFormat="1" ht="16.5" customHeight="1">
      <c r="A277" s="29"/>
      <c r="B277" s="146"/>
      <c r="C277" s="147" t="s">
        <v>400</v>
      </c>
      <c r="D277" s="147" t="s">
        <v>128</v>
      </c>
      <c r="E277" s="148" t="s">
        <v>401</v>
      </c>
      <c r="F277" s="149" t="s">
        <v>402</v>
      </c>
      <c r="G277" s="150" t="s">
        <v>131</v>
      </c>
      <c r="H277" s="311">
        <v>0</v>
      </c>
      <c r="I277" s="305"/>
      <c r="J277" s="152">
        <f>ROUND(I277*H277,2)</f>
        <v>0</v>
      </c>
      <c r="K277" s="149"/>
      <c r="L277" s="30"/>
      <c r="M277" s="153"/>
      <c r="N277" s="154" t="s">
        <v>41</v>
      </c>
      <c r="O277" s="52"/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7" t="s">
        <v>133</v>
      </c>
      <c r="AT277" s="157" t="s">
        <v>128</v>
      </c>
      <c r="AU277" s="157" t="s">
        <v>80</v>
      </c>
      <c r="AY277" s="16" t="s">
        <v>126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6" t="s">
        <v>78</v>
      </c>
      <c r="BK277" s="158">
        <f>ROUND(I277*H277,2)</f>
        <v>0</v>
      </c>
      <c r="BL277" s="16" t="s">
        <v>133</v>
      </c>
      <c r="BM277" s="157" t="s">
        <v>403</v>
      </c>
    </row>
    <row r="278" spans="1:65" s="33" customFormat="1" ht="24">
      <c r="A278" s="29"/>
      <c r="B278" s="30"/>
      <c r="C278" s="29"/>
      <c r="D278" s="159" t="s">
        <v>135</v>
      </c>
      <c r="E278" s="29"/>
      <c r="F278" s="160" t="s">
        <v>404</v>
      </c>
      <c r="G278" s="29"/>
      <c r="H278" s="29"/>
      <c r="I278" s="306"/>
      <c r="J278" s="29"/>
      <c r="K278" s="29"/>
      <c r="L278" s="30"/>
      <c r="M278" s="162"/>
      <c r="N278" s="163"/>
      <c r="O278" s="52"/>
      <c r="P278" s="52"/>
      <c r="Q278" s="52"/>
      <c r="R278" s="52"/>
      <c r="S278" s="52"/>
      <c r="T278" s="53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6" t="s">
        <v>135</v>
      </c>
      <c r="AU278" s="16" t="s">
        <v>80</v>
      </c>
    </row>
    <row r="279" spans="1:65" s="165" customFormat="1" ht="12">
      <c r="B279" s="166"/>
      <c r="D279" s="159" t="s">
        <v>139</v>
      </c>
      <c r="E279" s="167"/>
      <c r="F279" s="168" t="s">
        <v>367</v>
      </c>
      <c r="H279" s="167"/>
      <c r="I279" s="309"/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139</v>
      </c>
      <c r="AU279" s="167" t="s">
        <v>80</v>
      </c>
      <c r="AV279" s="165" t="s">
        <v>78</v>
      </c>
      <c r="AW279" s="165" t="s">
        <v>31</v>
      </c>
      <c r="AX279" s="165" t="s">
        <v>70</v>
      </c>
      <c r="AY279" s="167" t="s">
        <v>126</v>
      </c>
    </row>
    <row r="280" spans="1:65" s="165" customFormat="1" ht="24">
      <c r="B280" s="166"/>
      <c r="D280" s="159" t="s">
        <v>139</v>
      </c>
      <c r="E280" s="167"/>
      <c r="F280" s="168" t="s">
        <v>405</v>
      </c>
      <c r="H280" s="167"/>
      <c r="I280" s="309"/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139</v>
      </c>
      <c r="AU280" s="167" t="s">
        <v>80</v>
      </c>
      <c r="AV280" s="165" t="s">
        <v>78</v>
      </c>
      <c r="AW280" s="165" t="s">
        <v>31</v>
      </c>
      <c r="AX280" s="165" t="s">
        <v>70</v>
      </c>
      <c r="AY280" s="167" t="s">
        <v>126</v>
      </c>
    </row>
    <row r="281" spans="1:65" s="173" customFormat="1" ht="12">
      <c r="B281" s="174"/>
      <c r="D281" s="159" t="s">
        <v>139</v>
      </c>
      <c r="E281" s="175"/>
      <c r="F281" s="176" t="s">
        <v>399</v>
      </c>
      <c r="H281" s="177">
        <v>150</v>
      </c>
      <c r="I281" s="307"/>
      <c r="L281" s="174"/>
      <c r="M281" s="179"/>
      <c r="N281" s="180"/>
      <c r="O281" s="180"/>
      <c r="P281" s="180"/>
      <c r="Q281" s="180"/>
      <c r="R281" s="180"/>
      <c r="S281" s="180"/>
      <c r="T281" s="181"/>
      <c r="AT281" s="175" t="s">
        <v>139</v>
      </c>
      <c r="AU281" s="175" t="s">
        <v>80</v>
      </c>
      <c r="AV281" s="173" t="s">
        <v>80</v>
      </c>
      <c r="AW281" s="173" t="s">
        <v>31</v>
      </c>
      <c r="AX281" s="173" t="s">
        <v>70</v>
      </c>
      <c r="AY281" s="175" t="s">
        <v>126</v>
      </c>
    </row>
    <row r="282" spans="1:65" s="33" customFormat="1" ht="16.5" customHeight="1">
      <c r="A282" s="29"/>
      <c r="B282" s="146"/>
      <c r="C282" s="147" t="s">
        <v>406</v>
      </c>
      <c r="D282" s="147" t="s">
        <v>128</v>
      </c>
      <c r="E282" s="148" t="s">
        <v>407</v>
      </c>
      <c r="F282" s="149" t="s">
        <v>408</v>
      </c>
      <c r="G282" s="150" t="s">
        <v>131</v>
      </c>
      <c r="H282" s="311">
        <v>0</v>
      </c>
      <c r="I282" s="305"/>
      <c r="J282" s="152">
        <f>ROUND(I282*H282,2)</f>
        <v>0</v>
      </c>
      <c r="K282" s="149"/>
      <c r="L282" s="30"/>
      <c r="M282" s="153"/>
      <c r="N282" s="154" t="s">
        <v>41</v>
      </c>
      <c r="O282" s="52"/>
      <c r="P282" s="155">
        <f>O282*H282</f>
        <v>0</v>
      </c>
      <c r="Q282" s="155">
        <v>0</v>
      </c>
      <c r="R282" s="155">
        <f>Q282*H282</f>
        <v>0</v>
      </c>
      <c r="S282" s="155">
        <v>0</v>
      </c>
      <c r="T282" s="156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7" t="s">
        <v>133</v>
      </c>
      <c r="AT282" s="157" t="s">
        <v>128</v>
      </c>
      <c r="AU282" s="157" t="s">
        <v>80</v>
      </c>
      <c r="AY282" s="16" t="s">
        <v>126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6" t="s">
        <v>78</v>
      </c>
      <c r="BK282" s="158">
        <f>ROUND(I282*H282,2)</f>
        <v>0</v>
      </c>
      <c r="BL282" s="16" t="s">
        <v>133</v>
      </c>
      <c r="BM282" s="157" t="s">
        <v>409</v>
      </c>
    </row>
    <row r="283" spans="1:65" s="33" customFormat="1" ht="24">
      <c r="A283" s="29"/>
      <c r="B283" s="30"/>
      <c r="C283" s="29"/>
      <c r="D283" s="159" t="s">
        <v>135</v>
      </c>
      <c r="E283" s="29"/>
      <c r="F283" s="160" t="s">
        <v>410</v>
      </c>
      <c r="G283" s="29"/>
      <c r="H283" s="29"/>
      <c r="I283" s="306"/>
      <c r="J283" s="29"/>
      <c r="K283" s="29"/>
      <c r="L283" s="30"/>
      <c r="M283" s="162"/>
      <c r="N283" s="163"/>
      <c r="O283" s="52"/>
      <c r="P283" s="52"/>
      <c r="Q283" s="52"/>
      <c r="R283" s="52"/>
      <c r="S283" s="52"/>
      <c r="T283" s="53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T283" s="16" t="s">
        <v>135</v>
      </c>
      <c r="AU283" s="16" t="s">
        <v>80</v>
      </c>
    </row>
    <row r="284" spans="1:65" s="165" customFormat="1" ht="12">
      <c r="B284" s="166"/>
      <c r="D284" s="159" t="s">
        <v>139</v>
      </c>
      <c r="E284" s="167"/>
      <c r="F284" s="168" t="s">
        <v>367</v>
      </c>
      <c r="H284" s="167"/>
      <c r="I284" s="309"/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139</v>
      </c>
      <c r="AU284" s="167" t="s">
        <v>80</v>
      </c>
      <c r="AV284" s="165" t="s">
        <v>78</v>
      </c>
      <c r="AW284" s="165" t="s">
        <v>31</v>
      </c>
      <c r="AX284" s="165" t="s">
        <v>70</v>
      </c>
      <c r="AY284" s="167" t="s">
        <v>126</v>
      </c>
    </row>
    <row r="285" spans="1:65" s="165" customFormat="1" ht="24">
      <c r="B285" s="166"/>
      <c r="D285" s="159" t="s">
        <v>139</v>
      </c>
      <c r="E285" s="167"/>
      <c r="F285" s="168" t="s">
        <v>411</v>
      </c>
      <c r="H285" s="167"/>
      <c r="I285" s="309"/>
      <c r="L285" s="166"/>
      <c r="M285" s="170"/>
      <c r="N285" s="171"/>
      <c r="O285" s="171"/>
      <c r="P285" s="171"/>
      <c r="Q285" s="171"/>
      <c r="R285" s="171"/>
      <c r="S285" s="171"/>
      <c r="T285" s="172"/>
      <c r="AT285" s="167" t="s">
        <v>139</v>
      </c>
      <c r="AU285" s="167" t="s">
        <v>80</v>
      </c>
      <c r="AV285" s="165" t="s">
        <v>78</v>
      </c>
      <c r="AW285" s="165" t="s">
        <v>31</v>
      </c>
      <c r="AX285" s="165" t="s">
        <v>70</v>
      </c>
      <c r="AY285" s="167" t="s">
        <v>126</v>
      </c>
    </row>
    <row r="286" spans="1:65" s="173" customFormat="1" ht="12">
      <c r="B286" s="174"/>
      <c r="D286" s="159" t="s">
        <v>139</v>
      </c>
      <c r="E286" s="175"/>
      <c r="F286" s="176" t="s">
        <v>399</v>
      </c>
      <c r="H286" s="177">
        <v>150</v>
      </c>
      <c r="I286" s="307"/>
      <c r="L286" s="174"/>
      <c r="M286" s="179"/>
      <c r="N286" s="180"/>
      <c r="O286" s="180"/>
      <c r="P286" s="180"/>
      <c r="Q286" s="180"/>
      <c r="R286" s="180"/>
      <c r="S286" s="180"/>
      <c r="T286" s="181"/>
      <c r="AT286" s="175" t="s">
        <v>139</v>
      </c>
      <c r="AU286" s="175" t="s">
        <v>80</v>
      </c>
      <c r="AV286" s="173" t="s">
        <v>80</v>
      </c>
      <c r="AW286" s="173" t="s">
        <v>31</v>
      </c>
      <c r="AX286" s="173" t="s">
        <v>70</v>
      </c>
      <c r="AY286" s="175" t="s">
        <v>126</v>
      </c>
    </row>
    <row r="287" spans="1:65" s="33" customFormat="1" ht="16.5" customHeight="1">
      <c r="A287" s="29"/>
      <c r="B287" s="146"/>
      <c r="C287" s="147" t="s">
        <v>412</v>
      </c>
      <c r="D287" s="147" t="s">
        <v>128</v>
      </c>
      <c r="E287" s="148" t="s">
        <v>413</v>
      </c>
      <c r="F287" s="149" t="s">
        <v>414</v>
      </c>
      <c r="G287" s="150" t="s">
        <v>131</v>
      </c>
      <c r="H287" s="311">
        <v>0</v>
      </c>
      <c r="I287" s="305"/>
      <c r="J287" s="152">
        <f>ROUND(I287*H287,2)</f>
        <v>0</v>
      </c>
      <c r="K287" s="149" t="s">
        <v>132</v>
      </c>
      <c r="L287" s="30"/>
      <c r="M287" s="153"/>
      <c r="N287" s="154" t="s">
        <v>41</v>
      </c>
      <c r="O287" s="52"/>
      <c r="P287" s="155">
        <f>O287*H287</f>
        <v>0</v>
      </c>
      <c r="Q287" s="155">
        <v>0</v>
      </c>
      <c r="R287" s="155">
        <f>Q287*H287</f>
        <v>0</v>
      </c>
      <c r="S287" s="155">
        <v>0</v>
      </c>
      <c r="T287" s="156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7" t="s">
        <v>133</v>
      </c>
      <c r="AT287" s="157" t="s">
        <v>128</v>
      </c>
      <c r="AU287" s="157" t="s">
        <v>80</v>
      </c>
      <c r="AY287" s="16" t="s">
        <v>126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6" t="s">
        <v>78</v>
      </c>
      <c r="BK287" s="158">
        <f>ROUND(I287*H287,2)</f>
        <v>0</v>
      </c>
      <c r="BL287" s="16" t="s">
        <v>133</v>
      </c>
      <c r="BM287" s="157" t="s">
        <v>415</v>
      </c>
    </row>
    <row r="288" spans="1:65" s="33" customFormat="1" ht="12">
      <c r="A288" s="29"/>
      <c r="B288" s="30"/>
      <c r="C288" s="29"/>
      <c r="D288" s="159" t="s">
        <v>135</v>
      </c>
      <c r="E288" s="29"/>
      <c r="F288" s="160" t="s">
        <v>414</v>
      </c>
      <c r="G288" s="29"/>
      <c r="H288" s="29"/>
      <c r="I288" s="306"/>
      <c r="J288" s="29"/>
      <c r="K288" s="29"/>
      <c r="L288" s="30"/>
      <c r="M288" s="162"/>
      <c r="N288" s="163"/>
      <c r="O288" s="52"/>
      <c r="P288" s="52"/>
      <c r="Q288" s="52"/>
      <c r="R288" s="52"/>
      <c r="S288" s="52"/>
      <c r="T288" s="53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6" t="s">
        <v>135</v>
      </c>
      <c r="AU288" s="16" t="s">
        <v>80</v>
      </c>
    </row>
    <row r="289" spans="1:65" s="165" customFormat="1" ht="12">
      <c r="B289" s="166"/>
      <c r="D289" s="159" t="s">
        <v>139</v>
      </c>
      <c r="E289" s="167"/>
      <c r="F289" s="168" t="s">
        <v>367</v>
      </c>
      <c r="H289" s="167"/>
      <c r="I289" s="309"/>
      <c r="L289" s="166"/>
      <c r="M289" s="170"/>
      <c r="N289" s="171"/>
      <c r="O289" s="171"/>
      <c r="P289" s="171"/>
      <c r="Q289" s="171"/>
      <c r="R289" s="171"/>
      <c r="S289" s="171"/>
      <c r="T289" s="172"/>
      <c r="AT289" s="167" t="s">
        <v>139</v>
      </c>
      <c r="AU289" s="167" t="s">
        <v>80</v>
      </c>
      <c r="AV289" s="165" t="s">
        <v>78</v>
      </c>
      <c r="AW289" s="165" t="s">
        <v>31</v>
      </c>
      <c r="AX289" s="165" t="s">
        <v>70</v>
      </c>
      <c r="AY289" s="167" t="s">
        <v>126</v>
      </c>
    </row>
    <row r="290" spans="1:65" s="165" customFormat="1" ht="12">
      <c r="B290" s="166"/>
      <c r="D290" s="159" t="s">
        <v>139</v>
      </c>
      <c r="E290" s="167"/>
      <c r="F290" s="168" t="s">
        <v>416</v>
      </c>
      <c r="H290" s="167"/>
      <c r="I290" s="309"/>
      <c r="L290" s="166"/>
      <c r="M290" s="170"/>
      <c r="N290" s="171"/>
      <c r="O290" s="171"/>
      <c r="P290" s="171"/>
      <c r="Q290" s="171"/>
      <c r="R290" s="171"/>
      <c r="S290" s="171"/>
      <c r="T290" s="172"/>
      <c r="AT290" s="167" t="s">
        <v>139</v>
      </c>
      <c r="AU290" s="167" t="s">
        <v>80</v>
      </c>
      <c r="AV290" s="165" t="s">
        <v>78</v>
      </c>
      <c r="AW290" s="165" t="s">
        <v>31</v>
      </c>
      <c r="AX290" s="165" t="s">
        <v>70</v>
      </c>
      <c r="AY290" s="167" t="s">
        <v>126</v>
      </c>
    </row>
    <row r="291" spans="1:65" s="173" customFormat="1" ht="12">
      <c r="B291" s="174"/>
      <c r="D291" s="159" t="s">
        <v>139</v>
      </c>
      <c r="E291" s="175"/>
      <c r="F291" s="176" t="s">
        <v>399</v>
      </c>
      <c r="H291" s="177">
        <v>150</v>
      </c>
      <c r="I291" s="307"/>
      <c r="L291" s="174"/>
      <c r="M291" s="179"/>
      <c r="N291" s="180"/>
      <c r="O291" s="180"/>
      <c r="P291" s="180"/>
      <c r="Q291" s="180"/>
      <c r="R291" s="180"/>
      <c r="S291" s="180"/>
      <c r="T291" s="181"/>
      <c r="AT291" s="175" t="s">
        <v>139</v>
      </c>
      <c r="AU291" s="175" t="s">
        <v>80</v>
      </c>
      <c r="AV291" s="173" t="s">
        <v>80</v>
      </c>
      <c r="AW291" s="173" t="s">
        <v>31</v>
      </c>
      <c r="AX291" s="173" t="s">
        <v>70</v>
      </c>
      <c r="AY291" s="175" t="s">
        <v>126</v>
      </c>
    </row>
    <row r="292" spans="1:65" s="33" customFormat="1" ht="16.5" customHeight="1">
      <c r="A292" s="29"/>
      <c r="B292" s="146"/>
      <c r="C292" s="147" t="s">
        <v>417</v>
      </c>
      <c r="D292" s="147" t="s">
        <v>128</v>
      </c>
      <c r="E292" s="148" t="s">
        <v>418</v>
      </c>
      <c r="F292" s="149" t="s">
        <v>419</v>
      </c>
      <c r="G292" s="150" t="s">
        <v>131</v>
      </c>
      <c r="H292" s="311">
        <v>0</v>
      </c>
      <c r="I292" s="305"/>
      <c r="J292" s="152">
        <f>ROUND(I292*H292,2)</f>
        <v>0</v>
      </c>
      <c r="K292" s="149"/>
      <c r="L292" s="30"/>
      <c r="M292" s="153"/>
      <c r="N292" s="154" t="s">
        <v>41</v>
      </c>
      <c r="O292" s="52"/>
      <c r="P292" s="155">
        <f>O292*H292</f>
        <v>0</v>
      </c>
      <c r="Q292" s="155">
        <v>0</v>
      </c>
      <c r="R292" s="155">
        <f>Q292*H292</f>
        <v>0</v>
      </c>
      <c r="S292" s="155">
        <v>0</v>
      </c>
      <c r="T292" s="156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7" t="s">
        <v>133</v>
      </c>
      <c r="AT292" s="157" t="s">
        <v>128</v>
      </c>
      <c r="AU292" s="157" t="s">
        <v>80</v>
      </c>
      <c r="AY292" s="16" t="s">
        <v>126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6" t="s">
        <v>78</v>
      </c>
      <c r="BK292" s="158">
        <f>ROUND(I292*H292,2)</f>
        <v>0</v>
      </c>
      <c r="BL292" s="16" t="s">
        <v>133</v>
      </c>
      <c r="BM292" s="157" t="s">
        <v>420</v>
      </c>
    </row>
    <row r="293" spans="1:65" s="33" customFormat="1" ht="12">
      <c r="A293" s="29"/>
      <c r="B293" s="30"/>
      <c r="C293" s="29"/>
      <c r="D293" s="159" t="s">
        <v>135</v>
      </c>
      <c r="E293" s="29"/>
      <c r="F293" s="160" t="s">
        <v>421</v>
      </c>
      <c r="G293" s="29"/>
      <c r="H293" s="29"/>
      <c r="I293" s="306"/>
      <c r="J293" s="29"/>
      <c r="K293" s="29"/>
      <c r="L293" s="30"/>
      <c r="M293" s="162"/>
      <c r="N293" s="163"/>
      <c r="O293" s="52"/>
      <c r="P293" s="52"/>
      <c r="Q293" s="52"/>
      <c r="R293" s="52"/>
      <c r="S293" s="52"/>
      <c r="T293" s="53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6" t="s">
        <v>135</v>
      </c>
      <c r="AU293" s="16" t="s">
        <v>80</v>
      </c>
    </row>
    <row r="294" spans="1:65" s="165" customFormat="1" ht="12">
      <c r="B294" s="166"/>
      <c r="D294" s="159" t="s">
        <v>139</v>
      </c>
      <c r="E294" s="167"/>
      <c r="F294" s="168" t="s">
        <v>367</v>
      </c>
      <c r="H294" s="167"/>
      <c r="I294" s="309"/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139</v>
      </c>
      <c r="AU294" s="167" t="s">
        <v>80</v>
      </c>
      <c r="AV294" s="165" t="s">
        <v>78</v>
      </c>
      <c r="AW294" s="165" t="s">
        <v>31</v>
      </c>
      <c r="AX294" s="165" t="s">
        <v>70</v>
      </c>
      <c r="AY294" s="167" t="s">
        <v>126</v>
      </c>
    </row>
    <row r="295" spans="1:65" s="165" customFormat="1" ht="12">
      <c r="B295" s="166"/>
      <c r="D295" s="159" t="s">
        <v>139</v>
      </c>
      <c r="E295" s="167"/>
      <c r="F295" s="168" t="s">
        <v>422</v>
      </c>
      <c r="H295" s="167"/>
      <c r="I295" s="309"/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139</v>
      </c>
      <c r="AU295" s="167" t="s">
        <v>80</v>
      </c>
      <c r="AV295" s="165" t="s">
        <v>78</v>
      </c>
      <c r="AW295" s="165" t="s">
        <v>31</v>
      </c>
      <c r="AX295" s="165" t="s">
        <v>70</v>
      </c>
      <c r="AY295" s="167" t="s">
        <v>126</v>
      </c>
    </row>
    <row r="296" spans="1:65" s="173" customFormat="1" ht="12">
      <c r="B296" s="174"/>
      <c r="D296" s="159" t="s">
        <v>139</v>
      </c>
      <c r="E296" s="175"/>
      <c r="F296" s="176" t="s">
        <v>399</v>
      </c>
      <c r="H296" s="177">
        <v>150</v>
      </c>
      <c r="I296" s="307"/>
      <c r="L296" s="174"/>
      <c r="M296" s="179"/>
      <c r="N296" s="180"/>
      <c r="O296" s="180"/>
      <c r="P296" s="180"/>
      <c r="Q296" s="180"/>
      <c r="R296" s="180"/>
      <c r="S296" s="180"/>
      <c r="T296" s="181"/>
      <c r="AT296" s="175" t="s">
        <v>139</v>
      </c>
      <c r="AU296" s="175" t="s">
        <v>80</v>
      </c>
      <c r="AV296" s="173" t="s">
        <v>80</v>
      </c>
      <c r="AW296" s="173" t="s">
        <v>31</v>
      </c>
      <c r="AX296" s="173" t="s">
        <v>70</v>
      </c>
      <c r="AY296" s="175" t="s">
        <v>126</v>
      </c>
    </row>
    <row r="297" spans="1:65" s="33" customFormat="1" ht="21.75" customHeight="1">
      <c r="A297" s="29"/>
      <c r="B297" s="146"/>
      <c r="C297" s="147" t="s">
        <v>423</v>
      </c>
      <c r="D297" s="147" t="s">
        <v>128</v>
      </c>
      <c r="E297" s="148" t="s">
        <v>424</v>
      </c>
      <c r="F297" s="149" t="s">
        <v>425</v>
      </c>
      <c r="G297" s="150" t="s">
        <v>131</v>
      </c>
      <c r="H297" s="311">
        <v>0</v>
      </c>
      <c r="I297" s="305"/>
      <c r="J297" s="152">
        <f>ROUND(I297*H297,2)</f>
        <v>0</v>
      </c>
      <c r="K297" s="149" t="s">
        <v>132</v>
      </c>
      <c r="L297" s="30"/>
      <c r="M297" s="153"/>
      <c r="N297" s="154" t="s">
        <v>41</v>
      </c>
      <c r="O297" s="52"/>
      <c r="P297" s="155">
        <f>O297*H297</f>
        <v>0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7" t="s">
        <v>133</v>
      </c>
      <c r="AT297" s="157" t="s">
        <v>128</v>
      </c>
      <c r="AU297" s="157" t="s">
        <v>80</v>
      </c>
      <c r="AY297" s="16" t="s">
        <v>126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6" t="s">
        <v>78</v>
      </c>
      <c r="BK297" s="158">
        <f>ROUND(I297*H297,2)</f>
        <v>0</v>
      </c>
      <c r="BL297" s="16" t="s">
        <v>133</v>
      </c>
      <c r="BM297" s="157" t="s">
        <v>426</v>
      </c>
    </row>
    <row r="298" spans="1:65" s="33" customFormat="1" ht="24">
      <c r="A298" s="29"/>
      <c r="B298" s="30"/>
      <c r="C298" s="29"/>
      <c r="D298" s="159" t="s">
        <v>135</v>
      </c>
      <c r="E298" s="29"/>
      <c r="F298" s="160" t="s">
        <v>427</v>
      </c>
      <c r="G298" s="29"/>
      <c r="H298" s="29"/>
      <c r="I298" s="161"/>
      <c r="J298" s="29"/>
      <c r="K298" s="29"/>
      <c r="L298" s="30"/>
      <c r="M298" s="162"/>
      <c r="N298" s="163"/>
      <c r="O298" s="52"/>
      <c r="P298" s="52"/>
      <c r="Q298" s="52"/>
      <c r="R298" s="52"/>
      <c r="S298" s="52"/>
      <c r="T298" s="53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6" t="s">
        <v>135</v>
      </c>
      <c r="AU298" s="16" t="s">
        <v>80</v>
      </c>
    </row>
    <row r="299" spans="1:65" s="165" customFormat="1" ht="12">
      <c r="B299" s="166"/>
      <c r="D299" s="159" t="s">
        <v>139</v>
      </c>
      <c r="E299" s="167"/>
      <c r="F299" s="168" t="s">
        <v>367</v>
      </c>
      <c r="H299" s="167"/>
      <c r="I299" s="169"/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139</v>
      </c>
      <c r="AU299" s="167" t="s">
        <v>80</v>
      </c>
      <c r="AV299" s="165" t="s">
        <v>78</v>
      </c>
      <c r="AW299" s="165" t="s">
        <v>31</v>
      </c>
      <c r="AX299" s="165" t="s">
        <v>70</v>
      </c>
      <c r="AY299" s="167" t="s">
        <v>126</v>
      </c>
    </row>
    <row r="300" spans="1:65" s="165" customFormat="1" ht="12">
      <c r="B300" s="166"/>
      <c r="D300" s="159" t="s">
        <v>139</v>
      </c>
      <c r="E300" s="167"/>
      <c r="F300" s="168" t="s">
        <v>428</v>
      </c>
      <c r="H300" s="167"/>
      <c r="I300" s="169"/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139</v>
      </c>
      <c r="AU300" s="167" t="s">
        <v>80</v>
      </c>
      <c r="AV300" s="165" t="s">
        <v>78</v>
      </c>
      <c r="AW300" s="165" t="s">
        <v>31</v>
      </c>
      <c r="AX300" s="165" t="s">
        <v>70</v>
      </c>
      <c r="AY300" s="167" t="s">
        <v>126</v>
      </c>
    </row>
    <row r="301" spans="1:65" s="173" customFormat="1" ht="12">
      <c r="B301" s="174"/>
      <c r="D301" s="159" t="s">
        <v>139</v>
      </c>
      <c r="E301" s="175"/>
      <c r="F301" s="176" t="s">
        <v>399</v>
      </c>
      <c r="H301" s="177">
        <v>150</v>
      </c>
      <c r="I301" s="178"/>
      <c r="L301" s="174"/>
      <c r="M301" s="179"/>
      <c r="N301" s="180"/>
      <c r="O301" s="180"/>
      <c r="P301" s="180"/>
      <c r="Q301" s="180"/>
      <c r="R301" s="180"/>
      <c r="S301" s="180"/>
      <c r="T301" s="181"/>
      <c r="AT301" s="175" t="s">
        <v>139</v>
      </c>
      <c r="AU301" s="175" t="s">
        <v>80</v>
      </c>
      <c r="AV301" s="173" t="s">
        <v>80</v>
      </c>
      <c r="AW301" s="173" t="s">
        <v>31</v>
      </c>
      <c r="AX301" s="173" t="s">
        <v>70</v>
      </c>
      <c r="AY301" s="175" t="s">
        <v>126</v>
      </c>
    </row>
    <row r="302" spans="1:65" s="33" customFormat="1" ht="16.5" customHeight="1">
      <c r="A302" s="29"/>
      <c r="B302" s="146"/>
      <c r="C302" s="147" t="s">
        <v>429</v>
      </c>
      <c r="D302" s="147" t="s">
        <v>128</v>
      </c>
      <c r="E302" s="148" t="s">
        <v>430</v>
      </c>
      <c r="F302" s="149" t="s">
        <v>431</v>
      </c>
      <c r="G302" s="150" t="s">
        <v>131</v>
      </c>
      <c r="H302" s="311">
        <v>9</v>
      </c>
      <c r="I302" s="151"/>
      <c r="J302" s="152">
        <f>ROUND(I302*H302,2)</f>
        <v>0</v>
      </c>
      <c r="K302" s="149" t="s">
        <v>132</v>
      </c>
      <c r="L302" s="30"/>
      <c r="M302" s="153"/>
      <c r="N302" s="154" t="s">
        <v>41</v>
      </c>
      <c r="O302" s="52"/>
      <c r="P302" s="155">
        <f>O302*H302</f>
        <v>0</v>
      </c>
      <c r="Q302" s="155">
        <v>8.4250000000000005E-2</v>
      </c>
      <c r="R302" s="155">
        <f>Q302*H302</f>
        <v>0.75825000000000009</v>
      </c>
      <c r="S302" s="155">
        <v>0</v>
      </c>
      <c r="T302" s="156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7" t="s">
        <v>133</v>
      </c>
      <c r="AT302" s="157" t="s">
        <v>128</v>
      </c>
      <c r="AU302" s="157" t="s">
        <v>80</v>
      </c>
      <c r="AY302" s="16" t="s">
        <v>126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6" t="s">
        <v>78</v>
      </c>
      <c r="BK302" s="158">
        <f>ROUND(I302*H302,2)</f>
        <v>0</v>
      </c>
      <c r="BL302" s="16" t="s">
        <v>133</v>
      </c>
      <c r="BM302" s="157" t="s">
        <v>432</v>
      </c>
    </row>
    <row r="303" spans="1:65" s="33" customFormat="1" ht="36">
      <c r="A303" s="29"/>
      <c r="B303" s="30"/>
      <c r="C303" s="29"/>
      <c r="D303" s="159" t="s">
        <v>135</v>
      </c>
      <c r="E303" s="29"/>
      <c r="F303" s="160" t="s">
        <v>433</v>
      </c>
      <c r="G303" s="29"/>
      <c r="H303" s="29"/>
      <c r="I303" s="161"/>
      <c r="J303" s="29"/>
      <c r="K303" s="29"/>
      <c r="L303" s="30"/>
      <c r="M303" s="162"/>
      <c r="N303" s="163"/>
      <c r="O303" s="52"/>
      <c r="P303" s="52"/>
      <c r="Q303" s="52"/>
      <c r="R303" s="52"/>
      <c r="S303" s="52"/>
      <c r="T303" s="53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6" t="s">
        <v>135</v>
      </c>
      <c r="AU303" s="16" t="s">
        <v>80</v>
      </c>
    </row>
    <row r="304" spans="1:65" s="165" customFormat="1" ht="12">
      <c r="B304" s="166"/>
      <c r="D304" s="159" t="s">
        <v>139</v>
      </c>
      <c r="E304" s="167"/>
      <c r="F304" s="168" t="s">
        <v>367</v>
      </c>
      <c r="H304" s="167"/>
      <c r="I304" s="169"/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139</v>
      </c>
      <c r="AU304" s="167" t="s">
        <v>80</v>
      </c>
      <c r="AV304" s="165" t="s">
        <v>78</v>
      </c>
      <c r="AW304" s="165" t="s">
        <v>31</v>
      </c>
      <c r="AX304" s="165" t="s">
        <v>70</v>
      </c>
      <c r="AY304" s="167" t="s">
        <v>126</v>
      </c>
    </row>
    <row r="305" spans="1:65" s="165" customFormat="1" ht="12">
      <c r="B305" s="166"/>
      <c r="D305" s="159" t="s">
        <v>139</v>
      </c>
      <c r="E305" s="167"/>
      <c r="F305" s="168" t="s">
        <v>434</v>
      </c>
      <c r="H305" s="167"/>
      <c r="I305" s="169"/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139</v>
      </c>
      <c r="AU305" s="167" t="s">
        <v>80</v>
      </c>
      <c r="AV305" s="165" t="s">
        <v>78</v>
      </c>
      <c r="AW305" s="165" t="s">
        <v>31</v>
      </c>
      <c r="AX305" s="165" t="s">
        <v>70</v>
      </c>
      <c r="AY305" s="167" t="s">
        <v>126</v>
      </c>
    </row>
    <row r="306" spans="1:65" s="173" customFormat="1" ht="12">
      <c r="B306" s="174"/>
      <c r="D306" s="159" t="s">
        <v>139</v>
      </c>
      <c r="E306" s="175"/>
      <c r="F306" s="176" t="s">
        <v>435</v>
      </c>
      <c r="H306" s="177">
        <v>9</v>
      </c>
      <c r="I306" s="178"/>
      <c r="L306" s="174"/>
      <c r="M306" s="179"/>
      <c r="N306" s="180"/>
      <c r="O306" s="180"/>
      <c r="P306" s="180"/>
      <c r="Q306" s="180"/>
      <c r="R306" s="180"/>
      <c r="S306" s="180"/>
      <c r="T306" s="181"/>
      <c r="AT306" s="175" t="s">
        <v>139</v>
      </c>
      <c r="AU306" s="175" t="s">
        <v>80</v>
      </c>
      <c r="AV306" s="173" t="s">
        <v>80</v>
      </c>
      <c r="AW306" s="173" t="s">
        <v>31</v>
      </c>
      <c r="AX306" s="173" t="s">
        <v>70</v>
      </c>
      <c r="AY306" s="175" t="s">
        <v>126</v>
      </c>
    </row>
    <row r="307" spans="1:65" s="33" customFormat="1" ht="16.5" customHeight="1">
      <c r="A307" s="29"/>
      <c r="B307" s="146"/>
      <c r="C307" s="182" t="s">
        <v>436</v>
      </c>
      <c r="D307" s="182" t="s">
        <v>223</v>
      </c>
      <c r="E307" s="183" t="s">
        <v>437</v>
      </c>
      <c r="F307" s="184" t="s">
        <v>438</v>
      </c>
      <c r="G307" s="185" t="s">
        <v>131</v>
      </c>
      <c r="H307" s="312">
        <v>9.27</v>
      </c>
      <c r="I307" s="186"/>
      <c r="J307" s="187">
        <f>ROUND(I307*H307,2)</f>
        <v>0</v>
      </c>
      <c r="K307" s="184" t="s">
        <v>132</v>
      </c>
      <c r="L307" s="188"/>
      <c r="M307" s="189"/>
      <c r="N307" s="190" t="s">
        <v>41</v>
      </c>
      <c r="O307" s="52"/>
      <c r="P307" s="155">
        <f>O307*H307</f>
        <v>0</v>
      </c>
      <c r="Q307" s="155">
        <v>0.13100000000000001</v>
      </c>
      <c r="R307" s="155">
        <f>Q307*H307</f>
        <v>1.2143699999999999</v>
      </c>
      <c r="S307" s="155">
        <v>0</v>
      </c>
      <c r="T307" s="156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7" t="s">
        <v>180</v>
      </c>
      <c r="AT307" s="157" t="s">
        <v>223</v>
      </c>
      <c r="AU307" s="157" t="s">
        <v>80</v>
      </c>
      <c r="AY307" s="16" t="s">
        <v>126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6" t="s">
        <v>78</v>
      </c>
      <c r="BK307" s="158">
        <f>ROUND(I307*H307,2)</f>
        <v>0</v>
      </c>
      <c r="BL307" s="16" t="s">
        <v>133</v>
      </c>
      <c r="BM307" s="157" t="s">
        <v>439</v>
      </c>
    </row>
    <row r="308" spans="1:65" s="33" customFormat="1" ht="12">
      <c r="A308" s="29"/>
      <c r="B308" s="30"/>
      <c r="C308" s="29"/>
      <c r="D308" s="159" t="s">
        <v>135</v>
      </c>
      <c r="E308" s="29"/>
      <c r="F308" s="160" t="s">
        <v>438</v>
      </c>
      <c r="G308" s="29"/>
      <c r="H308" s="29"/>
      <c r="I308" s="161"/>
      <c r="J308" s="29"/>
      <c r="K308" s="29"/>
      <c r="L308" s="30"/>
      <c r="M308" s="162"/>
      <c r="N308" s="163"/>
      <c r="O308" s="52"/>
      <c r="P308" s="52"/>
      <c r="Q308" s="52"/>
      <c r="R308" s="52"/>
      <c r="S308" s="52"/>
      <c r="T308" s="53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6" t="s">
        <v>135</v>
      </c>
      <c r="AU308" s="16" t="s">
        <v>80</v>
      </c>
    </row>
    <row r="309" spans="1:65" s="173" customFormat="1" ht="12">
      <c r="B309" s="174"/>
      <c r="D309" s="159" t="s">
        <v>139</v>
      </c>
      <c r="F309" s="176" t="s">
        <v>440</v>
      </c>
      <c r="H309" s="177">
        <v>9.27</v>
      </c>
      <c r="I309" s="178"/>
      <c r="L309" s="174"/>
      <c r="M309" s="179"/>
      <c r="N309" s="180"/>
      <c r="O309" s="180"/>
      <c r="P309" s="180"/>
      <c r="Q309" s="180"/>
      <c r="R309" s="180"/>
      <c r="S309" s="180"/>
      <c r="T309" s="181"/>
      <c r="AT309" s="175" t="s">
        <v>139</v>
      </c>
      <c r="AU309" s="175" t="s">
        <v>80</v>
      </c>
      <c r="AV309" s="173" t="s">
        <v>80</v>
      </c>
      <c r="AW309" s="173" t="s">
        <v>3</v>
      </c>
      <c r="AX309" s="173" t="s">
        <v>78</v>
      </c>
      <c r="AY309" s="175" t="s">
        <v>126</v>
      </c>
    </row>
    <row r="310" spans="1:65" s="33" customFormat="1" ht="16.5" customHeight="1">
      <c r="A310" s="29"/>
      <c r="B310" s="146"/>
      <c r="C310" s="147" t="s">
        <v>441</v>
      </c>
      <c r="D310" s="147" t="s">
        <v>128</v>
      </c>
      <c r="E310" s="148" t="s">
        <v>442</v>
      </c>
      <c r="F310" s="149" t="s">
        <v>443</v>
      </c>
      <c r="G310" s="150" t="s">
        <v>131</v>
      </c>
      <c r="H310" s="311">
        <f>231+82.5</f>
        <v>313.5</v>
      </c>
      <c r="I310" s="151"/>
      <c r="J310" s="152">
        <f>ROUND(I310*H310,2)</f>
        <v>0</v>
      </c>
      <c r="K310" s="149" t="s">
        <v>132</v>
      </c>
      <c r="L310" s="30"/>
      <c r="M310" s="153"/>
      <c r="N310" s="154" t="s">
        <v>41</v>
      </c>
      <c r="O310" s="52"/>
      <c r="P310" s="155">
        <f>O310*H310</f>
        <v>0</v>
      </c>
      <c r="Q310" s="155">
        <v>8.4250000000000005E-2</v>
      </c>
      <c r="R310" s="155">
        <f>Q310*H310</f>
        <v>26.412375000000001</v>
      </c>
      <c r="S310" s="155">
        <v>0</v>
      </c>
      <c r="T310" s="156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7" t="s">
        <v>133</v>
      </c>
      <c r="AT310" s="157" t="s">
        <v>128</v>
      </c>
      <c r="AU310" s="157" t="s">
        <v>80</v>
      </c>
      <c r="AY310" s="16" t="s">
        <v>126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6" t="s">
        <v>78</v>
      </c>
      <c r="BK310" s="158">
        <f>ROUND(I310*H310,2)</f>
        <v>0</v>
      </c>
      <c r="BL310" s="16" t="s">
        <v>133</v>
      </c>
      <c r="BM310" s="157" t="s">
        <v>444</v>
      </c>
    </row>
    <row r="311" spans="1:65" s="33" customFormat="1" ht="36">
      <c r="A311" s="29"/>
      <c r="B311" s="30"/>
      <c r="C311" s="29"/>
      <c r="D311" s="159" t="s">
        <v>135</v>
      </c>
      <c r="E311" s="29"/>
      <c r="F311" s="160" t="s">
        <v>445</v>
      </c>
      <c r="G311" s="29"/>
      <c r="H311" s="29"/>
      <c r="I311" s="161"/>
      <c r="J311" s="29"/>
      <c r="K311" s="29"/>
      <c r="L311" s="30"/>
      <c r="M311" s="162"/>
      <c r="N311" s="163"/>
      <c r="O311" s="52"/>
      <c r="P311" s="52"/>
      <c r="Q311" s="52"/>
      <c r="R311" s="52"/>
      <c r="S311" s="52"/>
      <c r="T311" s="53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6" t="s">
        <v>135</v>
      </c>
      <c r="AU311" s="16" t="s">
        <v>80</v>
      </c>
    </row>
    <row r="312" spans="1:65" s="165" customFormat="1" ht="12">
      <c r="B312" s="166"/>
      <c r="D312" s="159" t="s">
        <v>139</v>
      </c>
      <c r="E312" s="167"/>
      <c r="F312" s="168" t="s">
        <v>367</v>
      </c>
      <c r="H312" s="167"/>
      <c r="I312" s="169"/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139</v>
      </c>
      <c r="AU312" s="167" t="s">
        <v>80</v>
      </c>
      <c r="AV312" s="165" t="s">
        <v>78</v>
      </c>
      <c r="AW312" s="165" t="s">
        <v>31</v>
      </c>
      <c r="AX312" s="165" t="s">
        <v>70</v>
      </c>
      <c r="AY312" s="167" t="s">
        <v>126</v>
      </c>
    </row>
    <row r="313" spans="1:65" s="165" customFormat="1" ht="12">
      <c r="B313" s="166"/>
      <c r="D313" s="159" t="s">
        <v>139</v>
      </c>
      <c r="E313" s="167"/>
      <c r="F313" s="168" t="s">
        <v>446</v>
      </c>
      <c r="H313" s="167"/>
      <c r="I313" s="169"/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139</v>
      </c>
      <c r="AU313" s="167" t="s">
        <v>80</v>
      </c>
      <c r="AV313" s="165" t="s">
        <v>78</v>
      </c>
      <c r="AW313" s="165" t="s">
        <v>31</v>
      </c>
      <c r="AX313" s="165" t="s">
        <v>70</v>
      </c>
      <c r="AY313" s="167" t="s">
        <v>126</v>
      </c>
    </row>
    <row r="314" spans="1:65" s="173" customFormat="1" ht="12">
      <c r="B314" s="174"/>
      <c r="D314" s="159" t="s">
        <v>139</v>
      </c>
      <c r="E314" s="175"/>
      <c r="F314" s="176" t="s">
        <v>447</v>
      </c>
      <c r="H314" s="177">
        <v>231</v>
      </c>
      <c r="I314" s="178"/>
      <c r="L314" s="174"/>
      <c r="M314" s="179"/>
      <c r="N314" s="180"/>
      <c r="O314" s="180"/>
      <c r="P314" s="180"/>
      <c r="Q314" s="180"/>
      <c r="R314" s="180"/>
      <c r="S314" s="180"/>
      <c r="T314" s="181"/>
      <c r="AT314" s="175" t="s">
        <v>139</v>
      </c>
      <c r="AU314" s="175" t="s">
        <v>80</v>
      </c>
      <c r="AV314" s="173" t="s">
        <v>80</v>
      </c>
      <c r="AW314" s="173" t="s">
        <v>31</v>
      </c>
      <c r="AX314" s="173" t="s">
        <v>70</v>
      </c>
      <c r="AY314" s="175" t="s">
        <v>126</v>
      </c>
    </row>
    <row r="315" spans="1:65" s="33" customFormat="1" ht="16.5" customHeight="1">
      <c r="A315" s="29"/>
      <c r="B315" s="146"/>
      <c r="C315" s="182" t="s">
        <v>448</v>
      </c>
      <c r="D315" s="182" t="s">
        <v>223</v>
      </c>
      <c r="E315" s="183" t="s">
        <v>449</v>
      </c>
      <c r="F315" s="184" t="s">
        <v>450</v>
      </c>
      <c r="G315" s="185" t="s">
        <v>131</v>
      </c>
      <c r="H315" s="312">
        <f>H310*1.2</f>
        <v>376.2</v>
      </c>
      <c r="I315" s="186"/>
      <c r="J315" s="187">
        <f>ROUND(I315*H315,2)</f>
        <v>0</v>
      </c>
      <c r="K315" s="184" t="s">
        <v>132</v>
      </c>
      <c r="L315" s="188"/>
      <c r="M315" s="189"/>
      <c r="N315" s="190" t="s">
        <v>41</v>
      </c>
      <c r="O315" s="52"/>
      <c r="P315" s="155">
        <f>O315*H315</f>
        <v>0</v>
      </c>
      <c r="Q315" s="155">
        <v>0.13100000000000001</v>
      </c>
      <c r="R315" s="155">
        <f>Q315*H315</f>
        <v>49.282200000000003</v>
      </c>
      <c r="S315" s="155">
        <v>0</v>
      </c>
      <c r="T315" s="156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7" t="s">
        <v>180</v>
      </c>
      <c r="AT315" s="157" t="s">
        <v>223</v>
      </c>
      <c r="AU315" s="157" t="s">
        <v>80</v>
      </c>
      <c r="AY315" s="16" t="s">
        <v>126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6" t="s">
        <v>78</v>
      </c>
      <c r="BK315" s="158">
        <f>ROUND(I315*H315,2)</f>
        <v>0</v>
      </c>
      <c r="BL315" s="16" t="s">
        <v>133</v>
      </c>
      <c r="BM315" s="157" t="s">
        <v>451</v>
      </c>
    </row>
    <row r="316" spans="1:65" s="33" customFormat="1" ht="12">
      <c r="A316" s="29"/>
      <c r="B316" s="30"/>
      <c r="C316" s="29"/>
      <c r="D316" s="159" t="s">
        <v>135</v>
      </c>
      <c r="E316" s="29"/>
      <c r="F316" s="160" t="s">
        <v>450</v>
      </c>
      <c r="G316" s="29"/>
      <c r="H316" s="29"/>
      <c r="I316" s="161"/>
      <c r="J316" s="29"/>
      <c r="K316" s="29"/>
      <c r="L316" s="30"/>
      <c r="M316" s="162"/>
      <c r="N316" s="163"/>
      <c r="O316" s="52"/>
      <c r="P316" s="52"/>
      <c r="Q316" s="52"/>
      <c r="R316" s="52"/>
      <c r="S316" s="52"/>
      <c r="T316" s="53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6" t="s">
        <v>135</v>
      </c>
      <c r="AU316" s="16" t="s">
        <v>80</v>
      </c>
    </row>
    <row r="317" spans="1:65" s="173" customFormat="1" ht="12">
      <c r="B317" s="174"/>
      <c r="D317" s="159" t="s">
        <v>139</v>
      </c>
      <c r="F317" s="176" t="s">
        <v>452</v>
      </c>
      <c r="H317" s="177">
        <v>235.62</v>
      </c>
      <c r="I317" s="178"/>
      <c r="L317" s="174"/>
      <c r="M317" s="179"/>
      <c r="N317" s="180"/>
      <c r="O317" s="180"/>
      <c r="P317" s="180"/>
      <c r="Q317" s="180"/>
      <c r="R317" s="180"/>
      <c r="S317" s="180"/>
      <c r="T317" s="181"/>
      <c r="AT317" s="175" t="s">
        <v>139</v>
      </c>
      <c r="AU317" s="175" t="s">
        <v>80</v>
      </c>
      <c r="AV317" s="173" t="s">
        <v>80</v>
      </c>
      <c r="AW317" s="173" t="s">
        <v>3</v>
      </c>
      <c r="AX317" s="173" t="s">
        <v>78</v>
      </c>
      <c r="AY317" s="175" t="s">
        <v>126</v>
      </c>
    </row>
    <row r="318" spans="1:65" s="33" customFormat="1" ht="16.5" customHeight="1">
      <c r="A318" s="29"/>
      <c r="B318" s="146"/>
      <c r="C318" s="147" t="s">
        <v>453</v>
      </c>
      <c r="D318" s="147" t="s">
        <v>128</v>
      </c>
      <c r="E318" s="148" t="s">
        <v>454</v>
      </c>
      <c r="F318" s="149" t="s">
        <v>455</v>
      </c>
      <c r="G318" s="150" t="s">
        <v>131</v>
      </c>
      <c r="H318" s="311">
        <f>12.8+3.2</f>
        <v>16</v>
      </c>
      <c r="I318" s="151"/>
      <c r="J318" s="152">
        <f>ROUND(I318*H318,2)</f>
        <v>0</v>
      </c>
      <c r="K318" s="149" t="s">
        <v>132</v>
      </c>
      <c r="L318" s="30"/>
      <c r="M318" s="153"/>
      <c r="N318" s="154" t="s">
        <v>41</v>
      </c>
      <c r="O318" s="52"/>
      <c r="P318" s="155">
        <f>O318*H318</f>
        <v>0</v>
      </c>
      <c r="Q318" s="155">
        <v>0.10362</v>
      </c>
      <c r="R318" s="155">
        <f>Q318*H318</f>
        <v>1.6579200000000001</v>
      </c>
      <c r="S318" s="155">
        <v>0</v>
      </c>
      <c r="T318" s="156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7" t="s">
        <v>133</v>
      </c>
      <c r="AT318" s="157" t="s">
        <v>128</v>
      </c>
      <c r="AU318" s="157" t="s">
        <v>80</v>
      </c>
      <c r="AY318" s="16" t="s">
        <v>126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6" t="s">
        <v>78</v>
      </c>
      <c r="BK318" s="158">
        <f>ROUND(I318*H318,2)</f>
        <v>0</v>
      </c>
      <c r="BL318" s="16" t="s">
        <v>133</v>
      </c>
      <c r="BM318" s="157" t="s">
        <v>456</v>
      </c>
    </row>
    <row r="319" spans="1:65" s="33" customFormat="1" ht="36">
      <c r="A319" s="29"/>
      <c r="B319" s="30"/>
      <c r="C319" s="29"/>
      <c r="D319" s="159" t="s">
        <v>135</v>
      </c>
      <c r="E319" s="29"/>
      <c r="F319" s="160" t="s">
        <v>457</v>
      </c>
      <c r="G319" s="29"/>
      <c r="H319" s="29"/>
      <c r="I319" s="161"/>
      <c r="J319" s="29"/>
      <c r="K319" s="29"/>
      <c r="L319" s="30"/>
      <c r="M319" s="162"/>
      <c r="N319" s="163"/>
      <c r="O319" s="52"/>
      <c r="P319" s="52"/>
      <c r="Q319" s="52"/>
      <c r="R319" s="52"/>
      <c r="S319" s="52"/>
      <c r="T319" s="53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6" t="s">
        <v>135</v>
      </c>
      <c r="AU319" s="16" t="s">
        <v>80</v>
      </c>
    </row>
    <row r="320" spans="1:65" s="165" customFormat="1" ht="12">
      <c r="B320" s="166"/>
      <c r="D320" s="159" t="s">
        <v>139</v>
      </c>
      <c r="E320" s="167"/>
      <c r="F320" s="168" t="s">
        <v>367</v>
      </c>
      <c r="H320" s="167"/>
      <c r="I320" s="169"/>
      <c r="L320" s="166"/>
      <c r="M320" s="170"/>
      <c r="N320" s="171"/>
      <c r="O320" s="171"/>
      <c r="P320" s="171"/>
      <c r="Q320" s="171"/>
      <c r="R320" s="171"/>
      <c r="S320" s="171"/>
      <c r="T320" s="172"/>
      <c r="AT320" s="167" t="s">
        <v>139</v>
      </c>
      <c r="AU320" s="167" t="s">
        <v>80</v>
      </c>
      <c r="AV320" s="165" t="s">
        <v>78</v>
      </c>
      <c r="AW320" s="165" t="s">
        <v>31</v>
      </c>
      <c r="AX320" s="165" t="s">
        <v>70</v>
      </c>
      <c r="AY320" s="167" t="s">
        <v>126</v>
      </c>
    </row>
    <row r="321" spans="1:65" s="165" customFormat="1" ht="12">
      <c r="B321" s="166"/>
      <c r="D321" s="159" t="s">
        <v>139</v>
      </c>
      <c r="E321" s="167"/>
      <c r="F321" s="168" t="s">
        <v>458</v>
      </c>
      <c r="H321" s="167"/>
      <c r="I321" s="169"/>
      <c r="L321" s="166"/>
      <c r="M321" s="170"/>
      <c r="N321" s="171"/>
      <c r="O321" s="171"/>
      <c r="P321" s="171"/>
      <c r="Q321" s="171"/>
      <c r="R321" s="171"/>
      <c r="S321" s="171"/>
      <c r="T321" s="172"/>
      <c r="AT321" s="167" t="s">
        <v>139</v>
      </c>
      <c r="AU321" s="167" t="s">
        <v>80</v>
      </c>
      <c r="AV321" s="165" t="s">
        <v>78</v>
      </c>
      <c r="AW321" s="165" t="s">
        <v>31</v>
      </c>
      <c r="AX321" s="165" t="s">
        <v>70</v>
      </c>
      <c r="AY321" s="167" t="s">
        <v>126</v>
      </c>
    </row>
    <row r="322" spans="1:65" s="173" customFormat="1" ht="12">
      <c r="B322" s="174"/>
      <c r="D322" s="159" t="s">
        <v>139</v>
      </c>
      <c r="E322" s="175"/>
      <c r="F322" s="176" t="s">
        <v>459</v>
      </c>
      <c r="H322" s="177">
        <v>12.8</v>
      </c>
      <c r="I322" s="178"/>
      <c r="L322" s="174"/>
      <c r="M322" s="179"/>
      <c r="N322" s="180"/>
      <c r="O322" s="180"/>
      <c r="P322" s="180"/>
      <c r="Q322" s="180"/>
      <c r="R322" s="180"/>
      <c r="S322" s="180"/>
      <c r="T322" s="181"/>
      <c r="AT322" s="175" t="s">
        <v>139</v>
      </c>
      <c r="AU322" s="175" t="s">
        <v>80</v>
      </c>
      <c r="AV322" s="173" t="s">
        <v>80</v>
      </c>
      <c r="AW322" s="173" t="s">
        <v>31</v>
      </c>
      <c r="AX322" s="173" t="s">
        <v>70</v>
      </c>
      <c r="AY322" s="175" t="s">
        <v>126</v>
      </c>
    </row>
    <row r="323" spans="1:65" s="165" customFormat="1" ht="12">
      <c r="B323" s="166"/>
      <c r="D323" s="159" t="s">
        <v>139</v>
      </c>
      <c r="E323" s="167"/>
      <c r="F323" s="168" t="s">
        <v>460</v>
      </c>
      <c r="H323" s="167"/>
      <c r="I323" s="169"/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139</v>
      </c>
      <c r="AU323" s="167" t="s">
        <v>80</v>
      </c>
      <c r="AV323" s="165" t="s">
        <v>78</v>
      </c>
      <c r="AW323" s="165" t="s">
        <v>31</v>
      </c>
      <c r="AX323" s="165" t="s">
        <v>70</v>
      </c>
      <c r="AY323" s="167" t="s">
        <v>126</v>
      </c>
    </row>
    <row r="324" spans="1:65" s="173" customFormat="1" ht="12">
      <c r="B324" s="174"/>
      <c r="D324" s="159" t="s">
        <v>139</v>
      </c>
      <c r="E324" s="175"/>
      <c r="F324" s="176" t="s">
        <v>461</v>
      </c>
      <c r="H324" s="177">
        <v>3.2</v>
      </c>
      <c r="I324" s="178"/>
      <c r="L324" s="174"/>
      <c r="M324" s="179"/>
      <c r="N324" s="180"/>
      <c r="O324" s="180"/>
      <c r="P324" s="180"/>
      <c r="Q324" s="180"/>
      <c r="R324" s="180"/>
      <c r="S324" s="180"/>
      <c r="T324" s="181"/>
      <c r="AT324" s="175" t="s">
        <v>139</v>
      </c>
      <c r="AU324" s="175" t="s">
        <v>80</v>
      </c>
      <c r="AV324" s="173" t="s">
        <v>80</v>
      </c>
      <c r="AW324" s="173" t="s">
        <v>31</v>
      </c>
      <c r="AX324" s="173" t="s">
        <v>70</v>
      </c>
      <c r="AY324" s="175" t="s">
        <v>126</v>
      </c>
    </row>
    <row r="325" spans="1:65" s="165" customFormat="1" ht="12">
      <c r="B325" s="166"/>
      <c r="D325" s="159" t="s">
        <v>139</v>
      </c>
      <c r="E325" s="167"/>
      <c r="F325" s="168" t="s">
        <v>462</v>
      </c>
      <c r="H325" s="167"/>
      <c r="I325" s="169"/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139</v>
      </c>
      <c r="AU325" s="167" t="s">
        <v>80</v>
      </c>
      <c r="AV325" s="165" t="s">
        <v>78</v>
      </c>
      <c r="AW325" s="165" t="s">
        <v>31</v>
      </c>
      <c r="AX325" s="165" t="s">
        <v>70</v>
      </c>
      <c r="AY325" s="167" t="s">
        <v>126</v>
      </c>
    </row>
    <row r="326" spans="1:65" s="173" customFormat="1" ht="12">
      <c r="B326" s="174"/>
      <c r="D326" s="159" t="s">
        <v>139</v>
      </c>
      <c r="E326" s="175"/>
      <c r="F326" s="176" t="s">
        <v>463</v>
      </c>
      <c r="H326" s="177">
        <v>34</v>
      </c>
      <c r="I326" s="178"/>
      <c r="L326" s="174"/>
      <c r="M326" s="179"/>
      <c r="N326" s="180"/>
      <c r="O326" s="180"/>
      <c r="P326" s="180"/>
      <c r="Q326" s="180"/>
      <c r="R326" s="180"/>
      <c r="S326" s="180"/>
      <c r="T326" s="181"/>
      <c r="AT326" s="175" t="s">
        <v>139</v>
      </c>
      <c r="AU326" s="175" t="s">
        <v>80</v>
      </c>
      <c r="AV326" s="173" t="s">
        <v>80</v>
      </c>
      <c r="AW326" s="173" t="s">
        <v>31</v>
      </c>
      <c r="AX326" s="173" t="s">
        <v>70</v>
      </c>
      <c r="AY326" s="175" t="s">
        <v>126</v>
      </c>
    </row>
    <row r="327" spans="1:65" s="165" customFormat="1" ht="12">
      <c r="B327" s="166"/>
      <c r="D327" s="159" t="s">
        <v>139</v>
      </c>
      <c r="E327" s="167"/>
      <c r="F327" s="168" t="s">
        <v>464</v>
      </c>
      <c r="H327" s="167"/>
      <c r="I327" s="169"/>
      <c r="L327" s="166"/>
      <c r="M327" s="170"/>
      <c r="N327" s="171"/>
      <c r="O327" s="171"/>
      <c r="P327" s="171"/>
      <c r="Q327" s="171"/>
      <c r="R327" s="171"/>
      <c r="S327" s="171"/>
      <c r="T327" s="172"/>
      <c r="AT327" s="167" t="s">
        <v>139</v>
      </c>
      <c r="AU327" s="167" t="s">
        <v>80</v>
      </c>
      <c r="AV327" s="165" t="s">
        <v>78</v>
      </c>
      <c r="AW327" s="165" t="s">
        <v>31</v>
      </c>
      <c r="AX327" s="165" t="s">
        <v>70</v>
      </c>
      <c r="AY327" s="167" t="s">
        <v>126</v>
      </c>
    </row>
    <row r="328" spans="1:65" s="173" customFormat="1" ht="12">
      <c r="B328" s="174"/>
      <c r="D328" s="159" t="s">
        <v>139</v>
      </c>
      <c r="E328" s="175"/>
      <c r="F328" s="176" t="s">
        <v>465</v>
      </c>
      <c r="H328" s="177">
        <v>0.42</v>
      </c>
      <c r="I328" s="178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5" t="s">
        <v>139</v>
      </c>
      <c r="AU328" s="175" t="s">
        <v>80</v>
      </c>
      <c r="AV328" s="173" t="s">
        <v>80</v>
      </c>
      <c r="AW328" s="173" t="s">
        <v>31</v>
      </c>
      <c r="AX328" s="173" t="s">
        <v>70</v>
      </c>
      <c r="AY328" s="175" t="s">
        <v>126</v>
      </c>
    </row>
    <row r="329" spans="1:65" s="33" customFormat="1" ht="16.5" customHeight="1">
      <c r="A329" s="29"/>
      <c r="B329" s="146"/>
      <c r="C329" s="182" t="s">
        <v>466</v>
      </c>
      <c r="D329" s="182" t="s">
        <v>223</v>
      </c>
      <c r="E329" s="183" t="s">
        <v>467</v>
      </c>
      <c r="F329" s="184" t="s">
        <v>468</v>
      </c>
      <c r="G329" s="185" t="s">
        <v>131</v>
      </c>
      <c r="H329" s="312">
        <v>13.183999999999999</v>
      </c>
      <c r="I329" s="186"/>
      <c r="J329" s="187">
        <f>ROUND(I329*H329,2)</f>
        <v>0</v>
      </c>
      <c r="K329" s="184" t="s">
        <v>132</v>
      </c>
      <c r="L329" s="188"/>
      <c r="M329" s="189"/>
      <c r="N329" s="190" t="s">
        <v>41</v>
      </c>
      <c r="O329" s="52"/>
      <c r="P329" s="155">
        <f>O329*H329</f>
        <v>0</v>
      </c>
      <c r="Q329" s="155">
        <v>0.17599999999999999</v>
      </c>
      <c r="R329" s="155">
        <f>Q329*H329</f>
        <v>2.3203839999999998</v>
      </c>
      <c r="S329" s="155">
        <v>0</v>
      </c>
      <c r="T329" s="156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7" t="s">
        <v>180</v>
      </c>
      <c r="AT329" s="157" t="s">
        <v>223</v>
      </c>
      <c r="AU329" s="157" t="s">
        <v>80</v>
      </c>
      <c r="AY329" s="16" t="s">
        <v>126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6" t="s">
        <v>78</v>
      </c>
      <c r="BK329" s="158">
        <f>ROUND(I329*H329,2)</f>
        <v>0</v>
      </c>
      <c r="BL329" s="16" t="s">
        <v>133</v>
      </c>
      <c r="BM329" s="157" t="s">
        <v>469</v>
      </c>
    </row>
    <row r="330" spans="1:65" s="33" customFormat="1" ht="12">
      <c r="A330" s="29"/>
      <c r="B330" s="30"/>
      <c r="C330" s="29"/>
      <c r="D330" s="159" t="s">
        <v>135</v>
      </c>
      <c r="E330" s="29"/>
      <c r="F330" s="160" t="s">
        <v>468</v>
      </c>
      <c r="G330" s="29"/>
      <c r="H330" s="29"/>
      <c r="I330" s="161"/>
      <c r="J330" s="29"/>
      <c r="K330" s="29"/>
      <c r="L330" s="30"/>
      <c r="M330" s="162"/>
      <c r="N330" s="163"/>
      <c r="O330" s="52"/>
      <c r="P330" s="52"/>
      <c r="Q330" s="52"/>
      <c r="R330" s="52"/>
      <c r="S330" s="52"/>
      <c r="T330" s="53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6" t="s">
        <v>135</v>
      </c>
      <c r="AU330" s="16" t="s">
        <v>80</v>
      </c>
    </row>
    <row r="331" spans="1:65" s="173" customFormat="1" ht="12">
      <c r="B331" s="174"/>
      <c r="D331" s="159" t="s">
        <v>139</v>
      </c>
      <c r="F331" s="176" t="s">
        <v>470</v>
      </c>
      <c r="H331" s="177">
        <v>13.183999999999999</v>
      </c>
      <c r="I331" s="178"/>
      <c r="L331" s="174"/>
      <c r="M331" s="179"/>
      <c r="N331" s="180"/>
      <c r="O331" s="180"/>
      <c r="P331" s="180"/>
      <c r="Q331" s="180"/>
      <c r="R331" s="180"/>
      <c r="S331" s="180"/>
      <c r="T331" s="181"/>
      <c r="AT331" s="175" t="s">
        <v>139</v>
      </c>
      <c r="AU331" s="175" t="s">
        <v>80</v>
      </c>
      <c r="AV331" s="173" t="s">
        <v>80</v>
      </c>
      <c r="AW331" s="173" t="s">
        <v>3</v>
      </c>
      <c r="AX331" s="173" t="s">
        <v>78</v>
      </c>
      <c r="AY331" s="175" t="s">
        <v>126</v>
      </c>
    </row>
    <row r="332" spans="1:65" s="33" customFormat="1" ht="16.5" customHeight="1">
      <c r="A332" s="29"/>
      <c r="B332" s="146"/>
      <c r="C332" s="182" t="s">
        <v>471</v>
      </c>
      <c r="D332" s="182" t="s">
        <v>223</v>
      </c>
      <c r="E332" s="183" t="s">
        <v>472</v>
      </c>
      <c r="F332" s="184" t="s">
        <v>473</v>
      </c>
      <c r="G332" s="185" t="s">
        <v>131</v>
      </c>
      <c r="H332" s="312">
        <v>3.2959999999999998</v>
      </c>
      <c r="I332" s="186"/>
      <c r="J332" s="187">
        <f>ROUND(I332*H332,2)</f>
        <v>0</v>
      </c>
      <c r="K332" s="184" t="s">
        <v>132</v>
      </c>
      <c r="L332" s="188"/>
      <c r="M332" s="189"/>
      <c r="N332" s="190" t="s">
        <v>41</v>
      </c>
      <c r="O332" s="52"/>
      <c r="P332" s="155">
        <f>O332*H332</f>
        <v>0</v>
      </c>
      <c r="Q332" s="155">
        <v>0.17499999999999999</v>
      </c>
      <c r="R332" s="155">
        <f>Q332*H332</f>
        <v>0.57679999999999998</v>
      </c>
      <c r="S332" s="155">
        <v>0</v>
      </c>
      <c r="T332" s="156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7" t="s">
        <v>180</v>
      </c>
      <c r="AT332" s="157" t="s">
        <v>223</v>
      </c>
      <c r="AU332" s="157" t="s">
        <v>80</v>
      </c>
      <c r="AY332" s="16" t="s">
        <v>126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6" t="s">
        <v>78</v>
      </c>
      <c r="BK332" s="158">
        <f>ROUND(I332*H332,2)</f>
        <v>0</v>
      </c>
      <c r="BL332" s="16" t="s">
        <v>133</v>
      </c>
      <c r="BM332" s="157" t="s">
        <v>474</v>
      </c>
    </row>
    <row r="333" spans="1:65" s="33" customFormat="1" ht="12">
      <c r="A333" s="29"/>
      <c r="B333" s="30"/>
      <c r="C333" s="29"/>
      <c r="D333" s="159" t="s">
        <v>135</v>
      </c>
      <c r="E333" s="29"/>
      <c r="F333" s="160" t="s">
        <v>473</v>
      </c>
      <c r="G333" s="29"/>
      <c r="H333" s="29"/>
      <c r="I333" s="161"/>
      <c r="J333" s="29"/>
      <c r="K333" s="29"/>
      <c r="L333" s="30"/>
      <c r="M333" s="162"/>
      <c r="N333" s="163"/>
      <c r="O333" s="52"/>
      <c r="P333" s="52"/>
      <c r="Q333" s="52"/>
      <c r="R333" s="52"/>
      <c r="S333" s="52"/>
      <c r="T333" s="53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6" t="s">
        <v>135</v>
      </c>
      <c r="AU333" s="16" t="s">
        <v>80</v>
      </c>
    </row>
    <row r="334" spans="1:65" s="173" customFormat="1" ht="12">
      <c r="B334" s="174"/>
      <c r="D334" s="159" t="s">
        <v>139</v>
      </c>
      <c r="F334" s="176" t="s">
        <v>475</v>
      </c>
      <c r="H334" s="177">
        <v>3.2959999999999998</v>
      </c>
      <c r="I334" s="178"/>
      <c r="L334" s="174"/>
      <c r="M334" s="179"/>
      <c r="N334" s="180"/>
      <c r="O334" s="180"/>
      <c r="P334" s="180"/>
      <c r="Q334" s="180"/>
      <c r="R334" s="180"/>
      <c r="S334" s="180"/>
      <c r="T334" s="181"/>
      <c r="AT334" s="175" t="s">
        <v>139</v>
      </c>
      <c r="AU334" s="175" t="s">
        <v>80</v>
      </c>
      <c r="AV334" s="173" t="s">
        <v>80</v>
      </c>
      <c r="AW334" s="173" t="s">
        <v>3</v>
      </c>
      <c r="AX334" s="173" t="s">
        <v>78</v>
      </c>
      <c r="AY334" s="175" t="s">
        <v>126</v>
      </c>
    </row>
    <row r="335" spans="1:65" s="33" customFormat="1" ht="16.5" customHeight="1">
      <c r="A335" s="29"/>
      <c r="B335" s="146"/>
      <c r="C335" s="182" t="s">
        <v>476</v>
      </c>
      <c r="D335" s="182" t="s">
        <v>223</v>
      </c>
      <c r="E335" s="183" t="s">
        <v>477</v>
      </c>
      <c r="F335" s="184" t="s">
        <v>478</v>
      </c>
      <c r="G335" s="185" t="s">
        <v>131</v>
      </c>
      <c r="H335" s="312">
        <v>0</v>
      </c>
      <c r="I335" s="308"/>
      <c r="J335" s="187">
        <f>ROUND(I335*H335,2)</f>
        <v>0</v>
      </c>
      <c r="K335" s="184" t="s">
        <v>132</v>
      </c>
      <c r="L335" s="188"/>
      <c r="M335" s="189"/>
      <c r="N335" s="190" t="s">
        <v>41</v>
      </c>
      <c r="O335" s="52"/>
      <c r="P335" s="155">
        <f>O335*H335</f>
        <v>0</v>
      </c>
      <c r="Q335" s="155">
        <v>0.15</v>
      </c>
      <c r="R335" s="155">
        <f>Q335*H335</f>
        <v>0</v>
      </c>
      <c r="S335" s="155">
        <v>0</v>
      </c>
      <c r="T335" s="156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7" t="s">
        <v>180</v>
      </c>
      <c r="AT335" s="157" t="s">
        <v>223</v>
      </c>
      <c r="AU335" s="157" t="s">
        <v>80</v>
      </c>
      <c r="AY335" s="16" t="s">
        <v>126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6" t="s">
        <v>78</v>
      </c>
      <c r="BK335" s="158">
        <f>ROUND(I335*H335,2)</f>
        <v>0</v>
      </c>
      <c r="BL335" s="16" t="s">
        <v>133</v>
      </c>
      <c r="BM335" s="157" t="s">
        <v>479</v>
      </c>
    </row>
    <row r="336" spans="1:65" s="33" customFormat="1" ht="12">
      <c r="A336" s="29"/>
      <c r="B336" s="30"/>
      <c r="C336" s="29"/>
      <c r="D336" s="159" t="s">
        <v>135</v>
      </c>
      <c r="E336" s="29"/>
      <c r="F336" s="160" t="s">
        <v>478</v>
      </c>
      <c r="G336" s="29"/>
      <c r="H336" s="29"/>
      <c r="I336" s="306"/>
      <c r="J336" s="29"/>
      <c r="K336" s="29"/>
      <c r="L336" s="30"/>
      <c r="M336" s="162"/>
      <c r="N336" s="163"/>
      <c r="O336" s="52"/>
      <c r="P336" s="52"/>
      <c r="Q336" s="52"/>
      <c r="R336" s="52"/>
      <c r="S336" s="52"/>
      <c r="T336" s="53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6" t="s">
        <v>135</v>
      </c>
      <c r="AU336" s="16" t="s">
        <v>80</v>
      </c>
    </row>
    <row r="337" spans="1:65" s="173" customFormat="1" ht="12">
      <c r="B337" s="174"/>
      <c r="D337" s="159" t="s">
        <v>139</v>
      </c>
      <c r="F337" s="176" t="s">
        <v>480</v>
      </c>
      <c r="H337" s="177">
        <v>35.020000000000003</v>
      </c>
      <c r="I337" s="307"/>
      <c r="L337" s="174"/>
      <c r="M337" s="179"/>
      <c r="N337" s="180"/>
      <c r="O337" s="180"/>
      <c r="P337" s="180"/>
      <c r="Q337" s="180"/>
      <c r="R337" s="180"/>
      <c r="S337" s="180"/>
      <c r="T337" s="181"/>
      <c r="AT337" s="175" t="s">
        <v>139</v>
      </c>
      <c r="AU337" s="175" t="s">
        <v>80</v>
      </c>
      <c r="AV337" s="173" t="s">
        <v>80</v>
      </c>
      <c r="AW337" s="173" t="s">
        <v>3</v>
      </c>
      <c r="AX337" s="173" t="s">
        <v>78</v>
      </c>
      <c r="AY337" s="175" t="s">
        <v>126</v>
      </c>
    </row>
    <row r="338" spans="1:65" s="33" customFormat="1" ht="16.5" customHeight="1">
      <c r="A338" s="29"/>
      <c r="B338" s="146"/>
      <c r="C338" s="182" t="s">
        <v>481</v>
      </c>
      <c r="D338" s="182" t="s">
        <v>223</v>
      </c>
      <c r="E338" s="183" t="s">
        <v>482</v>
      </c>
      <c r="F338" s="184" t="s">
        <v>483</v>
      </c>
      <c r="G338" s="185" t="s">
        <v>131</v>
      </c>
      <c r="H338" s="312">
        <v>0</v>
      </c>
      <c r="I338" s="308"/>
      <c r="J338" s="187">
        <f>ROUND(I338*H338,2)</f>
        <v>0</v>
      </c>
      <c r="K338" s="184" t="s">
        <v>132</v>
      </c>
      <c r="L338" s="188"/>
      <c r="M338" s="189"/>
      <c r="N338" s="190" t="s">
        <v>41</v>
      </c>
      <c r="O338" s="52"/>
      <c r="P338" s="155">
        <f>O338*H338</f>
        <v>0</v>
      </c>
      <c r="Q338" s="155">
        <v>0.17599999999999999</v>
      </c>
      <c r="R338" s="155">
        <f>Q338*H338</f>
        <v>0</v>
      </c>
      <c r="S338" s="155">
        <v>0</v>
      </c>
      <c r="T338" s="156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7" t="s">
        <v>180</v>
      </c>
      <c r="AT338" s="157" t="s">
        <v>223</v>
      </c>
      <c r="AU338" s="157" t="s">
        <v>80</v>
      </c>
      <c r="AY338" s="16" t="s">
        <v>126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6" t="s">
        <v>78</v>
      </c>
      <c r="BK338" s="158">
        <f>ROUND(I338*H338,2)</f>
        <v>0</v>
      </c>
      <c r="BL338" s="16" t="s">
        <v>133</v>
      </c>
      <c r="BM338" s="157" t="s">
        <v>484</v>
      </c>
    </row>
    <row r="339" spans="1:65" s="33" customFormat="1" ht="12">
      <c r="A339" s="29"/>
      <c r="B339" s="30"/>
      <c r="C339" s="29"/>
      <c r="D339" s="159" t="s">
        <v>135</v>
      </c>
      <c r="E339" s="29"/>
      <c r="F339" s="160" t="s">
        <v>483</v>
      </c>
      <c r="G339" s="29"/>
      <c r="H339" s="29"/>
      <c r="I339" s="306"/>
      <c r="J339" s="29"/>
      <c r="K339" s="29"/>
      <c r="L339" s="30"/>
      <c r="M339" s="162"/>
      <c r="N339" s="163"/>
      <c r="O339" s="52"/>
      <c r="P339" s="52"/>
      <c r="Q339" s="52"/>
      <c r="R339" s="52"/>
      <c r="S339" s="52"/>
      <c r="T339" s="53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6" t="s">
        <v>135</v>
      </c>
      <c r="AU339" s="16" t="s">
        <v>80</v>
      </c>
    </row>
    <row r="340" spans="1:65" s="173" customFormat="1" ht="12">
      <c r="B340" s="174"/>
      <c r="D340" s="159" t="s">
        <v>139</v>
      </c>
      <c r="F340" s="176" t="s">
        <v>485</v>
      </c>
      <c r="H340" s="177">
        <v>0.433</v>
      </c>
      <c r="I340" s="307"/>
      <c r="L340" s="174"/>
      <c r="M340" s="179"/>
      <c r="N340" s="180"/>
      <c r="O340" s="180"/>
      <c r="P340" s="180"/>
      <c r="Q340" s="180"/>
      <c r="R340" s="180"/>
      <c r="S340" s="180"/>
      <c r="T340" s="181"/>
      <c r="AT340" s="175" t="s">
        <v>139</v>
      </c>
      <c r="AU340" s="175" t="s">
        <v>80</v>
      </c>
      <c r="AV340" s="173" t="s">
        <v>80</v>
      </c>
      <c r="AW340" s="173" t="s">
        <v>3</v>
      </c>
      <c r="AX340" s="173" t="s">
        <v>78</v>
      </c>
      <c r="AY340" s="175" t="s">
        <v>126</v>
      </c>
    </row>
    <row r="341" spans="1:65" s="33" customFormat="1" ht="16.5" customHeight="1">
      <c r="A341" s="29"/>
      <c r="B341" s="146"/>
      <c r="C341" s="147" t="s">
        <v>486</v>
      </c>
      <c r="D341" s="147" t="s">
        <v>128</v>
      </c>
      <c r="E341" s="148" t="s">
        <v>487</v>
      </c>
      <c r="F341" s="149" t="s">
        <v>488</v>
      </c>
      <c r="G341" s="150" t="s">
        <v>131</v>
      </c>
      <c r="H341" s="311">
        <v>0</v>
      </c>
      <c r="I341" s="305"/>
      <c r="J341" s="152">
        <f>ROUND(I341*H341,2)</f>
        <v>0</v>
      </c>
      <c r="K341" s="149" t="s">
        <v>132</v>
      </c>
      <c r="L341" s="30"/>
      <c r="M341" s="153"/>
      <c r="N341" s="154" t="s">
        <v>41</v>
      </c>
      <c r="O341" s="52"/>
      <c r="P341" s="155">
        <f>O341*H341</f>
        <v>0</v>
      </c>
      <c r="Q341" s="155">
        <v>9.8000000000000004E-2</v>
      </c>
      <c r="R341" s="155">
        <f>Q341*H341</f>
        <v>0</v>
      </c>
      <c r="S341" s="155">
        <v>0</v>
      </c>
      <c r="T341" s="156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7" t="s">
        <v>133</v>
      </c>
      <c r="AT341" s="157" t="s">
        <v>128</v>
      </c>
      <c r="AU341" s="157" t="s">
        <v>80</v>
      </c>
      <c r="AY341" s="16" t="s">
        <v>126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6" t="s">
        <v>78</v>
      </c>
      <c r="BK341" s="158">
        <f>ROUND(I341*H341,2)</f>
        <v>0</v>
      </c>
      <c r="BL341" s="16" t="s">
        <v>133</v>
      </c>
      <c r="BM341" s="157" t="s">
        <v>489</v>
      </c>
    </row>
    <row r="342" spans="1:65" s="33" customFormat="1" ht="36">
      <c r="A342" s="29"/>
      <c r="B342" s="30"/>
      <c r="C342" s="29"/>
      <c r="D342" s="159" t="s">
        <v>135</v>
      </c>
      <c r="E342" s="29"/>
      <c r="F342" s="160" t="s">
        <v>490</v>
      </c>
      <c r="G342" s="29"/>
      <c r="H342" s="29"/>
      <c r="I342" s="306"/>
      <c r="J342" s="29"/>
      <c r="K342" s="29"/>
      <c r="L342" s="30"/>
      <c r="M342" s="162"/>
      <c r="N342" s="163"/>
      <c r="O342" s="52"/>
      <c r="P342" s="52"/>
      <c r="Q342" s="52"/>
      <c r="R342" s="52"/>
      <c r="S342" s="52"/>
      <c r="T342" s="53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6" t="s">
        <v>135</v>
      </c>
      <c r="AU342" s="16" t="s">
        <v>80</v>
      </c>
    </row>
    <row r="343" spans="1:65" s="165" customFormat="1" ht="12">
      <c r="B343" s="166"/>
      <c r="D343" s="159" t="s">
        <v>139</v>
      </c>
      <c r="E343" s="167"/>
      <c r="F343" s="168" t="s">
        <v>367</v>
      </c>
      <c r="H343" s="167"/>
      <c r="I343" s="309"/>
      <c r="L343" s="166"/>
      <c r="M343" s="170"/>
      <c r="N343" s="171"/>
      <c r="O343" s="171"/>
      <c r="P343" s="171"/>
      <c r="Q343" s="171"/>
      <c r="R343" s="171"/>
      <c r="S343" s="171"/>
      <c r="T343" s="172"/>
      <c r="AT343" s="167" t="s">
        <v>139</v>
      </c>
      <c r="AU343" s="167" t="s">
        <v>80</v>
      </c>
      <c r="AV343" s="165" t="s">
        <v>78</v>
      </c>
      <c r="AW343" s="165" t="s">
        <v>31</v>
      </c>
      <c r="AX343" s="165" t="s">
        <v>70</v>
      </c>
      <c r="AY343" s="167" t="s">
        <v>126</v>
      </c>
    </row>
    <row r="344" spans="1:65" s="165" customFormat="1" ht="12">
      <c r="B344" s="166"/>
      <c r="D344" s="159" t="s">
        <v>139</v>
      </c>
      <c r="E344" s="167"/>
      <c r="F344" s="168" t="s">
        <v>491</v>
      </c>
      <c r="H344" s="167"/>
      <c r="I344" s="309"/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139</v>
      </c>
      <c r="AU344" s="167" t="s">
        <v>80</v>
      </c>
      <c r="AV344" s="165" t="s">
        <v>78</v>
      </c>
      <c r="AW344" s="165" t="s">
        <v>31</v>
      </c>
      <c r="AX344" s="165" t="s">
        <v>70</v>
      </c>
      <c r="AY344" s="167" t="s">
        <v>126</v>
      </c>
    </row>
    <row r="345" spans="1:65" s="173" customFormat="1" ht="12">
      <c r="B345" s="174"/>
      <c r="D345" s="159" t="s">
        <v>139</v>
      </c>
      <c r="E345" s="175"/>
      <c r="F345" s="176" t="s">
        <v>492</v>
      </c>
      <c r="H345" s="177">
        <v>10</v>
      </c>
      <c r="I345" s="307"/>
      <c r="L345" s="174"/>
      <c r="M345" s="179"/>
      <c r="N345" s="180"/>
      <c r="O345" s="180"/>
      <c r="P345" s="180"/>
      <c r="Q345" s="180"/>
      <c r="R345" s="180"/>
      <c r="S345" s="180"/>
      <c r="T345" s="181"/>
      <c r="AT345" s="175" t="s">
        <v>139</v>
      </c>
      <c r="AU345" s="175" t="s">
        <v>80</v>
      </c>
      <c r="AV345" s="173" t="s">
        <v>80</v>
      </c>
      <c r="AW345" s="173" t="s">
        <v>31</v>
      </c>
      <c r="AX345" s="173" t="s">
        <v>70</v>
      </c>
      <c r="AY345" s="175" t="s">
        <v>126</v>
      </c>
    </row>
    <row r="346" spans="1:65" s="33" customFormat="1" ht="16.5" customHeight="1">
      <c r="A346" s="29"/>
      <c r="B346" s="146"/>
      <c r="C346" s="182" t="s">
        <v>493</v>
      </c>
      <c r="D346" s="182" t="s">
        <v>223</v>
      </c>
      <c r="E346" s="183" t="s">
        <v>494</v>
      </c>
      <c r="F346" s="184" t="s">
        <v>495</v>
      </c>
      <c r="G346" s="185" t="s">
        <v>131</v>
      </c>
      <c r="H346" s="312">
        <v>0</v>
      </c>
      <c r="I346" s="308"/>
      <c r="J346" s="187">
        <f>ROUND(I346*H346,2)</f>
        <v>0</v>
      </c>
      <c r="K346" s="184" t="s">
        <v>132</v>
      </c>
      <c r="L346" s="188"/>
      <c r="M346" s="189"/>
      <c r="N346" s="190" t="s">
        <v>41</v>
      </c>
      <c r="O346" s="52"/>
      <c r="P346" s="155">
        <f>O346*H346</f>
        <v>0</v>
      </c>
      <c r="Q346" s="155">
        <v>2.7E-2</v>
      </c>
      <c r="R346" s="155">
        <f>Q346*H346</f>
        <v>0</v>
      </c>
      <c r="S346" s="155">
        <v>0</v>
      </c>
      <c r="T346" s="156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7" t="s">
        <v>180</v>
      </c>
      <c r="AT346" s="157" t="s">
        <v>223</v>
      </c>
      <c r="AU346" s="157" t="s">
        <v>80</v>
      </c>
      <c r="AY346" s="16" t="s">
        <v>126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6" t="s">
        <v>78</v>
      </c>
      <c r="BK346" s="158">
        <f>ROUND(I346*H346,2)</f>
        <v>0</v>
      </c>
      <c r="BL346" s="16" t="s">
        <v>133</v>
      </c>
      <c r="BM346" s="157" t="s">
        <v>496</v>
      </c>
    </row>
    <row r="347" spans="1:65" s="33" customFormat="1" ht="12">
      <c r="A347" s="29"/>
      <c r="B347" s="30"/>
      <c r="C347" s="29"/>
      <c r="D347" s="159" t="s">
        <v>135</v>
      </c>
      <c r="E347" s="29"/>
      <c r="F347" s="160" t="s">
        <v>495</v>
      </c>
      <c r="G347" s="29"/>
      <c r="H347" s="29"/>
      <c r="I347" s="161"/>
      <c r="J347" s="29"/>
      <c r="K347" s="29"/>
      <c r="L347" s="30"/>
      <c r="M347" s="162"/>
      <c r="N347" s="163"/>
      <c r="O347" s="52"/>
      <c r="P347" s="52"/>
      <c r="Q347" s="52"/>
      <c r="R347" s="52"/>
      <c r="S347" s="52"/>
      <c r="T347" s="53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6" t="s">
        <v>135</v>
      </c>
      <c r="AU347" s="16" t="s">
        <v>80</v>
      </c>
    </row>
    <row r="348" spans="1:65" s="173" customFormat="1" ht="12">
      <c r="B348" s="174"/>
      <c r="D348" s="159" t="s">
        <v>139</v>
      </c>
      <c r="F348" s="176" t="s">
        <v>497</v>
      </c>
      <c r="H348" s="177">
        <v>10.3</v>
      </c>
      <c r="I348" s="178"/>
      <c r="L348" s="174"/>
      <c r="M348" s="179"/>
      <c r="N348" s="180"/>
      <c r="O348" s="180"/>
      <c r="P348" s="180"/>
      <c r="Q348" s="180"/>
      <c r="R348" s="180"/>
      <c r="S348" s="180"/>
      <c r="T348" s="181"/>
      <c r="AT348" s="175" t="s">
        <v>139</v>
      </c>
      <c r="AU348" s="175" t="s">
        <v>80</v>
      </c>
      <c r="AV348" s="173" t="s">
        <v>80</v>
      </c>
      <c r="AW348" s="173" t="s">
        <v>3</v>
      </c>
      <c r="AX348" s="173" t="s">
        <v>78</v>
      </c>
      <c r="AY348" s="175" t="s">
        <v>126</v>
      </c>
    </row>
    <row r="349" spans="1:65" s="132" customFormat="1" ht="22.75" customHeight="1">
      <c r="B349" s="133"/>
      <c r="D349" s="134" t="s">
        <v>69</v>
      </c>
      <c r="E349" s="144" t="s">
        <v>187</v>
      </c>
      <c r="F349" s="144" t="s">
        <v>498</v>
      </c>
      <c r="I349" s="136"/>
      <c r="J349" s="145">
        <f>BK349</f>
        <v>0</v>
      </c>
      <c r="L349" s="133"/>
      <c r="M349" s="138"/>
      <c r="N349" s="139"/>
      <c r="O349" s="139"/>
      <c r="P349" s="140">
        <f>SUM(P350:P437)</f>
        <v>0</v>
      </c>
      <c r="Q349" s="139"/>
      <c r="R349" s="140">
        <f>SUM(R350:R437)</f>
        <v>19.525830000000003</v>
      </c>
      <c r="S349" s="139"/>
      <c r="T349" s="141">
        <f>SUM(T350:T437)</f>
        <v>6.5670799999999989</v>
      </c>
      <c r="AR349" s="134" t="s">
        <v>78</v>
      </c>
      <c r="AT349" s="142" t="s">
        <v>69</v>
      </c>
      <c r="AU349" s="142" t="s">
        <v>78</v>
      </c>
      <c r="AY349" s="134" t="s">
        <v>126</v>
      </c>
      <c r="BK349" s="143">
        <f>SUM(BK350:BK437)</f>
        <v>0</v>
      </c>
    </row>
    <row r="350" spans="1:65" s="33" customFormat="1" ht="16.5" customHeight="1">
      <c r="A350" s="29"/>
      <c r="B350" s="146"/>
      <c r="C350" s="147" t="s">
        <v>499</v>
      </c>
      <c r="D350" s="147" t="s">
        <v>128</v>
      </c>
      <c r="E350" s="148" t="s">
        <v>500</v>
      </c>
      <c r="F350" s="149" t="s">
        <v>501</v>
      </c>
      <c r="G350" s="150" t="s">
        <v>144</v>
      </c>
      <c r="H350" s="311">
        <v>2</v>
      </c>
      <c r="I350" s="151"/>
      <c r="J350" s="152">
        <f>ROUND(I350*H350,2)</f>
        <v>0</v>
      </c>
      <c r="K350" s="149" t="s">
        <v>132</v>
      </c>
      <c r="L350" s="30"/>
      <c r="M350" s="153"/>
      <c r="N350" s="154" t="s">
        <v>41</v>
      </c>
      <c r="O350" s="52"/>
      <c r="P350" s="155">
        <f>O350*H350</f>
        <v>0</v>
      </c>
      <c r="Q350" s="155">
        <v>1.0000000000000001E-5</v>
      </c>
      <c r="R350" s="155">
        <f>Q350*H350</f>
        <v>2.0000000000000002E-5</v>
      </c>
      <c r="S350" s="155">
        <v>0</v>
      </c>
      <c r="T350" s="156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7" t="s">
        <v>133</v>
      </c>
      <c r="AT350" s="157" t="s">
        <v>128</v>
      </c>
      <c r="AU350" s="157" t="s">
        <v>80</v>
      </c>
      <c r="AY350" s="16" t="s">
        <v>126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6" t="s">
        <v>78</v>
      </c>
      <c r="BK350" s="158">
        <f>ROUND(I350*H350,2)</f>
        <v>0</v>
      </c>
      <c r="BL350" s="16" t="s">
        <v>133</v>
      </c>
      <c r="BM350" s="157" t="s">
        <v>502</v>
      </c>
    </row>
    <row r="351" spans="1:65" s="33" customFormat="1" ht="12">
      <c r="A351" s="29"/>
      <c r="B351" s="30"/>
      <c r="C351" s="29"/>
      <c r="D351" s="159" t="s">
        <v>135</v>
      </c>
      <c r="E351" s="29"/>
      <c r="F351" s="160" t="s">
        <v>503</v>
      </c>
      <c r="G351" s="29"/>
      <c r="H351" s="29"/>
      <c r="I351" s="161"/>
      <c r="J351" s="29"/>
      <c r="K351" s="29"/>
      <c r="L351" s="30"/>
      <c r="M351" s="162"/>
      <c r="N351" s="163"/>
      <c r="O351" s="52"/>
      <c r="P351" s="52"/>
      <c r="Q351" s="52"/>
      <c r="R351" s="52"/>
      <c r="S351" s="52"/>
      <c r="T351" s="53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6" t="s">
        <v>135</v>
      </c>
      <c r="AU351" s="16" t="s">
        <v>80</v>
      </c>
    </row>
    <row r="352" spans="1:65" s="33" customFormat="1" ht="24">
      <c r="A352" s="29"/>
      <c r="B352" s="30"/>
      <c r="C352" s="29"/>
      <c r="D352" s="159" t="s">
        <v>137</v>
      </c>
      <c r="E352" s="29"/>
      <c r="F352" s="164" t="s">
        <v>504</v>
      </c>
      <c r="G352" s="29"/>
      <c r="H352" s="29"/>
      <c r="I352" s="161"/>
      <c r="J352" s="29"/>
      <c r="K352" s="29"/>
      <c r="L352" s="30"/>
      <c r="M352" s="162"/>
      <c r="N352" s="163"/>
      <c r="O352" s="52"/>
      <c r="P352" s="52"/>
      <c r="Q352" s="52"/>
      <c r="R352" s="52"/>
      <c r="S352" s="52"/>
      <c r="T352" s="53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6" t="s">
        <v>137</v>
      </c>
      <c r="AU352" s="16" t="s">
        <v>80</v>
      </c>
    </row>
    <row r="353" spans="1:65" s="165" customFormat="1" ht="12">
      <c r="B353" s="166"/>
      <c r="D353" s="159" t="s">
        <v>139</v>
      </c>
      <c r="E353" s="167"/>
      <c r="F353" s="168" t="s">
        <v>505</v>
      </c>
      <c r="H353" s="167"/>
      <c r="I353" s="169"/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139</v>
      </c>
      <c r="AU353" s="167" t="s">
        <v>80</v>
      </c>
      <c r="AV353" s="165" t="s">
        <v>78</v>
      </c>
      <c r="AW353" s="165" t="s">
        <v>31</v>
      </c>
      <c r="AX353" s="165" t="s">
        <v>70</v>
      </c>
      <c r="AY353" s="167" t="s">
        <v>126</v>
      </c>
    </row>
    <row r="354" spans="1:65" s="173" customFormat="1" ht="12">
      <c r="B354" s="174"/>
      <c r="D354" s="159" t="s">
        <v>139</v>
      </c>
      <c r="E354" s="175"/>
      <c r="F354" s="176" t="s">
        <v>506</v>
      </c>
      <c r="H354" s="177">
        <v>2</v>
      </c>
      <c r="I354" s="178"/>
      <c r="L354" s="174"/>
      <c r="M354" s="179"/>
      <c r="N354" s="180"/>
      <c r="O354" s="180"/>
      <c r="P354" s="180"/>
      <c r="Q354" s="180"/>
      <c r="R354" s="180"/>
      <c r="S354" s="180"/>
      <c r="T354" s="181"/>
      <c r="AT354" s="175" t="s">
        <v>139</v>
      </c>
      <c r="AU354" s="175" t="s">
        <v>80</v>
      </c>
      <c r="AV354" s="173" t="s">
        <v>80</v>
      </c>
      <c r="AW354" s="173" t="s">
        <v>31</v>
      </c>
      <c r="AX354" s="173" t="s">
        <v>70</v>
      </c>
      <c r="AY354" s="175" t="s">
        <v>126</v>
      </c>
    </row>
    <row r="355" spans="1:65" s="33" customFormat="1" ht="16.5" customHeight="1">
      <c r="A355" s="29"/>
      <c r="B355" s="146"/>
      <c r="C355" s="147" t="s">
        <v>507</v>
      </c>
      <c r="D355" s="147" t="s">
        <v>128</v>
      </c>
      <c r="E355" s="148" t="s">
        <v>508</v>
      </c>
      <c r="F355" s="149" t="s">
        <v>509</v>
      </c>
      <c r="G355" s="150" t="s">
        <v>161</v>
      </c>
      <c r="H355" s="311">
        <v>11</v>
      </c>
      <c r="I355" s="151"/>
      <c r="J355" s="152">
        <f>ROUND(I355*H355,2)</f>
        <v>0</v>
      </c>
      <c r="K355" s="149" t="s">
        <v>132</v>
      </c>
      <c r="L355" s="30"/>
      <c r="M355" s="153"/>
      <c r="N355" s="154" t="s">
        <v>41</v>
      </c>
      <c r="O355" s="52"/>
      <c r="P355" s="155">
        <f>O355*H355</f>
        <v>0</v>
      </c>
      <c r="Q355" s="155">
        <v>1.1E-4</v>
      </c>
      <c r="R355" s="155">
        <f>Q355*H355</f>
        <v>1.2100000000000001E-3</v>
      </c>
      <c r="S355" s="155">
        <v>0</v>
      </c>
      <c r="T355" s="156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57" t="s">
        <v>133</v>
      </c>
      <c r="AT355" s="157" t="s">
        <v>128</v>
      </c>
      <c r="AU355" s="157" t="s">
        <v>80</v>
      </c>
      <c r="AY355" s="16" t="s">
        <v>126</v>
      </c>
      <c r="BE355" s="158">
        <f>IF(N355="základní",J355,0)</f>
        <v>0</v>
      </c>
      <c r="BF355" s="158">
        <f>IF(N355="snížená",J355,0)</f>
        <v>0</v>
      </c>
      <c r="BG355" s="158">
        <f>IF(N355="zákl. přenesená",J355,0)</f>
        <v>0</v>
      </c>
      <c r="BH355" s="158">
        <f>IF(N355="sníž. přenesená",J355,0)</f>
        <v>0</v>
      </c>
      <c r="BI355" s="158">
        <f>IF(N355="nulová",J355,0)</f>
        <v>0</v>
      </c>
      <c r="BJ355" s="16" t="s">
        <v>78</v>
      </c>
      <c r="BK355" s="158">
        <f>ROUND(I355*H355,2)</f>
        <v>0</v>
      </c>
      <c r="BL355" s="16" t="s">
        <v>133</v>
      </c>
      <c r="BM355" s="157" t="s">
        <v>510</v>
      </c>
    </row>
    <row r="356" spans="1:65" s="33" customFormat="1" ht="12">
      <c r="A356" s="29"/>
      <c r="B356" s="30"/>
      <c r="C356" s="29"/>
      <c r="D356" s="159" t="s">
        <v>135</v>
      </c>
      <c r="E356" s="29"/>
      <c r="F356" s="160" t="s">
        <v>511</v>
      </c>
      <c r="G356" s="29"/>
      <c r="H356" s="29"/>
      <c r="I356" s="161"/>
      <c r="J356" s="29"/>
      <c r="K356" s="29"/>
      <c r="L356" s="30"/>
      <c r="M356" s="162"/>
      <c r="N356" s="163"/>
      <c r="O356" s="52"/>
      <c r="P356" s="52"/>
      <c r="Q356" s="52"/>
      <c r="R356" s="52"/>
      <c r="S356" s="52"/>
      <c r="T356" s="53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6" t="s">
        <v>135</v>
      </c>
      <c r="AU356" s="16" t="s">
        <v>80</v>
      </c>
    </row>
    <row r="357" spans="1:65" s="165" customFormat="1" ht="12">
      <c r="B357" s="166"/>
      <c r="D357" s="159" t="s">
        <v>139</v>
      </c>
      <c r="E357" s="167"/>
      <c r="F357" s="168" t="s">
        <v>512</v>
      </c>
      <c r="H357" s="167"/>
      <c r="I357" s="169"/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139</v>
      </c>
      <c r="AU357" s="167" t="s">
        <v>80</v>
      </c>
      <c r="AV357" s="165" t="s">
        <v>78</v>
      </c>
      <c r="AW357" s="165" t="s">
        <v>31</v>
      </c>
      <c r="AX357" s="165" t="s">
        <v>70</v>
      </c>
      <c r="AY357" s="167" t="s">
        <v>126</v>
      </c>
    </row>
    <row r="358" spans="1:65" s="173" customFormat="1" ht="12">
      <c r="B358" s="174"/>
      <c r="D358" s="159" t="s">
        <v>139</v>
      </c>
      <c r="E358" s="175"/>
      <c r="F358" s="176" t="s">
        <v>513</v>
      </c>
      <c r="H358" s="177">
        <v>11</v>
      </c>
      <c r="I358" s="178"/>
      <c r="L358" s="174"/>
      <c r="M358" s="179"/>
      <c r="N358" s="180"/>
      <c r="O358" s="180"/>
      <c r="P358" s="180"/>
      <c r="Q358" s="180"/>
      <c r="R358" s="180"/>
      <c r="S358" s="180"/>
      <c r="T358" s="181"/>
      <c r="AT358" s="175" t="s">
        <v>139</v>
      </c>
      <c r="AU358" s="175" t="s">
        <v>80</v>
      </c>
      <c r="AV358" s="173" t="s">
        <v>80</v>
      </c>
      <c r="AW358" s="173" t="s">
        <v>31</v>
      </c>
      <c r="AX358" s="173" t="s">
        <v>70</v>
      </c>
      <c r="AY358" s="175" t="s">
        <v>126</v>
      </c>
    </row>
    <row r="359" spans="1:65" s="33" customFormat="1" ht="16.5" customHeight="1">
      <c r="A359" s="29"/>
      <c r="B359" s="146"/>
      <c r="C359" s="147" t="s">
        <v>514</v>
      </c>
      <c r="D359" s="147" t="s">
        <v>128</v>
      </c>
      <c r="E359" s="148" t="s">
        <v>515</v>
      </c>
      <c r="F359" s="149" t="s">
        <v>516</v>
      </c>
      <c r="G359" s="150" t="s">
        <v>161</v>
      </c>
      <c r="H359" s="311">
        <v>0</v>
      </c>
      <c r="I359" s="305"/>
      <c r="J359" s="152">
        <f>ROUND(I359*H359,2)</f>
        <v>0</v>
      </c>
      <c r="K359" s="149" t="s">
        <v>132</v>
      </c>
      <c r="L359" s="30"/>
      <c r="M359" s="153"/>
      <c r="N359" s="154" t="s">
        <v>41</v>
      </c>
      <c r="O359" s="52"/>
      <c r="P359" s="155">
        <f>O359*H359</f>
        <v>0</v>
      </c>
      <c r="Q359" s="155">
        <v>3.3E-4</v>
      </c>
      <c r="R359" s="155">
        <f>Q359*H359</f>
        <v>0</v>
      </c>
      <c r="S359" s="155">
        <v>0</v>
      </c>
      <c r="T359" s="156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57" t="s">
        <v>133</v>
      </c>
      <c r="AT359" s="157" t="s">
        <v>128</v>
      </c>
      <c r="AU359" s="157" t="s">
        <v>80</v>
      </c>
      <c r="AY359" s="16" t="s">
        <v>126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6" t="s">
        <v>78</v>
      </c>
      <c r="BK359" s="158">
        <f>ROUND(I359*H359,2)</f>
        <v>0</v>
      </c>
      <c r="BL359" s="16" t="s">
        <v>133</v>
      </c>
      <c r="BM359" s="157" t="s">
        <v>517</v>
      </c>
    </row>
    <row r="360" spans="1:65" s="33" customFormat="1" ht="12">
      <c r="A360" s="29"/>
      <c r="B360" s="30"/>
      <c r="C360" s="29"/>
      <c r="D360" s="159" t="s">
        <v>135</v>
      </c>
      <c r="E360" s="29"/>
      <c r="F360" s="160" t="s">
        <v>518</v>
      </c>
      <c r="G360" s="29"/>
      <c r="H360" s="29"/>
      <c r="I360" s="306"/>
      <c r="J360" s="29"/>
      <c r="K360" s="29"/>
      <c r="L360" s="30"/>
      <c r="M360" s="162"/>
      <c r="N360" s="163"/>
      <c r="O360" s="52"/>
      <c r="P360" s="52"/>
      <c r="Q360" s="52"/>
      <c r="R360" s="52"/>
      <c r="S360" s="52"/>
      <c r="T360" s="53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6" t="s">
        <v>135</v>
      </c>
      <c r="AU360" s="16" t="s">
        <v>80</v>
      </c>
    </row>
    <row r="361" spans="1:65" s="165" customFormat="1" ht="12">
      <c r="B361" s="166"/>
      <c r="D361" s="159" t="s">
        <v>139</v>
      </c>
      <c r="E361" s="167"/>
      <c r="F361" s="168" t="s">
        <v>519</v>
      </c>
      <c r="H361" s="167"/>
      <c r="I361" s="309"/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139</v>
      </c>
      <c r="AU361" s="167" t="s">
        <v>80</v>
      </c>
      <c r="AV361" s="165" t="s">
        <v>78</v>
      </c>
      <c r="AW361" s="165" t="s">
        <v>31</v>
      </c>
      <c r="AX361" s="165" t="s">
        <v>70</v>
      </c>
      <c r="AY361" s="167" t="s">
        <v>126</v>
      </c>
    </row>
    <row r="362" spans="1:65" s="173" customFormat="1" ht="12">
      <c r="B362" s="174"/>
      <c r="D362" s="159" t="s">
        <v>139</v>
      </c>
      <c r="E362" s="175"/>
      <c r="F362" s="176" t="s">
        <v>513</v>
      </c>
      <c r="H362" s="177">
        <v>11</v>
      </c>
      <c r="I362" s="307"/>
      <c r="L362" s="174"/>
      <c r="M362" s="179"/>
      <c r="N362" s="180"/>
      <c r="O362" s="180"/>
      <c r="P362" s="180"/>
      <c r="Q362" s="180"/>
      <c r="R362" s="180"/>
      <c r="S362" s="180"/>
      <c r="T362" s="181"/>
      <c r="AT362" s="175" t="s">
        <v>139</v>
      </c>
      <c r="AU362" s="175" t="s">
        <v>80</v>
      </c>
      <c r="AV362" s="173" t="s">
        <v>80</v>
      </c>
      <c r="AW362" s="173" t="s">
        <v>31</v>
      </c>
      <c r="AX362" s="173" t="s">
        <v>70</v>
      </c>
      <c r="AY362" s="175" t="s">
        <v>126</v>
      </c>
    </row>
    <row r="363" spans="1:65" s="33" customFormat="1" ht="21.75" customHeight="1">
      <c r="A363" s="29"/>
      <c r="B363" s="146"/>
      <c r="C363" s="147" t="s">
        <v>520</v>
      </c>
      <c r="D363" s="147" t="s">
        <v>128</v>
      </c>
      <c r="E363" s="148" t="s">
        <v>521</v>
      </c>
      <c r="F363" s="149" t="s">
        <v>522</v>
      </c>
      <c r="G363" s="150" t="s">
        <v>161</v>
      </c>
      <c r="H363" s="311">
        <v>0</v>
      </c>
      <c r="I363" s="305"/>
      <c r="J363" s="152">
        <f>ROUND(I363*H363,2)</f>
        <v>0</v>
      </c>
      <c r="K363" s="149" t="s">
        <v>132</v>
      </c>
      <c r="L363" s="30"/>
      <c r="M363" s="153"/>
      <c r="N363" s="154" t="s">
        <v>41</v>
      </c>
      <c r="O363" s="52"/>
      <c r="P363" s="155">
        <f>O363*H363</f>
        <v>0</v>
      </c>
      <c r="Q363" s="155">
        <v>8.0879999999999994E-2</v>
      </c>
      <c r="R363" s="155">
        <f>Q363*H363</f>
        <v>0</v>
      </c>
      <c r="S363" s="155">
        <v>0</v>
      </c>
      <c r="T363" s="156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57" t="s">
        <v>133</v>
      </c>
      <c r="AT363" s="157" t="s">
        <v>128</v>
      </c>
      <c r="AU363" s="157" t="s">
        <v>80</v>
      </c>
      <c r="AY363" s="16" t="s">
        <v>126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6" t="s">
        <v>78</v>
      </c>
      <c r="BK363" s="158">
        <f>ROUND(I363*H363,2)</f>
        <v>0</v>
      </c>
      <c r="BL363" s="16" t="s">
        <v>133</v>
      </c>
      <c r="BM363" s="157" t="s">
        <v>523</v>
      </c>
    </row>
    <row r="364" spans="1:65" s="33" customFormat="1" ht="36">
      <c r="A364" s="29"/>
      <c r="B364" s="30"/>
      <c r="C364" s="29"/>
      <c r="D364" s="159" t="s">
        <v>135</v>
      </c>
      <c r="E364" s="29"/>
      <c r="F364" s="160" t="s">
        <v>524</v>
      </c>
      <c r="G364" s="29"/>
      <c r="H364" s="29"/>
      <c r="I364" s="306"/>
      <c r="J364" s="29"/>
      <c r="K364" s="29"/>
      <c r="L364" s="30"/>
      <c r="M364" s="162"/>
      <c r="N364" s="163"/>
      <c r="O364" s="52"/>
      <c r="P364" s="52"/>
      <c r="Q364" s="52"/>
      <c r="R364" s="52"/>
      <c r="S364" s="52"/>
      <c r="T364" s="53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T364" s="16" t="s">
        <v>135</v>
      </c>
      <c r="AU364" s="16" t="s">
        <v>80</v>
      </c>
    </row>
    <row r="365" spans="1:65" s="33" customFormat="1" ht="24">
      <c r="A365" s="29"/>
      <c r="B365" s="30"/>
      <c r="C365" s="29"/>
      <c r="D365" s="159" t="s">
        <v>137</v>
      </c>
      <c r="E365" s="29"/>
      <c r="F365" s="164" t="s">
        <v>525</v>
      </c>
      <c r="G365" s="29"/>
      <c r="H365" s="29"/>
      <c r="I365" s="306"/>
      <c r="J365" s="29"/>
      <c r="K365" s="29"/>
      <c r="L365" s="30"/>
      <c r="M365" s="162"/>
      <c r="N365" s="163"/>
      <c r="O365" s="52"/>
      <c r="P365" s="52"/>
      <c r="Q365" s="52"/>
      <c r="R365" s="52"/>
      <c r="S365" s="52"/>
      <c r="T365" s="53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T365" s="16" t="s">
        <v>137</v>
      </c>
      <c r="AU365" s="16" t="s">
        <v>80</v>
      </c>
    </row>
    <row r="366" spans="1:65" s="165" customFormat="1" ht="12">
      <c r="B366" s="166"/>
      <c r="D366" s="159" t="s">
        <v>139</v>
      </c>
      <c r="E366" s="167"/>
      <c r="F366" s="168" t="s">
        <v>526</v>
      </c>
      <c r="H366" s="167"/>
      <c r="I366" s="309"/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139</v>
      </c>
      <c r="AU366" s="167" t="s">
        <v>80</v>
      </c>
      <c r="AV366" s="165" t="s">
        <v>78</v>
      </c>
      <c r="AW366" s="165" t="s">
        <v>31</v>
      </c>
      <c r="AX366" s="165" t="s">
        <v>70</v>
      </c>
      <c r="AY366" s="167" t="s">
        <v>126</v>
      </c>
    </row>
    <row r="367" spans="1:65" s="173" customFormat="1" ht="12">
      <c r="B367" s="174"/>
      <c r="D367" s="159" t="s">
        <v>139</v>
      </c>
      <c r="E367" s="175"/>
      <c r="F367" s="176" t="s">
        <v>527</v>
      </c>
      <c r="H367" s="177">
        <v>25</v>
      </c>
      <c r="I367" s="307"/>
      <c r="L367" s="174"/>
      <c r="M367" s="179"/>
      <c r="N367" s="180"/>
      <c r="O367" s="180"/>
      <c r="P367" s="180"/>
      <c r="Q367" s="180"/>
      <c r="R367" s="180"/>
      <c r="S367" s="180"/>
      <c r="T367" s="181"/>
      <c r="AT367" s="175" t="s">
        <v>139</v>
      </c>
      <c r="AU367" s="175" t="s">
        <v>80</v>
      </c>
      <c r="AV367" s="173" t="s">
        <v>80</v>
      </c>
      <c r="AW367" s="173" t="s">
        <v>31</v>
      </c>
      <c r="AX367" s="173" t="s">
        <v>70</v>
      </c>
      <c r="AY367" s="175" t="s">
        <v>126</v>
      </c>
    </row>
    <row r="368" spans="1:65" s="33" customFormat="1" ht="16.5" customHeight="1">
      <c r="A368" s="29"/>
      <c r="B368" s="146"/>
      <c r="C368" s="182" t="s">
        <v>528</v>
      </c>
      <c r="D368" s="182" t="s">
        <v>223</v>
      </c>
      <c r="E368" s="183" t="s">
        <v>529</v>
      </c>
      <c r="F368" s="184" t="s">
        <v>530</v>
      </c>
      <c r="G368" s="185" t="s">
        <v>131</v>
      </c>
      <c r="H368" s="312">
        <v>0</v>
      </c>
      <c r="I368" s="308"/>
      <c r="J368" s="187">
        <f>ROUND(I368*H368,2)</f>
        <v>0</v>
      </c>
      <c r="K368" s="184" t="s">
        <v>132</v>
      </c>
      <c r="L368" s="188"/>
      <c r="M368" s="189"/>
      <c r="N368" s="190" t="s">
        <v>41</v>
      </c>
      <c r="O368" s="52"/>
      <c r="P368" s="155">
        <f>O368*H368</f>
        <v>0</v>
      </c>
      <c r="Q368" s="155">
        <v>0.21</v>
      </c>
      <c r="R368" s="155">
        <f>Q368*H368</f>
        <v>0</v>
      </c>
      <c r="S368" s="155">
        <v>0</v>
      </c>
      <c r="T368" s="156">
        <f>S368*H368</f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57" t="s">
        <v>180</v>
      </c>
      <c r="AT368" s="157" t="s">
        <v>223</v>
      </c>
      <c r="AU368" s="157" t="s">
        <v>80</v>
      </c>
      <c r="AY368" s="16" t="s">
        <v>126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6" t="s">
        <v>78</v>
      </c>
      <c r="BK368" s="158">
        <f>ROUND(I368*H368,2)</f>
        <v>0</v>
      </c>
      <c r="BL368" s="16" t="s">
        <v>133</v>
      </c>
      <c r="BM368" s="157" t="s">
        <v>531</v>
      </c>
    </row>
    <row r="369" spans="1:65" s="33" customFormat="1" ht="12">
      <c r="A369" s="29"/>
      <c r="B369" s="30"/>
      <c r="C369" s="29"/>
      <c r="D369" s="159" t="s">
        <v>135</v>
      </c>
      <c r="E369" s="29"/>
      <c r="F369" s="160" t="s">
        <v>530</v>
      </c>
      <c r="G369" s="29"/>
      <c r="H369" s="29"/>
      <c r="I369" s="306"/>
      <c r="J369" s="29"/>
      <c r="K369" s="29"/>
      <c r="L369" s="30"/>
      <c r="M369" s="162"/>
      <c r="N369" s="163"/>
      <c r="O369" s="52"/>
      <c r="P369" s="52"/>
      <c r="Q369" s="52"/>
      <c r="R369" s="52"/>
      <c r="S369" s="52"/>
      <c r="T369" s="53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T369" s="16" t="s">
        <v>135</v>
      </c>
      <c r="AU369" s="16" t="s">
        <v>80</v>
      </c>
    </row>
    <row r="370" spans="1:65" s="165" customFormat="1" ht="12">
      <c r="B370" s="166"/>
      <c r="D370" s="159" t="s">
        <v>139</v>
      </c>
      <c r="E370" s="167"/>
      <c r="F370" s="168" t="s">
        <v>526</v>
      </c>
      <c r="H370" s="167"/>
      <c r="I370" s="309"/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139</v>
      </c>
      <c r="AU370" s="167" t="s">
        <v>80</v>
      </c>
      <c r="AV370" s="165" t="s">
        <v>78</v>
      </c>
      <c r="AW370" s="165" t="s">
        <v>31</v>
      </c>
      <c r="AX370" s="165" t="s">
        <v>70</v>
      </c>
      <c r="AY370" s="167" t="s">
        <v>126</v>
      </c>
    </row>
    <row r="371" spans="1:65" s="173" customFormat="1" ht="12">
      <c r="B371" s="174"/>
      <c r="D371" s="159" t="s">
        <v>139</v>
      </c>
      <c r="E371" s="175"/>
      <c r="F371" s="176" t="s">
        <v>532</v>
      </c>
      <c r="H371" s="177">
        <v>6.25</v>
      </c>
      <c r="I371" s="307"/>
      <c r="L371" s="174"/>
      <c r="M371" s="179"/>
      <c r="N371" s="180"/>
      <c r="O371" s="180"/>
      <c r="P371" s="180"/>
      <c r="Q371" s="180"/>
      <c r="R371" s="180"/>
      <c r="S371" s="180"/>
      <c r="T371" s="181"/>
      <c r="AT371" s="175" t="s">
        <v>139</v>
      </c>
      <c r="AU371" s="175" t="s">
        <v>80</v>
      </c>
      <c r="AV371" s="173" t="s">
        <v>80</v>
      </c>
      <c r="AW371" s="173" t="s">
        <v>31</v>
      </c>
      <c r="AX371" s="173" t="s">
        <v>70</v>
      </c>
      <c r="AY371" s="175" t="s">
        <v>126</v>
      </c>
    </row>
    <row r="372" spans="1:65" s="173" customFormat="1" ht="12">
      <c r="B372" s="174"/>
      <c r="D372" s="159" t="s">
        <v>139</v>
      </c>
      <c r="F372" s="176" t="s">
        <v>533</v>
      </c>
      <c r="H372" s="177">
        <v>6.4379999999999997</v>
      </c>
      <c r="I372" s="307"/>
      <c r="L372" s="174"/>
      <c r="M372" s="179"/>
      <c r="N372" s="180"/>
      <c r="O372" s="180"/>
      <c r="P372" s="180"/>
      <c r="Q372" s="180"/>
      <c r="R372" s="180"/>
      <c r="S372" s="180"/>
      <c r="T372" s="181"/>
      <c r="AT372" s="175" t="s">
        <v>139</v>
      </c>
      <c r="AU372" s="175" t="s">
        <v>80</v>
      </c>
      <c r="AV372" s="173" t="s">
        <v>80</v>
      </c>
      <c r="AW372" s="173" t="s">
        <v>3</v>
      </c>
      <c r="AX372" s="173" t="s">
        <v>78</v>
      </c>
      <c r="AY372" s="175" t="s">
        <v>126</v>
      </c>
    </row>
    <row r="373" spans="1:65" s="33" customFormat="1" ht="16.5" customHeight="1">
      <c r="A373" s="29"/>
      <c r="B373" s="146"/>
      <c r="C373" s="147" t="s">
        <v>534</v>
      </c>
      <c r="D373" s="147" t="s">
        <v>128</v>
      </c>
      <c r="E373" s="148" t="s">
        <v>535</v>
      </c>
      <c r="F373" s="149" t="s">
        <v>536</v>
      </c>
      <c r="G373" s="150" t="s">
        <v>161</v>
      </c>
      <c r="H373" s="311">
        <v>0</v>
      </c>
      <c r="I373" s="305"/>
      <c r="J373" s="152">
        <f>ROUND(I373*H373,2)</f>
        <v>0</v>
      </c>
      <c r="K373" s="149" t="s">
        <v>132</v>
      </c>
      <c r="L373" s="30"/>
      <c r="M373" s="153"/>
      <c r="N373" s="154" t="s">
        <v>41</v>
      </c>
      <c r="O373" s="52"/>
      <c r="P373" s="155">
        <f>O373*H373</f>
        <v>0</v>
      </c>
      <c r="Q373" s="155">
        <v>0</v>
      </c>
      <c r="R373" s="155">
        <f>Q373*H373</f>
        <v>0</v>
      </c>
      <c r="S373" s="155">
        <v>0</v>
      </c>
      <c r="T373" s="156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57" t="s">
        <v>133</v>
      </c>
      <c r="AT373" s="157" t="s">
        <v>128</v>
      </c>
      <c r="AU373" s="157" t="s">
        <v>80</v>
      </c>
      <c r="AY373" s="16" t="s">
        <v>126</v>
      </c>
      <c r="BE373" s="158">
        <f>IF(N373="základní",J373,0)</f>
        <v>0</v>
      </c>
      <c r="BF373" s="158">
        <f>IF(N373="snížená",J373,0)</f>
        <v>0</v>
      </c>
      <c r="BG373" s="158">
        <f>IF(N373="zákl. přenesená",J373,0)</f>
        <v>0</v>
      </c>
      <c r="BH373" s="158">
        <f>IF(N373="sníž. přenesená",J373,0)</f>
        <v>0</v>
      </c>
      <c r="BI373" s="158">
        <f>IF(N373="nulová",J373,0)</f>
        <v>0</v>
      </c>
      <c r="BJ373" s="16" t="s">
        <v>78</v>
      </c>
      <c r="BK373" s="158">
        <f>ROUND(I373*H373,2)</f>
        <v>0</v>
      </c>
      <c r="BL373" s="16" t="s">
        <v>133</v>
      </c>
      <c r="BM373" s="157" t="s">
        <v>537</v>
      </c>
    </row>
    <row r="374" spans="1:65" s="33" customFormat="1" ht="24">
      <c r="A374" s="29"/>
      <c r="B374" s="30"/>
      <c r="C374" s="29"/>
      <c r="D374" s="159" t="s">
        <v>135</v>
      </c>
      <c r="E374" s="29"/>
      <c r="F374" s="160" t="s">
        <v>538</v>
      </c>
      <c r="G374" s="29"/>
      <c r="H374" s="29"/>
      <c r="I374" s="306"/>
      <c r="J374" s="29"/>
      <c r="K374" s="29"/>
      <c r="L374" s="30"/>
      <c r="M374" s="162"/>
      <c r="N374" s="163"/>
      <c r="O374" s="52"/>
      <c r="P374" s="52"/>
      <c r="Q374" s="52"/>
      <c r="R374" s="52"/>
      <c r="S374" s="52"/>
      <c r="T374" s="53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6" t="s">
        <v>135</v>
      </c>
      <c r="AU374" s="16" t="s">
        <v>80</v>
      </c>
    </row>
    <row r="375" spans="1:65" s="165" customFormat="1" ht="12">
      <c r="B375" s="166"/>
      <c r="D375" s="159" t="s">
        <v>139</v>
      </c>
      <c r="E375" s="167"/>
      <c r="F375" s="168" t="s">
        <v>512</v>
      </c>
      <c r="H375" s="167"/>
      <c r="I375" s="169"/>
      <c r="L375" s="166"/>
      <c r="M375" s="170"/>
      <c r="N375" s="171"/>
      <c r="O375" s="171"/>
      <c r="P375" s="171"/>
      <c r="Q375" s="171"/>
      <c r="R375" s="171"/>
      <c r="S375" s="171"/>
      <c r="T375" s="172"/>
      <c r="AT375" s="167" t="s">
        <v>139</v>
      </c>
      <c r="AU375" s="167" t="s">
        <v>80</v>
      </c>
      <c r="AV375" s="165" t="s">
        <v>78</v>
      </c>
      <c r="AW375" s="165" t="s">
        <v>31</v>
      </c>
      <c r="AX375" s="165" t="s">
        <v>70</v>
      </c>
      <c r="AY375" s="167" t="s">
        <v>126</v>
      </c>
    </row>
    <row r="376" spans="1:65" s="173" customFormat="1" ht="12">
      <c r="B376" s="174"/>
      <c r="D376" s="159" t="s">
        <v>139</v>
      </c>
      <c r="E376" s="175"/>
      <c r="F376" s="176" t="s">
        <v>513</v>
      </c>
      <c r="H376" s="177">
        <v>11</v>
      </c>
      <c r="I376" s="178"/>
      <c r="L376" s="174"/>
      <c r="M376" s="179"/>
      <c r="N376" s="180"/>
      <c r="O376" s="180"/>
      <c r="P376" s="180"/>
      <c r="Q376" s="180"/>
      <c r="R376" s="180"/>
      <c r="S376" s="180"/>
      <c r="T376" s="181"/>
      <c r="AT376" s="175" t="s">
        <v>139</v>
      </c>
      <c r="AU376" s="175" t="s">
        <v>80</v>
      </c>
      <c r="AV376" s="173" t="s">
        <v>80</v>
      </c>
      <c r="AW376" s="173" t="s">
        <v>31</v>
      </c>
      <c r="AX376" s="173" t="s">
        <v>70</v>
      </c>
      <c r="AY376" s="175" t="s">
        <v>126</v>
      </c>
    </row>
    <row r="377" spans="1:65" s="33" customFormat="1" ht="16.5" customHeight="1">
      <c r="A377" s="29"/>
      <c r="B377" s="146"/>
      <c r="C377" s="147" t="s">
        <v>539</v>
      </c>
      <c r="D377" s="147" t="s">
        <v>128</v>
      </c>
      <c r="E377" s="148" t="s">
        <v>540</v>
      </c>
      <c r="F377" s="149" t="s">
        <v>541</v>
      </c>
      <c r="G377" s="150" t="s">
        <v>161</v>
      </c>
      <c r="H377" s="311">
        <f>67+9</f>
        <v>76</v>
      </c>
      <c r="I377" s="151"/>
      <c r="J377" s="152">
        <f>ROUND(I377*H377,2)</f>
        <v>0</v>
      </c>
      <c r="K377" s="149" t="s">
        <v>132</v>
      </c>
      <c r="L377" s="30"/>
      <c r="M377" s="153"/>
      <c r="N377" s="154" t="s">
        <v>41</v>
      </c>
      <c r="O377" s="52"/>
      <c r="P377" s="155">
        <f>O377*H377</f>
        <v>0</v>
      </c>
      <c r="Q377" s="155">
        <v>0.15540000000000001</v>
      </c>
      <c r="R377" s="155">
        <f>Q377*H377</f>
        <v>11.810400000000001</v>
      </c>
      <c r="S377" s="155">
        <v>0</v>
      </c>
      <c r="T377" s="156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7" t="s">
        <v>133</v>
      </c>
      <c r="AT377" s="157" t="s">
        <v>128</v>
      </c>
      <c r="AU377" s="157" t="s">
        <v>80</v>
      </c>
      <c r="AY377" s="16" t="s">
        <v>126</v>
      </c>
      <c r="BE377" s="158">
        <f>IF(N377="základní",J377,0)</f>
        <v>0</v>
      </c>
      <c r="BF377" s="158">
        <f>IF(N377="snížená",J377,0)</f>
        <v>0</v>
      </c>
      <c r="BG377" s="158">
        <f>IF(N377="zákl. přenesená",J377,0)</f>
        <v>0</v>
      </c>
      <c r="BH377" s="158">
        <f>IF(N377="sníž. přenesená",J377,0)</f>
        <v>0</v>
      </c>
      <c r="BI377" s="158">
        <f>IF(N377="nulová",J377,0)</f>
        <v>0</v>
      </c>
      <c r="BJ377" s="16" t="s">
        <v>78</v>
      </c>
      <c r="BK377" s="158">
        <f>ROUND(I377*H377,2)</f>
        <v>0</v>
      </c>
      <c r="BL377" s="16" t="s">
        <v>133</v>
      </c>
      <c r="BM377" s="157" t="s">
        <v>542</v>
      </c>
    </row>
    <row r="378" spans="1:65" s="33" customFormat="1" ht="24">
      <c r="A378" s="29"/>
      <c r="B378" s="30"/>
      <c r="C378" s="29"/>
      <c r="D378" s="159" t="s">
        <v>135</v>
      </c>
      <c r="E378" s="29"/>
      <c r="F378" s="160" t="s">
        <v>543</v>
      </c>
      <c r="G378" s="29"/>
      <c r="H378" s="29"/>
      <c r="I378" s="161"/>
      <c r="J378" s="29"/>
      <c r="K378" s="29"/>
      <c r="L378" s="30"/>
      <c r="M378" s="162"/>
      <c r="N378" s="163"/>
      <c r="O378" s="52"/>
      <c r="P378" s="52"/>
      <c r="Q378" s="52"/>
      <c r="R378" s="52"/>
      <c r="S378" s="52"/>
      <c r="T378" s="53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6" t="s">
        <v>135</v>
      </c>
      <c r="AU378" s="16" t="s">
        <v>80</v>
      </c>
    </row>
    <row r="379" spans="1:65" s="33" customFormat="1" ht="36">
      <c r="A379" s="29"/>
      <c r="B379" s="30"/>
      <c r="C379" s="29"/>
      <c r="D379" s="159" t="s">
        <v>137</v>
      </c>
      <c r="E379" s="29"/>
      <c r="F379" s="164" t="s">
        <v>544</v>
      </c>
      <c r="G379" s="29"/>
      <c r="H379" s="29"/>
      <c r="I379" s="161"/>
      <c r="J379" s="29"/>
      <c r="K379" s="29"/>
      <c r="L379" s="30"/>
      <c r="M379" s="162"/>
      <c r="N379" s="163"/>
      <c r="O379" s="52"/>
      <c r="P379" s="52"/>
      <c r="Q379" s="52"/>
      <c r="R379" s="52"/>
      <c r="S379" s="52"/>
      <c r="T379" s="53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T379" s="16" t="s">
        <v>137</v>
      </c>
      <c r="AU379" s="16" t="s">
        <v>80</v>
      </c>
    </row>
    <row r="380" spans="1:65" s="165" customFormat="1" ht="12">
      <c r="B380" s="166"/>
      <c r="D380" s="159" t="s">
        <v>139</v>
      </c>
      <c r="E380" s="167"/>
      <c r="F380" s="168" t="s">
        <v>526</v>
      </c>
      <c r="H380" s="167"/>
      <c r="I380" s="169"/>
      <c r="L380" s="166"/>
      <c r="M380" s="170"/>
      <c r="N380" s="171"/>
      <c r="O380" s="171"/>
      <c r="P380" s="171"/>
      <c r="Q380" s="171"/>
      <c r="R380" s="171"/>
      <c r="S380" s="171"/>
      <c r="T380" s="172"/>
      <c r="AT380" s="167" t="s">
        <v>139</v>
      </c>
      <c r="AU380" s="167" t="s">
        <v>80</v>
      </c>
      <c r="AV380" s="165" t="s">
        <v>78</v>
      </c>
      <c r="AW380" s="165" t="s">
        <v>31</v>
      </c>
      <c r="AX380" s="165" t="s">
        <v>70</v>
      </c>
      <c r="AY380" s="167" t="s">
        <v>126</v>
      </c>
    </row>
    <row r="381" spans="1:65" s="173" customFormat="1" ht="12">
      <c r="B381" s="174"/>
      <c r="D381" s="159" t="s">
        <v>139</v>
      </c>
      <c r="E381" s="175"/>
      <c r="F381" s="176" t="s">
        <v>545</v>
      </c>
      <c r="H381" s="177">
        <v>134</v>
      </c>
      <c r="I381" s="178"/>
      <c r="L381" s="174"/>
      <c r="M381" s="179"/>
      <c r="N381" s="180"/>
      <c r="O381" s="180"/>
      <c r="P381" s="180"/>
      <c r="Q381" s="180"/>
      <c r="R381" s="180"/>
      <c r="S381" s="180"/>
      <c r="T381" s="181"/>
      <c r="AT381" s="175" t="s">
        <v>139</v>
      </c>
      <c r="AU381" s="175" t="s">
        <v>80</v>
      </c>
      <c r="AV381" s="173" t="s">
        <v>80</v>
      </c>
      <c r="AW381" s="173" t="s">
        <v>31</v>
      </c>
      <c r="AX381" s="173" t="s">
        <v>70</v>
      </c>
      <c r="AY381" s="175" t="s">
        <v>126</v>
      </c>
    </row>
    <row r="382" spans="1:65" s="173" customFormat="1" ht="12">
      <c r="B382" s="174"/>
      <c r="D382" s="159" t="s">
        <v>139</v>
      </c>
      <c r="E382" s="175"/>
      <c r="F382" s="176" t="s">
        <v>546</v>
      </c>
      <c r="H382" s="177">
        <v>9</v>
      </c>
      <c r="I382" s="178"/>
      <c r="L382" s="174"/>
      <c r="M382" s="179"/>
      <c r="N382" s="180"/>
      <c r="O382" s="180"/>
      <c r="P382" s="180"/>
      <c r="Q382" s="180"/>
      <c r="R382" s="180"/>
      <c r="S382" s="180"/>
      <c r="T382" s="181"/>
      <c r="AT382" s="175" t="s">
        <v>139</v>
      </c>
      <c r="AU382" s="175" t="s">
        <v>80</v>
      </c>
      <c r="AV382" s="173" t="s">
        <v>80</v>
      </c>
      <c r="AW382" s="173" t="s">
        <v>31</v>
      </c>
      <c r="AX382" s="173" t="s">
        <v>70</v>
      </c>
      <c r="AY382" s="175" t="s">
        <v>126</v>
      </c>
    </row>
    <row r="383" spans="1:65" s="33" customFormat="1" ht="16.5" customHeight="1">
      <c r="A383" s="29"/>
      <c r="B383" s="146"/>
      <c r="C383" s="182" t="s">
        <v>547</v>
      </c>
      <c r="D383" s="182" t="s">
        <v>223</v>
      </c>
      <c r="E383" s="183" t="s">
        <v>548</v>
      </c>
      <c r="F383" s="184" t="s">
        <v>549</v>
      </c>
      <c r="G383" s="185" t="s">
        <v>161</v>
      </c>
      <c r="H383" s="312">
        <v>67</v>
      </c>
      <c r="I383" s="186"/>
      <c r="J383" s="187">
        <f>ROUND(I383*H383,2)</f>
        <v>0</v>
      </c>
      <c r="K383" s="184" t="s">
        <v>132</v>
      </c>
      <c r="L383" s="188"/>
      <c r="M383" s="189"/>
      <c r="N383" s="190" t="s">
        <v>41</v>
      </c>
      <c r="O383" s="52"/>
      <c r="P383" s="155">
        <f>O383*H383</f>
        <v>0</v>
      </c>
      <c r="Q383" s="155">
        <v>0.08</v>
      </c>
      <c r="R383" s="155">
        <f>Q383*H383</f>
        <v>5.36</v>
      </c>
      <c r="S383" s="155">
        <v>0</v>
      </c>
      <c r="T383" s="156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57" t="s">
        <v>180</v>
      </c>
      <c r="AT383" s="157" t="s">
        <v>223</v>
      </c>
      <c r="AU383" s="157" t="s">
        <v>80</v>
      </c>
      <c r="AY383" s="16" t="s">
        <v>126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6" t="s">
        <v>78</v>
      </c>
      <c r="BK383" s="158">
        <f>ROUND(I383*H383,2)</f>
        <v>0</v>
      </c>
      <c r="BL383" s="16" t="s">
        <v>133</v>
      </c>
      <c r="BM383" s="157" t="s">
        <v>550</v>
      </c>
    </row>
    <row r="384" spans="1:65" s="33" customFormat="1" ht="12">
      <c r="A384" s="29"/>
      <c r="B384" s="30"/>
      <c r="C384" s="29"/>
      <c r="D384" s="159" t="s">
        <v>135</v>
      </c>
      <c r="E384" s="29"/>
      <c r="F384" s="160" t="s">
        <v>549</v>
      </c>
      <c r="G384" s="29"/>
      <c r="H384" s="29"/>
      <c r="I384" s="161"/>
      <c r="J384" s="29"/>
      <c r="K384" s="29"/>
      <c r="L384" s="30"/>
      <c r="M384" s="162"/>
      <c r="N384" s="163"/>
      <c r="O384" s="52"/>
      <c r="P384" s="52"/>
      <c r="Q384" s="52"/>
      <c r="R384" s="52"/>
      <c r="S384" s="52"/>
      <c r="T384" s="53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6" t="s">
        <v>135</v>
      </c>
      <c r="AU384" s="16" t="s">
        <v>80</v>
      </c>
    </row>
    <row r="385" spans="1:65" s="33" customFormat="1" ht="16.5" customHeight="1">
      <c r="A385" s="29"/>
      <c r="B385" s="146"/>
      <c r="C385" s="182" t="s">
        <v>551</v>
      </c>
      <c r="D385" s="182" t="s">
        <v>223</v>
      </c>
      <c r="E385" s="183" t="s">
        <v>552</v>
      </c>
      <c r="F385" s="184" t="s">
        <v>553</v>
      </c>
      <c r="G385" s="185" t="s">
        <v>161</v>
      </c>
      <c r="H385" s="312">
        <v>9</v>
      </c>
      <c r="I385" s="186"/>
      <c r="J385" s="187">
        <f>ROUND(I385*H385,2)</f>
        <v>0</v>
      </c>
      <c r="K385" s="184" t="s">
        <v>132</v>
      </c>
      <c r="L385" s="188"/>
      <c r="M385" s="189"/>
      <c r="N385" s="190" t="s">
        <v>41</v>
      </c>
      <c r="O385" s="52"/>
      <c r="P385" s="155">
        <f>O385*H385</f>
        <v>0</v>
      </c>
      <c r="Q385" s="155">
        <v>4.8300000000000003E-2</v>
      </c>
      <c r="R385" s="155">
        <f>Q385*H385</f>
        <v>0.43470000000000003</v>
      </c>
      <c r="S385" s="155">
        <v>0</v>
      </c>
      <c r="T385" s="156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7" t="s">
        <v>180</v>
      </c>
      <c r="AT385" s="157" t="s">
        <v>223</v>
      </c>
      <c r="AU385" s="157" t="s">
        <v>80</v>
      </c>
      <c r="AY385" s="16" t="s">
        <v>126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6" t="s">
        <v>78</v>
      </c>
      <c r="BK385" s="158">
        <f>ROUND(I385*H385,2)</f>
        <v>0</v>
      </c>
      <c r="BL385" s="16" t="s">
        <v>133</v>
      </c>
      <c r="BM385" s="157" t="s">
        <v>554</v>
      </c>
    </row>
    <row r="386" spans="1:65" s="33" customFormat="1" ht="12">
      <c r="A386" s="29"/>
      <c r="B386" s="30"/>
      <c r="C386" s="29"/>
      <c r="D386" s="159" t="s">
        <v>135</v>
      </c>
      <c r="E386" s="29"/>
      <c r="F386" s="160" t="s">
        <v>553</v>
      </c>
      <c r="G386" s="29"/>
      <c r="H386" s="29"/>
      <c r="I386" s="161"/>
      <c r="J386" s="29"/>
      <c r="K386" s="29"/>
      <c r="L386" s="30"/>
      <c r="M386" s="162"/>
      <c r="N386" s="163"/>
      <c r="O386" s="52"/>
      <c r="P386" s="52"/>
      <c r="Q386" s="52"/>
      <c r="R386" s="52"/>
      <c r="S386" s="52"/>
      <c r="T386" s="53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6" t="s">
        <v>135</v>
      </c>
      <c r="AU386" s="16" t="s">
        <v>80</v>
      </c>
    </row>
    <row r="387" spans="1:65" s="33" customFormat="1" ht="16.5" customHeight="1">
      <c r="A387" s="29"/>
      <c r="B387" s="146"/>
      <c r="C387" s="147" t="s">
        <v>555</v>
      </c>
      <c r="D387" s="147" t="s">
        <v>128</v>
      </c>
      <c r="E387" s="148" t="s">
        <v>556</v>
      </c>
      <c r="F387" s="149" t="s">
        <v>557</v>
      </c>
      <c r="G387" s="150" t="s">
        <v>161</v>
      </c>
      <c r="H387" s="311">
        <v>11</v>
      </c>
      <c r="I387" s="151"/>
      <c r="J387" s="152">
        <f>ROUND(I387*H387,2)</f>
        <v>0</v>
      </c>
      <c r="K387" s="149" t="s">
        <v>132</v>
      </c>
      <c r="L387" s="30"/>
      <c r="M387" s="153"/>
      <c r="N387" s="154" t="s">
        <v>41</v>
      </c>
      <c r="O387" s="52"/>
      <c r="P387" s="155">
        <f>O387*H387</f>
        <v>0</v>
      </c>
      <c r="Q387" s="155">
        <v>0.1295</v>
      </c>
      <c r="R387" s="155">
        <f>Q387*H387</f>
        <v>1.4245000000000001</v>
      </c>
      <c r="S387" s="155">
        <v>0</v>
      </c>
      <c r="T387" s="156">
        <f>S387*H387</f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57" t="s">
        <v>133</v>
      </c>
      <c r="AT387" s="157" t="s">
        <v>128</v>
      </c>
      <c r="AU387" s="157" t="s">
        <v>80</v>
      </c>
      <c r="AY387" s="16" t="s">
        <v>126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6" t="s">
        <v>78</v>
      </c>
      <c r="BK387" s="158">
        <f>ROUND(I387*H387,2)</f>
        <v>0</v>
      </c>
      <c r="BL387" s="16" t="s">
        <v>133</v>
      </c>
      <c r="BM387" s="157" t="s">
        <v>558</v>
      </c>
    </row>
    <row r="388" spans="1:65" s="33" customFormat="1" ht="24">
      <c r="A388" s="29"/>
      <c r="B388" s="30"/>
      <c r="C388" s="29"/>
      <c r="D388" s="159" t="s">
        <v>135</v>
      </c>
      <c r="E388" s="29"/>
      <c r="F388" s="160" t="s">
        <v>559</v>
      </c>
      <c r="G388" s="29"/>
      <c r="H388" s="29"/>
      <c r="I388" s="161"/>
      <c r="J388" s="29"/>
      <c r="K388" s="29"/>
      <c r="L388" s="30"/>
      <c r="M388" s="162"/>
      <c r="N388" s="163"/>
      <c r="O388" s="52"/>
      <c r="P388" s="52"/>
      <c r="Q388" s="52"/>
      <c r="R388" s="52"/>
      <c r="S388" s="52"/>
      <c r="T388" s="53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T388" s="16" t="s">
        <v>135</v>
      </c>
      <c r="AU388" s="16" t="s">
        <v>80</v>
      </c>
    </row>
    <row r="389" spans="1:65" s="33" customFormat="1" ht="24">
      <c r="A389" s="29"/>
      <c r="B389" s="30"/>
      <c r="C389" s="29"/>
      <c r="D389" s="159" t="s">
        <v>137</v>
      </c>
      <c r="E389" s="29"/>
      <c r="F389" s="164" t="s">
        <v>525</v>
      </c>
      <c r="G389" s="29"/>
      <c r="H389" s="29"/>
      <c r="I389" s="161"/>
      <c r="J389" s="29"/>
      <c r="K389" s="29"/>
      <c r="L389" s="30"/>
      <c r="M389" s="162"/>
      <c r="N389" s="163"/>
      <c r="O389" s="52"/>
      <c r="P389" s="52"/>
      <c r="Q389" s="52"/>
      <c r="R389" s="52"/>
      <c r="S389" s="52"/>
      <c r="T389" s="53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6" t="s">
        <v>137</v>
      </c>
      <c r="AU389" s="16" t="s">
        <v>80</v>
      </c>
    </row>
    <row r="390" spans="1:65" s="165" customFormat="1" ht="12">
      <c r="B390" s="166"/>
      <c r="D390" s="159" t="s">
        <v>139</v>
      </c>
      <c r="E390" s="167"/>
      <c r="F390" s="168" t="s">
        <v>526</v>
      </c>
      <c r="H390" s="167"/>
      <c r="I390" s="169"/>
      <c r="L390" s="166"/>
      <c r="M390" s="170"/>
      <c r="N390" s="171"/>
      <c r="O390" s="171"/>
      <c r="P390" s="171"/>
      <c r="Q390" s="171"/>
      <c r="R390" s="171"/>
      <c r="S390" s="171"/>
      <c r="T390" s="172"/>
      <c r="AT390" s="167" t="s">
        <v>139</v>
      </c>
      <c r="AU390" s="167" t="s">
        <v>80</v>
      </c>
      <c r="AV390" s="165" t="s">
        <v>78</v>
      </c>
      <c r="AW390" s="165" t="s">
        <v>31</v>
      </c>
      <c r="AX390" s="165" t="s">
        <v>70</v>
      </c>
      <c r="AY390" s="167" t="s">
        <v>126</v>
      </c>
    </row>
    <row r="391" spans="1:65" s="173" customFormat="1" ht="12">
      <c r="B391" s="174"/>
      <c r="D391" s="159" t="s">
        <v>139</v>
      </c>
      <c r="E391" s="175"/>
      <c r="F391" s="176" t="s">
        <v>560</v>
      </c>
      <c r="H391" s="177">
        <v>11</v>
      </c>
      <c r="I391" s="178"/>
      <c r="L391" s="174"/>
      <c r="M391" s="179"/>
      <c r="N391" s="180"/>
      <c r="O391" s="180"/>
      <c r="P391" s="180"/>
      <c r="Q391" s="180"/>
      <c r="R391" s="180"/>
      <c r="S391" s="180"/>
      <c r="T391" s="181"/>
      <c r="AT391" s="175" t="s">
        <v>139</v>
      </c>
      <c r="AU391" s="175" t="s">
        <v>80</v>
      </c>
      <c r="AV391" s="173" t="s">
        <v>80</v>
      </c>
      <c r="AW391" s="173" t="s">
        <v>31</v>
      </c>
      <c r="AX391" s="173" t="s">
        <v>70</v>
      </c>
      <c r="AY391" s="175" t="s">
        <v>126</v>
      </c>
    </row>
    <row r="392" spans="1:65" s="33" customFormat="1" ht="16.5" customHeight="1">
      <c r="A392" s="29"/>
      <c r="B392" s="146"/>
      <c r="C392" s="182" t="s">
        <v>561</v>
      </c>
      <c r="D392" s="182" t="s">
        <v>223</v>
      </c>
      <c r="E392" s="183" t="s">
        <v>562</v>
      </c>
      <c r="F392" s="184" t="s">
        <v>563</v>
      </c>
      <c r="G392" s="185" t="s">
        <v>161</v>
      </c>
      <c r="H392" s="312">
        <v>11</v>
      </c>
      <c r="I392" s="186"/>
      <c r="J392" s="187">
        <f>ROUND(I392*H392,2)</f>
        <v>0</v>
      </c>
      <c r="K392" s="184" t="s">
        <v>132</v>
      </c>
      <c r="L392" s="188"/>
      <c r="M392" s="189"/>
      <c r="N392" s="190" t="s">
        <v>41</v>
      </c>
      <c r="O392" s="52"/>
      <c r="P392" s="155">
        <f>O392*H392</f>
        <v>0</v>
      </c>
      <c r="Q392" s="155">
        <v>4.4999999999999998E-2</v>
      </c>
      <c r="R392" s="155">
        <f>Q392*H392</f>
        <v>0.495</v>
      </c>
      <c r="S392" s="155">
        <v>0</v>
      </c>
      <c r="T392" s="156">
        <f>S392*H392</f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57" t="s">
        <v>180</v>
      </c>
      <c r="AT392" s="157" t="s">
        <v>223</v>
      </c>
      <c r="AU392" s="157" t="s">
        <v>80</v>
      </c>
      <c r="AY392" s="16" t="s">
        <v>126</v>
      </c>
      <c r="BE392" s="158">
        <f>IF(N392="základní",J392,0)</f>
        <v>0</v>
      </c>
      <c r="BF392" s="158">
        <f>IF(N392="snížená",J392,0)</f>
        <v>0</v>
      </c>
      <c r="BG392" s="158">
        <f>IF(N392="zákl. přenesená",J392,0)</f>
        <v>0</v>
      </c>
      <c r="BH392" s="158">
        <f>IF(N392="sníž. přenesená",J392,0)</f>
        <v>0</v>
      </c>
      <c r="BI392" s="158">
        <f>IF(N392="nulová",J392,0)</f>
        <v>0</v>
      </c>
      <c r="BJ392" s="16" t="s">
        <v>78</v>
      </c>
      <c r="BK392" s="158">
        <f>ROUND(I392*H392,2)</f>
        <v>0</v>
      </c>
      <c r="BL392" s="16" t="s">
        <v>133</v>
      </c>
      <c r="BM392" s="157" t="s">
        <v>564</v>
      </c>
    </row>
    <row r="393" spans="1:65" s="33" customFormat="1" ht="12">
      <c r="A393" s="29"/>
      <c r="B393" s="30"/>
      <c r="C393" s="29"/>
      <c r="D393" s="159" t="s">
        <v>135</v>
      </c>
      <c r="E393" s="29"/>
      <c r="F393" s="160" t="s">
        <v>563</v>
      </c>
      <c r="G393" s="29"/>
      <c r="H393" s="29"/>
      <c r="I393" s="161"/>
      <c r="J393" s="29"/>
      <c r="K393" s="29"/>
      <c r="L393" s="30"/>
      <c r="M393" s="162"/>
      <c r="N393" s="163"/>
      <c r="O393" s="52"/>
      <c r="P393" s="52"/>
      <c r="Q393" s="52"/>
      <c r="R393" s="52"/>
      <c r="S393" s="52"/>
      <c r="T393" s="53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T393" s="16" t="s">
        <v>135</v>
      </c>
      <c r="AU393" s="16" t="s">
        <v>80</v>
      </c>
    </row>
    <row r="394" spans="1:65" s="33" customFormat="1" ht="16.5" customHeight="1">
      <c r="A394" s="29"/>
      <c r="B394" s="146"/>
      <c r="C394" s="147" t="s">
        <v>565</v>
      </c>
      <c r="D394" s="147" t="s">
        <v>128</v>
      </c>
      <c r="E394" s="148" t="s">
        <v>566</v>
      </c>
      <c r="F394" s="149" t="s">
        <v>567</v>
      </c>
      <c r="G394" s="150" t="s">
        <v>161</v>
      </c>
      <c r="H394" s="311">
        <v>0</v>
      </c>
      <c r="I394" s="305"/>
      <c r="J394" s="152">
        <f>ROUND(I394*H394,2)</f>
        <v>0</v>
      </c>
      <c r="K394" s="149"/>
      <c r="L394" s="30"/>
      <c r="M394" s="153"/>
      <c r="N394" s="154" t="s">
        <v>41</v>
      </c>
      <c r="O394" s="52"/>
      <c r="P394" s="155">
        <f>O394*H394</f>
        <v>0</v>
      </c>
      <c r="Q394" s="155">
        <v>0.34612999999999999</v>
      </c>
      <c r="R394" s="155">
        <f>Q394*H394</f>
        <v>0</v>
      </c>
      <c r="S394" s="155">
        <v>0</v>
      </c>
      <c r="T394" s="156">
        <f>S394*H394</f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57" t="s">
        <v>133</v>
      </c>
      <c r="AT394" s="157" t="s">
        <v>128</v>
      </c>
      <c r="AU394" s="157" t="s">
        <v>80</v>
      </c>
      <c r="AY394" s="16" t="s">
        <v>126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6" t="s">
        <v>78</v>
      </c>
      <c r="BK394" s="158">
        <f>ROUND(I394*H394,2)</f>
        <v>0</v>
      </c>
      <c r="BL394" s="16" t="s">
        <v>133</v>
      </c>
      <c r="BM394" s="157" t="s">
        <v>568</v>
      </c>
    </row>
    <row r="395" spans="1:65" s="33" customFormat="1" ht="12">
      <c r="A395" s="29"/>
      <c r="B395" s="30"/>
      <c r="C395" s="29"/>
      <c r="D395" s="159" t="s">
        <v>135</v>
      </c>
      <c r="E395" s="29"/>
      <c r="F395" s="160" t="s">
        <v>567</v>
      </c>
      <c r="G395" s="29"/>
      <c r="H395" s="29"/>
      <c r="I395" s="306"/>
      <c r="J395" s="29"/>
      <c r="K395" s="29"/>
      <c r="L395" s="30"/>
      <c r="M395" s="162"/>
      <c r="N395" s="163"/>
      <c r="O395" s="52"/>
      <c r="P395" s="52"/>
      <c r="Q395" s="52"/>
      <c r="R395" s="52"/>
      <c r="S395" s="52"/>
      <c r="T395" s="53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T395" s="16" t="s">
        <v>135</v>
      </c>
      <c r="AU395" s="16" t="s">
        <v>80</v>
      </c>
    </row>
    <row r="396" spans="1:65" s="165" customFormat="1" ht="12">
      <c r="B396" s="166"/>
      <c r="D396" s="159" t="s">
        <v>139</v>
      </c>
      <c r="E396" s="167"/>
      <c r="F396" s="168" t="s">
        <v>526</v>
      </c>
      <c r="H396" s="167"/>
      <c r="I396" s="309"/>
      <c r="L396" s="166"/>
      <c r="M396" s="170"/>
      <c r="N396" s="171"/>
      <c r="O396" s="171"/>
      <c r="P396" s="171"/>
      <c r="Q396" s="171"/>
      <c r="R396" s="171"/>
      <c r="S396" s="171"/>
      <c r="T396" s="172"/>
      <c r="AT396" s="167" t="s">
        <v>139</v>
      </c>
      <c r="AU396" s="167" t="s">
        <v>80</v>
      </c>
      <c r="AV396" s="165" t="s">
        <v>78</v>
      </c>
      <c r="AW396" s="165" t="s">
        <v>31</v>
      </c>
      <c r="AX396" s="165" t="s">
        <v>70</v>
      </c>
      <c r="AY396" s="167" t="s">
        <v>126</v>
      </c>
    </row>
    <row r="397" spans="1:65" s="173" customFormat="1" ht="12">
      <c r="B397" s="174"/>
      <c r="D397" s="159" t="s">
        <v>139</v>
      </c>
      <c r="E397" s="175"/>
      <c r="F397" s="176" t="s">
        <v>569</v>
      </c>
      <c r="H397" s="177">
        <v>3</v>
      </c>
      <c r="I397" s="307"/>
      <c r="L397" s="174"/>
      <c r="M397" s="179"/>
      <c r="N397" s="180"/>
      <c r="O397" s="180"/>
      <c r="P397" s="180"/>
      <c r="Q397" s="180"/>
      <c r="R397" s="180"/>
      <c r="S397" s="180"/>
      <c r="T397" s="181"/>
      <c r="AT397" s="175" t="s">
        <v>139</v>
      </c>
      <c r="AU397" s="175" t="s">
        <v>80</v>
      </c>
      <c r="AV397" s="173" t="s">
        <v>80</v>
      </c>
      <c r="AW397" s="173" t="s">
        <v>31</v>
      </c>
      <c r="AX397" s="173" t="s">
        <v>70</v>
      </c>
      <c r="AY397" s="175" t="s">
        <v>126</v>
      </c>
    </row>
    <row r="398" spans="1:65" s="33" customFormat="1" ht="16.5" customHeight="1">
      <c r="A398" s="29"/>
      <c r="B398" s="146"/>
      <c r="C398" s="147" t="s">
        <v>570</v>
      </c>
      <c r="D398" s="147" t="s">
        <v>128</v>
      </c>
      <c r="E398" s="148" t="s">
        <v>571</v>
      </c>
      <c r="F398" s="149" t="s">
        <v>572</v>
      </c>
      <c r="G398" s="150" t="s">
        <v>175</v>
      </c>
      <c r="H398" s="311">
        <v>0</v>
      </c>
      <c r="I398" s="305"/>
      <c r="J398" s="152">
        <f>ROUND(I398*H398,2)</f>
        <v>0</v>
      </c>
      <c r="K398" s="149" t="s">
        <v>132</v>
      </c>
      <c r="L398" s="30"/>
      <c r="M398" s="153"/>
      <c r="N398" s="154" t="s">
        <v>41</v>
      </c>
      <c r="O398" s="52"/>
      <c r="P398" s="155">
        <f>O398*H398</f>
        <v>0</v>
      </c>
      <c r="Q398" s="155">
        <v>2.2563399999999998</v>
      </c>
      <c r="R398" s="155">
        <f>Q398*H398</f>
        <v>0</v>
      </c>
      <c r="S398" s="155">
        <v>0</v>
      </c>
      <c r="T398" s="156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57" t="s">
        <v>133</v>
      </c>
      <c r="AT398" s="157" t="s">
        <v>128</v>
      </c>
      <c r="AU398" s="157" t="s">
        <v>80</v>
      </c>
      <c r="AY398" s="16" t="s">
        <v>126</v>
      </c>
      <c r="BE398" s="158">
        <f>IF(N398="základní",J398,0)</f>
        <v>0</v>
      </c>
      <c r="BF398" s="158">
        <f>IF(N398="snížená",J398,0)</f>
        <v>0</v>
      </c>
      <c r="BG398" s="158">
        <f>IF(N398="zákl. přenesená",J398,0)</f>
        <v>0</v>
      </c>
      <c r="BH398" s="158">
        <f>IF(N398="sníž. přenesená",J398,0)</f>
        <v>0</v>
      </c>
      <c r="BI398" s="158">
        <f>IF(N398="nulová",J398,0)</f>
        <v>0</v>
      </c>
      <c r="BJ398" s="16" t="s">
        <v>78</v>
      </c>
      <c r="BK398" s="158">
        <f>ROUND(I398*H398,2)</f>
        <v>0</v>
      </c>
      <c r="BL398" s="16" t="s">
        <v>133</v>
      </c>
      <c r="BM398" s="157" t="s">
        <v>573</v>
      </c>
    </row>
    <row r="399" spans="1:65" s="33" customFormat="1" ht="12">
      <c r="A399" s="29"/>
      <c r="B399" s="30"/>
      <c r="C399" s="29"/>
      <c r="D399" s="159" t="s">
        <v>135</v>
      </c>
      <c r="E399" s="29"/>
      <c r="F399" s="160" t="s">
        <v>574</v>
      </c>
      <c r="G399" s="29"/>
      <c r="H399" s="29"/>
      <c r="I399" s="306"/>
      <c r="J399" s="29"/>
      <c r="K399" s="29"/>
      <c r="L399" s="30"/>
      <c r="M399" s="162"/>
      <c r="N399" s="163"/>
      <c r="O399" s="52"/>
      <c r="P399" s="52"/>
      <c r="Q399" s="52"/>
      <c r="R399" s="52"/>
      <c r="S399" s="52"/>
      <c r="T399" s="53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6" t="s">
        <v>135</v>
      </c>
      <c r="AU399" s="16" t="s">
        <v>80</v>
      </c>
    </row>
    <row r="400" spans="1:65" s="165" customFormat="1" ht="12">
      <c r="B400" s="166"/>
      <c r="D400" s="159" t="s">
        <v>139</v>
      </c>
      <c r="E400" s="167"/>
      <c r="F400" s="168" t="s">
        <v>526</v>
      </c>
      <c r="H400" s="167"/>
      <c r="I400" s="309"/>
      <c r="L400" s="166"/>
      <c r="M400" s="170"/>
      <c r="N400" s="171"/>
      <c r="O400" s="171"/>
      <c r="P400" s="171"/>
      <c r="Q400" s="171"/>
      <c r="R400" s="171"/>
      <c r="S400" s="171"/>
      <c r="T400" s="172"/>
      <c r="AT400" s="167" t="s">
        <v>139</v>
      </c>
      <c r="AU400" s="167" t="s">
        <v>80</v>
      </c>
      <c r="AV400" s="165" t="s">
        <v>78</v>
      </c>
      <c r="AW400" s="165" t="s">
        <v>31</v>
      </c>
      <c r="AX400" s="165" t="s">
        <v>70</v>
      </c>
      <c r="AY400" s="167" t="s">
        <v>126</v>
      </c>
    </row>
    <row r="401" spans="1:65" s="173" customFormat="1" ht="24">
      <c r="B401" s="174"/>
      <c r="D401" s="159" t="s">
        <v>139</v>
      </c>
      <c r="E401" s="175"/>
      <c r="F401" s="176" t="s">
        <v>575</v>
      </c>
      <c r="H401" s="177">
        <v>8.9499999999999993</v>
      </c>
      <c r="I401" s="307"/>
      <c r="L401" s="174"/>
      <c r="M401" s="179"/>
      <c r="N401" s="180"/>
      <c r="O401" s="180"/>
      <c r="P401" s="180"/>
      <c r="Q401" s="180"/>
      <c r="R401" s="180"/>
      <c r="S401" s="180"/>
      <c r="T401" s="181"/>
      <c r="AT401" s="175" t="s">
        <v>139</v>
      </c>
      <c r="AU401" s="175" t="s">
        <v>80</v>
      </c>
      <c r="AV401" s="173" t="s">
        <v>80</v>
      </c>
      <c r="AW401" s="173" t="s">
        <v>31</v>
      </c>
      <c r="AX401" s="173" t="s">
        <v>70</v>
      </c>
      <c r="AY401" s="175" t="s">
        <v>126</v>
      </c>
    </row>
    <row r="402" spans="1:65" s="33" customFormat="1" ht="21.75" customHeight="1">
      <c r="A402" s="29"/>
      <c r="B402" s="146"/>
      <c r="C402" s="147" t="s">
        <v>576</v>
      </c>
      <c r="D402" s="147" t="s">
        <v>128</v>
      </c>
      <c r="E402" s="148" t="s">
        <v>577</v>
      </c>
      <c r="F402" s="149" t="s">
        <v>578</v>
      </c>
      <c r="G402" s="150" t="s">
        <v>161</v>
      </c>
      <c r="H402" s="311">
        <v>0</v>
      </c>
      <c r="I402" s="305"/>
      <c r="J402" s="152">
        <f>ROUND(I402*H402,2)</f>
        <v>0</v>
      </c>
      <c r="K402" s="149" t="s">
        <v>132</v>
      </c>
      <c r="L402" s="30"/>
      <c r="M402" s="153"/>
      <c r="N402" s="154" t="s">
        <v>41</v>
      </c>
      <c r="O402" s="52"/>
      <c r="P402" s="155">
        <f>O402*H402</f>
        <v>0</v>
      </c>
      <c r="Q402" s="155">
        <v>6.0999999999999997E-4</v>
      </c>
      <c r="R402" s="155">
        <f>Q402*H402</f>
        <v>0</v>
      </c>
      <c r="S402" s="155">
        <v>0</v>
      </c>
      <c r="T402" s="156">
        <f>S402*H402</f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7" t="s">
        <v>133</v>
      </c>
      <c r="AT402" s="157" t="s">
        <v>128</v>
      </c>
      <c r="AU402" s="157" t="s">
        <v>80</v>
      </c>
      <c r="AY402" s="16" t="s">
        <v>126</v>
      </c>
      <c r="BE402" s="158">
        <f>IF(N402="základní",J402,0)</f>
        <v>0</v>
      </c>
      <c r="BF402" s="158">
        <f>IF(N402="snížená",J402,0)</f>
        <v>0</v>
      </c>
      <c r="BG402" s="158">
        <f>IF(N402="zákl. přenesená",J402,0)</f>
        <v>0</v>
      </c>
      <c r="BH402" s="158">
        <f>IF(N402="sníž. přenesená",J402,0)</f>
        <v>0</v>
      </c>
      <c r="BI402" s="158">
        <f>IF(N402="nulová",J402,0)</f>
        <v>0</v>
      </c>
      <c r="BJ402" s="16" t="s">
        <v>78</v>
      </c>
      <c r="BK402" s="158">
        <f>ROUND(I402*H402,2)</f>
        <v>0</v>
      </c>
      <c r="BL402" s="16" t="s">
        <v>133</v>
      </c>
      <c r="BM402" s="157" t="s">
        <v>579</v>
      </c>
    </row>
    <row r="403" spans="1:65" s="33" customFormat="1" ht="24">
      <c r="A403" s="29"/>
      <c r="B403" s="30"/>
      <c r="C403" s="29"/>
      <c r="D403" s="159" t="s">
        <v>135</v>
      </c>
      <c r="E403" s="29"/>
      <c r="F403" s="160" t="s">
        <v>580</v>
      </c>
      <c r="G403" s="29"/>
      <c r="H403" s="29"/>
      <c r="I403" s="306"/>
      <c r="J403" s="29"/>
      <c r="K403" s="29"/>
      <c r="L403" s="30"/>
      <c r="M403" s="162"/>
      <c r="N403" s="163"/>
      <c r="O403" s="52"/>
      <c r="P403" s="52"/>
      <c r="Q403" s="52"/>
      <c r="R403" s="52"/>
      <c r="S403" s="52"/>
      <c r="T403" s="53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T403" s="16" t="s">
        <v>135</v>
      </c>
      <c r="AU403" s="16" t="s">
        <v>80</v>
      </c>
    </row>
    <row r="404" spans="1:65" s="165" customFormat="1" ht="12">
      <c r="B404" s="166"/>
      <c r="D404" s="159" t="s">
        <v>139</v>
      </c>
      <c r="E404" s="167"/>
      <c r="F404" s="168" t="s">
        <v>367</v>
      </c>
      <c r="H404" s="167"/>
      <c r="I404" s="309"/>
      <c r="L404" s="166"/>
      <c r="M404" s="170"/>
      <c r="N404" s="171"/>
      <c r="O404" s="171"/>
      <c r="P404" s="171"/>
      <c r="Q404" s="171"/>
      <c r="R404" s="171"/>
      <c r="S404" s="171"/>
      <c r="T404" s="172"/>
      <c r="AT404" s="167" t="s">
        <v>139</v>
      </c>
      <c r="AU404" s="167" t="s">
        <v>80</v>
      </c>
      <c r="AV404" s="165" t="s">
        <v>78</v>
      </c>
      <c r="AW404" s="165" t="s">
        <v>31</v>
      </c>
      <c r="AX404" s="165" t="s">
        <v>70</v>
      </c>
      <c r="AY404" s="167" t="s">
        <v>126</v>
      </c>
    </row>
    <row r="405" spans="1:65" s="173" customFormat="1" ht="12">
      <c r="B405" s="174"/>
      <c r="D405" s="159" t="s">
        <v>139</v>
      </c>
      <c r="E405" s="175"/>
      <c r="F405" s="176" t="s">
        <v>581</v>
      </c>
      <c r="H405" s="177">
        <v>10</v>
      </c>
      <c r="I405" s="307"/>
      <c r="L405" s="174"/>
      <c r="M405" s="179"/>
      <c r="N405" s="180"/>
      <c r="O405" s="180"/>
      <c r="P405" s="180"/>
      <c r="Q405" s="180"/>
      <c r="R405" s="180"/>
      <c r="S405" s="180"/>
      <c r="T405" s="181"/>
      <c r="AT405" s="175" t="s">
        <v>139</v>
      </c>
      <c r="AU405" s="175" t="s">
        <v>80</v>
      </c>
      <c r="AV405" s="173" t="s">
        <v>80</v>
      </c>
      <c r="AW405" s="173" t="s">
        <v>31</v>
      </c>
      <c r="AX405" s="173" t="s">
        <v>70</v>
      </c>
      <c r="AY405" s="175" t="s">
        <v>126</v>
      </c>
    </row>
    <row r="406" spans="1:65" s="33" customFormat="1" ht="16.5" customHeight="1">
      <c r="A406" s="29"/>
      <c r="B406" s="146"/>
      <c r="C406" s="147" t="s">
        <v>582</v>
      </c>
      <c r="D406" s="147" t="s">
        <v>128</v>
      </c>
      <c r="E406" s="148" t="s">
        <v>583</v>
      </c>
      <c r="F406" s="149" t="s">
        <v>584</v>
      </c>
      <c r="G406" s="150" t="s">
        <v>161</v>
      </c>
      <c r="H406" s="311">
        <v>0</v>
      </c>
      <c r="I406" s="305"/>
      <c r="J406" s="152">
        <f>ROUND(I406*H406,2)</f>
        <v>0</v>
      </c>
      <c r="K406" s="149" t="s">
        <v>132</v>
      </c>
      <c r="L406" s="30"/>
      <c r="M406" s="153"/>
      <c r="N406" s="154" t="s">
        <v>41</v>
      </c>
      <c r="O406" s="52"/>
      <c r="P406" s="155">
        <f>O406*H406</f>
        <v>0</v>
      </c>
      <c r="Q406" s="155">
        <v>0</v>
      </c>
      <c r="R406" s="155">
        <f>Q406*H406</f>
        <v>0</v>
      </c>
      <c r="S406" s="155">
        <v>0</v>
      </c>
      <c r="T406" s="156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57" t="s">
        <v>133</v>
      </c>
      <c r="AT406" s="157" t="s">
        <v>128</v>
      </c>
      <c r="AU406" s="157" t="s">
        <v>80</v>
      </c>
      <c r="AY406" s="16" t="s">
        <v>126</v>
      </c>
      <c r="BE406" s="158">
        <f>IF(N406="základní",J406,0)</f>
        <v>0</v>
      </c>
      <c r="BF406" s="158">
        <f>IF(N406="snížená",J406,0)</f>
        <v>0</v>
      </c>
      <c r="BG406" s="158">
        <f>IF(N406="zákl. přenesená",J406,0)</f>
        <v>0</v>
      </c>
      <c r="BH406" s="158">
        <f>IF(N406="sníž. přenesená",J406,0)</f>
        <v>0</v>
      </c>
      <c r="BI406" s="158">
        <f>IF(N406="nulová",J406,0)</f>
        <v>0</v>
      </c>
      <c r="BJ406" s="16" t="s">
        <v>78</v>
      </c>
      <c r="BK406" s="158">
        <f>ROUND(I406*H406,2)</f>
        <v>0</v>
      </c>
      <c r="BL406" s="16" t="s">
        <v>133</v>
      </c>
      <c r="BM406" s="157" t="s">
        <v>585</v>
      </c>
    </row>
    <row r="407" spans="1:65" s="33" customFormat="1" ht="12">
      <c r="A407" s="29"/>
      <c r="B407" s="30"/>
      <c r="C407" s="29"/>
      <c r="D407" s="159" t="s">
        <v>135</v>
      </c>
      <c r="E407" s="29"/>
      <c r="F407" s="160" t="s">
        <v>586</v>
      </c>
      <c r="G407" s="29"/>
      <c r="H407" s="29"/>
      <c r="I407" s="161"/>
      <c r="J407" s="29"/>
      <c r="K407" s="29"/>
      <c r="L407" s="30"/>
      <c r="M407" s="162"/>
      <c r="N407" s="163"/>
      <c r="O407" s="52"/>
      <c r="P407" s="52"/>
      <c r="Q407" s="52"/>
      <c r="R407" s="52"/>
      <c r="S407" s="52"/>
      <c r="T407" s="53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T407" s="16" t="s">
        <v>135</v>
      </c>
      <c r="AU407" s="16" t="s">
        <v>80</v>
      </c>
    </row>
    <row r="408" spans="1:65" s="165" customFormat="1" ht="12">
      <c r="B408" s="166"/>
      <c r="D408" s="159" t="s">
        <v>139</v>
      </c>
      <c r="E408" s="167"/>
      <c r="F408" s="168" t="s">
        <v>140</v>
      </c>
      <c r="H408" s="167"/>
      <c r="I408" s="169"/>
      <c r="L408" s="166"/>
      <c r="M408" s="170"/>
      <c r="N408" s="171"/>
      <c r="O408" s="171"/>
      <c r="P408" s="171"/>
      <c r="Q408" s="171"/>
      <c r="R408" s="171"/>
      <c r="S408" s="171"/>
      <c r="T408" s="172"/>
      <c r="AT408" s="167" t="s">
        <v>139</v>
      </c>
      <c r="AU408" s="167" t="s">
        <v>80</v>
      </c>
      <c r="AV408" s="165" t="s">
        <v>78</v>
      </c>
      <c r="AW408" s="165" t="s">
        <v>31</v>
      </c>
      <c r="AX408" s="165" t="s">
        <v>70</v>
      </c>
      <c r="AY408" s="167" t="s">
        <v>126</v>
      </c>
    </row>
    <row r="409" spans="1:65" s="173" customFormat="1" ht="12">
      <c r="B409" s="174"/>
      <c r="D409" s="159" t="s">
        <v>139</v>
      </c>
      <c r="E409" s="175"/>
      <c r="F409" s="176" t="s">
        <v>587</v>
      </c>
      <c r="H409" s="177">
        <v>10</v>
      </c>
      <c r="I409" s="178"/>
      <c r="L409" s="174"/>
      <c r="M409" s="179"/>
      <c r="N409" s="180"/>
      <c r="O409" s="180"/>
      <c r="P409" s="180"/>
      <c r="Q409" s="180"/>
      <c r="R409" s="180"/>
      <c r="S409" s="180"/>
      <c r="T409" s="181"/>
      <c r="AT409" s="175" t="s">
        <v>139</v>
      </c>
      <c r="AU409" s="175" t="s">
        <v>80</v>
      </c>
      <c r="AV409" s="173" t="s">
        <v>80</v>
      </c>
      <c r="AW409" s="173" t="s">
        <v>31</v>
      </c>
      <c r="AX409" s="173" t="s">
        <v>70</v>
      </c>
      <c r="AY409" s="175" t="s">
        <v>126</v>
      </c>
    </row>
    <row r="410" spans="1:65" s="33" customFormat="1" ht="16.5" customHeight="1">
      <c r="A410" s="29"/>
      <c r="B410" s="146"/>
      <c r="C410" s="147" t="s">
        <v>588</v>
      </c>
      <c r="D410" s="147" t="s">
        <v>128</v>
      </c>
      <c r="E410" s="148" t="s">
        <v>589</v>
      </c>
      <c r="F410" s="149" t="s">
        <v>590</v>
      </c>
      <c r="G410" s="150" t="s">
        <v>175</v>
      </c>
      <c r="H410" s="311">
        <v>1.76</v>
      </c>
      <c r="I410" s="151"/>
      <c r="J410" s="152">
        <f>ROUND(I410*H410,2)</f>
        <v>0</v>
      </c>
      <c r="K410" s="149" t="s">
        <v>132</v>
      </c>
      <c r="L410" s="30"/>
      <c r="M410" s="153"/>
      <c r="N410" s="154" t="s">
        <v>41</v>
      </c>
      <c r="O410" s="52"/>
      <c r="P410" s="155">
        <f>O410*H410</f>
        <v>0</v>
      </c>
      <c r="Q410" s="155">
        <v>0</v>
      </c>
      <c r="R410" s="155">
        <f>Q410*H410</f>
        <v>0</v>
      </c>
      <c r="S410" s="155">
        <v>2</v>
      </c>
      <c r="T410" s="156">
        <f>S410*H410</f>
        <v>3.52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57" t="s">
        <v>133</v>
      </c>
      <c r="AT410" s="157" t="s">
        <v>128</v>
      </c>
      <c r="AU410" s="157" t="s">
        <v>80</v>
      </c>
      <c r="AY410" s="16" t="s">
        <v>126</v>
      </c>
      <c r="BE410" s="158">
        <f>IF(N410="základní",J410,0)</f>
        <v>0</v>
      </c>
      <c r="BF410" s="158">
        <f>IF(N410="snížená",J410,0)</f>
        <v>0</v>
      </c>
      <c r="BG410" s="158">
        <f>IF(N410="zákl. přenesená",J410,0)</f>
        <v>0</v>
      </c>
      <c r="BH410" s="158">
        <f>IF(N410="sníž. přenesená",J410,0)</f>
        <v>0</v>
      </c>
      <c r="BI410" s="158">
        <f>IF(N410="nulová",J410,0)</f>
        <v>0</v>
      </c>
      <c r="BJ410" s="16" t="s">
        <v>78</v>
      </c>
      <c r="BK410" s="158">
        <f>ROUND(I410*H410,2)</f>
        <v>0</v>
      </c>
      <c r="BL410" s="16" t="s">
        <v>133</v>
      </c>
      <c r="BM410" s="157" t="s">
        <v>591</v>
      </c>
    </row>
    <row r="411" spans="1:65" s="33" customFormat="1" ht="12">
      <c r="A411" s="29"/>
      <c r="B411" s="30"/>
      <c r="C411" s="29"/>
      <c r="D411" s="159" t="s">
        <v>135</v>
      </c>
      <c r="E411" s="29"/>
      <c r="F411" s="160" t="s">
        <v>592</v>
      </c>
      <c r="G411" s="29"/>
      <c r="H411" s="29"/>
      <c r="I411" s="161"/>
      <c r="J411" s="29"/>
      <c r="K411" s="29"/>
      <c r="L411" s="30"/>
      <c r="M411" s="162"/>
      <c r="N411" s="163"/>
      <c r="O411" s="52"/>
      <c r="P411" s="52"/>
      <c r="Q411" s="52"/>
      <c r="R411" s="52"/>
      <c r="S411" s="52"/>
      <c r="T411" s="53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6" t="s">
        <v>135</v>
      </c>
      <c r="AU411" s="16" t="s">
        <v>80</v>
      </c>
    </row>
    <row r="412" spans="1:65" s="165" customFormat="1" ht="12">
      <c r="B412" s="166"/>
      <c r="D412" s="159" t="s">
        <v>139</v>
      </c>
      <c r="E412" s="167"/>
      <c r="F412" s="168" t="s">
        <v>192</v>
      </c>
      <c r="H412" s="167"/>
      <c r="I412" s="169"/>
      <c r="L412" s="166"/>
      <c r="M412" s="170"/>
      <c r="N412" s="171"/>
      <c r="O412" s="171"/>
      <c r="P412" s="171"/>
      <c r="Q412" s="171"/>
      <c r="R412" s="171"/>
      <c r="S412" s="171"/>
      <c r="T412" s="172"/>
      <c r="AT412" s="167" t="s">
        <v>139</v>
      </c>
      <c r="AU412" s="167" t="s">
        <v>80</v>
      </c>
      <c r="AV412" s="165" t="s">
        <v>78</v>
      </c>
      <c r="AW412" s="165" t="s">
        <v>31</v>
      </c>
      <c r="AX412" s="165" t="s">
        <v>70</v>
      </c>
      <c r="AY412" s="167" t="s">
        <v>126</v>
      </c>
    </row>
    <row r="413" spans="1:65" s="173" customFormat="1" ht="12">
      <c r="B413" s="174"/>
      <c r="D413" s="159" t="s">
        <v>139</v>
      </c>
      <c r="E413" s="175"/>
      <c r="F413" s="176" t="s">
        <v>593</v>
      </c>
      <c r="H413" s="177">
        <v>1.76</v>
      </c>
      <c r="I413" s="178"/>
      <c r="L413" s="174"/>
      <c r="M413" s="179"/>
      <c r="N413" s="180"/>
      <c r="O413" s="180"/>
      <c r="P413" s="180"/>
      <c r="Q413" s="180"/>
      <c r="R413" s="180"/>
      <c r="S413" s="180"/>
      <c r="T413" s="181"/>
      <c r="AT413" s="175" t="s">
        <v>139</v>
      </c>
      <c r="AU413" s="175" t="s">
        <v>80</v>
      </c>
      <c r="AV413" s="173" t="s">
        <v>80</v>
      </c>
      <c r="AW413" s="173" t="s">
        <v>31</v>
      </c>
      <c r="AX413" s="173" t="s">
        <v>70</v>
      </c>
      <c r="AY413" s="175" t="s">
        <v>126</v>
      </c>
    </row>
    <row r="414" spans="1:65" s="33" customFormat="1" ht="16.5" customHeight="1">
      <c r="A414" s="29"/>
      <c r="B414" s="146"/>
      <c r="C414" s="147" t="s">
        <v>594</v>
      </c>
      <c r="D414" s="147" t="s">
        <v>128</v>
      </c>
      <c r="E414" s="148" t="s">
        <v>595</v>
      </c>
      <c r="F414" s="149" t="s">
        <v>596</v>
      </c>
      <c r="G414" s="150" t="s">
        <v>175</v>
      </c>
      <c r="H414" s="311">
        <v>0.3</v>
      </c>
      <c r="I414" s="151"/>
      <c r="J414" s="152">
        <f>ROUND(I414*H414,2)</f>
        <v>0</v>
      </c>
      <c r="K414" s="149" t="s">
        <v>132</v>
      </c>
      <c r="L414" s="30"/>
      <c r="M414" s="153"/>
      <c r="N414" s="154" t="s">
        <v>41</v>
      </c>
      <c r="O414" s="52"/>
      <c r="P414" s="155">
        <f>O414*H414</f>
        <v>0</v>
      </c>
      <c r="Q414" s="155">
        <v>0</v>
      </c>
      <c r="R414" s="155">
        <f>Q414*H414</f>
        <v>0</v>
      </c>
      <c r="S414" s="155">
        <v>2.2000000000000002</v>
      </c>
      <c r="T414" s="156">
        <f>S414*H414</f>
        <v>0.66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57" t="s">
        <v>133</v>
      </c>
      <c r="AT414" s="157" t="s">
        <v>128</v>
      </c>
      <c r="AU414" s="157" t="s">
        <v>80</v>
      </c>
      <c r="AY414" s="16" t="s">
        <v>126</v>
      </c>
      <c r="BE414" s="158">
        <f>IF(N414="základní",J414,0)</f>
        <v>0</v>
      </c>
      <c r="BF414" s="158">
        <f>IF(N414="snížená",J414,0)</f>
        <v>0</v>
      </c>
      <c r="BG414" s="158">
        <f>IF(N414="zákl. přenesená",J414,0)</f>
        <v>0</v>
      </c>
      <c r="BH414" s="158">
        <f>IF(N414="sníž. přenesená",J414,0)</f>
        <v>0</v>
      </c>
      <c r="BI414" s="158">
        <f>IF(N414="nulová",J414,0)</f>
        <v>0</v>
      </c>
      <c r="BJ414" s="16" t="s">
        <v>78</v>
      </c>
      <c r="BK414" s="158">
        <f>ROUND(I414*H414,2)</f>
        <v>0</v>
      </c>
      <c r="BL414" s="16" t="s">
        <v>133</v>
      </c>
      <c r="BM414" s="157" t="s">
        <v>597</v>
      </c>
    </row>
    <row r="415" spans="1:65" s="33" customFormat="1" ht="12">
      <c r="A415" s="29"/>
      <c r="B415" s="30"/>
      <c r="C415" s="29"/>
      <c r="D415" s="159" t="s">
        <v>135</v>
      </c>
      <c r="E415" s="29"/>
      <c r="F415" s="160" t="s">
        <v>598</v>
      </c>
      <c r="G415" s="29"/>
      <c r="H415" s="29"/>
      <c r="I415" s="161"/>
      <c r="J415" s="29"/>
      <c r="K415" s="29"/>
      <c r="L415" s="30"/>
      <c r="M415" s="162"/>
      <c r="N415" s="163"/>
      <c r="O415" s="52"/>
      <c r="P415" s="52"/>
      <c r="Q415" s="52"/>
      <c r="R415" s="52"/>
      <c r="S415" s="52"/>
      <c r="T415" s="53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T415" s="16" t="s">
        <v>135</v>
      </c>
      <c r="AU415" s="16" t="s">
        <v>80</v>
      </c>
    </row>
    <row r="416" spans="1:65" s="165" customFormat="1" ht="12">
      <c r="B416" s="166"/>
      <c r="D416" s="159" t="s">
        <v>139</v>
      </c>
      <c r="E416" s="167"/>
      <c r="F416" s="168" t="s">
        <v>140</v>
      </c>
      <c r="H416" s="167"/>
      <c r="I416" s="169"/>
      <c r="L416" s="166"/>
      <c r="M416" s="170"/>
      <c r="N416" s="171"/>
      <c r="O416" s="171"/>
      <c r="P416" s="171"/>
      <c r="Q416" s="171"/>
      <c r="R416" s="171"/>
      <c r="S416" s="171"/>
      <c r="T416" s="172"/>
      <c r="AT416" s="167" t="s">
        <v>139</v>
      </c>
      <c r="AU416" s="167" t="s">
        <v>80</v>
      </c>
      <c r="AV416" s="165" t="s">
        <v>78</v>
      </c>
      <c r="AW416" s="165" t="s">
        <v>31</v>
      </c>
      <c r="AX416" s="165" t="s">
        <v>70</v>
      </c>
      <c r="AY416" s="167" t="s">
        <v>126</v>
      </c>
    </row>
    <row r="417" spans="1:65" s="173" customFormat="1" ht="12">
      <c r="B417" s="174"/>
      <c r="D417" s="159" t="s">
        <v>139</v>
      </c>
      <c r="E417" s="175"/>
      <c r="F417" s="176" t="s">
        <v>599</v>
      </c>
      <c r="H417" s="177">
        <v>0.3</v>
      </c>
      <c r="I417" s="178"/>
      <c r="L417" s="174"/>
      <c r="M417" s="179"/>
      <c r="N417" s="180"/>
      <c r="O417" s="180"/>
      <c r="P417" s="180"/>
      <c r="Q417" s="180"/>
      <c r="R417" s="180"/>
      <c r="S417" s="180"/>
      <c r="T417" s="181"/>
      <c r="AT417" s="175" t="s">
        <v>139</v>
      </c>
      <c r="AU417" s="175" t="s">
        <v>80</v>
      </c>
      <c r="AV417" s="173" t="s">
        <v>80</v>
      </c>
      <c r="AW417" s="173" t="s">
        <v>31</v>
      </c>
      <c r="AX417" s="173" t="s">
        <v>70</v>
      </c>
      <c r="AY417" s="175" t="s">
        <v>126</v>
      </c>
    </row>
    <row r="418" spans="1:65" s="33" customFormat="1" ht="16.5" customHeight="1">
      <c r="A418" s="29"/>
      <c r="B418" s="146"/>
      <c r="C418" s="147" t="s">
        <v>600</v>
      </c>
      <c r="D418" s="147" t="s">
        <v>128</v>
      </c>
      <c r="E418" s="148" t="s">
        <v>601</v>
      </c>
      <c r="F418" s="149" t="s">
        <v>602</v>
      </c>
      <c r="G418" s="150" t="s">
        <v>144</v>
      </c>
      <c r="H418" s="311">
        <v>1</v>
      </c>
      <c r="I418" s="151"/>
      <c r="J418" s="152">
        <f>ROUND(I418*H418,2)</f>
        <v>0</v>
      </c>
      <c r="K418" s="149" t="s">
        <v>132</v>
      </c>
      <c r="L418" s="30"/>
      <c r="M418" s="153"/>
      <c r="N418" s="154" t="s">
        <v>41</v>
      </c>
      <c r="O418" s="52"/>
      <c r="P418" s="155">
        <f>O418*H418</f>
        <v>0</v>
      </c>
      <c r="Q418" s="155">
        <v>0</v>
      </c>
      <c r="R418" s="155">
        <f>Q418*H418</f>
        <v>0</v>
      </c>
      <c r="S418" s="155">
        <v>8.2000000000000003E-2</v>
      </c>
      <c r="T418" s="156">
        <f>S418*H418</f>
        <v>8.2000000000000003E-2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57" t="s">
        <v>133</v>
      </c>
      <c r="AT418" s="157" t="s">
        <v>128</v>
      </c>
      <c r="AU418" s="157" t="s">
        <v>80</v>
      </c>
      <c r="AY418" s="16" t="s">
        <v>126</v>
      </c>
      <c r="BE418" s="158">
        <f>IF(N418="základní",J418,0)</f>
        <v>0</v>
      </c>
      <c r="BF418" s="158">
        <f>IF(N418="snížená",J418,0)</f>
        <v>0</v>
      </c>
      <c r="BG418" s="158">
        <f>IF(N418="zákl. přenesená",J418,0)</f>
        <v>0</v>
      </c>
      <c r="BH418" s="158">
        <f>IF(N418="sníž. přenesená",J418,0)</f>
        <v>0</v>
      </c>
      <c r="BI418" s="158">
        <f>IF(N418="nulová",J418,0)</f>
        <v>0</v>
      </c>
      <c r="BJ418" s="16" t="s">
        <v>78</v>
      </c>
      <c r="BK418" s="158">
        <f>ROUND(I418*H418,2)</f>
        <v>0</v>
      </c>
      <c r="BL418" s="16" t="s">
        <v>133</v>
      </c>
      <c r="BM418" s="157" t="s">
        <v>603</v>
      </c>
    </row>
    <row r="419" spans="1:65" s="33" customFormat="1" ht="24">
      <c r="A419" s="29"/>
      <c r="B419" s="30"/>
      <c r="C419" s="29"/>
      <c r="D419" s="159" t="s">
        <v>135</v>
      </c>
      <c r="E419" s="29"/>
      <c r="F419" s="160" t="s">
        <v>604</v>
      </c>
      <c r="G419" s="29"/>
      <c r="H419" s="29"/>
      <c r="I419" s="161"/>
      <c r="J419" s="29"/>
      <c r="K419" s="29"/>
      <c r="L419" s="30"/>
      <c r="M419" s="162"/>
      <c r="N419" s="163"/>
      <c r="O419" s="52"/>
      <c r="P419" s="52"/>
      <c r="Q419" s="52"/>
      <c r="R419" s="52"/>
      <c r="S419" s="52"/>
      <c r="T419" s="53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6" t="s">
        <v>135</v>
      </c>
      <c r="AU419" s="16" t="s">
        <v>80</v>
      </c>
    </row>
    <row r="420" spans="1:65" s="33" customFormat="1" ht="36">
      <c r="A420" s="29"/>
      <c r="B420" s="30"/>
      <c r="C420" s="29"/>
      <c r="D420" s="159" t="s">
        <v>137</v>
      </c>
      <c r="E420" s="29"/>
      <c r="F420" s="164" t="s">
        <v>605</v>
      </c>
      <c r="G420" s="29"/>
      <c r="H420" s="29"/>
      <c r="I420" s="161"/>
      <c r="J420" s="29"/>
      <c r="K420" s="29"/>
      <c r="L420" s="30"/>
      <c r="M420" s="162"/>
      <c r="N420" s="163"/>
      <c r="O420" s="52"/>
      <c r="P420" s="52"/>
      <c r="Q420" s="52"/>
      <c r="R420" s="52"/>
      <c r="S420" s="52"/>
      <c r="T420" s="53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T420" s="16" t="s">
        <v>137</v>
      </c>
      <c r="AU420" s="16" t="s">
        <v>80</v>
      </c>
    </row>
    <row r="421" spans="1:65" s="165" customFormat="1" ht="12">
      <c r="B421" s="166"/>
      <c r="D421" s="159" t="s">
        <v>139</v>
      </c>
      <c r="E421" s="167"/>
      <c r="F421" s="168" t="s">
        <v>505</v>
      </c>
      <c r="H421" s="167"/>
      <c r="I421" s="169"/>
      <c r="L421" s="166"/>
      <c r="M421" s="170"/>
      <c r="N421" s="171"/>
      <c r="O421" s="171"/>
      <c r="P421" s="171"/>
      <c r="Q421" s="171"/>
      <c r="R421" s="171"/>
      <c r="S421" s="171"/>
      <c r="T421" s="172"/>
      <c r="AT421" s="167" t="s">
        <v>139</v>
      </c>
      <c r="AU421" s="167" t="s">
        <v>80</v>
      </c>
      <c r="AV421" s="165" t="s">
        <v>78</v>
      </c>
      <c r="AW421" s="165" t="s">
        <v>31</v>
      </c>
      <c r="AX421" s="165" t="s">
        <v>70</v>
      </c>
      <c r="AY421" s="167" t="s">
        <v>126</v>
      </c>
    </row>
    <row r="422" spans="1:65" s="173" customFormat="1" ht="12">
      <c r="B422" s="174"/>
      <c r="D422" s="159" t="s">
        <v>139</v>
      </c>
      <c r="E422" s="175"/>
      <c r="F422" s="176" t="s">
        <v>606</v>
      </c>
      <c r="H422" s="177">
        <v>1</v>
      </c>
      <c r="I422" s="178"/>
      <c r="L422" s="174"/>
      <c r="M422" s="179"/>
      <c r="N422" s="180"/>
      <c r="O422" s="180"/>
      <c r="P422" s="180"/>
      <c r="Q422" s="180"/>
      <c r="R422" s="180"/>
      <c r="S422" s="180"/>
      <c r="T422" s="181"/>
      <c r="AT422" s="175" t="s">
        <v>139</v>
      </c>
      <c r="AU422" s="175" t="s">
        <v>80</v>
      </c>
      <c r="AV422" s="173" t="s">
        <v>80</v>
      </c>
      <c r="AW422" s="173" t="s">
        <v>31</v>
      </c>
      <c r="AX422" s="173" t="s">
        <v>70</v>
      </c>
      <c r="AY422" s="175" t="s">
        <v>126</v>
      </c>
    </row>
    <row r="423" spans="1:65" s="33" customFormat="1" ht="16.5" customHeight="1">
      <c r="A423" s="29"/>
      <c r="B423" s="146"/>
      <c r="C423" s="147" t="s">
        <v>607</v>
      </c>
      <c r="D423" s="147" t="s">
        <v>128</v>
      </c>
      <c r="E423" s="148" t="s">
        <v>608</v>
      </c>
      <c r="F423" s="149" t="s">
        <v>609</v>
      </c>
      <c r="G423" s="150" t="s">
        <v>144</v>
      </c>
      <c r="H423" s="311">
        <v>2</v>
      </c>
      <c r="I423" s="151"/>
      <c r="J423" s="152">
        <f>ROUND(I423*H423,2)</f>
        <v>0</v>
      </c>
      <c r="K423" s="149" t="s">
        <v>132</v>
      </c>
      <c r="L423" s="30"/>
      <c r="M423" s="153"/>
      <c r="N423" s="154" t="s">
        <v>41</v>
      </c>
      <c r="O423" s="52"/>
      <c r="P423" s="155">
        <f>O423*H423</f>
        <v>0</v>
      </c>
      <c r="Q423" s="155">
        <v>0</v>
      </c>
      <c r="R423" s="155">
        <f>Q423*H423</f>
        <v>0</v>
      </c>
      <c r="S423" s="155">
        <v>4.0000000000000001E-3</v>
      </c>
      <c r="T423" s="156">
        <f>S423*H423</f>
        <v>8.0000000000000002E-3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57" t="s">
        <v>133</v>
      </c>
      <c r="AT423" s="157" t="s">
        <v>128</v>
      </c>
      <c r="AU423" s="157" t="s">
        <v>80</v>
      </c>
      <c r="AY423" s="16" t="s">
        <v>126</v>
      </c>
      <c r="BE423" s="158">
        <f>IF(N423="základní",J423,0)</f>
        <v>0</v>
      </c>
      <c r="BF423" s="158">
        <f>IF(N423="snížená",J423,0)</f>
        <v>0</v>
      </c>
      <c r="BG423" s="158">
        <f>IF(N423="zákl. přenesená",J423,0)</f>
        <v>0</v>
      </c>
      <c r="BH423" s="158">
        <f>IF(N423="sníž. přenesená",J423,0)</f>
        <v>0</v>
      </c>
      <c r="BI423" s="158">
        <f>IF(N423="nulová",J423,0)</f>
        <v>0</v>
      </c>
      <c r="BJ423" s="16" t="s">
        <v>78</v>
      </c>
      <c r="BK423" s="158">
        <f>ROUND(I423*H423,2)</f>
        <v>0</v>
      </c>
      <c r="BL423" s="16" t="s">
        <v>133</v>
      </c>
      <c r="BM423" s="157" t="s">
        <v>610</v>
      </c>
    </row>
    <row r="424" spans="1:65" s="33" customFormat="1" ht="24">
      <c r="A424" s="29"/>
      <c r="B424" s="30"/>
      <c r="C424" s="29"/>
      <c r="D424" s="159" t="s">
        <v>135</v>
      </c>
      <c r="E424" s="29"/>
      <c r="F424" s="160" t="s">
        <v>611</v>
      </c>
      <c r="G424" s="29"/>
      <c r="H424" s="29"/>
      <c r="I424" s="161"/>
      <c r="J424" s="29"/>
      <c r="K424" s="29"/>
      <c r="L424" s="30"/>
      <c r="M424" s="162"/>
      <c r="N424" s="163"/>
      <c r="O424" s="52"/>
      <c r="P424" s="52"/>
      <c r="Q424" s="52"/>
      <c r="R424" s="52"/>
      <c r="S424" s="52"/>
      <c r="T424" s="53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T424" s="16" t="s">
        <v>135</v>
      </c>
      <c r="AU424" s="16" t="s">
        <v>80</v>
      </c>
    </row>
    <row r="425" spans="1:65" s="33" customFormat="1" ht="24">
      <c r="A425" s="29"/>
      <c r="B425" s="30"/>
      <c r="C425" s="29"/>
      <c r="D425" s="159" t="s">
        <v>137</v>
      </c>
      <c r="E425" s="29"/>
      <c r="F425" s="164" t="s">
        <v>612</v>
      </c>
      <c r="G425" s="29"/>
      <c r="H425" s="29"/>
      <c r="I425" s="161"/>
      <c r="J425" s="29"/>
      <c r="K425" s="29"/>
      <c r="L425" s="30"/>
      <c r="M425" s="162"/>
      <c r="N425" s="163"/>
      <c r="O425" s="52"/>
      <c r="P425" s="52"/>
      <c r="Q425" s="52"/>
      <c r="R425" s="52"/>
      <c r="S425" s="52"/>
      <c r="T425" s="53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6" t="s">
        <v>137</v>
      </c>
      <c r="AU425" s="16" t="s">
        <v>80</v>
      </c>
    </row>
    <row r="426" spans="1:65" s="165" customFormat="1" ht="12">
      <c r="B426" s="166"/>
      <c r="D426" s="159" t="s">
        <v>139</v>
      </c>
      <c r="E426" s="167"/>
      <c r="F426" s="168" t="s">
        <v>505</v>
      </c>
      <c r="H426" s="167"/>
      <c r="I426" s="169"/>
      <c r="L426" s="166"/>
      <c r="M426" s="170"/>
      <c r="N426" s="171"/>
      <c r="O426" s="171"/>
      <c r="P426" s="171"/>
      <c r="Q426" s="171"/>
      <c r="R426" s="171"/>
      <c r="S426" s="171"/>
      <c r="T426" s="172"/>
      <c r="AT426" s="167" t="s">
        <v>139</v>
      </c>
      <c r="AU426" s="167" t="s">
        <v>80</v>
      </c>
      <c r="AV426" s="165" t="s">
        <v>78</v>
      </c>
      <c r="AW426" s="165" t="s">
        <v>31</v>
      </c>
      <c r="AX426" s="165" t="s">
        <v>70</v>
      </c>
      <c r="AY426" s="167" t="s">
        <v>126</v>
      </c>
    </row>
    <row r="427" spans="1:65" s="173" customFormat="1" ht="24">
      <c r="B427" s="174"/>
      <c r="D427" s="159" t="s">
        <v>139</v>
      </c>
      <c r="E427" s="175"/>
      <c r="F427" s="176" t="s">
        <v>613</v>
      </c>
      <c r="H427" s="177">
        <v>2</v>
      </c>
      <c r="I427" s="178"/>
      <c r="L427" s="174"/>
      <c r="M427" s="179"/>
      <c r="N427" s="180"/>
      <c r="O427" s="180"/>
      <c r="P427" s="180"/>
      <c r="Q427" s="180"/>
      <c r="R427" s="180"/>
      <c r="S427" s="180"/>
      <c r="T427" s="181"/>
      <c r="AT427" s="175" t="s">
        <v>139</v>
      </c>
      <c r="AU427" s="175" t="s">
        <v>80</v>
      </c>
      <c r="AV427" s="173" t="s">
        <v>80</v>
      </c>
      <c r="AW427" s="173" t="s">
        <v>31</v>
      </c>
      <c r="AX427" s="173" t="s">
        <v>70</v>
      </c>
      <c r="AY427" s="175" t="s">
        <v>126</v>
      </c>
    </row>
    <row r="428" spans="1:65" s="33" customFormat="1" ht="16.5" customHeight="1">
      <c r="A428" s="29"/>
      <c r="B428" s="146"/>
      <c r="C428" s="147" t="s">
        <v>614</v>
      </c>
      <c r="D428" s="147" t="s">
        <v>128</v>
      </c>
      <c r="E428" s="148" t="s">
        <v>615</v>
      </c>
      <c r="F428" s="149" t="s">
        <v>616</v>
      </c>
      <c r="G428" s="150" t="s">
        <v>144</v>
      </c>
      <c r="H428" s="311">
        <v>32</v>
      </c>
      <c r="I428" s="151"/>
      <c r="J428" s="152">
        <f>ROUND(I428*H428,2)</f>
        <v>0</v>
      </c>
      <c r="K428" s="149" t="s">
        <v>132</v>
      </c>
      <c r="L428" s="30"/>
      <c r="M428" s="153"/>
      <c r="N428" s="154" t="s">
        <v>41</v>
      </c>
      <c r="O428" s="52"/>
      <c r="P428" s="155">
        <f>O428*H428</f>
        <v>0</v>
      </c>
      <c r="Q428" s="155">
        <v>0</v>
      </c>
      <c r="R428" s="155">
        <f>Q428*H428</f>
        <v>0</v>
      </c>
      <c r="S428" s="155">
        <v>6.5699999999999995E-2</v>
      </c>
      <c r="T428" s="156">
        <f>S428*H428</f>
        <v>2.1023999999999998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57" t="s">
        <v>133</v>
      </c>
      <c r="AT428" s="157" t="s">
        <v>128</v>
      </c>
      <c r="AU428" s="157" t="s">
        <v>80</v>
      </c>
      <c r="AY428" s="16" t="s">
        <v>126</v>
      </c>
      <c r="BE428" s="158">
        <f>IF(N428="základní",J428,0)</f>
        <v>0</v>
      </c>
      <c r="BF428" s="158">
        <f>IF(N428="snížená",J428,0)</f>
        <v>0</v>
      </c>
      <c r="BG428" s="158">
        <f>IF(N428="zákl. přenesená",J428,0)</f>
        <v>0</v>
      </c>
      <c r="BH428" s="158">
        <f>IF(N428="sníž. přenesená",J428,0)</f>
        <v>0</v>
      </c>
      <c r="BI428" s="158">
        <f>IF(N428="nulová",J428,0)</f>
        <v>0</v>
      </c>
      <c r="BJ428" s="16" t="s">
        <v>78</v>
      </c>
      <c r="BK428" s="158">
        <f>ROUND(I428*H428,2)</f>
        <v>0</v>
      </c>
      <c r="BL428" s="16" t="s">
        <v>133</v>
      </c>
      <c r="BM428" s="157" t="s">
        <v>617</v>
      </c>
    </row>
    <row r="429" spans="1:65" s="33" customFormat="1" ht="12">
      <c r="A429" s="29"/>
      <c r="B429" s="30"/>
      <c r="C429" s="29"/>
      <c r="D429" s="159" t="s">
        <v>135</v>
      </c>
      <c r="E429" s="29"/>
      <c r="F429" s="160" t="s">
        <v>618</v>
      </c>
      <c r="G429" s="29"/>
      <c r="H429" s="29"/>
      <c r="I429" s="161"/>
      <c r="J429" s="29"/>
      <c r="K429" s="29"/>
      <c r="L429" s="30"/>
      <c r="M429" s="162"/>
      <c r="N429" s="163"/>
      <c r="O429" s="52"/>
      <c r="P429" s="52"/>
      <c r="Q429" s="52"/>
      <c r="R429" s="52"/>
      <c r="S429" s="52"/>
      <c r="T429" s="53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6" t="s">
        <v>135</v>
      </c>
      <c r="AU429" s="16" t="s">
        <v>80</v>
      </c>
    </row>
    <row r="430" spans="1:65" s="33" customFormat="1" ht="24">
      <c r="A430" s="29"/>
      <c r="B430" s="30"/>
      <c r="C430" s="29"/>
      <c r="D430" s="159" t="s">
        <v>137</v>
      </c>
      <c r="E430" s="29"/>
      <c r="F430" s="164" t="s">
        <v>619</v>
      </c>
      <c r="G430" s="29"/>
      <c r="H430" s="29"/>
      <c r="I430" s="161"/>
      <c r="J430" s="29"/>
      <c r="K430" s="29"/>
      <c r="L430" s="30"/>
      <c r="M430" s="162"/>
      <c r="N430" s="163"/>
      <c r="O430" s="52"/>
      <c r="P430" s="52"/>
      <c r="Q430" s="52"/>
      <c r="R430" s="52"/>
      <c r="S430" s="52"/>
      <c r="T430" s="53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T430" s="16" t="s">
        <v>137</v>
      </c>
      <c r="AU430" s="16" t="s">
        <v>80</v>
      </c>
    </row>
    <row r="431" spans="1:65" s="165" customFormat="1" ht="12">
      <c r="B431" s="166"/>
      <c r="D431" s="159" t="s">
        <v>139</v>
      </c>
      <c r="E431" s="167"/>
      <c r="F431" s="168" t="s">
        <v>192</v>
      </c>
      <c r="H431" s="167"/>
      <c r="I431" s="169"/>
      <c r="L431" s="166"/>
      <c r="M431" s="170"/>
      <c r="N431" s="171"/>
      <c r="O431" s="171"/>
      <c r="P431" s="171"/>
      <c r="Q431" s="171"/>
      <c r="R431" s="171"/>
      <c r="S431" s="171"/>
      <c r="T431" s="172"/>
      <c r="AT431" s="167" t="s">
        <v>139</v>
      </c>
      <c r="AU431" s="167" t="s">
        <v>80</v>
      </c>
      <c r="AV431" s="165" t="s">
        <v>78</v>
      </c>
      <c r="AW431" s="165" t="s">
        <v>31</v>
      </c>
      <c r="AX431" s="165" t="s">
        <v>70</v>
      </c>
      <c r="AY431" s="167" t="s">
        <v>126</v>
      </c>
    </row>
    <row r="432" spans="1:65" s="173" customFormat="1" ht="12">
      <c r="B432" s="174"/>
      <c r="D432" s="159" t="s">
        <v>139</v>
      </c>
      <c r="E432" s="175"/>
      <c r="F432" s="176" t="s">
        <v>620</v>
      </c>
      <c r="H432" s="177">
        <v>32</v>
      </c>
      <c r="I432" s="178"/>
      <c r="L432" s="174"/>
      <c r="M432" s="179"/>
      <c r="N432" s="180"/>
      <c r="O432" s="180"/>
      <c r="P432" s="180"/>
      <c r="Q432" s="180"/>
      <c r="R432" s="180"/>
      <c r="S432" s="180"/>
      <c r="T432" s="181"/>
      <c r="AT432" s="175" t="s">
        <v>139</v>
      </c>
      <c r="AU432" s="175" t="s">
        <v>80</v>
      </c>
      <c r="AV432" s="173" t="s">
        <v>80</v>
      </c>
      <c r="AW432" s="173" t="s">
        <v>31</v>
      </c>
      <c r="AX432" s="173" t="s">
        <v>70</v>
      </c>
      <c r="AY432" s="175" t="s">
        <v>126</v>
      </c>
    </row>
    <row r="433" spans="1:65" s="33" customFormat="1" ht="16.5" customHeight="1">
      <c r="A433" s="29"/>
      <c r="B433" s="146"/>
      <c r="C433" s="147" t="s">
        <v>621</v>
      </c>
      <c r="D433" s="147" t="s">
        <v>128</v>
      </c>
      <c r="E433" s="148" t="s">
        <v>622</v>
      </c>
      <c r="F433" s="149" t="s">
        <v>623</v>
      </c>
      <c r="G433" s="150" t="s">
        <v>161</v>
      </c>
      <c r="H433" s="311">
        <v>78.5</v>
      </c>
      <c r="I433" s="151"/>
      <c r="J433" s="152">
        <f>ROUND(I433*H433,2)</f>
        <v>0</v>
      </c>
      <c r="K433" s="149" t="s">
        <v>132</v>
      </c>
      <c r="L433" s="30"/>
      <c r="M433" s="153"/>
      <c r="N433" s="154" t="s">
        <v>41</v>
      </c>
      <c r="O433" s="52"/>
      <c r="P433" s="155">
        <f>O433*H433</f>
        <v>0</v>
      </c>
      <c r="Q433" s="155">
        <v>0</v>
      </c>
      <c r="R433" s="155">
        <f>Q433*H433</f>
        <v>0</v>
      </c>
      <c r="S433" s="155">
        <v>2.48E-3</v>
      </c>
      <c r="T433" s="156">
        <f>S433*H433</f>
        <v>0.19467999999999999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57" t="s">
        <v>133</v>
      </c>
      <c r="AT433" s="157" t="s">
        <v>128</v>
      </c>
      <c r="AU433" s="157" t="s">
        <v>80</v>
      </c>
      <c r="AY433" s="16" t="s">
        <v>126</v>
      </c>
      <c r="BE433" s="158">
        <f>IF(N433="základní",J433,0)</f>
        <v>0</v>
      </c>
      <c r="BF433" s="158">
        <f>IF(N433="snížená",J433,0)</f>
        <v>0</v>
      </c>
      <c r="BG433" s="158">
        <f>IF(N433="zákl. přenesená",J433,0)</f>
        <v>0</v>
      </c>
      <c r="BH433" s="158">
        <f>IF(N433="sníž. přenesená",J433,0)</f>
        <v>0</v>
      </c>
      <c r="BI433" s="158">
        <f>IF(N433="nulová",J433,0)</f>
        <v>0</v>
      </c>
      <c r="BJ433" s="16" t="s">
        <v>78</v>
      </c>
      <c r="BK433" s="158">
        <f>ROUND(I433*H433,2)</f>
        <v>0</v>
      </c>
      <c r="BL433" s="16" t="s">
        <v>133</v>
      </c>
      <c r="BM433" s="157" t="s">
        <v>624</v>
      </c>
    </row>
    <row r="434" spans="1:65" s="33" customFormat="1" ht="12">
      <c r="A434" s="29"/>
      <c r="B434" s="30"/>
      <c r="C434" s="29"/>
      <c r="D434" s="159" t="s">
        <v>135</v>
      </c>
      <c r="E434" s="29"/>
      <c r="F434" s="160" t="s">
        <v>625</v>
      </c>
      <c r="G434" s="29"/>
      <c r="H434" s="29"/>
      <c r="I434" s="161"/>
      <c r="J434" s="29"/>
      <c r="K434" s="29"/>
      <c r="L434" s="30"/>
      <c r="M434" s="162"/>
      <c r="N434" s="163"/>
      <c r="O434" s="52"/>
      <c r="P434" s="52"/>
      <c r="Q434" s="52"/>
      <c r="R434" s="52"/>
      <c r="S434" s="52"/>
      <c r="T434" s="53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T434" s="16" t="s">
        <v>135</v>
      </c>
      <c r="AU434" s="16" t="s">
        <v>80</v>
      </c>
    </row>
    <row r="435" spans="1:65" s="33" customFormat="1" ht="24">
      <c r="A435" s="29"/>
      <c r="B435" s="30"/>
      <c r="C435" s="29"/>
      <c r="D435" s="159" t="s">
        <v>137</v>
      </c>
      <c r="E435" s="29"/>
      <c r="F435" s="164" t="s">
        <v>619</v>
      </c>
      <c r="G435" s="29"/>
      <c r="H435" s="29"/>
      <c r="I435" s="161"/>
      <c r="J435" s="29"/>
      <c r="K435" s="29"/>
      <c r="L435" s="30"/>
      <c r="M435" s="162"/>
      <c r="N435" s="163"/>
      <c r="O435" s="52"/>
      <c r="P435" s="52"/>
      <c r="Q435" s="52"/>
      <c r="R435" s="52"/>
      <c r="S435" s="52"/>
      <c r="T435" s="53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T435" s="16" t="s">
        <v>137</v>
      </c>
      <c r="AU435" s="16" t="s">
        <v>80</v>
      </c>
    </row>
    <row r="436" spans="1:65" s="165" customFormat="1" ht="12">
      <c r="B436" s="166"/>
      <c r="D436" s="159" t="s">
        <v>139</v>
      </c>
      <c r="E436" s="167"/>
      <c r="F436" s="168" t="s">
        <v>192</v>
      </c>
      <c r="H436" s="167"/>
      <c r="I436" s="169"/>
      <c r="L436" s="166"/>
      <c r="M436" s="170"/>
      <c r="N436" s="171"/>
      <c r="O436" s="171"/>
      <c r="P436" s="171"/>
      <c r="Q436" s="171"/>
      <c r="R436" s="171"/>
      <c r="S436" s="171"/>
      <c r="T436" s="172"/>
      <c r="AT436" s="167" t="s">
        <v>139</v>
      </c>
      <c r="AU436" s="167" t="s">
        <v>80</v>
      </c>
      <c r="AV436" s="165" t="s">
        <v>78</v>
      </c>
      <c r="AW436" s="165" t="s">
        <v>31</v>
      </c>
      <c r="AX436" s="165" t="s">
        <v>70</v>
      </c>
      <c r="AY436" s="167" t="s">
        <v>126</v>
      </c>
    </row>
    <row r="437" spans="1:65" s="173" customFormat="1" ht="12">
      <c r="B437" s="174"/>
      <c r="D437" s="159" t="s">
        <v>139</v>
      </c>
      <c r="E437" s="175"/>
      <c r="F437" s="176" t="s">
        <v>626</v>
      </c>
      <c r="H437" s="177">
        <v>78.5</v>
      </c>
      <c r="I437" s="178"/>
      <c r="L437" s="174"/>
      <c r="M437" s="179"/>
      <c r="N437" s="180"/>
      <c r="O437" s="180"/>
      <c r="P437" s="180"/>
      <c r="Q437" s="180"/>
      <c r="R437" s="180"/>
      <c r="S437" s="180"/>
      <c r="T437" s="181"/>
      <c r="AT437" s="175" t="s">
        <v>139</v>
      </c>
      <c r="AU437" s="175" t="s">
        <v>80</v>
      </c>
      <c r="AV437" s="173" t="s">
        <v>80</v>
      </c>
      <c r="AW437" s="173" t="s">
        <v>31</v>
      </c>
      <c r="AX437" s="173" t="s">
        <v>70</v>
      </c>
      <c r="AY437" s="175" t="s">
        <v>126</v>
      </c>
    </row>
    <row r="438" spans="1:65" s="132" customFormat="1" ht="22.75" customHeight="1">
      <c r="B438" s="133"/>
      <c r="D438" s="134" t="s">
        <v>69</v>
      </c>
      <c r="E438" s="144" t="s">
        <v>627</v>
      </c>
      <c r="F438" s="144" t="s">
        <v>628</v>
      </c>
      <c r="I438" s="136"/>
      <c r="J438" s="145">
        <f>BK438</f>
        <v>0</v>
      </c>
      <c r="L438" s="133"/>
      <c r="M438" s="138"/>
      <c r="N438" s="139"/>
      <c r="O438" s="139"/>
      <c r="P438" s="140">
        <f>SUM(P439:P453)</f>
        <v>0</v>
      </c>
      <c r="Q438" s="139"/>
      <c r="R438" s="140">
        <f>SUM(R439:R453)</f>
        <v>0</v>
      </c>
      <c r="S438" s="139"/>
      <c r="T438" s="141">
        <f>SUM(T439:T453)</f>
        <v>0</v>
      </c>
      <c r="AR438" s="134" t="s">
        <v>78</v>
      </c>
      <c r="AT438" s="142" t="s">
        <v>69</v>
      </c>
      <c r="AU438" s="142" t="s">
        <v>78</v>
      </c>
      <c r="AY438" s="134" t="s">
        <v>126</v>
      </c>
      <c r="BK438" s="143">
        <f>SUM(BK439:BK453)</f>
        <v>0</v>
      </c>
    </row>
    <row r="439" spans="1:65" s="33" customFormat="1" ht="24.25" customHeight="1">
      <c r="A439" s="29"/>
      <c r="B439" s="146"/>
      <c r="C439" s="147" t="s">
        <v>629</v>
      </c>
      <c r="D439" s="147" t="s">
        <v>128</v>
      </c>
      <c r="E439" s="148" t="s">
        <v>630</v>
      </c>
      <c r="F439" s="149" t="s">
        <v>631</v>
      </c>
      <c r="G439" s="150" t="s">
        <v>226</v>
      </c>
      <c r="H439" s="311">
        <f>11.685+4.18</f>
        <v>15.865</v>
      </c>
      <c r="I439" s="151"/>
      <c r="J439" s="152">
        <f>ROUND(I439*H439,2)</f>
        <v>0</v>
      </c>
      <c r="K439" s="149"/>
      <c r="L439" s="30"/>
      <c r="M439" s="153"/>
      <c r="N439" s="154" t="s">
        <v>41</v>
      </c>
      <c r="O439" s="52"/>
      <c r="P439" s="155">
        <f>O439*H439</f>
        <v>0</v>
      </c>
      <c r="Q439" s="155">
        <v>0</v>
      </c>
      <c r="R439" s="155">
        <f>Q439*H439</f>
        <v>0</v>
      </c>
      <c r="S439" s="155">
        <v>0</v>
      </c>
      <c r="T439" s="156">
        <f>S439*H439</f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57" t="s">
        <v>133</v>
      </c>
      <c r="AT439" s="157" t="s">
        <v>128</v>
      </c>
      <c r="AU439" s="157" t="s">
        <v>80</v>
      </c>
      <c r="AY439" s="16" t="s">
        <v>126</v>
      </c>
      <c r="BE439" s="158">
        <f>IF(N439="základní",J439,0)</f>
        <v>0</v>
      </c>
      <c r="BF439" s="158">
        <f>IF(N439="snížená",J439,0)</f>
        <v>0</v>
      </c>
      <c r="BG439" s="158">
        <f>IF(N439="zákl. přenesená",J439,0)</f>
        <v>0</v>
      </c>
      <c r="BH439" s="158">
        <f>IF(N439="sníž. přenesená",J439,0)</f>
        <v>0</v>
      </c>
      <c r="BI439" s="158">
        <f>IF(N439="nulová",J439,0)</f>
        <v>0</v>
      </c>
      <c r="BJ439" s="16" t="s">
        <v>78</v>
      </c>
      <c r="BK439" s="158">
        <f>ROUND(I439*H439,2)</f>
        <v>0</v>
      </c>
      <c r="BL439" s="16" t="s">
        <v>133</v>
      </c>
      <c r="BM439" s="157" t="s">
        <v>632</v>
      </c>
    </row>
    <row r="440" spans="1:65" s="33" customFormat="1" ht="24">
      <c r="A440" s="29"/>
      <c r="B440" s="30"/>
      <c r="C440" s="29"/>
      <c r="D440" s="159" t="s">
        <v>135</v>
      </c>
      <c r="E440" s="29"/>
      <c r="F440" s="160" t="s">
        <v>633</v>
      </c>
      <c r="G440" s="29"/>
      <c r="H440" s="29"/>
      <c r="I440" s="161"/>
      <c r="J440" s="29"/>
      <c r="K440" s="29"/>
      <c r="L440" s="30"/>
      <c r="M440" s="162"/>
      <c r="N440" s="163"/>
      <c r="O440" s="52"/>
      <c r="P440" s="52"/>
      <c r="Q440" s="52"/>
      <c r="R440" s="52"/>
      <c r="S440" s="52"/>
      <c r="T440" s="53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T440" s="16" t="s">
        <v>135</v>
      </c>
      <c r="AU440" s="16" t="s">
        <v>80</v>
      </c>
    </row>
    <row r="441" spans="1:65" s="173" customFormat="1" ht="12">
      <c r="B441" s="174"/>
      <c r="D441" s="159" t="s">
        <v>139</v>
      </c>
      <c r="E441" s="175"/>
      <c r="F441" s="176" t="s">
        <v>634</v>
      </c>
      <c r="H441" s="177">
        <v>11.685</v>
      </c>
      <c r="I441" s="178"/>
      <c r="L441" s="174"/>
      <c r="M441" s="179"/>
      <c r="N441" s="180"/>
      <c r="O441" s="180"/>
      <c r="P441" s="180"/>
      <c r="Q441" s="180"/>
      <c r="R441" s="180"/>
      <c r="S441" s="180"/>
      <c r="T441" s="181"/>
      <c r="AT441" s="175" t="s">
        <v>139</v>
      </c>
      <c r="AU441" s="175" t="s">
        <v>80</v>
      </c>
      <c r="AV441" s="173" t="s">
        <v>80</v>
      </c>
      <c r="AW441" s="173" t="s">
        <v>31</v>
      </c>
      <c r="AX441" s="173" t="s">
        <v>70</v>
      </c>
      <c r="AY441" s="175" t="s">
        <v>126</v>
      </c>
    </row>
    <row r="442" spans="1:65" s="173" customFormat="1" ht="12">
      <c r="B442" s="174"/>
      <c r="D442" s="159" t="s">
        <v>139</v>
      </c>
      <c r="E442" s="175"/>
      <c r="F442" s="176" t="s">
        <v>635</v>
      </c>
      <c r="H442" s="177">
        <v>1.76</v>
      </c>
      <c r="I442" s="178"/>
      <c r="L442" s="174"/>
      <c r="M442" s="179"/>
      <c r="N442" s="180"/>
      <c r="O442" s="180"/>
      <c r="P442" s="180"/>
      <c r="Q442" s="180"/>
      <c r="R442" s="180"/>
      <c r="S442" s="180"/>
      <c r="T442" s="181"/>
      <c r="AT442" s="175" t="s">
        <v>139</v>
      </c>
      <c r="AU442" s="175" t="s">
        <v>80</v>
      </c>
      <c r="AV442" s="173" t="s">
        <v>80</v>
      </c>
      <c r="AW442" s="173" t="s">
        <v>31</v>
      </c>
      <c r="AX442" s="173" t="s">
        <v>70</v>
      </c>
      <c r="AY442" s="175" t="s">
        <v>126</v>
      </c>
    </row>
    <row r="443" spans="1:65" s="173" customFormat="1" ht="12">
      <c r="B443" s="174"/>
      <c r="D443" s="159" t="s">
        <v>139</v>
      </c>
      <c r="E443" s="175"/>
      <c r="F443" s="176" t="s">
        <v>636</v>
      </c>
      <c r="H443" s="177">
        <v>4.18</v>
      </c>
      <c r="I443" s="178"/>
      <c r="L443" s="174"/>
      <c r="M443" s="179"/>
      <c r="N443" s="180"/>
      <c r="O443" s="180"/>
      <c r="P443" s="180"/>
      <c r="Q443" s="180"/>
      <c r="R443" s="180"/>
      <c r="S443" s="180"/>
      <c r="T443" s="181"/>
      <c r="AT443" s="175" t="s">
        <v>139</v>
      </c>
      <c r="AU443" s="175" t="s">
        <v>80</v>
      </c>
      <c r="AV443" s="173" t="s">
        <v>80</v>
      </c>
      <c r="AW443" s="173" t="s">
        <v>31</v>
      </c>
      <c r="AX443" s="173" t="s">
        <v>70</v>
      </c>
      <c r="AY443" s="175" t="s">
        <v>126</v>
      </c>
    </row>
    <row r="444" spans="1:65" s="33" customFormat="1" ht="16.5" customHeight="1">
      <c r="A444" s="29"/>
      <c r="B444" s="146"/>
      <c r="C444" s="147" t="s">
        <v>637</v>
      </c>
      <c r="D444" s="147" t="s">
        <v>128</v>
      </c>
      <c r="E444" s="148" t="s">
        <v>638</v>
      </c>
      <c r="F444" s="149" t="s">
        <v>639</v>
      </c>
      <c r="G444" s="150" t="s">
        <v>226</v>
      </c>
      <c r="H444" s="311">
        <v>2.379</v>
      </c>
      <c r="I444" s="151"/>
      <c r="J444" s="152">
        <f>ROUND(I444*H444,2)</f>
        <v>0</v>
      </c>
      <c r="K444" s="149"/>
      <c r="L444" s="30"/>
      <c r="M444" s="153"/>
      <c r="N444" s="154" t="s">
        <v>41</v>
      </c>
      <c r="O444" s="52"/>
      <c r="P444" s="155">
        <f>O444*H444</f>
        <v>0</v>
      </c>
      <c r="Q444" s="155">
        <v>0</v>
      </c>
      <c r="R444" s="155">
        <f>Q444*H444</f>
        <v>0</v>
      </c>
      <c r="S444" s="155">
        <v>0</v>
      </c>
      <c r="T444" s="156">
        <f>S444*H444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57" t="s">
        <v>133</v>
      </c>
      <c r="AT444" s="157" t="s">
        <v>128</v>
      </c>
      <c r="AU444" s="157" t="s">
        <v>80</v>
      </c>
      <c r="AY444" s="16" t="s">
        <v>126</v>
      </c>
      <c r="BE444" s="158">
        <f>IF(N444="základní",J444,0)</f>
        <v>0</v>
      </c>
      <c r="BF444" s="158">
        <f>IF(N444="snížená",J444,0)</f>
        <v>0</v>
      </c>
      <c r="BG444" s="158">
        <f>IF(N444="zákl. přenesená",J444,0)</f>
        <v>0</v>
      </c>
      <c r="BH444" s="158">
        <f>IF(N444="sníž. přenesená",J444,0)</f>
        <v>0</v>
      </c>
      <c r="BI444" s="158">
        <f>IF(N444="nulová",J444,0)</f>
        <v>0</v>
      </c>
      <c r="BJ444" s="16" t="s">
        <v>78</v>
      </c>
      <c r="BK444" s="158">
        <f>ROUND(I444*H444,2)</f>
        <v>0</v>
      </c>
      <c r="BL444" s="16" t="s">
        <v>133</v>
      </c>
      <c r="BM444" s="157" t="s">
        <v>640</v>
      </c>
    </row>
    <row r="445" spans="1:65" s="33" customFormat="1" ht="24">
      <c r="A445" s="29"/>
      <c r="B445" s="30"/>
      <c r="C445" s="29"/>
      <c r="D445" s="159" t="s">
        <v>135</v>
      </c>
      <c r="E445" s="29"/>
      <c r="F445" s="160" t="s">
        <v>641</v>
      </c>
      <c r="G445" s="29"/>
      <c r="H445" s="29"/>
      <c r="I445" s="161"/>
      <c r="J445" s="29"/>
      <c r="K445" s="29"/>
      <c r="L445" s="30"/>
      <c r="M445" s="162"/>
      <c r="N445" s="163"/>
      <c r="O445" s="52"/>
      <c r="P445" s="52"/>
      <c r="Q445" s="52"/>
      <c r="R445" s="52"/>
      <c r="S445" s="52"/>
      <c r="T445" s="53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T445" s="16" t="s">
        <v>135</v>
      </c>
      <c r="AU445" s="16" t="s">
        <v>80</v>
      </c>
    </row>
    <row r="446" spans="1:65" s="173" customFormat="1" ht="12">
      <c r="B446" s="174"/>
      <c r="D446" s="159" t="s">
        <v>139</v>
      </c>
      <c r="E446" s="175"/>
      <c r="F446" s="176" t="s">
        <v>642</v>
      </c>
      <c r="H446" s="177">
        <v>2.379</v>
      </c>
      <c r="I446" s="178"/>
      <c r="L446" s="174"/>
      <c r="M446" s="179"/>
      <c r="N446" s="180"/>
      <c r="O446" s="180"/>
      <c r="P446" s="180"/>
      <c r="Q446" s="180"/>
      <c r="R446" s="180"/>
      <c r="S446" s="180"/>
      <c r="T446" s="181"/>
      <c r="AT446" s="175" t="s">
        <v>139</v>
      </c>
      <c r="AU446" s="175" t="s">
        <v>80</v>
      </c>
      <c r="AV446" s="173" t="s">
        <v>80</v>
      </c>
      <c r="AW446" s="173" t="s">
        <v>31</v>
      </c>
      <c r="AX446" s="173" t="s">
        <v>70</v>
      </c>
      <c r="AY446" s="175" t="s">
        <v>126</v>
      </c>
    </row>
    <row r="447" spans="1:65" s="33" customFormat="1" ht="24.25" customHeight="1">
      <c r="A447" s="29"/>
      <c r="B447" s="146"/>
      <c r="C447" s="147" t="s">
        <v>643</v>
      </c>
      <c r="D447" s="147" t="s">
        <v>128</v>
      </c>
      <c r="E447" s="148" t="s">
        <v>644</v>
      </c>
      <c r="F447" s="149" t="s">
        <v>645</v>
      </c>
      <c r="G447" s="150" t="s">
        <v>226</v>
      </c>
      <c r="H447" s="311">
        <v>15.865</v>
      </c>
      <c r="I447" s="151"/>
      <c r="J447" s="152">
        <f>ROUND(I447*H447,2)</f>
        <v>0</v>
      </c>
      <c r="K447" s="149" t="s">
        <v>132</v>
      </c>
      <c r="L447" s="30"/>
      <c r="M447" s="153"/>
      <c r="N447" s="154" t="s">
        <v>41</v>
      </c>
      <c r="O447" s="52"/>
      <c r="P447" s="155">
        <f>O447*H447</f>
        <v>0</v>
      </c>
      <c r="Q447" s="155">
        <v>0</v>
      </c>
      <c r="R447" s="155">
        <f>Q447*H447</f>
        <v>0</v>
      </c>
      <c r="S447" s="155">
        <v>0</v>
      </c>
      <c r="T447" s="156">
        <f>S447*H447</f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57" t="s">
        <v>133</v>
      </c>
      <c r="AT447" s="157" t="s">
        <v>128</v>
      </c>
      <c r="AU447" s="157" t="s">
        <v>80</v>
      </c>
      <c r="AY447" s="16" t="s">
        <v>126</v>
      </c>
      <c r="BE447" s="158">
        <f>IF(N447="základní",J447,0)</f>
        <v>0</v>
      </c>
      <c r="BF447" s="158">
        <f>IF(N447="snížená",J447,0)</f>
        <v>0</v>
      </c>
      <c r="BG447" s="158">
        <f>IF(N447="zákl. přenesená",J447,0)</f>
        <v>0</v>
      </c>
      <c r="BH447" s="158">
        <f>IF(N447="sníž. přenesená",J447,0)</f>
        <v>0</v>
      </c>
      <c r="BI447" s="158">
        <f>IF(N447="nulová",J447,0)</f>
        <v>0</v>
      </c>
      <c r="BJ447" s="16" t="s">
        <v>78</v>
      </c>
      <c r="BK447" s="158">
        <f>ROUND(I447*H447,2)</f>
        <v>0</v>
      </c>
      <c r="BL447" s="16" t="s">
        <v>133</v>
      </c>
      <c r="BM447" s="157" t="s">
        <v>646</v>
      </c>
    </row>
    <row r="448" spans="1:65" s="33" customFormat="1" ht="24">
      <c r="A448" s="29"/>
      <c r="B448" s="30"/>
      <c r="C448" s="29"/>
      <c r="D448" s="159" t="s">
        <v>135</v>
      </c>
      <c r="E448" s="29"/>
      <c r="F448" s="160" t="s">
        <v>647</v>
      </c>
      <c r="G448" s="29"/>
      <c r="H448" s="29"/>
      <c r="I448" s="161"/>
      <c r="J448" s="29"/>
      <c r="K448" s="29"/>
      <c r="L448" s="30"/>
      <c r="M448" s="162"/>
      <c r="N448" s="163"/>
      <c r="O448" s="52"/>
      <c r="P448" s="52"/>
      <c r="Q448" s="52"/>
      <c r="R448" s="52"/>
      <c r="S448" s="52"/>
      <c r="T448" s="53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T448" s="16" t="s">
        <v>135</v>
      </c>
      <c r="AU448" s="16" t="s">
        <v>80</v>
      </c>
    </row>
    <row r="449" spans="1:65" s="173" customFormat="1" ht="12">
      <c r="B449" s="174"/>
      <c r="D449" s="159" t="s">
        <v>139</v>
      </c>
      <c r="E449" s="175"/>
      <c r="F449" s="176" t="s">
        <v>634</v>
      </c>
      <c r="H449" s="177">
        <v>11.685</v>
      </c>
      <c r="I449" s="178"/>
      <c r="L449" s="174"/>
      <c r="M449" s="179"/>
      <c r="N449" s="180"/>
      <c r="O449" s="180"/>
      <c r="P449" s="180"/>
      <c r="Q449" s="180"/>
      <c r="R449" s="180"/>
      <c r="S449" s="180"/>
      <c r="T449" s="181"/>
      <c r="AT449" s="175" t="s">
        <v>139</v>
      </c>
      <c r="AU449" s="175" t="s">
        <v>80</v>
      </c>
      <c r="AV449" s="173" t="s">
        <v>80</v>
      </c>
      <c r="AW449" s="173" t="s">
        <v>31</v>
      </c>
      <c r="AX449" s="173" t="s">
        <v>70</v>
      </c>
      <c r="AY449" s="175" t="s">
        <v>126</v>
      </c>
    </row>
    <row r="450" spans="1:65" s="173" customFormat="1" ht="12">
      <c r="B450" s="174"/>
      <c r="D450" s="159" t="s">
        <v>139</v>
      </c>
      <c r="E450" s="175"/>
      <c r="F450" s="176" t="s">
        <v>636</v>
      </c>
      <c r="H450" s="177">
        <v>4.18</v>
      </c>
      <c r="I450" s="178"/>
      <c r="L450" s="174"/>
      <c r="M450" s="179"/>
      <c r="N450" s="180"/>
      <c r="O450" s="180"/>
      <c r="P450" s="180"/>
      <c r="Q450" s="180"/>
      <c r="R450" s="180"/>
      <c r="S450" s="180"/>
      <c r="T450" s="181"/>
      <c r="AT450" s="175" t="s">
        <v>139</v>
      </c>
      <c r="AU450" s="175" t="s">
        <v>80</v>
      </c>
      <c r="AV450" s="173" t="s">
        <v>80</v>
      </c>
      <c r="AW450" s="173" t="s">
        <v>31</v>
      </c>
      <c r="AX450" s="173" t="s">
        <v>70</v>
      </c>
      <c r="AY450" s="175" t="s">
        <v>126</v>
      </c>
    </row>
    <row r="451" spans="1:65" s="33" customFormat="1" ht="24.25" customHeight="1">
      <c r="A451" s="29"/>
      <c r="B451" s="146"/>
      <c r="C451" s="147" t="s">
        <v>648</v>
      </c>
      <c r="D451" s="147" t="s">
        <v>128</v>
      </c>
      <c r="E451" s="148" t="s">
        <v>649</v>
      </c>
      <c r="F451" s="149" t="s">
        <v>650</v>
      </c>
      <c r="G451" s="150" t="s">
        <v>226</v>
      </c>
      <c r="H451" s="311">
        <v>0</v>
      </c>
      <c r="I451" s="305"/>
      <c r="J451" s="152">
        <f>ROUND(I451*H451,2)</f>
        <v>0</v>
      </c>
      <c r="K451" s="149" t="s">
        <v>132</v>
      </c>
      <c r="L451" s="30"/>
      <c r="M451" s="153"/>
      <c r="N451" s="154" t="s">
        <v>41</v>
      </c>
      <c r="O451" s="52"/>
      <c r="P451" s="155">
        <f>O451*H451</f>
        <v>0</v>
      </c>
      <c r="Q451" s="155">
        <v>0</v>
      </c>
      <c r="R451" s="155">
        <f>Q451*H451</f>
        <v>0</v>
      </c>
      <c r="S451" s="155">
        <v>0</v>
      </c>
      <c r="T451" s="156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57" t="s">
        <v>133</v>
      </c>
      <c r="AT451" s="157" t="s">
        <v>128</v>
      </c>
      <c r="AU451" s="157" t="s">
        <v>80</v>
      </c>
      <c r="AY451" s="16" t="s">
        <v>126</v>
      </c>
      <c r="BE451" s="158">
        <f>IF(N451="základní",J451,0)</f>
        <v>0</v>
      </c>
      <c r="BF451" s="158">
        <f>IF(N451="snížená",J451,0)</f>
        <v>0</v>
      </c>
      <c r="BG451" s="158">
        <f>IF(N451="zákl. přenesená",J451,0)</f>
        <v>0</v>
      </c>
      <c r="BH451" s="158">
        <f>IF(N451="sníž. přenesená",J451,0)</f>
        <v>0</v>
      </c>
      <c r="BI451" s="158">
        <f>IF(N451="nulová",J451,0)</f>
        <v>0</v>
      </c>
      <c r="BJ451" s="16" t="s">
        <v>78</v>
      </c>
      <c r="BK451" s="158">
        <f>ROUND(I451*H451,2)</f>
        <v>0</v>
      </c>
      <c r="BL451" s="16" t="s">
        <v>133</v>
      </c>
      <c r="BM451" s="157" t="s">
        <v>651</v>
      </c>
    </row>
    <row r="452" spans="1:65" s="33" customFormat="1" ht="24">
      <c r="A452" s="29"/>
      <c r="B452" s="30"/>
      <c r="C452" s="29"/>
      <c r="D452" s="159" t="s">
        <v>135</v>
      </c>
      <c r="E452" s="29"/>
      <c r="F452" s="160" t="s">
        <v>650</v>
      </c>
      <c r="G452" s="29"/>
      <c r="H452" s="29"/>
      <c r="I452" s="161"/>
      <c r="J452" s="29"/>
      <c r="K452" s="29"/>
      <c r="L452" s="30"/>
      <c r="M452" s="162"/>
      <c r="N452" s="163"/>
      <c r="O452" s="52"/>
      <c r="P452" s="52"/>
      <c r="Q452" s="52"/>
      <c r="R452" s="52"/>
      <c r="S452" s="52"/>
      <c r="T452" s="53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6" t="s">
        <v>135</v>
      </c>
      <c r="AU452" s="16" t="s">
        <v>80</v>
      </c>
    </row>
    <row r="453" spans="1:65" s="173" customFormat="1" ht="12">
      <c r="B453" s="174"/>
      <c r="D453" s="159" t="s">
        <v>139</v>
      </c>
      <c r="E453" s="175"/>
      <c r="F453" s="176" t="s">
        <v>635</v>
      </c>
      <c r="H453" s="177">
        <v>1.76</v>
      </c>
      <c r="I453" s="178"/>
      <c r="L453" s="174"/>
      <c r="M453" s="179"/>
      <c r="N453" s="180"/>
      <c r="O453" s="180"/>
      <c r="P453" s="180"/>
      <c r="Q453" s="180"/>
      <c r="R453" s="180"/>
      <c r="S453" s="180"/>
      <c r="T453" s="181"/>
      <c r="AT453" s="175" t="s">
        <v>139</v>
      </c>
      <c r="AU453" s="175" t="s">
        <v>80</v>
      </c>
      <c r="AV453" s="173" t="s">
        <v>80</v>
      </c>
      <c r="AW453" s="173" t="s">
        <v>31</v>
      </c>
      <c r="AX453" s="173" t="s">
        <v>70</v>
      </c>
      <c r="AY453" s="175" t="s">
        <v>126</v>
      </c>
    </row>
    <row r="454" spans="1:65" s="132" customFormat="1" ht="22.75" customHeight="1">
      <c r="B454" s="133"/>
      <c r="D454" s="134" t="s">
        <v>69</v>
      </c>
      <c r="E454" s="144" t="s">
        <v>652</v>
      </c>
      <c r="F454" s="144" t="s">
        <v>653</v>
      </c>
      <c r="I454" s="136"/>
      <c r="J454" s="145">
        <f>BK454</f>
        <v>0</v>
      </c>
      <c r="L454" s="133"/>
      <c r="M454" s="138"/>
      <c r="N454" s="139"/>
      <c r="O454" s="139"/>
      <c r="P454" s="140">
        <f>SUM(P455:P456)</f>
        <v>0</v>
      </c>
      <c r="Q454" s="139"/>
      <c r="R454" s="140">
        <f>SUM(R455:R456)</f>
        <v>0</v>
      </c>
      <c r="S454" s="139"/>
      <c r="T454" s="141">
        <f>SUM(T455:T456)</f>
        <v>0</v>
      </c>
      <c r="AR454" s="134" t="s">
        <v>78</v>
      </c>
      <c r="AT454" s="142" t="s">
        <v>69</v>
      </c>
      <c r="AU454" s="142" t="s">
        <v>78</v>
      </c>
      <c r="AY454" s="134" t="s">
        <v>126</v>
      </c>
      <c r="BK454" s="143">
        <f>SUM(BK455:BK456)</f>
        <v>0</v>
      </c>
    </row>
    <row r="455" spans="1:65" s="33" customFormat="1" ht="16.5" customHeight="1">
      <c r="A455" s="29"/>
      <c r="B455" s="146"/>
      <c r="C455" s="147" t="s">
        <v>654</v>
      </c>
      <c r="D455" s="147" t="s">
        <v>128</v>
      </c>
      <c r="E455" s="148" t="s">
        <v>655</v>
      </c>
      <c r="F455" s="149" t="s">
        <v>656</v>
      </c>
      <c r="G455" s="150" t="s">
        <v>226</v>
      </c>
      <c r="H455" s="311">
        <v>55.75</v>
      </c>
      <c r="I455" s="151"/>
      <c r="J455" s="152">
        <f>ROUND(I455*H455,2)</f>
        <v>0</v>
      </c>
      <c r="K455" s="149" t="s">
        <v>132</v>
      </c>
      <c r="L455" s="30"/>
      <c r="M455" s="153"/>
      <c r="N455" s="154" t="s">
        <v>41</v>
      </c>
      <c r="O455" s="52"/>
      <c r="P455" s="155">
        <f>O455*H455</f>
        <v>0</v>
      </c>
      <c r="Q455" s="155">
        <v>0</v>
      </c>
      <c r="R455" s="155">
        <f>Q455*H455</f>
        <v>0</v>
      </c>
      <c r="S455" s="155">
        <v>0</v>
      </c>
      <c r="T455" s="156">
        <f>S455*H455</f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57" t="s">
        <v>133</v>
      </c>
      <c r="AT455" s="157" t="s">
        <v>128</v>
      </c>
      <c r="AU455" s="157" t="s">
        <v>80</v>
      </c>
      <c r="AY455" s="16" t="s">
        <v>126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6" t="s">
        <v>78</v>
      </c>
      <c r="BK455" s="158">
        <f>ROUND(I455*H455,2)</f>
        <v>0</v>
      </c>
      <c r="BL455" s="16" t="s">
        <v>133</v>
      </c>
      <c r="BM455" s="157" t="s">
        <v>657</v>
      </c>
    </row>
    <row r="456" spans="1:65" s="33" customFormat="1" ht="12">
      <c r="A456" s="29"/>
      <c r="B456" s="30"/>
      <c r="C456" s="29"/>
      <c r="D456" s="159" t="s">
        <v>135</v>
      </c>
      <c r="E456" s="29"/>
      <c r="F456" s="160" t="s">
        <v>658</v>
      </c>
      <c r="G456" s="29"/>
      <c r="H456" s="29"/>
      <c r="I456" s="161"/>
      <c r="J456" s="29"/>
      <c r="K456" s="29"/>
      <c r="L456" s="30"/>
      <c r="M456" s="162"/>
      <c r="N456" s="163"/>
      <c r="O456" s="52"/>
      <c r="P456" s="52"/>
      <c r="Q456" s="52"/>
      <c r="R456" s="52"/>
      <c r="S456" s="52"/>
      <c r="T456" s="53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T456" s="16" t="s">
        <v>135</v>
      </c>
      <c r="AU456" s="16" t="s">
        <v>80</v>
      </c>
    </row>
    <row r="457" spans="1:65" s="132" customFormat="1" ht="26" customHeight="1">
      <c r="B457" s="133"/>
      <c r="D457" s="134" t="s">
        <v>69</v>
      </c>
      <c r="E457" s="135" t="s">
        <v>223</v>
      </c>
      <c r="F457" s="135" t="s">
        <v>659</v>
      </c>
      <c r="I457" s="136"/>
      <c r="J457" s="137">
        <f>BK457</f>
        <v>0</v>
      </c>
      <c r="L457" s="133"/>
      <c r="M457" s="138"/>
      <c r="N457" s="139"/>
      <c r="O457" s="139"/>
      <c r="P457" s="140">
        <f>P458</f>
        <v>0</v>
      </c>
      <c r="Q457" s="139"/>
      <c r="R457" s="140">
        <f>R458</f>
        <v>5.4206999999999992</v>
      </c>
      <c r="S457" s="139"/>
      <c r="T457" s="141">
        <f>T458</f>
        <v>0</v>
      </c>
      <c r="AR457" s="134" t="s">
        <v>148</v>
      </c>
      <c r="AT457" s="142" t="s">
        <v>69</v>
      </c>
      <c r="AU457" s="142" t="s">
        <v>70</v>
      </c>
      <c r="AY457" s="134" t="s">
        <v>126</v>
      </c>
      <c r="BK457" s="143">
        <f>BK458</f>
        <v>0</v>
      </c>
    </row>
    <row r="458" spans="1:65" s="132" customFormat="1" ht="22.75" customHeight="1">
      <c r="B458" s="133"/>
      <c r="D458" s="134" t="s">
        <v>69</v>
      </c>
      <c r="E458" s="144" t="s">
        <v>660</v>
      </c>
      <c r="F458" s="144" t="s">
        <v>661</v>
      </c>
      <c r="I458" s="136"/>
      <c r="J458" s="145">
        <f>BK458</f>
        <v>0</v>
      </c>
      <c r="L458" s="133"/>
      <c r="M458" s="138"/>
      <c r="N458" s="139"/>
      <c r="O458" s="139"/>
      <c r="P458" s="140">
        <f>SUM(P459:P464)</f>
        <v>0</v>
      </c>
      <c r="Q458" s="139"/>
      <c r="R458" s="140">
        <f>SUM(R459:R464)</f>
        <v>5.4206999999999992</v>
      </c>
      <c r="S458" s="139"/>
      <c r="T458" s="141">
        <f>SUM(T459:T464)</f>
        <v>0</v>
      </c>
      <c r="AR458" s="134" t="s">
        <v>148</v>
      </c>
      <c r="AT458" s="142" t="s">
        <v>69</v>
      </c>
      <c r="AU458" s="142" t="s">
        <v>78</v>
      </c>
      <c r="AY458" s="134" t="s">
        <v>126</v>
      </c>
      <c r="BK458" s="143">
        <f>SUM(BK459:BK464)</f>
        <v>0</v>
      </c>
    </row>
    <row r="459" spans="1:65" s="33" customFormat="1" ht="16.5" customHeight="1">
      <c r="A459" s="29"/>
      <c r="B459" s="146"/>
      <c r="C459" s="147" t="s">
        <v>662</v>
      </c>
      <c r="D459" s="147" t="s">
        <v>128</v>
      </c>
      <c r="E459" s="148" t="s">
        <v>663</v>
      </c>
      <c r="F459" s="149" t="s">
        <v>664</v>
      </c>
      <c r="G459" s="150" t="s">
        <v>161</v>
      </c>
      <c r="H459" s="311">
        <v>30</v>
      </c>
      <c r="I459" s="151"/>
      <c r="J459" s="152">
        <f>ROUND(I459*H459,2)</f>
        <v>0</v>
      </c>
      <c r="K459" s="149" t="s">
        <v>132</v>
      </c>
      <c r="L459" s="30"/>
      <c r="M459" s="153"/>
      <c r="N459" s="154" t="s">
        <v>41</v>
      </c>
      <c r="O459" s="52"/>
      <c r="P459" s="155">
        <f>O459*H459</f>
        <v>0</v>
      </c>
      <c r="Q459" s="155">
        <v>0.18</v>
      </c>
      <c r="R459" s="155">
        <f>Q459*H459</f>
        <v>5.3999999999999995</v>
      </c>
      <c r="S459" s="155">
        <v>0</v>
      </c>
      <c r="T459" s="156">
        <f>S459*H459</f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57" t="s">
        <v>534</v>
      </c>
      <c r="AT459" s="157" t="s">
        <v>128</v>
      </c>
      <c r="AU459" s="157" t="s">
        <v>80</v>
      </c>
      <c r="AY459" s="16" t="s">
        <v>126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6" t="s">
        <v>78</v>
      </c>
      <c r="BK459" s="158">
        <f>ROUND(I459*H459,2)</f>
        <v>0</v>
      </c>
      <c r="BL459" s="16" t="s">
        <v>534</v>
      </c>
      <c r="BM459" s="157" t="s">
        <v>665</v>
      </c>
    </row>
    <row r="460" spans="1:65" s="33" customFormat="1" ht="24">
      <c r="A460" s="29"/>
      <c r="B460" s="30"/>
      <c r="C460" s="29"/>
      <c r="D460" s="159" t="s">
        <v>135</v>
      </c>
      <c r="E460" s="29"/>
      <c r="F460" s="160" t="s">
        <v>666</v>
      </c>
      <c r="G460" s="29"/>
      <c r="H460" s="29"/>
      <c r="I460" s="161"/>
      <c r="J460" s="29"/>
      <c r="K460" s="29"/>
      <c r="L460" s="30"/>
      <c r="M460" s="162"/>
      <c r="N460" s="163"/>
      <c r="O460" s="52"/>
      <c r="P460" s="52"/>
      <c r="Q460" s="52"/>
      <c r="R460" s="52"/>
      <c r="S460" s="52"/>
      <c r="T460" s="53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T460" s="16" t="s">
        <v>135</v>
      </c>
      <c r="AU460" s="16" t="s">
        <v>80</v>
      </c>
    </row>
    <row r="461" spans="1:65" s="165" customFormat="1" ht="12">
      <c r="B461" s="166"/>
      <c r="D461" s="159" t="s">
        <v>139</v>
      </c>
      <c r="E461" s="167"/>
      <c r="F461" s="168" t="s">
        <v>199</v>
      </c>
      <c r="H461" s="167"/>
      <c r="I461" s="169"/>
      <c r="L461" s="166"/>
      <c r="M461" s="170"/>
      <c r="N461" s="171"/>
      <c r="O461" s="171"/>
      <c r="P461" s="171"/>
      <c r="Q461" s="171"/>
      <c r="R461" s="171"/>
      <c r="S461" s="171"/>
      <c r="T461" s="172"/>
      <c r="AT461" s="167" t="s">
        <v>139</v>
      </c>
      <c r="AU461" s="167" t="s">
        <v>80</v>
      </c>
      <c r="AV461" s="165" t="s">
        <v>78</v>
      </c>
      <c r="AW461" s="165" t="s">
        <v>31</v>
      </c>
      <c r="AX461" s="165" t="s">
        <v>70</v>
      </c>
      <c r="AY461" s="167" t="s">
        <v>126</v>
      </c>
    </row>
    <row r="462" spans="1:65" s="173" customFormat="1" ht="12">
      <c r="B462" s="174"/>
      <c r="D462" s="159" t="s">
        <v>139</v>
      </c>
      <c r="E462" s="175"/>
      <c r="F462" s="176" t="s">
        <v>667</v>
      </c>
      <c r="H462" s="177">
        <v>30</v>
      </c>
      <c r="I462" s="178"/>
      <c r="L462" s="174"/>
      <c r="M462" s="179"/>
      <c r="N462" s="180"/>
      <c r="O462" s="180"/>
      <c r="P462" s="180"/>
      <c r="Q462" s="180"/>
      <c r="R462" s="180"/>
      <c r="S462" s="180"/>
      <c r="T462" s="181"/>
      <c r="AT462" s="175" t="s">
        <v>139</v>
      </c>
      <c r="AU462" s="175" t="s">
        <v>80</v>
      </c>
      <c r="AV462" s="173" t="s">
        <v>80</v>
      </c>
      <c r="AW462" s="173" t="s">
        <v>31</v>
      </c>
      <c r="AX462" s="173" t="s">
        <v>70</v>
      </c>
      <c r="AY462" s="175" t="s">
        <v>126</v>
      </c>
    </row>
    <row r="463" spans="1:65" s="33" customFormat="1" ht="16.5" customHeight="1">
      <c r="A463" s="29"/>
      <c r="B463" s="146"/>
      <c r="C463" s="182" t="s">
        <v>668</v>
      </c>
      <c r="D463" s="182" t="s">
        <v>223</v>
      </c>
      <c r="E463" s="183" t="s">
        <v>669</v>
      </c>
      <c r="F463" s="184" t="s">
        <v>670</v>
      </c>
      <c r="G463" s="185" t="s">
        <v>161</v>
      </c>
      <c r="H463" s="312">
        <v>30</v>
      </c>
      <c r="I463" s="186"/>
      <c r="J463" s="187">
        <f>ROUND(I463*H463,2)</f>
        <v>0</v>
      </c>
      <c r="K463" s="184" t="s">
        <v>132</v>
      </c>
      <c r="L463" s="188"/>
      <c r="M463" s="189"/>
      <c r="N463" s="190" t="s">
        <v>41</v>
      </c>
      <c r="O463" s="52"/>
      <c r="P463" s="155">
        <f>O463*H463</f>
        <v>0</v>
      </c>
      <c r="Q463" s="155">
        <v>6.8999999999999997E-4</v>
      </c>
      <c r="R463" s="155">
        <f>Q463*H463</f>
        <v>2.07E-2</v>
      </c>
      <c r="S463" s="155">
        <v>0</v>
      </c>
      <c r="T463" s="156">
        <f>S463*H463</f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57" t="s">
        <v>671</v>
      </c>
      <c r="AT463" s="157" t="s">
        <v>223</v>
      </c>
      <c r="AU463" s="157" t="s">
        <v>80</v>
      </c>
      <c r="AY463" s="16" t="s">
        <v>126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6" t="s">
        <v>78</v>
      </c>
      <c r="BK463" s="158">
        <f>ROUND(I463*H463,2)</f>
        <v>0</v>
      </c>
      <c r="BL463" s="16" t="s">
        <v>671</v>
      </c>
      <c r="BM463" s="157" t="s">
        <v>672</v>
      </c>
    </row>
    <row r="464" spans="1:65" s="33" customFormat="1" ht="12">
      <c r="A464" s="29"/>
      <c r="B464" s="30"/>
      <c r="C464" s="29"/>
      <c r="D464" s="159" t="s">
        <v>135</v>
      </c>
      <c r="E464" s="29"/>
      <c r="F464" s="160" t="s">
        <v>670</v>
      </c>
      <c r="G464" s="29"/>
      <c r="H464" s="29"/>
      <c r="I464" s="161"/>
      <c r="J464" s="29"/>
      <c r="K464" s="29"/>
      <c r="L464" s="30"/>
      <c r="M464" s="162"/>
      <c r="N464" s="163"/>
      <c r="O464" s="52"/>
      <c r="P464" s="52"/>
      <c r="Q464" s="52"/>
      <c r="R464" s="52"/>
      <c r="S464" s="52"/>
      <c r="T464" s="53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T464" s="16" t="s">
        <v>135</v>
      </c>
      <c r="AU464" s="16" t="s">
        <v>80</v>
      </c>
    </row>
    <row r="465" spans="1:65" s="132" customFormat="1" ht="26" customHeight="1">
      <c r="B465" s="133"/>
      <c r="D465" s="134" t="s">
        <v>69</v>
      </c>
      <c r="E465" s="135" t="s">
        <v>673</v>
      </c>
      <c r="F465" s="135" t="s">
        <v>674</v>
      </c>
      <c r="I465" s="136"/>
      <c r="J465" s="137">
        <f>BK465</f>
        <v>0</v>
      </c>
      <c r="L465" s="133"/>
      <c r="M465" s="138"/>
      <c r="N465" s="139"/>
      <c r="O465" s="139"/>
      <c r="P465" s="140">
        <f>P466</f>
        <v>0</v>
      </c>
      <c r="Q465" s="139"/>
      <c r="R465" s="140">
        <f>R466</f>
        <v>0</v>
      </c>
      <c r="S465" s="139"/>
      <c r="T465" s="141">
        <f>T466</f>
        <v>0</v>
      </c>
      <c r="AR465" s="134" t="s">
        <v>158</v>
      </c>
      <c r="AT465" s="142" t="s">
        <v>69</v>
      </c>
      <c r="AU465" s="142" t="s">
        <v>70</v>
      </c>
      <c r="AY465" s="134" t="s">
        <v>126</v>
      </c>
      <c r="BK465" s="143">
        <f>BK466</f>
        <v>0</v>
      </c>
    </row>
    <row r="466" spans="1:65" s="132" customFormat="1" ht="22.75" customHeight="1">
      <c r="B466" s="133"/>
      <c r="D466" s="134" t="s">
        <v>69</v>
      </c>
      <c r="E466" s="144" t="s">
        <v>675</v>
      </c>
      <c r="F466" s="144" t="s">
        <v>676</v>
      </c>
      <c r="I466" s="136"/>
      <c r="J466" s="145">
        <f>BK466</f>
        <v>0</v>
      </c>
      <c r="L466" s="133"/>
      <c r="M466" s="138"/>
      <c r="N466" s="139"/>
      <c r="O466" s="139"/>
      <c r="P466" s="140">
        <f>SUM(P467:P469)</f>
        <v>0</v>
      </c>
      <c r="Q466" s="139"/>
      <c r="R466" s="140">
        <f>SUM(R467:R469)</f>
        <v>0</v>
      </c>
      <c r="S466" s="139"/>
      <c r="T466" s="141">
        <f>SUM(T467:T469)</f>
        <v>0</v>
      </c>
      <c r="AR466" s="134" t="s">
        <v>158</v>
      </c>
      <c r="AT466" s="142" t="s">
        <v>69</v>
      </c>
      <c r="AU466" s="142" t="s">
        <v>78</v>
      </c>
      <c r="AY466" s="134" t="s">
        <v>126</v>
      </c>
      <c r="BK466" s="143">
        <f>SUM(BK467:BK469)</f>
        <v>0</v>
      </c>
    </row>
    <row r="467" spans="1:65" s="33" customFormat="1" ht="16.5" customHeight="1">
      <c r="A467" s="29"/>
      <c r="B467" s="146"/>
      <c r="C467" s="147" t="s">
        <v>677</v>
      </c>
      <c r="D467" s="147" t="s">
        <v>128</v>
      </c>
      <c r="E467" s="148" t="s">
        <v>678</v>
      </c>
      <c r="F467" s="149" t="s">
        <v>679</v>
      </c>
      <c r="G467" s="150" t="s">
        <v>144</v>
      </c>
      <c r="H467" s="311">
        <v>3</v>
      </c>
      <c r="I467" s="151"/>
      <c r="J467" s="152">
        <f>ROUND(I467*H467,2)</f>
        <v>0</v>
      </c>
      <c r="K467" s="149" t="s">
        <v>132</v>
      </c>
      <c r="L467" s="30"/>
      <c r="M467" s="153"/>
      <c r="N467" s="154" t="s">
        <v>41</v>
      </c>
      <c r="O467" s="52"/>
      <c r="P467" s="155">
        <f>O467*H467</f>
        <v>0</v>
      </c>
      <c r="Q467" s="155">
        <v>0</v>
      </c>
      <c r="R467" s="155">
        <f>Q467*H467</f>
        <v>0</v>
      </c>
      <c r="S467" s="155">
        <v>0</v>
      </c>
      <c r="T467" s="156">
        <f>S467*H467</f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57" t="s">
        <v>680</v>
      </c>
      <c r="AT467" s="157" t="s">
        <v>128</v>
      </c>
      <c r="AU467" s="157" t="s">
        <v>80</v>
      </c>
      <c r="AY467" s="16" t="s">
        <v>126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6" t="s">
        <v>78</v>
      </c>
      <c r="BK467" s="158">
        <f>ROUND(I467*H467,2)</f>
        <v>0</v>
      </c>
      <c r="BL467" s="16" t="s">
        <v>680</v>
      </c>
      <c r="BM467" s="157" t="s">
        <v>681</v>
      </c>
    </row>
    <row r="468" spans="1:65" s="33" customFormat="1" ht="12">
      <c r="A468" s="29"/>
      <c r="B468" s="30"/>
      <c r="C468" s="29"/>
      <c r="D468" s="159" t="s">
        <v>135</v>
      </c>
      <c r="E468" s="29"/>
      <c r="F468" s="160" t="s">
        <v>679</v>
      </c>
      <c r="G468" s="29"/>
      <c r="H468" s="29"/>
      <c r="I468" s="161"/>
      <c r="J468" s="29"/>
      <c r="K468" s="29"/>
      <c r="L468" s="30"/>
      <c r="M468" s="162"/>
      <c r="N468" s="163"/>
      <c r="O468" s="52"/>
      <c r="P468" s="52"/>
      <c r="Q468" s="52"/>
      <c r="R468" s="52"/>
      <c r="S468" s="52"/>
      <c r="T468" s="53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T468" s="16" t="s">
        <v>135</v>
      </c>
      <c r="AU468" s="16" t="s">
        <v>80</v>
      </c>
    </row>
    <row r="469" spans="1:65" s="173" customFormat="1" ht="12">
      <c r="B469" s="174"/>
      <c r="D469" s="159" t="s">
        <v>139</v>
      </c>
      <c r="E469" s="175"/>
      <c r="F469" s="176" t="s">
        <v>682</v>
      </c>
      <c r="H469" s="177">
        <v>3</v>
      </c>
      <c r="I469" s="178"/>
      <c r="L469" s="174"/>
      <c r="M469" s="191"/>
      <c r="N469" s="192"/>
      <c r="O469" s="192"/>
      <c r="P469" s="192"/>
      <c r="Q469" s="192"/>
      <c r="R469" s="192"/>
      <c r="S469" s="192"/>
      <c r="T469" s="193"/>
      <c r="AT469" s="175" t="s">
        <v>139</v>
      </c>
      <c r="AU469" s="175" t="s">
        <v>80</v>
      </c>
      <c r="AV469" s="173" t="s">
        <v>80</v>
      </c>
      <c r="AW469" s="173" t="s">
        <v>31</v>
      </c>
      <c r="AX469" s="173" t="s">
        <v>70</v>
      </c>
      <c r="AY469" s="175" t="s">
        <v>126</v>
      </c>
    </row>
    <row r="470" spans="1:65" s="33" customFormat="1" ht="7" customHeight="1">
      <c r="A470" s="29"/>
      <c r="B470" s="40"/>
      <c r="C470" s="41"/>
      <c r="D470" s="41"/>
      <c r="E470" s="41"/>
      <c r="F470" s="41"/>
      <c r="G470" s="41"/>
      <c r="H470" s="41"/>
      <c r="I470" s="41"/>
      <c r="J470" s="41"/>
      <c r="K470" s="41"/>
      <c r="L470" s="30"/>
      <c r="M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</row>
    <row r="480" spans="1:65">
      <c r="H480" s="14">
        <v>3</v>
      </c>
    </row>
  </sheetData>
  <sheetProtection algorithmName="SHA-512" hashValue="MhKcUH49xhuMF4RoGrlKpajWBOWMopGyYAMobJzvTbq0SJfIPF75QiSgrkBPUtMs7LQFvFz8pSBCzZqV6TWtHA==" saltValue="MsoNg84nf5YTPCktFhfHGw==" spinCount="100000" sheet="1" objects="1" scenarios="1" selectLockedCells="1"/>
  <autoFilter ref="C91:K469" xr:uid="{00000000-0009-0000-0000-000001000000}"/>
  <mergeCells count="9">
    <mergeCell ref="E48:H48"/>
    <mergeCell ref="E50:H50"/>
    <mergeCell ref="E82:H82"/>
    <mergeCell ref="E84:H84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9"/>
  <sheetViews>
    <sheetView showGridLines="0" zoomScaleNormal="100" workbookViewId="0">
      <selection activeCell="X17" sqref="A1:XFD1048576"/>
    </sheetView>
  </sheetViews>
  <sheetFormatPr baseColWidth="10" defaultColWidth="8.5" defaultRowHeight="11"/>
  <cols>
    <col min="1" max="1" width="8.25" style="14" customWidth="1"/>
    <col min="2" max="2" width="1.25" style="14" customWidth="1"/>
    <col min="3" max="4" width="4.25" style="14" customWidth="1"/>
    <col min="5" max="5" width="17.25" style="14" customWidth="1"/>
    <col min="6" max="6" width="100.75" style="14" customWidth="1"/>
    <col min="7" max="7" width="7.5" style="14" customWidth="1"/>
    <col min="8" max="8" width="14" style="14" customWidth="1"/>
    <col min="9" max="9" width="15.75" style="14" customWidth="1"/>
    <col min="10" max="11" width="22.25" style="14" customWidth="1"/>
    <col min="12" max="12" width="9.25" style="14" customWidth="1"/>
    <col min="13" max="13" width="10.75" style="14" hidden="1" customWidth="1"/>
    <col min="14" max="14" width="9.25" style="14" hidden="1" customWidth="1"/>
    <col min="15" max="20" width="14.25" style="14" hidden="1" customWidth="1"/>
    <col min="21" max="21" width="16.25" style="14" hidden="1" customWidth="1"/>
    <col min="22" max="22" width="12.25" style="14" customWidth="1"/>
    <col min="23" max="23" width="16.25" style="14" customWidth="1"/>
    <col min="24" max="24" width="12.25" style="14" customWidth="1"/>
    <col min="25" max="25" width="15" style="14" customWidth="1"/>
    <col min="26" max="26" width="11" style="14" customWidth="1"/>
    <col min="27" max="27" width="15" style="14" customWidth="1"/>
    <col min="28" max="28" width="16.25" style="14" customWidth="1"/>
    <col min="29" max="29" width="11" style="14" customWidth="1"/>
    <col min="30" max="30" width="15" style="14" customWidth="1"/>
    <col min="31" max="31" width="16.25" style="14" customWidth="1"/>
    <col min="32" max="43" width="8.5" style="329"/>
    <col min="44" max="65" width="9.25" style="14" hidden="1" customWidth="1"/>
    <col min="66" max="16384" width="8.5" style="329"/>
  </cols>
  <sheetData>
    <row r="2" spans="1:46" s="14" customFormat="1" ht="37" customHeight="1">
      <c r="L2" s="13" t="s">
        <v>5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6" t="s">
        <v>83</v>
      </c>
    </row>
    <row r="3" spans="1:46" s="14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4" customFormat="1" ht="25" customHeight="1">
      <c r="B4" s="19"/>
      <c r="D4" s="20" t="s">
        <v>90</v>
      </c>
      <c r="L4" s="19"/>
      <c r="M4" s="88" t="s">
        <v>10</v>
      </c>
      <c r="AT4" s="16" t="s">
        <v>3</v>
      </c>
    </row>
    <row r="5" spans="1:46" s="14" customFormat="1" ht="7" customHeight="1">
      <c r="B5" s="19"/>
      <c r="L5" s="19"/>
    </row>
    <row r="6" spans="1:46" s="14" customFormat="1" ht="12" customHeight="1">
      <c r="B6" s="19"/>
      <c r="D6" s="24" t="s">
        <v>15</v>
      </c>
      <c r="L6" s="19"/>
    </row>
    <row r="7" spans="1:46" s="14" customFormat="1" ht="16.5" customHeight="1">
      <c r="B7" s="19"/>
      <c r="E7" s="289" t="str">
        <f>'Rekapitulace stavby'!K6</f>
        <v>Veltrusy - rekonstrukce ulice Opletalova</v>
      </c>
      <c r="F7" s="289"/>
      <c r="G7" s="289"/>
      <c r="H7" s="289"/>
      <c r="L7" s="19"/>
    </row>
    <row r="8" spans="1:46" s="33" customFormat="1" ht="12" customHeight="1">
      <c r="A8" s="29"/>
      <c r="B8" s="30"/>
      <c r="C8" s="29"/>
      <c r="D8" s="24" t="s">
        <v>91</v>
      </c>
      <c r="E8" s="29"/>
      <c r="F8" s="29"/>
      <c r="G8" s="29"/>
      <c r="H8" s="29"/>
      <c r="I8" s="29"/>
      <c r="J8" s="29"/>
      <c r="K8" s="29"/>
      <c r="L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33" customFormat="1" ht="16.5" customHeight="1">
      <c r="A9" s="29"/>
      <c r="B9" s="30"/>
      <c r="C9" s="29"/>
      <c r="D9" s="29"/>
      <c r="E9" s="2" t="s">
        <v>683</v>
      </c>
      <c r="F9" s="2"/>
      <c r="G9" s="2"/>
      <c r="H9" s="2"/>
      <c r="I9" s="29"/>
      <c r="J9" s="29"/>
      <c r="K9" s="29"/>
      <c r="L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33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33" customFormat="1" ht="12" customHeight="1">
      <c r="A11" s="29"/>
      <c r="B11" s="30"/>
      <c r="C11" s="29"/>
      <c r="D11" s="24" t="s">
        <v>17</v>
      </c>
      <c r="E11" s="29"/>
      <c r="F11" s="25"/>
      <c r="G11" s="29"/>
      <c r="H11" s="29"/>
      <c r="I11" s="24" t="s">
        <v>18</v>
      </c>
      <c r="J11" s="25"/>
      <c r="K11" s="29"/>
      <c r="L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33" customFormat="1" ht="12" customHeight="1">
      <c r="A12" s="29"/>
      <c r="B12" s="30"/>
      <c r="C12" s="29"/>
      <c r="D12" s="24" t="s">
        <v>19</v>
      </c>
      <c r="E12" s="29"/>
      <c r="F12" s="25" t="s">
        <v>20</v>
      </c>
      <c r="G12" s="29"/>
      <c r="H12" s="29"/>
      <c r="I12" s="24" t="s">
        <v>21</v>
      </c>
      <c r="J12" s="90" t="str">
        <f>'Rekapitulace stavby'!AN8</f>
        <v>13. 7. 2020</v>
      </c>
      <c r="K12" s="29"/>
      <c r="L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33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33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5"/>
      <c r="K14" s="29"/>
      <c r="L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33" customFormat="1" ht="18" customHeight="1">
      <c r="A15" s="29"/>
      <c r="B15" s="30"/>
      <c r="C15" s="29"/>
      <c r="D15" s="29"/>
      <c r="E15" s="25" t="s">
        <v>25</v>
      </c>
      <c r="F15" s="29"/>
      <c r="G15" s="29"/>
      <c r="H15" s="29"/>
      <c r="I15" s="24" t="s">
        <v>26</v>
      </c>
      <c r="J15" s="25"/>
      <c r="K15" s="29"/>
      <c r="L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33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33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313" t="str">
        <f>'Rekapitulace stavby'!AN13</f>
        <v>Vyplň údaj</v>
      </c>
      <c r="K17" s="29"/>
      <c r="L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33" customFormat="1" ht="18" customHeight="1">
      <c r="A18" s="29"/>
      <c r="B18" s="30"/>
      <c r="C18" s="29"/>
      <c r="D18" s="29"/>
      <c r="E18" s="314" t="str">
        <f>'Rekapitulace stavby'!E14</f>
        <v>Vyplň údaj</v>
      </c>
      <c r="F18" s="314"/>
      <c r="G18" s="314"/>
      <c r="H18" s="314"/>
      <c r="I18" s="24" t="s">
        <v>26</v>
      </c>
      <c r="J18" s="313" t="str">
        <f>'Rekapitulace stavby'!AN14</f>
        <v>Vyplň údaj</v>
      </c>
      <c r="K18" s="29"/>
      <c r="L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33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33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5"/>
      <c r="K20" s="29"/>
      <c r="L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33" customFormat="1" ht="18" customHeight="1">
      <c r="A21" s="29"/>
      <c r="B21" s="30"/>
      <c r="C21" s="29"/>
      <c r="D21" s="29"/>
      <c r="E21" s="25" t="s">
        <v>30</v>
      </c>
      <c r="F21" s="29"/>
      <c r="G21" s="29"/>
      <c r="H21" s="29"/>
      <c r="I21" s="24" t="s">
        <v>26</v>
      </c>
      <c r="J21" s="25"/>
      <c r="K21" s="29"/>
      <c r="L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33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33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5" t="str">
        <f>IF('Rekapitulace stavby'!AN19="","",'Rekapitulace stavby'!AN19)</f>
        <v/>
      </c>
      <c r="K23" s="29"/>
      <c r="L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33" customFormat="1" ht="18" customHeight="1">
      <c r="A24" s="29"/>
      <c r="B24" s="30"/>
      <c r="C24" s="29"/>
      <c r="D24" s="29"/>
      <c r="E24" s="25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5" t="str">
        <f>IF('Rekapitulace stavby'!AN20="","",'Rekapitulace stavby'!AN20)</f>
        <v/>
      </c>
      <c r="K24" s="29"/>
      <c r="L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33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33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94" customFormat="1" ht="23.25" customHeight="1">
      <c r="A27" s="91"/>
      <c r="B27" s="92"/>
      <c r="C27" s="91"/>
      <c r="D27" s="91"/>
      <c r="E27" s="9" t="s">
        <v>684</v>
      </c>
      <c r="F27" s="9"/>
      <c r="G27" s="9"/>
      <c r="H27" s="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33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33" customFormat="1" ht="7" customHeight="1">
      <c r="A29" s="29"/>
      <c r="B29" s="30"/>
      <c r="C29" s="29"/>
      <c r="D29" s="60"/>
      <c r="E29" s="60"/>
      <c r="F29" s="60"/>
      <c r="G29" s="60"/>
      <c r="H29" s="60"/>
      <c r="I29" s="60"/>
      <c r="J29" s="60"/>
      <c r="K29" s="60"/>
      <c r="L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33" customFormat="1" ht="25.5" customHeight="1">
      <c r="A30" s="29"/>
      <c r="B30" s="30"/>
      <c r="C30" s="29"/>
      <c r="D30" s="95" t="s">
        <v>36</v>
      </c>
      <c r="E30" s="29"/>
      <c r="F30" s="29"/>
      <c r="G30" s="29"/>
      <c r="H30" s="29"/>
      <c r="I30" s="29"/>
      <c r="J30" s="96">
        <f>ROUND(J89, 2)</f>
        <v>0</v>
      </c>
      <c r="K30" s="29"/>
      <c r="L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33" customFormat="1" ht="7" customHeight="1">
      <c r="A31" s="29"/>
      <c r="B31" s="30"/>
      <c r="C31" s="29"/>
      <c r="D31" s="60"/>
      <c r="E31" s="60"/>
      <c r="F31" s="60"/>
      <c r="G31" s="60"/>
      <c r="H31" s="60"/>
      <c r="I31" s="60"/>
      <c r="J31" s="60"/>
      <c r="K31" s="60"/>
      <c r="L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33" customFormat="1" ht="14.5" customHeight="1">
      <c r="A32" s="29"/>
      <c r="B32" s="30"/>
      <c r="C32" s="29"/>
      <c r="D32" s="29"/>
      <c r="E32" s="29"/>
      <c r="F32" s="97" t="s">
        <v>38</v>
      </c>
      <c r="G32" s="29"/>
      <c r="H32" s="29"/>
      <c r="I32" s="97" t="s">
        <v>37</v>
      </c>
      <c r="J32" s="97" t="s">
        <v>39</v>
      </c>
      <c r="K32" s="29"/>
      <c r="L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33" customFormat="1" ht="14.5" customHeight="1">
      <c r="A33" s="29"/>
      <c r="B33" s="30"/>
      <c r="C33" s="29"/>
      <c r="D33" s="98" t="s">
        <v>40</v>
      </c>
      <c r="E33" s="24" t="s">
        <v>41</v>
      </c>
      <c r="F33" s="99">
        <f>ROUND((SUM(BE89:BE228)),  2)</f>
        <v>0</v>
      </c>
      <c r="G33" s="29"/>
      <c r="H33" s="29"/>
      <c r="I33" s="100">
        <v>0.21</v>
      </c>
      <c r="J33" s="99">
        <f>ROUND(((SUM(BE89:BE228))*I33),  2)</f>
        <v>0</v>
      </c>
      <c r="K33" s="29"/>
      <c r="L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33" customFormat="1" ht="14.5" customHeight="1">
      <c r="A34" s="29"/>
      <c r="B34" s="30"/>
      <c r="C34" s="29"/>
      <c r="D34" s="29"/>
      <c r="E34" s="24" t="s">
        <v>42</v>
      </c>
      <c r="F34" s="99">
        <f>ROUND((SUM(BF89:BF228)),  2)</f>
        <v>0</v>
      </c>
      <c r="G34" s="29"/>
      <c r="H34" s="29"/>
      <c r="I34" s="100">
        <v>0.15</v>
      </c>
      <c r="J34" s="99">
        <f>ROUND(((SUM(BF89:BF228))*I34),  2)</f>
        <v>0</v>
      </c>
      <c r="K34" s="29"/>
      <c r="L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33" customFormat="1" ht="14.5" hidden="1" customHeight="1">
      <c r="A35" s="29"/>
      <c r="B35" s="30"/>
      <c r="C35" s="29"/>
      <c r="D35" s="29"/>
      <c r="E35" s="24" t="s">
        <v>43</v>
      </c>
      <c r="F35" s="99">
        <f>ROUND((SUM(BG89:BG228)),  2)</f>
        <v>0</v>
      </c>
      <c r="G35" s="29"/>
      <c r="H35" s="29"/>
      <c r="I35" s="100">
        <v>0.21</v>
      </c>
      <c r="J35" s="99">
        <f>0</f>
        <v>0</v>
      </c>
      <c r="K35" s="29"/>
      <c r="L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33" customFormat="1" ht="14.5" hidden="1" customHeight="1">
      <c r="A36" s="29"/>
      <c r="B36" s="30"/>
      <c r="C36" s="29"/>
      <c r="D36" s="29"/>
      <c r="E36" s="24" t="s">
        <v>44</v>
      </c>
      <c r="F36" s="99">
        <f>ROUND((SUM(BH89:BH228)),  2)</f>
        <v>0</v>
      </c>
      <c r="G36" s="29"/>
      <c r="H36" s="29"/>
      <c r="I36" s="100">
        <v>0.15</v>
      </c>
      <c r="J36" s="99">
        <f>0</f>
        <v>0</v>
      </c>
      <c r="K36" s="29"/>
      <c r="L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33" customFormat="1" ht="14.5" hidden="1" customHeight="1">
      <c r="A37" s="29"/>
      <c r="B37" s="30"/>
      <c r="C37" s="29"/>
      <c r="D37" s="29"/>
      <c r="E37" s="24" t="s">
        <v>45</v>
      </c>
      <c r="F37" s="99">
        <f>ROUND((SUM(BI89:BI228)),  2)</f>
        <v>0</v>
      </c>
      <c r="G37" s="29"/>
      <c r="H37" s="29"/>
      <c r="I37" s="100">
        <v>0</v>
      </c>
      <c r="J37" s="99">
        <f>0</f>
        <v>0</v>
      </c>
      <c r="K37" s="29"/>
      <c r="L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33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33" customFormat="1" ht="25.5" customHeight="1">
      <c r="A39" s="29"/>
      <c r="B39" s="30"/>
      <c r="C39" s="101"/>
      <c r="D39" s="102" t="s">
        <v>46</v>
      </c>
      <c r="E39" s="54"/>
      <c r="F39" s="54"/>
      <c r="G39" s="103" t="s">
        <v>47</v>
      </c>
      <c r="H39" s="104" t="s">
        <v>48</v>
      </c>
      <c r="I39" s="54"/>
      <c r="J39" s="105">
        <f>SUM(J30:J37)</f>
        <v>0</v>
      </c>
      <c r="K39" s="106"/>
      <c r="L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33" customFormat="1" ht="14.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33" customFormat="1" ht="7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33" customFormat="1" ht="25" customHeight="1">
      <c r="A45" s="29"/>
      <c r="B45" s="30"/>
      <c r="C45" s="20" t="s">
        <v>94</v>
      </c>
      <c r="D45" s="29"/>
      <c r="E45" s="29"/>
      <c r="F45" s="29"/>
      <c r="G45" s="29"/>
      <c r="H45" s="29"/>
      <c r="I45" s="29"/>
      <c r="J45" s="29"/>
      <c r="K45" s="29"/>
      <c r="L45" s="8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33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33" customFormat="1" ht="12" customHeight="1">
      <c r="A47" s="29"/>
      <c r="B47" s="30"/>
      <c r="C47" s="24" t="s">
        <v>15</v>
      </c>
      <c r="D47" s="29"/>
      <c r="E47" s="29"/>
      <c r="F47" s="29"/>
      <c r="G47" s="29"/>
      <c r="H47" s="29"/>
      <c r="I47" s="29"/>
      <c r="J47" s="29"/>
      <c r="K47" s="29"/>
      <c r="L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33" customFormat="1" ht="16.5" customHeight="1">
      <c r="A48" s="29"/>
      <c r="B48" s="30"/>
      <c r="C48" s="29"/>
      <c r="D48" s="29"/>
      <c r="E48" s="289" t="str">
        <f>E7</f>
        <v>Veltrusy - rekonstrukce ulice Opletalova</v>
      </c>
      <c r="F48" s="289"/>
      <c r="G48" s="289"/>
      <c r="H48" s="289"/>
      <c r="I48" s="29"/>
      <c r="J48" s="29"/>
      <c r="K48" s="29"/>
      <c r="L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33" customFormat="1" ht="12" customHeight="1">
      <c r="A49" s="29"/>
      <c r="B49" s="30"/>
      <c r="C49" s="24" t="s">
        <v>91</v>
      </c>
      <c r="D49" s="29"/>
      <c r="E49" s="29"/>
      <c r="F49" s="29"/>
      <c r="G49" s="29"/>
      <c r="H49" s="29"/>
      <c r="I49" s="29"/>
      <c r="J49" s="29"/>
      <c r="K49" s="29"/>
      <c r="L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33" customFormat="1" ht="16.5" customHeight="1">
      <c r="A50" s="29"/>
      <c r="B50" s="30"/>
      <c r="C50" s="29"/>
      <c r="D50" s="29"/>
      <c r="E50" s="2" t="str">
        <f>E9</f>
        <v>SO 301 - Odvodnění zpevněných ploch</v>
      </c>
      <c r="F50" s="2"/>
      <c r="G50" s="2"/>
      <c r="H50" s="2"/>
      <c r="I50" s="29"/>
      <c r="J50" s="29"/>
      <c r="K50" s="29"/>
      <c r="L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33" customFormat="1" ht="7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33" customFormat="1" ht="12" customHeight="1">
      <c r="A52" s="29"/>
      <c r="B52" s="30"/>
      <c r="C52" s="24" t="s">
        <v>19</v>
      </c>
      <c r="D52" s="29"/>
      <c r="E52" s="29"/>
      <c r="F52" s="25" t="str">
        <f>F12</f>
        <v>Veltrusy, křiž. s ulicí Riegrova</v>
      </c>
      <c r="G52" s="29"/>
      <c r="H52" s="29"/>
      <c r="I52" s="24" t="s">
        <v>21</v>
      </c>
      <c r="J52" s="90" t="str">
        <f>IF(J12="","",J12)</f>
        <v>13. 7. 2020</v>
      </c>
      <c r="K52" s="29"/>
      <c r="L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33" customFormat="1" ht="7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33" customFormat="1" ht="25.75" customHeight="1">
      <c r="A54" s="29"/>
      <c r="B54" s="30"/>
      <c r="C54" s="24" t="s">
        <v>23</v>
      </c>
      <c r="D54" s="29"/>
      <c r="E54" s="29"/>
      <c r="F54" s="25" t="str">
        <f>E15</f>
        <v>Město Veltrusy</v>
      </c>
      <c r="G54" s="29"/>
      <c r="H54" s="29"/>
      <c r="I54" s="24" t="s">
        <v>29</v>
      </c>
      <c r="J54" s="107" t="str">
        <f>E21</f>
        <v>MKdoprava, Ing. Miroslav Kalina</v>
      </c>
      <c r="K54" s="29"/>
      <c r="L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33" customFormat="1" ht="15.25" customHeight="1">
      <c r="A55" s="29"/>
      <c r="B55" s="30"/>
      <c r="C55" s="24" t="s">
        <v>27</v>
      </c>
      <c r="D55" s="29"/>
      <c r="E55" s="29"/>
      <c r="F55" s="25" t="str">
        <f>IF(E18="","",E18)</f>
        <v>Vyplň údaj</v>
      </c>
      <c r="G55" s="29"/>
      <c r="H55" s="29"/>
      <c r="I55" s="24" t="s">
        <v>32</v>
      </c>
      <c r="J55" s="107" t="str">
        <f>E24</f>
        <v xml:space="preserve"> </v>
      </c>
      <c r="K55" s="29"/>
      <c r="L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33" customFormat="1" ht="10.2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33" customFormat="1" ht="29.25" customHeight="1">
      <c r="A57" s="29"/>
      <c r="B57" s="30"/>
      <c r="C57" s="108" t="s">
        <v>95</v>
      </c>
      <c r="D57" s="101"/>
      <c r="E57" s="101"/>
      <c r="F57" s="101"/>
      <c r="G57" s="101"/>
      <c r="H57" s="101"/>
      <c r="I57" s="101"/>
      <c r="J57" s="109" t="s">
        <v>96</v>
      </c>
      <c r="K57" s="101"/>
      <c r="L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33" customFormat="1" ht="10.2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33" customFormat="1" ht="22.75" customHeight="1">
      <c r="A59" s="29"/>
      <c r="B59" s="30"/>
      <c r="C59" s="110" t="s">
        <v>68</v>
      </c>
      <c r="D59" s="29"/>
      <c r="E59" s="29"/>
      <c r="F59" s="29"/>
      <c r="G59" s="29"/>
      <c r="H59" s="29"/>
      <c r="I59" s="29"/>
      <c r="J59" s="96">
        <f>J89</f>
        <v>0</v>
      </c>
      <c r="K59" s="29"/>
      <c r="L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97</v>
      </c>
    </row>
    <row r="60" spans="1:47" s="111" customFormat="1" ht="25" customHeight="1">
      <c r="B60" s="112"/>
      <c r="D60" s="113" t="s">
        <v>98</v>
      </c>
      <c r="E60" s="114"/>
      <c r="F60" s="114"/>
      <c r="G60" s="114"/>
      <c r="H60" s="114"/>
      <c r="I60" s="114"/>
      <c r="J60" s="115">
        <f>J90</f>
        <v>0</v>
      </c>
      <c r="L60" s="112"/>
    </row>
    <row r="61" spans="1:47" s="116" customFormat="1" ht="20" customHeight="1">
      <c r="B61" s="117"/>
      <c r="D61" s="118" t="s">
        <v>99</v>
      </c>
      <c r="E61" s="119"/>
      <c r="F61" s="119"/>
      <c r="G61" s="119"/>
      <c r="H61" s="119"/>
      <c r="I61" s="119"/>
      <c r="J61" s="120">
        <f>J91</f>
        <v>0</v>
      </c>
      <c r="L61" s="117"/>
    </row>
    <row r="62" spans="1:47" s="116" customFormat="1" ht="20" customHeight="1">
      <c r="B62" s="117"/>
      <c r="D62" s="118" t="s">
        <v>100</v>
      </c>
      <c r="E62" s="119"/>
      <c r="F62" s="119"/>
      <c r="G62" s="119"/>
      <c r="H62" s="119"/>
      <c r="I62" s="119"/>
      <c r="J62" s="120">
        <f>J158</f>
        <v>0</v>
      </c>
      <c r="L62" s="117"/>
    </row>
    <row r="63" spans="1:47" s="116" customFormat="1" ht="20" customHeight="1">
      <c r="B63" s="117"/>
      <c r="D63" s="118" t="s">
        <v>102</v>
      </c>
      <c r="E63" s="119"/>
      <c r="F63" s="119"/>
      <c r="G63" s="119"/>
      <c r="H63" s="119"/>
      <c r="I63" s="119"/>
      <c r="J63" s="120">
        <f>J166</f>
        <v>0</v>
      </c>
      <c r="L63" s="117"/>
    </row>
    <row r="64" spans="1:47" s="116" customFormat="1" ht="20" customHeight="1">
      <c r="B64" s="117"/>
      <c r="D64" s="118" t="s">
        <v>685</v>
      </c>
      <c r="E64" s="119"/>
      <c r="F64" s="119"/>
      <c r="G64" s="119"/>
      <c r="H64" s="119"/>
      <c r="I64" s="119"/>
      <c r="J64" s="120">
        <f>J175</f>
        <v>0</v>
      </c>
      <c r="L64" s="117"/>
    </row>
    <row r="65" spans="1:31" s="116" customFormat="1" ht="20" customHeight="1">
      <c r="B65" s="117"/>
      <c r="D65" s="118" t="s">
        <v>106</v>
      </c>
      <c r="E65" s="119"/>
      <c r="F65" s="119"/>
      <c r="G65" s="119"/>
      <c r="H65" s="119"/>
      <c r="I65" s="119"/>
      <c r="J65" s="120">
        <f>J198</f>
        <v>0</v>
      </c>
      <c r="L65" s="117"/>
    </row>
    <row r="66" spans="1:31" s="111" customFormat="1" ht="25" customHeight="1">
      <c r="B66" s="112"/>
      <c r="D66" s="113" t="s">
        <v>686</v>
      </c>
      <c r="E66" s="114"/>
      <c r="F66" s="114"/>
      <c r="G66" s="114"/>
      <c r="H66" s="114"/>
      <c r="I66" s="114"/>
      <c r="J66" s="115">
        <f>J201</f>
        <v>0</v>
      </c>
      <c r="L66" s="112"/>
    </row>
    <row r="67" spans="1:31" s="116" customFormat="1" ht="20" customHeight="1">
      <c r="B67" s="117"/>
      <c r="D67" s="118" t="s">
        <v>687</v>
      </c>
      <c r="E67" s="119"/>
      <c r="F67" s="119"/>
      <c r="G67" s="119"/>
      <c r="H67" s="119"/>
      <c r="I67" s="119"/>
      <c r="J67" s="120">
        <f>J202</f>
        <v>0</v>
      </c>
      <c r="L67" s="117"/>
    </row>
    <row r="68" spans="1:31" s="116" customFormat="1" ht="20" customHeight="1">
      <c r="B68" s="117"/>
      <c r="D68" s="118" t="s">
        <v>688</v>
      </c>
      <c r="E68" s="119"/>
      <c r="F68" s="119"/>
      <c r="G68" s="119"/>
      <c r="H68" s="119"/>
      <c r="I68" s="119"/>
      <c r="J68" s="120">
        <f>J212</f>
        <v>0</v>
      </c>
      <c r="L68" s="117"/>
    </row>
    <row r="69" spans="1:31" s="116" customFormat="1" ht="20" customHeight="1">
      <c r="B69" s="117"/>
      <c r="D69" s="118" t="s">
        <v>689</v>
      </c>
      <c r="E69" s="119"/>
      <c r="F69" s="119"/>
      <c r="G69" s="119"/>
      <c r="H69" s="119"/>
      <c r="I69" s="119"/>
      <c r="J69" s="120">
        <f>J221</f>
        <v>0</v>
      </c>
      <c r="L69" s="117"/>
    </row>
    <row r="70" spans="1:31" s="33" customFormat="1" ht="21.7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33" customFormat="1" ht="7" customHeight="1">
      <c r="A71" s="2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5" spans="1:31" s="33" customFormat="1" ht="7" customHeight="1">
      <c r="A75" s="29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33" customFormat="1" ht="25" customHeight="1">
      <c r="A76" s="29"/>
      <c r="B76" s="30"/>
      <c r="C76" s="20" t="s">
        <v>111</v>
      </c>
      <c r="D76" s="29"/>
      <c r="E76" s="29"/>
      <c r="F76" s="29"/>
      <c r="G76" s="29"/>
      <c r="H76" s="29"/>
      <c r="I76" s="29"/>
      <c r="J76" s="29"/>
      <c r="K76" s="29"/>
      <c r="L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33" customFormat="1" ht="7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33" customFormat="1" ht="12" customHeight="1">
      <c r="A78" s="29"/>
      <c r="B78" s="30"/>
      <c r="C78" s="24" t="s">
        <v>15</v>
      </c>
      <c r="D78" s="29"/>
      <c r="E78" s="29"/>
      <c r="F78" s="29"/>
      <c r="G78" s="29"/>
      <c r="H78" s="29"/>
      <c r="I78" s="29"/>
      <c r="J78" s="29"/>
      <c r="K78" s="29"/>
      <c r="L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33" customFormat="1" ht="16.5" customHeight="1">
      <c r="A79" s="29"/>
      <c r="B79" s="30"/>
      <c r="C79" s="29"/>
      <c r="D79" s="29"/>
      <c r="E79" s="289" t="str">
        <f>E7</f>
        <v>Veltrusy - rekonstrukce ulice Opletalova</v>
      </c>
      <c r="F79" s="289"/>
      <c r="G79" s="289"/>
      <c r="H79" s="289"/>
      <c r="I79" s="29"/>
      <c r="J79" s="29"/>
      <c r="K79" s="29"/>
      <c r="L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33" customFormat="1" ht="12" customHeight="1">
      <c r="A80" s="29"/>
      <c r="B80" s="30"/>
      <c r="C80" s="24" t="s">
        <v>91</v>
      </c>
      <c r="D80" s="29"/>
      <c r="E80" s="29"/>
      <c r="F80" s="29"/>
      <c r="G80" s="29"/>
      <c r="H80" s="29"/>
      <c r="I80" s="29"/>
      <c r="J80" s="29"/>
      <c r="K80" s="29"/>
      <c r="L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33" customFormat="1" ht="16.5" customHeight="1">
      <c r="A81" s="29"/>
      <c r="B81" s="30"/>
      <c r="C81" s="29"/>
      <c r="D81" s="29"/>
      <c r="E81" s="2" t="str">
        <f>E9</f>
        <v>SO 301 - Odvodnění zpevněných ploch</v>
      </c>
      <c r="F81" s="2"/>
      <c r="G81" s="2"/>
      <c r="H81" s="2"/>
      <c r="I81" s="29"/>
      <c r="J81" s="29"/>
      <c r="K81" s="29"/>
      <c r="L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33" customFormat="1" ht="7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33" customFormat="1" ht="12" customHeight="1">
      <c r="A83" s="29"/>
      <c r="B83" s="30"/>
      <c r="C83" s="24" t="s">
        <v>19</v>
      </c>
      <c r="D83" s="29"/>
      <c r="E83" s="29"/>
      <c r="F83" s="25" t="str">
        <f>F12</f>
        <v>Veltrusy, křiž. s ulicí Riegrova</v>
      </c>
      <c r="G83" s="29"/>
      <c r="H83" s="29"/>
      <c r="I83" s="24" t="s">
        <v>21</v>
      </c>
      <c r="J83" s="90" t="str">
        <f>IF(J12="","",J12)</f>
        <v>13. 7. 2020</v>
      </c>
      <c r="K83" s="29"/>
      <c r="L83" s="8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33" customFormat="1" ht="7" customHeight="1">
      <c r="A84" s="29"/>
      <c r="B84" s="30"/>
      <c r="C84" s="29"/>
      <c r="D84" s="29"/>
      <c r="E84" s="29"/>
      <c r="F84" s="29"/>
      <c r="G84" s="29"/>
      <c r="H84" s="29"/>
      <c r="I84" s="29"/>
      <c r="J84" s="29"/>
      <c r="K84" s="29"/>
      <c r="L84" s="8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33" customFormat="1" ht="25.75" customHeight="1">
      <c r="A85" s="29"/>
      <c r="B85" s="30"/>
      <c r="C85" s="24" t="s">
        <v>23</v>
      </c>
      <c r="D85" s="29"/>
      <c r="E85" s="29"/>
      <c r="F85" s="25" t="str">
        <f>E15</f>
        <v>Město Veltrusy</v>
      </c>
      <c r="G85" s="29"/>
      <c r="H85" s="29"/>
      <c r="I85" s="24" t="s">
        <v>29</v>
      </c>
      <c r="J85" s="107" t="str">
        <f>E21</f>
        <v>MKdoprava, Ing. Miroslav Kalina</v>
      </c>
      <c r="K85" s="29"/>
      <c r="L85" s="8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33" customFormat="1" ht="15.25" customHeight="1">
      <c r="A86" s="29"/>
      <c r="B86" s="30"/>
      <c r="C86" s="24" t="s">
        <v>27</v>
      </c>
      <c r="D86" s="29"/>
      <c r="E86" s="29"/>
      <c r="F86" s="25" t="str">
        <f>IF(E18="","",E18)</f>
        <v>Vyplň údaj</v>
      </c>
      <c r="G86" s="29"/>
      <c r="H86" s="29"/>
      <c r="I86" s="24" t="s">
        <v>32</v>
      </c>
      <c r="J86" s="107" t="str">
        <f>E24</f>
        <v xml:space="preserve"> </v>
      </c>
      <c r="K86" s="29"/>
      <c r="L86" s="8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33" customFormat="1" ht="10.25" customHeight="1">
      <c r="A87" s="29"/>
      <c r="B87" s="30"/>
      <c r="C87" s="29"/>
      <c r="D87" s="29"/>
      <c r="E87" s="29"/>
      <c r="F87" s="29"/>
      <c r="G87" s="29"/>
      <c r="H87" s="29"/>
      <c r="I87" s="29"/>
      <c r="J87" s="29"/>
      <c r="K87" s="29"/>
      <c r="L87" s="8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5" s="127" customFormat="1" ht="29.25" customHeight="1">
      <c r="A88" s="121"/>
      <c r="B88" s="122"/>
      <c r="C88" s="123" t="s">
        <v>112</v>
      </c>
      <c r="D88" s="124" t="s">
        <v>55</v>
      </c>
      <c r="E88" s="124" t="s">
        <v>51</v>
      </c>
      <c r="F88" s="124" t="s">
        <v>52</v>
      </c>
      <c r="G88" s="124" t="s">
        <v>113</v>
      </c>
      <c r="H88" s="124" t="s">
        <v>114</v>
      </c>
      <c r="I88" s="124" t="s">
        <v>115</v>
      </c>
      <c r="J88" s="124" t="s">
        <v>96</v>
      </c>
      <c r="K88" s="125" t="s">
        <v>116</v>
      </c>
      <c r="L88" s="126"/>
      <c r="M88" s="56"/>
      <c r="N88" s="57" t="s">
        <v>40</v>
      </c>
      <c r="O88" s="57" t="s">
        <v>117</v>
      </c>
      <c r="P88" s="57" t="s">
        <v>118</v>
      </c>
      <c r="Q88" s="57" t="s">
        <v>119</v>
      </c>
      <c r="R88" s="57" t="s">
        <v>120</v>
      </c>
      <c r="S88" s="57" t="s">
        <v>121</v>
      </c>
      <c r="T88" s="58" t="s">
        <v>122</v>
      </c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5" s="33" customFormat="1" ht="22.75" customHeight="1">
      <c r="A89" s="29"/>
      <c r="B89" s="30"/>
      <c r="C89" s="64" t="s">
        <v>123</v>
      </c>
      <c r="D89" s="29"/>
      <c r="E89" s="29"/>
      <c r="F89" s="29"/>
      <c r="G89" s="29"/>
      <c r="H89" s="29"/>
      <c r="I89" s="29"/>
      <c r="J89" s="128">
        <f>BK89</f>
        <v>0</v>
      </c>
      <c r="K89" s="29"/>
      <c r="L89" s="30"/>
      <c r="M89" s="59"/>
      <c r="N89" s="50"/>
      <c r="O89" s="60"/>
      <c r="P89" s="129">
        <f>P90+P201</f>
        <v>0</v>
      </c>
      <c r="Q89" s="60"/>
      <c r="R89" s="129">
        <f>R90+R201</f>
        <v>0</v>
      </c>
      <c r="S89" s="60"/>
      <c r="T89" s="130">
        <f>T90+T201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6" t="s">
        <v>69</v>
      </c>
      <c r="AU89" s="16" t="s">
        <v>97</v>
      </c>
      <c r="BK89" s="131">
        <f>BK90+BK201</f>
        <v>0</v>
      </c>
    </row>
    <row r="90" spans="1:65" s="132" customFormat="1" ht="26" customHeight="1">
      <c r="B90" s="133"/>
      <c r="D90" s="134" t="s">
        <v>69</v>
      </c>
      <c r="E90" s="135" t="s">
        <v>124</v>
      </c>
      <c r="F90" s="135" t="s">
        <v>125</v>
      </c>
      <c r="J90" s="137">
        <f>BK90</f>
        <v>0</v>
      </c>
      <c r="L90" s="133"/>
      <c r="M90" s="138"/>
      <c r="N90" s="139"/>
      <c r="O90" s="139"/>
      <c r="P90" s="140">
        <f>P91+P158+P166+P175+P198</f>
        <v>0</v>
      </c>
      <c r="Q90" s="139"/>
      <c r="R90" s="140">
        <f>R91+R158+R166+R175+R198</f>
        <v>0</v>
      </c>
      <c r="S90" s="139"/>
      <c r="T90" s="141">
        <f>T91+T158+T166+T175+T198</f>
        <v>0</v>
      </c>
      <c r="AR90" s="134" t="s">
        <v>78</v>
      </c>
      <c r="AT90" s="142" t="s">
        <v>69</v>
      </c>
      <c r="AU90" s="142" t="s">
        <v>70</v>
      </c>
      <c r="AY90" s="134" t="s">
        <v>126</v>
      </c>
      <c r="BK90" s="143">
        <f>BK91+BK158+BK166+BK175+BK198</f>
        <v>0</v>
      </c>
    </row>
    <row r="91" spans="1:65" s="132" customFormat="1" ht="22.75" customHeight="1">
      <c r="B91" s="133"/>
      <c r="D91" s="134" t="s">
        <v>69</v>
      </c>
      <c r="E91" s="144" t="s">
        <v>78</v>
      </c>
      <c r="F91" s="144" t="s">
        <v>127</v>
      </c>
      <c r="J91" s="145">
        <f>BK91</f>
        <v>0</v>
      </c>
      <c r="L91" s="133"/>
      <c r="M91" s="138"/>
      <c r="N91" s="139"/>
      <c r="O91" s="139"/>
      <c r="P91" s="140">
        <f>SUM(P92:P157)</f>
        <v>0</v>
      </c>
      <c r="Q91" s="139"/>
      <c r="R91" s="140">
        <f>SUM(R92:R157)</f>
        <v>0</v>
      </c>
      <c r="S91" s="139"/>
      <c r="T91" s="141">
        <f>SUM(T92:T157)</f>
        <v>0</v>
      </c>
      <c r="AR91" s="134" t="s">
        <v>78</v>
      </c>
      <c r="AT91" s="142" t="s">
        <v>69</v>
      </c>
      <c r="AU91" s="142" t="s">
        <v>78</v>
      </c>
      <c r="AY91" s="134" t="s">
        <v>126</v>
      </c>
      <c r="BK91" s="143">
        <f>SUM(BK92:BK157)</f>
        <v>0</v>
      </c>
    </row>
    <row r="92" spans="1:65" s="33" customFormat="1" ht="16.5" customHeight="1">
      <c r="A92" s="29"/>
      <c r="B92" s="30"/>
      <c r="C92" s="315" t="s">
        <v>78</v>
      </c>
      <c r="D92" s="315" t="s">
        <v>128</v>
      </c>
      <c r="E92" s="316" t="s">
        <v>690</v>
      </c>
      <c r="F92" s="317" t="s">
        <v>691</v>
      </c>
      <c r="G92" s="318" t="s">
        <v>131</v>
      </c>
      <c r="H92" s="311">
        <v>0</v>
      </c>
      <c r="I92" s="319"/>
      <c r="J92" s="320">
        <f>ROUND(I92*H92,2)</f>
        <v>0</v>
      </c>
      <c r="K92" s="317" t="s">
        <v>132</v>
      </c>
      <c r="L92" s="30"/>
      <c r="M92" s="321"/>
      <c r="N92" s="154" t="s">
        <v>41</v>
      </c>
      <c r="O92" s="52"/>
      <c r="P92" s="155">
        <f>O92*H92</f>
        <v>0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57" t="s">
        <v>133</v>
      </c>
      <c r="AT92" s="157" t="s">
        <v>128</v>
      </c>
      <c r="AU92" s="157" t="s">
        <v>80</v>
      </c>
      <c r="AY92" s="16" t="s">
        <v>126</v>
      </c>
      <c r="BE92" s="158">
        <f>IF(N92="základní",J92,0)</f>
        <v>0</v>
      </c>
      <c r="BF92" s="158">
        <f>IF(N92="snížená",J92,0)</f>
        <v>0</v>
      </c>
      <c r="BG92" s="158">
        <f>IF(N92="zákl. přenesená",J92,0)</f>
        <v>0</v>
      </c>
      <c r="BH92" s="158">
        <f>IF(N92="sníž. přenesená",J92,0)</f>
        <v>0</v>
      </c>
      <c r="BI92" s="158">
        <f>IF(N92="nulová",J92,0)</f>
        <v>0</v>
      </c>
      <c r="BJ92" s="16" t="s">
        <v>78</v>
      </c>
      <c r="BK92" s="158">
        <f>ROUND(I92*H92,2)</f>
        <v>0</v>
      </c>
      <c r="BL92" s="16" t="s">
        <v>133</v>
      </c>
      <c r="BM92" s="157" t="s">
        <v>692</v>
      </c>
    </row>
    <row r="93" spans="1:65" s="33" customFormat="1" ht="12">
      <c r="A93" s="29"/>
      <c r="B93" s="30"/>
      <c r="C93" s="29"/>
      <c r="D93" s="159" t="s">
        <v>135</v>
      </c>
      <c r="E93" s="29"/>
      <c r="F93" s="160" t="s">
        <v>693</v>
      </c>
      <c r="G93" s="29"/>
      <c r="H93" s="29"/>
      <c r="I93" s="29"/>
      <c r="J93" s="29"/>
      <c r="K93" s="29"/>
      <c r="L93" s="30"/>
      <c r="M93" s="162"/>
      <c r="N93" s="163"/>
      <c r="O93" s="52"/>
      <c r="P93" s="52"/>
      <c r="Q93" s="52"/>
      <c r="R93" s="52"/>
      <c r="S93" s="52"/>
      <c r="T93" s="53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135</v>
      </c>
      <c r="AU93" s="16" t="s">
        <v>80</v>
      </c>
    </row>
    <row r="94" spans="1:65" s="33" customFormat="1" ht="36">
      <c r="A94" s="29"/>
      <c r="B94" s="30"/>
      <c r="C94" s="29"/>
      <c r="D94" s="159" t="s">
        <v>137</v>
      </c>
      <c r="E94" s="29"/>
      <c r="F94" s="164" t="s">
        <v>170</v>
      </c>
      <c r="G94" s="29"/>
      <c r="H94" s="29"/>
      <c r="I94" s="29"/>
      <c r="J94" s="29"/>
      <c r="K94" s="29"/>
      <c r="L94" s="30"/>
      <c r="M94" s="162"/>
      <c r="N94" s="163"/>
      <c r="O94" s="52"/>
      <c r="P94" s="52"/>
      <c r="Q94" s="52"/>
      <c r="R94" s="52"/>
      <c r="S94" s="52"/>
      <c r="T94" s="53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6" t="s">
        <v>137</v>
      </c>
      <c r="AU94" s="16" t="s">
        <v>80</v>
      </c>
    </row>
    <row r="95" spans="1:65" s="165" customFormat="1" ht="12">
      <c r="B95" s="166"/>
      <c r="D95" s="159" t="s">
        <v>139</v>
      </c>
      <c r="E95" s="167"/>
      <c r="F95" s="168" t="s">
        <v>694</v>
      </c>
      <c r="H95" s="167"/>
      <c r="L95" s="166"/>
      <c r="M95" s="170"/>
      <c r="N95" s="171"/>
      <c r="O95" s="171"/>
      <c r="P95" s="171"/>
      <c r="Q95" s="171"/>
      <c r="R95" s="171"/>
      <c r="S95" s="171"/>
      <c r="T95" s="172"/>
      <c r="AT95" s="167" t="s">
        <v>139</v>
      </c>
      <c r="AU95" s="167" t="s">
        <v>80</v>
      </c>
      <c r="AV95" s="165" t="s">
        <v>78</v>
      </c>
      <c r="AW95" s="165" t="s">
        <v>31</v>
      </c>
      <c r="AX95" s="165" t="s">
        <v>70</v>
      </c>
      <c r="AY95" s="167" t="s">
        <v>126</v>
      </c>
    </row>
    <row r="96" spans="1:65" s="173" customFormat="1" ht="12">
      <c r="B96" s="174"/>
      <c r="D96" s="159" t="s">
        <v>139</v>
      </c>
      <c r="E96" s="175"/>
      <c r="F96" s="176" t="s">
        <v>695</v>
      </c>
      <c r="H96" s="177">
        <v>16.8</v>
      </c>
      <c r="L96" s="174"/>
      <c r="M96" s="179"/>
      <c r="N96" s="180"/>
      <c r="O96" s="180"/>
      <c r="P96" s="180"/>
      <c r="Q96" s="180"/>
      <c r="R96" s="180"/>
      <c r="S96" s="180"/>
      <c r="T96" s="181"/>
      <c r="AT96" s="175" t="s">
        <v>139</v>
      </c>
      <c r="AU96" s="175" t="s">
        <v>80</v>
      </c>
      <c r="AV96" s="173" t="s">
        <v>80</v>
      </c>
      <c r="AW96" s="173" t="s">
        <v>31</v>
      </c>
      <c r="AX96" s="173" t="s">
        <v>70</v>
      </c>
      <c r="AY96" s="175" t="s">
        <v>126</v>
      </c>
    </row>
    <row r="97" spans="1:65" s="33" customFormat="1" ht="16.5" customHeight="1">
      <c r="A97" s="29"/>
      <c r="B97" s="30"/>
      <c r="C97" s="315" t="s">
        <v>80</v>
      </c>
      <c r="D97" s="315" t="s">
        <v>128</v>
      </c>
      <c r="E97" s="316" t="s">
        <v>696</v>
      </c>
      <c r="F97" s="317" t="s">
        <v>697</v>
      </c>
      <c r="G97" s="318" t="s">
        <v>175</v>
      </c>
      <c r="H97" s="311">
        <v>0</v>
      </c>
      <c r="I97" s="319"/>
      <c r="J97" s="320">
        <f>ROUND(I97*H97,2)</f>
        <v>0</v>
      </c>
      <c r="K97" s="317" t="s">
        <v>132</v>
      </c>
      <c r="L97" s="30"/>
      <c r="M97" s="321"/>
      <c r="N97" s="154" t="s">
        <v>41</v>
      </c>
      <c r="O97" s="52"/>
      <c r="P97" s="155">
        <f>O97*H97</f>
        <v>0</v>
      </c>
      <c r="Q97" s="155">
        <v>0</v>
      </c>
      <c r="R97" s="155">
        <f>Q97*H97</f>
        <v>0</v>
      </c>
      <c r="S97" s="155">
        <v>0</v>
      </c>
      <c r="T97" s="156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57" t="s">
        <v>133</v>
      </c>
      <c r="AT97" s="157" t="s">
        <v>128</v>
      </c>
      <c r="AU97" s="157" t="s">
        <v>80</v>
      </c>
      <c r="AY97" s="16" t="s">
        <v>126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6" t="s">
        <v>78</v>
      </c>
      <c r="BK97" s="158">
        <f>ROUND(I97*H97,2)</f>
        <v>0</v>
      </c>
      <c r="BL97" s="16" t="s">
        <v>133</v>
      </c>
      <c r="BM97" s="157" t="s">
        <v>698</v>
      </c>
    </row>
    <row r="98" spans="1:65" s="33" customFormat="1" ht="24">
      <c r="A98" s="29"/>
      <c r="B98" s="30"/>
      <c r="C98" s="29"/>
      <c r="D98" s="159" t="s">
        <v>135</v>
      </c>
      <c r="E98" s="29"/>
      <c r="F98" s="160" t="s">
        <v>699</v>
      </c>
      <c r="G98" s="29"/>
      <c r="H98" s="29"/>
      <c r="I98" s="29"/>
      <c r="J98" s="29"/>
      <c r="K98" s="29"/>
      <c r="L98" s="30"/>
      <c r="M98" s="162"/>
      <c r="N98" s="163"/>
      <c r="O98" s="52"/>
      <c r="P98" s="52"/>
      <c r="Q98" s="52"/>
      <c r="R98" s="52"/>
      <c r="S98" s="52"/>
      <c r="T98" s="53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6" t="s">
        <v>135</v>
      </c>
      <c r="AU98" s="16" t="s">
        <v>80</v>
      </c>
    </row>
    <row r="99" spans="1:65" s="33" customFormat="1" ht="36">
      <c r="A99" s="29"/>
      <c r="B99" s="30"/>
      <c r="C99" s="29"/>
      <c r="D99" s="159" t="s">
        <v>137</v>
      </c>
      <c r="E99" s="29"/>
      <c r="F99" s="164" t="s">
        <v>700</v>
      </c>
      <c r="G99" s="29"/>
      <c r="H99" s="29"/>
      <c r="I99" s="29"/>
      <c r="J99" s="29"/>
      <c r="K99" s="29"/>
      <c r="L99" s="30"/>
      <c r="M99" s="162"/>
      <c r="N99" s="163"/>
      <c r="O99" s="52"/>
      <c r="P99" s="52"/>
      <c r="Q99" s="52"/>
      <c r="R99" s="52"/>
      <c r="S99" s="52"/>
      <c r="T99" s="53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6" t="s">
        <v>137</v>
      </c>
      <c r="AU99" s="16" t="s">
        <v>80</v>
      </c>
    </row>
    <row r="100" spans="1:65" s="165" customFormat="1" ht="12">
      <c r="B100" s="166"/>
      <c r="D100" s="159" t="s">
        <v>139</v>
      </c>
      <c r="E100" s="167"/>
      <c r="F100" s="168" t="s">
        <v>694</v>
      </c>
      <c r="H100" s="167"/>
      <c r="L100" s="166"/>
      <c r="M100" s="170"/>
      <c r="N100" s="171"/>
      <c r="O100" s="171"/>
      <c r="P100" s="171"/>
      <c r="Q100" s="171"/>
      <c r="R100" s="171"/>
      <c r="S100" s="171"/>
      <c r="T100" s="172"/>
      <c r="AT100" s="167" t="s">
        <v>139</v>
      </c>
      <c r="AU100" s="167" t="s">
        <v>80</v>
      </c>
      <c r="AV100" s="165" t="s">
        <v>78</v>
      </c>
      <c r="AW100" s="165" t="s">
        <v>31</v>
      </c>
      <c r="AX100" s="165" t="s">
        <v>70</v>
      </c>
      <c r="AY100" s="167" t="s">
        <v>126</v>
      </c>
    </row>
    <row r="101" spans="1:65" s="173" customFormat="1" ht="24">
      <c r="B101" s="174"/>
      <c r="D101" s="159" t="s">
        <v>139</v>
      </c>
      <c r="E101" s="175"/>
      <c r="F101" s="176" t="s">
        <v>701</v>
      </c>
      <c r="H101" s="177">
        <v>28.56</v>
      </c>
      <c r="L101" s="174"/>
      <c r="M101" s="179"/>
      <c r="N101" s="180"/>
      <c r="O101" s="180"/>
      <c r="P101" s="180"/>
      <c r="Q101" s="180"/>
      <c r="R101" s="180"/>
      <c r="S101" s="180"/>
      <c r="T101" s="181"/>
      <c r="AT101" s="175" t="s">
        <v>139</v>
      </c>
      <c r="AU101" s="175" t="s">
        <v>80</v>
      </c>
      <c r="AV101" s="173" t="s">
        <v>80</v>
      </c>
      <c r="AW101" s="173" t="s">
        <v>31</v>
      </c>
      <c r="AX101" s="173" t="s">
        <v>70</v>
      </c>
      <c r="AY101" s="175" t="s">
        <v>126</v>
      </c>
    </row>
    <row r="102" spans="1:65" s="33" customFormat="1" ht="21.75" customHeight="1">
      <c r="A102" s="29"/>
      <c r="B102" s="30"/>
      <c r="C102" s="315" t="s">
        <v>148</v>
      </c>
      <c r="D102" s="315" t="s">
        <v>128</v>
      </c>
      <c r="E102" s="316" t="s">
        <v>702</v>
      </c>
      <c r="F102" s="317" t="s">
        <v>703</v>
      </c>
      <c r="G102" s="318" t="s">
        <v>175</v>
      </c>
      <c r="H102" s="311">
        <v>0</v>
      </c>
      <c r="I102" s="319"/>
      <c r="J102" s="320">
        <f>ROUND(I102*H102,2)</f>
        <v>0</v>
      </c>
      <c r="K102" s="317" t="s">
        <v>132</v>
      </c>
      <c r="L102" s="30"/>
      <c r="M102" s="321"/>
      <c r="N102" s="154" t="s">
        <v>41</v>
      </c>
      <c r="O102" s="52"/>
      <c r="P102" s="155">
        <f>O102*H102</f>
        <v>0</v>
      </c>
      <c r="Q102" s="155">
        <v>0</v>
      </c>
      <c r="R102" s="155">
        <f>Q102*H102</f>
        <v>0</v>
      </c>
      <c r="S102" s="155">
        <v>0</v>
      </c>
      <c r="T102" s="156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57" t="s">
        <v>133</v>
      </c>
      <c r="AT102" s="157" t="s">
        <v>128</v>
      </c>
      <c r="AU102" s="157" t="s">
        <v>80</v>
      </c>
      <c r="AY102" s="16" t="s">
        <v>126</v>
      </c>
      <c r="BE102" s="158">
        <f>IF(N102="základní",J102,0)</f>
        <v>0</v>
      </c>
      <c r="BF102" s="158">
        <f>IF(N102="snížená",J102,0)</f>
        <v>0</v>
      </c>
      <c r="BG102" s="158">
        <f>IF(N102="zákl. přenesená",J102,0)</f>
        <v>0</v>
      </c>
      <c r="BH102" s="158">
        <f>IF(N102="sníž. přenesená",J102,0)</f>
        <v>0</v>
      </c>
      <c r="BI102" s="158">
        <f>IF(N102="nulová",J102,0)</f>
        <v>0</v>
      </c>
      <c r="BJ102" s="16" t="s">
        <v>78</v>
      </c>
      <c r="BK102" s="158">
        <f>ROUND(I102*H102,2)</f>
        <v>0</v>
      </c>
      <c r="BL102" s="16" t="s">
        <v>133</v>
      </c>
      <c r="BM102" s="157" t="s">
        <v>704</v>
      </c>
    </row>
    <row r="103" spans="1:65" s="33" customFormat="1" ht="24">
      <c r="A103" s="29"/>
      <c r="B103" s="30"/>
      <c r="C103" s="29"/>
      <c r="D103" s="159" t="s">
        <v>135</v>
      </c>
      <c r="E103" s="29"/>
      <c r="F103" s="160" t="s">
        <v>705</v>
      </c>
      <c r="G103" s="29"/>
      <c r="H103" s="29"/>
      <c r="I103" s="29"/>
      <c r="J103" s="29"/>
      <c r="K103" s="29"/>
      <c r="L103" s="30"/>
      <c r="M103" s="162"/>
      <c r="N103" s="163"/>
      <c r="O103" s="52"/>
      <c r="P103" s="52"/>
      <c r="Q103" s="52"/>
      <c r="R103" s="52"/>
      <c r="S103" s="52"/>
      <c r="T103" s="53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6" t="s">
        <v>135</v>
      </c>
      <c r="AU103" s="16" t="s">
        <v>80</v>
      </c>
    </row>
    <row r="104" spans="1:65" s="165" customFormat="1" ht="12">
      <c r="B104" s="166"/>
      <c r="D104" s="159" t="s">
        <v>139</v>
      </c>
      <c r="E104" s="167"/>
      <c r="F104" s="168" t="s">
        <v>694</v>
      </c>
      <c r="H104" s="167"/>
      <c r="L104" s="166"/>
      <c r="M104" s="170"/>
      <c r="N104" s="171"/>
      <c r="O104" s="171"/>
      <c r="P104" s="171"/>
      <c r="Q104" s="171"/>
      <c r="R104" s="171"/>
      <c r="S104" s="171"/>
      <c r="T104" s="172"/>
      <c r="AT104" s="167" t="s">
        <v>139</v>
      </c>
      <c r="AU104" s="167" t="s">
        <v>80</v>
      </c>
      <c r="AV104" s="165" t="s">
        <v>78</v>
      </c>
      <c r="AW104" s="165" t="s">
        <v>31</v>
      </c>
      <c r="AX104" s="165" t="s">
        <v>70</v>
      </c>
      <c r="AY104" s="167" t="s">
        <v>126</v>
      </c>
    </row>
    <row r="105" spans="1:65" s="173" customFormat="1" ht="24">
      <c r="B105" s="174"/>
      <c r="D105" s="159" t="s">
        <v>139</v>
      </c>
      <c r="E105" s="175"/>
      <c r="F105" s="176" t="s">
        <v>706</v>
      </c>
      <c r="H105" s="177">
        <v>1.54</v>
      </c>
      <c r="L105" s="174"/>
      <c r="M105" s="179"/>
      <c r="N105" s="180"/>
      <c r="O105" s="180"/>
      <c r="P105" s="180"/>
      <c r="Q105" s="180"/>
      <c r="R105" s="180"/>
      <c r="S105" s="180"/>
      <c r="T105" s="181"/>
      <c r="AT105" s="175" t="s">
        <v>139</v>
      </c>
      <c r="AU105" s="175" t="s">
        <v>80</v>
      </c>
      <c r="AV105" s="173" t="s">
        <v>80</v>
      </c>
      <c r="AW105" s="173" t="s">
        <v>31</v>
      </c>
      <c r="AX105" s="173" t="s">
        <v>70</v>
      </c>
      <c r="AY105" s="175" t="s">
        <v>126</v>
      </c>
    </row>
    <row r="106" spans="1:65" s="33" customFormat="1" ht="16.5" customHeight="1">
      <c r="A106" s="29"/>
      <c r="B106" s="30"/>
      <c r="C106" s="315" t="s">
        <v>133</v>
      </c>
      <c r="D106" s="315" t="s">
        <v>128</v>
      </c>
      <c r="E106" s="316" t="s">
        <v>707</v>
      </c>
      <c r="F106" s="317" t="s">
        <v>708</v>
      </c>
      <c r="G106" s="318" t="s">
        <v>131</v>
      </c>
      <c r="H106" s="311">
        <v>0</v>
      </c>
      <c r="I106" s="319"/>
      <c r="J106" s="320">
        <f>ROUND(I106*H106,2)</f>
        <v>0</v>
      </c>
      <c r="K106" s="317" t="s">
        <v>132</v>
      </c>
      <c r="L106" s="30"/>
      <c r="M106" s="321"/>
      <c r="N106" s="154" t="s">
        <v>41</v>
      </c>
      <c r="O106" s="52"/>
      <c r="P106" s="155">
        <f>O106*H106</f>
        <v>0</v>
      </c>
      <c r="Q106" s="155">
        <v>6.9999999999999999E-4</v>
      </c>
      <c r="R106" s="155">
        <f>Q106*H106</f>
        <v>0</v>
      </c>
      <c r="S106" s="155">
        <v>0</v>
      </c>
      <c r="T106" s="156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57" t="s">
        <v>133</v>
      </c>
      <c r="AT106" s="157" t="s">
        <v>128</v>
      </c>
      <c r="AU106" s="157" t="s">
        <v>80</v>
      </c>
      <c r="AY106" s="16" t="s">
        <v>126</v>
      </c>
      <c r="BE106" s="158">
        <f>IF(N106="základní",J106,0)</f>
        <v>0</v>
      </c>
      <c r="BF106" s="158">
        <f>IF(N106="snížená",J106,0)</f>
        <v>0</v>
      </c>
      <c r="BG106" s="158">
        <f>IF(N106="zákl. přenesená",J106,0)</f>
        <v>0</v>
      </c>
      <c r="BH106" s="158">
        <f>IF(N106="sníž. přenesená",J106,0)</f>
        <v>0</v>
      </c>
      <c r="BI106" s="158">
        <f>IF(N106="nulová",J106,0)</f>
        <v>0</v>
      </c>
      <c r="BJ106" s="16" t="s">
        <v>78</v>
      </c>
      <c r="BK106" s="158">
        <f>ROUND(I106*H106,2)</f>
        <v>0</v>
      </c>
      <c r="BL106" s="16" t="s">
        <v>133</v>
      </c>
      <c r="BM106" s="157" t="s">
        <v>709</v>
      </c>
    </row>
    <row r="107" spans="1:65" s="33" customFormat="1" ht="12">
      <c r="A107" s="29"/>
      <c r="B107" s="30"/>
      <c r="C107" s="29"/>
      <c r="D107" s="159" t="s">
        <v>135</v>
      </c>
      <c r="E107" s="29"/>
      <c r="F107" s="160" t="s">
        <v>710</v>
      </c>
      <c r="G107" s="29"/>
      <c r="H107" s="29"/>
      <c r="I107" s="29"/>
      <c r="J107" s="29"/>
      <c r="K107" s="29"/>
      <c r="L107" s="30"/>
      <c r="M107" s="162"/>
      <c r="N107" s="163"/>
      <c r="O107" s="52"/>
      <c r="P107" s="52"/>
      <c r="Q107" s="52"/>
      <c r="R107" s="52"/>
      <c r="S107" s="52"/>
      <c r="T107" s="53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6" t="s">
        <v>135</v>
      </c>
      <c r="AU107" s="16" t="s">
        <v>80</v>
      </c>
    </row>
    <row r="108" spans="1:65" s="165" customFormat="1" ht="12">
      <c r="B108" s="166"/>
      <c r="D108" s="159" t="s">
        <v>139</v>
      </c>
      <c r="E108" s="167"/>
      <c r="F108" s="168" t="s">
        <v>694</v>
      </c>
      <c r="H108" s="167"/>
      <c r="L108" s="166"/>
      <c r="M108" s="170"/>
      <c r="N108" s="171"/>
      <c r="O108" s="171"/>
      <c r="P108" s="171"/>
      <c r="Q108" s="171"/>
      <c r="R108" s="171"/>
      <c r="S108" s="171"/>
      <c r="T108" s="172"/>
      <c r="AT108" s="167" t="s">
        <v>139</v>
      </c>
      <c r="AU108" s="167" t="s">
        <v>80</v>
      </c>
      <c r="AV108" s="165" t="s">
        <v>78</v>
      </c>
      <c r="AW108" s="165" t="s">
        <v>31</v>
      </c>
      <c r="AX108" s="165" t="s">
        <v>70</v>
      </c>
      <c r="AY108" s="167" t="s">
        <v>126</v>
      </c>
    </row>
    <row r="109" spans="1:65" s="173" customFormat="1" ht="12">
      <c r="B109" s="174"/>
      <c r="D109" s="159" t="s">
        <v>139</v>
      </c>
      <c r="E109" s="175"/>
      <c r="F109" s="176" t="s">
        <v>711</v>
      </c>
      <c r="H109" s="177">
        <v>39.049999999999997</v>
      </c>
      <c r="L109" s="174"/>
      <c r="M109" s="179"/>
      <c r="N109" s="180"/>
      <c r="O109" s="180"/>
      <c r="P109" s="180"/>
      <c r="Q109" s="180"/>
      <c r="R109" s="180"/>
      <c r="S109" s="180"/>
      <c r="T109" s="181"/>
      <c r="AT109" s="175" t="s">
        <v>139</v>
      </c>
      <c r="AU109" s="175" t="s">
        <v>80</v>
      </c>
      <c r="AV109" s="173" t="s">
        <v>80</v>
      </c>
      <c r="AW109" s="173" t="s">
        <v>31</v>
      </c>
      <c r="AX109" s="173" t="s">
        <v>70</v>
      </c>
      <c r="AY109" s="175" t="s">
        <v>126</v>
      </c>
    </row>
    <row r="110" spans="1:65" s="33" customFormat="1" ht="16.5" customHeight="1">
      <c r="A110" s="29"/>
      <c r="B110" s="30"/>
      <c r="C110" s="315" t="s">
        <v>158</v>
      </c>
      <c r="D110" s="315" t="s">
        <v>128</v>
      </c>
      <c r="E110" s="316" t="s">
        <v>712</v>
      </c>
      <c r="F110" s="317" t="s">
        <v>713</v>
      </c>
      <c r="G110" s="318" t="s">
        <v>131</v>
      </c>
      <c r="H110" s="311">
        <v>0</v>
      </c>
      <c r="I110" s="319"/>
      <c r="J110" s="320">
        <f>ROUND(I110*H110,2)</f>
        <v>0</v>
      </c>
      <c r="K110" s="317" t="s">
        <v>132</v>
      </c>
      <c r="L110" s="30"/>
      <c r="M110" s="321"/>
      <c r="N110" s="154" t="s">
        <v>41</v>
      </c>
      <c r="O110" s="52"/>
      <c r="P110" s="155">
        <f>O110*H110</f>
        <v>0</v>
      </c>
      <c r="Q110" s="155">
        <v>0</v>
      </c>
      <c r="R110" s="155">
        <f>Q110*H110</f>
        <v>0</v>
      </c>
      <c r="S110" s="155">
        <v>0</v>
      </c>
      <c r="T110" s="156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57" t="s">
        <v>133</v>
      </c>
      <c r="AT110" s="157" t="s">
        <v>128</v>
      </c>
      <c r="AU110" s="157" t="s">
        <v>80</v>
      </c>
      <c r="AY110" s="16" t="s">
        <v>126</v>
      </c>
      <c r="BE110" s="158">
        <f>IF(N110="základní",J110,0)</f>
        <v>0</v>
      </c>
      <c r="BF110" s="158">
        <f>IF(N110="snížená",J110,0)</f>
        <v>0</v>
      </c>
      <c r="BG110" s="158">
        <f>IF(N110="zákl. přenesená",J110,0)</f>
        <v>0</v>
      </c>
      <c r="BH110" s="158">
        <f>IF(N110="sníž. přenesená",J110,0)</f>
        <v>0</v>
      </c>
      <c r="BI110" s="158">
        <f>IF(N110="nulová",J110,0)</f>
        <v>0</v>
      </c>
      <c r="BJ110" s="16" t="s">
        <v>78</v>
      </c>
      <c r="BK110" s="158">
        <f>ROUND(I110*H110,2)</f>
        <v>0</v>
      </c>
      <c r="BL110" s="16" t="s">
        <v>133</v>
      </c>
      <c r="BM110" s="157" t="s">
        <v>714</v>
      </c>
    </row>
    <row r="111" spans="1:65" s="33" customFormat="1" ht="24">
      <c r="A111" s="29"/>
      <c r="B111" s="30"/>
      <c r="C111" s="29"/>
      <c r="D111" s="159" t="s">
        <v>135</v>
      </c>
      <c r="E111" s="29"/>
      <c r="F111" s="160" t="s">
        <v>715</v>
      </c>
      <c r="G111" s="29"/>
      <c r="H111" s="29"/>
      <c r="I111" s="29"/>
      <c r="J111" s="29"/>
      <c r="K111" s="29"/>
      <c r="L111" s="30"/>
      <c r="M111" s="162"/>
      <c r="N111" s="163"/>
      <c r="O111" s="52"/>
      <c r="P111" s="52"/>
      <c r="Q111" s="52"/>
      <c r="R111" s="52"/>
      <c r="S111" s="52"/>
      <c r="T111" s="53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6" t="s">
        <v>135</v>
      </c>
      <c r="AU111" s="16" t="s">
        <v>80</v>
      </c>
    </row>
    <row r="112" spans="1:65" s="165" customFormat="1" ht="12">
      <c r="B112" s="166"/>
      <c r="D112" s="159" t="s">
        <v>139</v>
      </c>
      <c r="E112" s="167"/>
      <c r="F112" s="168" t="s">
        <v>694</v>
      </c>
      <c r="H112" s="167"/>
      <c r="L112" s="166"/>
      <c r="M112" s="170"/>
      <c r="N112" s="171"/>
      <c r="O112" s="171"/>
      <c r="P112" s="171"/>
      <c r="Q112" s="171"/>
      <c r="R112" s="171"/>
      <c r="S112" s="171"/>
      <c r="T112" s="172"/>
      <c r="AT112" s="167" t="s">
        <v>139</v>
      </c>
      <c r="AU112" s="167" t="s">
        <v>80</v>
      </c>
      <c r="AV112" s="165" t="s">
        <v>78</v>
      </c>
      <c r="AW112" s="165" t="s">
        <v>31</v>
      </c>
      <c r="AX112" s="165" t="s">
        <v>70</v>
      </c>
      <c r="AY112" s="167" t="s">
        <v>126</v>
      </c>
    </row>
    <row r="113" spans="1:65" s="173" customFormat="1" ht="12">
      <c r="B113" s="174"/>
      <c r="D113" s="159" t="s">
        <v>139</v>
      </c>
      <c r="E113" s="175"/>
      <c r="F113" s="176" t="s">
        <v>716</v>
      </c>
      <c r="H113" s="177">
        <v>39.049999999999997</v>
      </c>
      <c r="L113" s="174"/>
      <c r="M113" s="179"/>
      <c r="N113" s="180"/>
      <c r="O113" s="180"/>
      <c r="P113" s="180"/>
      <c r="Q113" s="180"/>
      <c r="R113" s="180"/>
      <c r="S113" s="180"/>
      <c r="T113" s="181"/>
      <c r="AT113" s="175" t="s">
        <v>139</v>
      </c>
      <c r="AU113" s="175" t="s">
        <v>80</v>
      </c>
      <c r="AV113" s="173" t="s">
        <v>80</v>
      </c>
      <c r="AW113" s="173" t="s">
        <v>31</v>
      </c>
      <c r="AX113" s="173" t="s">
        <v>70</v>
      </c>
      <c r="AY113" s="175" t="s">
        <v>126</v>
      </c>
    </row>
    <row r="114" spans="1:65" s="33" customFormat="1" ht="24.25" customHeight="1">
      <c r="A114" s="29"/>
      <c r="B114" s="30"/>
      <c r="C114" s="315" t="s">
        <v>165</v>
      </c>
      <c r="D114" s="315" t="s">
        <v>128</v>
      </c>
      <c r="E114" s="316" t="s">
        <v>212</v>
      </c>
      <c r="F114" s="317" t="s">
        <v>213</v>
      </c>
      <c r="G114" s="318" t="s">
        <v>175</v>
      </c>
      <c r="H114" s="311">
        <v>0</v>
      </c>
      <c r="I114" s="319"/>
      <c r="J114" s="320">
        <f>ROUND(I114*H114,2)</f>
        <v>0</v>
      </c>
      <c r="K114" s="317"/>
      <c r="L114" s="30"/>
      <c r="M114" s="321"/>
      <c r="N114" s="154" t="s">
        <v>41</v>
      </c>
      <c r="O114" s="52"/>
      <c r="P114" s="155">
        <f>O114*H114</f>
        <v>0</v>
      </c>
      <c r="Q114" s="155">
        <v>0</v>
      </c>
      <c r="R114" s="155">
        <f>Q114*H114</f>
        <v>0</v>
      </c>
      <c r="S114" s="155">
        <v>0</v>
      </c>
      <c r="T114" s="156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57" t="s">
        <v>133</v>
      </c>
      <c r="AT114" s="157" t="s">
        <v>128</v>
      </c>
      <c r="AU114" s="157" t="s">
        <v>80</v>
      </c>
      <c r="AY114" s="16" t="s">
        <v>126</v>
      </c>
      <c r="BE114" s="158">
        <f>IF(N114="základní",J114,0)</f>
        <v>0</v>
      </c>
      <c r="BF114" s="158">
        <f>IF(N114="snížená",J114,0)</f>
        <v>0</v>
      </c>
      <c r="BG114" s="158">
        <f>IF(N114="zákl. přenesená",J114,0)</f>
        <v>0</v>
      </c>
      <c r="BH114" s="158">
        <f>IF(N114="sníž. přenesená",J114,0)</f>
        <v>0</v>
      </c>
      <c r="BI114" s="158">
        <f>IF(N114="nulová",J114,0)</f>
        <v>0</v>
      </c>
      <c r="BJ114" s="16" t="s">
        <v>78</v>
      </c>
      <c r="BK114" s="158">
        <f>ROUND(I114*H114,2)</f>
        <v>0</v>
      </c>
      <c r="BL114" s="16" t="s">
        <v>133</v>
      </c>
      <c r="BM114" s="157" t="s">
        <v>717</v>
      </c>
    </row>
    <row r="115" spans="1:65" s="33" customFormat="1" ht="36">
      <c r="A115" s="29"/>
      <c r="B115" s="30"/>
      <c r="C115" s="29"/>
      <c r="D115" s="159" t="s">
        <v>135</v>
      </c>
      <c r="E115" s="29"/>
      <c r="F115" s="160" t="s">
        <v>215</v>
      </c>
      <c r="G115" s="29"/>
      <c r="H115" s="29"/>
      <c r="I115" s="29"/>
      <c r="J115" s="29"/>
      <c r="K115" s="29"/>
      <c r="L115" s="30"/>
      <c r="M115" s="162"/>
      <c r="N115" s="163"/>
      <c r="O115" s="52"/>
      <c r="P115" s="52"/>
      <c r="Q115" s="52"/>
      <c r="R115" s="52"/>
      <c r="S115" s="52"/>
      <c r="T115" s="53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6" t="s">
        <v>135</v>
      </c>
      <c r="AU115" s="16" t="s">
        <v>80</v>
      </c>
    </row>
    <row r="116" spans="1:65" s="173" customFormat="1" ht="12">
      <c r="B116" s="174"/>
      <c r="D116" s="159" t="s">
        <v>139</v>
      </c>
      <c r="E116" s="175"/>
      <c r="F116" s="176" t="s">
        <v>718</v>
      </c>
      <c r="H116" s="177">
        <v>28.54</v>
      </c>
      <c r="L116" s="174"/>
      <c r="M116" s="179"/>
      <c r="N116" s="180"/>
      <c r="O116" s="180"/>
      <c r="P116" s="180"/>
      <c r="Q116" s="180"/>
      <c r="R116" s="180"/>
      <c r="S116" s="180"/>
      <c r="T116" s="181"/>
      <c r="AT116" s="175" t="s">
        <v>139</v>
      </c>
      <c r="AU116" s="175" t="s">
        <v>80</v>
      </c>
      <c r="AV116" s="173" t="s">
        <v>80</v>
      </c>
      <c r="AW116" s="173" t="s">
        <v>31</v>
      </c>
      <c r="AX116" s="173" t="s">
        <v>70</v>
      </c>
      <c r="AY116" s="175" t="s">
        <v>126</v>
      </c>
    </row>
    <row r="117" spans="1:65" s="33" customFormat="1" ht="16.5" customHeight="1">
      <c r="A117" s="29"/>
      <c r="B117" s="30"/>
      <c r="C117" s="315" t="s">
        <v>172</v>
      </c>
      <c r="D117" s="315" t="s">
        <v>128</v>
      </c>
      <c r="E117" s="316" t="s">
        <v>241</v>
      </c>
      <c r="F117" s="317" t="s">
        <v>242</v>
      </c>
      <c r="G117" s="318" t="s">
        <v>226</v>
      </c>
      <c r="H117" s="311">
        <v>0</v>
      </c>
      <c r="I117" s="319"/>
      <c r="J117" s="320">
        <f>ROUND(I117*H117,2)</f>
        <v>0</v>
      </c>
      <c r="K117" s="317" t="s">
        <v>132</v>
      </c>
      <c r="L117" s="30"/>
      <c r="M117" s="321"/>
      <c r="N117" s="154" t="s">
        <v>41</v>
      </c>
      <c r="O117" s="52"/>
      <c r="P117" s="155">
        <f>O117*H117</f>
        <v>0</v>
      </c>
      <c r="Q117" s="155">
        <v>0</v>
      </c>
      <c r="R117" s="155">
        <f>Q117*H117</f>
        <v>0</v>
      </c>
      <c r="S117" s="155">
        <v>0</v>
      </c>
      <c r="T117" s="156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57" t="s">
        <v>133</v>
      </c>
      <c r="AT117" s="157" t="s">
        <v>128</v>
      </c>
      <c r="AU117" s="157" t="s">
        <v>80</v>
      </c>
      <c r="AY117" s="16" t="s">
        <v>126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6" t="s">
        <v>78</v>
      </c>
      <c r="BK117" s="158">
        <f>ROUND(I117*H117,2)</f>
        <v>0</v>
      </c>
      <c r="BL117" s="16" t="s">
        <v>133</v>
      </c>
      <c r="BM117" s="157" t="s">
        <v>719</v>
      </c>
    </row>
    <row r="118" spans="1:65" s="33" customFormat="1" ht="24">
      <c r="A118" s="29"/>
      <c r="B118" s="30"/>
      <c r="C118" s="29"/>
      <c r="D118" s="159" t="s">
        <v>135</v>
      </c>
      <c r="E118" s="29"/>
      <c r="F118" s="160" t="s">
        <v>244</v>
      </c>
      <c r="G118" s="29"/>
      <c r="H118" s="29"/>
      <c r="I118" s="29"/>
      <c r="J118" s="29"/>
      <c r="K118" s="29"/>
      <c r="L118" s="30"/>
      <c r="M118" s="162"/>
      <c r="N118" s="163"/>
      <c r="O118" s="52"/>
      <c r="P118" s="52"/>
      <c r="Q118" s="52"/>
      <c r="R118" s="52"/>
      <c r="S118" s="52"/>
      <c r="T118" s="53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6" t="s">
        <v>135</v>
      </c>
      <c r="AU118" s="16" t="s">
        <v>80</v>
      </c>
    </row>
    <row r="119" spans="1:65" s="173" customFormat="1" ht="12">
      <c r="B119" s="174"/>
      <c r="D119" s="159" t="s">
        <v>139</v>
      </c>
      <c r="E119" s="175"/>
      <c r="F119" s="176" t="s">
        <v>718</v>
      </c>
      <c r="H119" s="177">
        <v>28.54</v>
      </c>
      <c r="L119" s="174"/>
      <c r="M119" s="179"/>
      <c r="N119" s="180"/>
      <c r="O119" s="180"/>
      <c r="P119" s="180"/>
      <c r="Q119" s="180"/>
      <c r="R119" s="180"/>
      <c r="S119" s="180"/>
      <c r="T119" s="181"/>
      <c r="AT119" s="175" t="s">
        <v>139</v>
      </c>
      <c r="AU119" s="175" t="s">
        <v>80</v>
      </c>
      <c r="AV119" s="173" t="s">
        <v>80</v>
      </c>
      <c r="AW119" s="173" t="s">
        <v>31</v>
      </c>
      <c r="AX119" s="173" t="s">
        <v>70</v>
      </c>
      <c r="AY119" s="175" t="s">
        <v>126</v>
      </c>
    </row>
    <row r="120" spans="1:65" s="173" customFormat="1" ht="12">
      <c r="B120" s="174"/>
      <c r="D120" s="159" t="s">
        <v>139</v>
      </c>
      <c r="F120" s="176" t="s">
        <v>720</v>
      </c>
      <c r="H120" s="177">
        <v>51.372</v>
      </c>
      <c r="L120" s="174"/>
      <c r="M120" s="179"/>
      <c r="N120" s="180"/>
      <c r="O120" s="180"/>
      <c r="P120" s="180"/>
      <c r="Q120" s="180"/>
      <c r="R120" s="180"/>
      <c r="S120" s="180"/>
      <c r="T120" s="181"/>
      <c r="AT120" s="175" t="s">
        <v>139</v>
      </c>
      <c r="AU120" s="175" t="s">
        <v>80</v>
      </c>
      <c r="AV120" s="173" t="s">
        <v>80</v>
      </c>
      <c r="AW120" s="173" t="s">
        <v>3</v>
      </c>
      <c r="AX120" s="173" t="s">
        <v>78</v>
      </c>
      <c r="AY120" s="175" t="s">
        <v>126</v>
      </c>
    </row>
    <row r="121" spans="1:65" s="33" customFormat="1" ht="16.5" customHeight="1">
      <c r="A121" s="29"/>
      <c r="B121" s="30"/>
      <c r="C121" s="315" t="s">
        <v>180</v>
      </c>
      <c r="D121" s="315" t="s">
        <v>128</v>
      </c>
      <c r="E121" s="316" t="s">
        <v>721</v>
      </c>
      <c r="F121" s="317" t="s">
        <v>722</v>
      </c>
      <c r="G121" s="318" t="s">
        <v>175</v>
      </c>
      <c r="H121" s="311">
        <v>0</v>
      </c>
      <c r="I121" s="319"/>
      <c r="J121" s="320">
        <f>ROUND(I121*H121,2)</f>
        <v>0</v>
      </c>
      <c r="K121" s="317" t="s">
        <v>132</v>
      </c>
      <c r="L121" s="30"/>
      <c r="M121" s="321"/>
      <c r="N121" s="154" t="s">
        <v>41</v>
      </c>
      <c r="O121" s="52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7" t="s">
        <v>133</v>
      </c>
      <c r="AT121" s="157" t="s">
        <v>128</v>
      </c>
      <c r="AU121" s="157" t="s">
        <v>80</v>
      </c>
      <c r="AY121" s="16" t="s">
        <v>126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6" t="s">
        <v>78</v>
      </c>
      <c r="BK121" s="158">
        <f>ROUND(I121*H121,2)</f>
        <v>0</v>
      </c>
      <c r="BL121" s="16" t="s">
        <v>133</v>
      </c>
      <c r="BM121" s="157" t="s">
        <v>723</v>
      </c>
    </row>
    <row r="122" spans="1:65" s="33" customFormat="1" ht="24">
      <c r="A122" s="29"/>
      <c r="B122" s="30"/>
      <c r="C122" s="29"/>
      <c r="D122" s="159" t="s">
        <v>135</v>
      </c>
      <c r="E122" s="29"/>
      <c r="F122" s="160" t="s">
        <v>724</v>
      </c>
      <c r="G122" s="29"/>
      <c r="H122" s="29"/>
      <c r="I122" s="29"/>
      <c r="J122" s="29"/>
      <c r="K122" s="29"/>
      <c r="L122" s="30"/>
      <c r="M122" s="162"/>
      <c r="N122" s="163"/>
      <c r="O122" s="52"/>
      <c r="P122" s="52"/>
      <c r="Q122" s="52"/>
      <c r="R122" s="52"/>
      <c r="S122" s="52"/>
      <c r="T122" s="53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6" t="s">
        <v>135</v>
      </c>
      <c r="AU122" s="16" t="s">
        <v>80</v>
      </c>
    </row>
    <row r="123" spans="1:65" s="165" customFormat="1" ht="12">
      <c r="B123" s="166"/>
      <c r="D123" s="159" t="s">
        <v>139</v>
      </c>
      <c r="E123" s="167"/>
      <c r="F123" s="168" t="s">
        <v>725</v>
      </c>
      <c r="H123" s="167"/>
      <c r="L123" s="166"/>
      <c r="M123" s="170"/>
      <c r="N123" s="171"/>
      <c r="O123" s="171"/>
      <c r="P123" s="171"/>
      <c r="Q123" s="171"/>
      <c r="R123" s="171"/>
      <c r="S123" s="171"/>
      <c r="T123" s="172"/>
      <c r="AT123" s="167" t="s">
        <v>139</v>
      </c>
      <c r="AU123" s="167" t="s">
        <v>80</v>
      </c>
      <c r="AV123" s="165" t="s">
        <v>78</v>
      </c>
      <c r="AW123" s="165" t="s">
        <v>31</v>
      </c>
      <c r="AX123" s="165" t="s">
        <v>70</v>
      </c>
      <c r="AY123" s="167" t="s">
        <v>126</v>
      </c>
    </row>
    <row r="124" spans="1:65" s="173" customFormat="1" ht="24">
      <c r="B124" s="174"/>
      <c r="D124" s="159" t="s">
        <v>139</v>
      </c>
      <c r="E124" s="175"/>
      <c r="F124" s="176" t="s">
        <v>726</v>
      </c>
      <c r="H124" s="177">
        <v>6.6</v>
      </c>
      <c r="L124" s="174"/>
      <c r="M124" s="179"/>
      <c r="N124" s="180"/>
      <c r="O124" s="180"/>
      <c r="P124" s="180"/>
      <c r="Q124" s="180"/>
      <c r="R124" s="180"/>
      <c r="S124" s="180"/>
      <c r="T124" s="181"/>
      <c r="AT124" s="175" t="s">
        <v>139</v>
      </c>
      <c r="AU124" s="175" t="s">
        <v>80</v>
      </c>
      <c r="AV124" s="173" t="s">
        <v>80</v>
      </c>
      <c r="AW124" s="173" t="s">
        <v>31</v>
      </c>
      <c r="AX124" s="173" t="s">
        <v>70</v>
      </c>
      <c r="AY124" s="175" t="s">
        <v>126</v>
      </c>
    </row>
    <row r="125" spans="1:65" s="173" customFormat="1" ht="12">
      <c r="B125" s="174"/>
      <c r="D125" s="159" t="s">
        <v>139</v>
      </c>
      <c r="E125" s="175"/>
      <c r="F125" s="176" t="s">
        <v>727</v>
      </c>
      <c r="H125" s="177">
        <v>13.44</v>
      </c>
      <c r="L125" s="174"/>
      <c r="M125" s="179"/>
      <c r="N125" s="180"/>
      <c r="O125" s="180"/>
      <c r="P125" s="180"/>
      <c r="Q125" s="180"/>
      <c r="R125" s="180"/>
      <c r="S125" s="180"/>
      <c r="T125" s="181"/>
      <c r="AT125" s="175" t="s">
        <v>139</v>
      </c>
      <c r="AU125" s="175" t="s">
        <v>80</v>
      </c>
      <c r="AV125" s="173" t="s">
        <v>80</v>
      </c>
      <c r="AW125" s="173" t="s">
        <v>31</v>
      </c>
      <c r="AX125" s="173" t="s">
        <v>70</v>
      </c>
      <c r="AY125" s="175" t="s">
        <v>126</v>
      </c>
    </row>
    <row r="126" spans="1:65" s="33" customFormat="1" ht="16.5" customHeight="1">
      <c r="A126" s="29"/>
      <c r="B126" s="30"/>
      <c r="C126" s="322" t="s">
        <v>187</v>
      </c>
      <c r="D126" s="322" t="s">
        <v>223</v>
      </c>
      <c r="E126" s="323" t="s">
        <v>728</v>
      </c>
      <c r="F126" s="324" t="s">
        <v>729</v>
      </c>
      <c r="G126" s="325" t="s">
        <v>226</v>
      </c>
      <c r="H126" s="312">
        <v>0</v>
      </c>
      <c r="I126" s="326"/>
      <c r="J126" s="327">
        <f>ROUND(I126*H126,2)</f>
        <v>0</v>
      </c>
      <c r="K126" s="324" t="s">
        <v>132</v>
      </c>
      <c r="L126" s="188"/>
      <c r="M126" s="328"/>
      <c r="N126" s="190" t="s">
        <v>41</v>
      </c>
      <c r="O126" s="52"/>
      <c r="P126" s="155">
        <f>O126*H126</f>
        <v>0</v>
      </c>
      <c r="Q126" s="155">
        <v>1</v>
      </c>
      <c r="R126" s="155">
        <f>Q126*H126</f>
        <v>0</v>
      </c>
      <c r="S126" s="155">
        <v>0</v>
      </c>
      <c r="T126" s="156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7" t="s">
        <v>180</v>
      </c>
      <c r="AT126" s="157" t="s">
        <v>223</v>
      </c>
      <c r="AU126" s="157" t="s">
        <v>80</v>
      </c>
      <c r="AY126" s="16" t="s">
        <v>126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6" t="s">
        <v>78</v>
      </c>
      <c r="BK126" s="158">
        <f>ROUND(I126*H126,2)</f>
        <v>0</v>
      </c>
      <c r="BL126" s="16" t="s">
        <v>133</v>
      </c>
      <c r="BM126" s="157" t="s">
        <v>730</v>
      </c>
    </row>
    <row r="127" spans="1:65" s="33" customFormat="1" ht="12">
      <c r="A127" s="29"/>
      <c r="B127" s="30"/>
      <c r="C127" s="29"/>
      <c r="D127" s="159" t="s">
        <v>135</v>
      </c>
      <c r="E127" s="29"/>
      <c r="F127" s="160" t="s">
        <v>729</v>
      </c>
      <c r="G127" s="29"/>
      <c r="H127" s="29"/>
      <c r="I127" s="29"/>
      <c r="J127" s="29"/>
      <c r="K127" s="29"/>
      <c r="L127" s="30"/>
      <c r="M127" s="162"/>
      <c r="N127" s="163"/>
      <c r="O127" s="52"/>
      <c r="P127" s="52"/>
      <c r="Q127" s="52"/>
      <c r="R127" s="52"/>
      <c r="S127" s="52"/>
      <c r="T127" s="53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6" t="s">
        <v>135</v>
      </c>
      <c r="AU127" s="16" t="s">
        <v>80</v>
      </c>
    </row>
    <row r="128" spans="1:65" s="173" customFormat="1" ht="12">
      <c r="B128" s="174"/>
      <c r="D128" s="159" t="s">
        <v>139</v>
      </c>
      <c r="E128" s="175"/>
      <c r="F128" s="176" t="s">
        <v>727</v>
      </c>
      <c r="H128" s="177">
        <v>13.44</v>
      </c>
      <c r="L128" s="174"/>
      <c r="M128" s="179"/>
      <c r="N128" s="180"/>
      <c r="O128" s="180"/>
      <c r="P128" s="180"/>
      <c r="Q128" s="180"/>
      <c r="R128" s="180"/>
      <c r="S128" s="180"/>
      <c r="T128" s="181"/>
      <c r="AT128" s="175" t="s">
        <v>139</v>
      </c>
      <c r="AU128" s="175" t="s">
        <v>80</v>
      </c>
      <c r="AV128" s="173" t="s">
        <v>80</v>
      </c>
      <c r="AW128" s="173" t="s">
        <v>31</v>
      </c>
      <c r="AX128" s="173" t="s">
        <v>70</v>
      </c>
      <c r="AY128" s="175" t="s">
        <v>126</v>
      </c>
    </row>
    <row r="129" spans="1:65" s="173" customFormat="1" ht="12">
      <c r="B129" s="174"/>
      <c r="D129" s="159" t="s">
        <v>139</v>
      </c>
      <c r="F129" s="176" t="s">
        <v>731</v>
      </c>
      <c r="H129" s="177">
        <v>26.88</v>
      </c>
      <c r="L129" s="174"/>
      <c r="M129" s="179"/>
      <c r="N129" s="180"/>
      <c r="O129" s="180"/>
      <c r="P129" s="180"/>
      <c r="Q129" s="180"/>
      <c r="R129" s="180"/>
      <c r="S129" s="180"/>
      <c r="T129" s="181"/>
      <c r="AT129" s="175" t="s">
        <v>139</v>
      </c>
      <c r="AU129" s="175" t="s">
        <v>80</v>
      </c>
      <c r="AV129" s="173" t="s">
        <v>80</v>
      </c>
      <c r="AW129" s="173" t="s">
        <v>3</v>
      </c>
      <c r="AX129" s="173" t="s">
        <v>78</v>
      </c>
      <c r="AY129" s="175" t="s">
        <v>126</v>
      </c>
    </row>
    <row r="130" spans="1:65" s="33" customFormat="1" ht="16.5" customHeight="1">
      <c r="A130" s="29"/>
      <c r="B130" s="30"/>
      <c r="C130" s="315" t="s">
        <v>194</v>
      </c>
      <c r="D130" s="315" t="s">
        <v>128</v>
      </c>
      <c r="E130" s="316" t="s">
        <v>732</v>
      </c>
      <c r="F130" s="317" t="s">
        <v>733</v>
      </c>
      <c r="G130" s="318" t="s">
        <v>175</v>
      </c>
      <c r="H130" s="311">
        <v>0</v>
      </c>
      <c r="I130" s="319"/>
      <c r="J130" s="320">
        <f>ROUND(I130*H130,2)</f>
        <v>0</v>
      </c>
      <c r="K130" s="317" t="s">
        <v>132</v>
      </c>
      <c r="L130" s="30"/>
      <c r="M130" s="321"/>
      <c r="N130" s="154" t="s">
        <v>41</v>
      </c>
      <c r="O130" s="52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7" t="s">
        <v>133</v>
      </c>
      <c r="AT130" s="157" t="s">
        <v>128</v>
      </c>
      <c r="AU130" s="157" t="s">
        <v>80</v>
      </c>
      <c r="AY130" s="16" t="s">
        <v>126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6" t="s">
        <v>78</v>
      </c>
      <c r="BK130" s="158">
        <f>ROUND(I130*H130,2)</f>
        <v>0</v>
      </c>
      <c r="BL130" s="16" t="s">
        <v>133</v>
      </c>
      <c r="BM130" s="157" t="s">
        <v>734</v>
      </c>
    </row>
    <row r="131" spans="1:65" s="33" customFormat="1" ht="36">
      <c r="A131" s="29"/>
      <c r="B131" s="30"/>
      <c r="C131" s="29"/>
      <c r="D131" s="159" t="s">
        <v>135</v>
      </c>
      <c r="E131" s="29"/>
      <c r="F131" s="160" t="s">
        <v>735</v>
      </c>
      <c r="G131" s="29"/>
      <c r="H131" s="29"/>
      <c r="I131" s="29"/>
      <c r="J131" s="29"/>
      <c r="K131" s="29"/>
      <c r="L131" s="30"/>
      <c r="M131" s="162"/>
      <c r="N131" s="163"/>
      <c r="O131" s="52"/>
      <c r="P131" s="52"/>
      <c r="Q131" s="52"/>
      <c r="R131" s="52"/>
      <c r="S131" s="52"/>
      <c r="T131" s="53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6" t="s">
        <v>135</v>
      </c>
      <c r="AU131" s="16" t="s">
        <v>80</v>
      </c>
    </row>
    <row r="132" spans="1:65" s="165" customFormat="1" ht="12">
      <c r="B132" s="166"/>
      <c r="D132" s="159" t="s">
        <v>139</v>
      </c>
      <c r="E132" s="167"/>
      <c r="F132" s="168" t="s">
        <v>725</v>
      </c>
      <c r="H132" s="167"/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139</v>
      </c>
      <c r="AU132" s="167" t="s">
        <v>80</v>
      </c>
      <c r="AV132" s="165" t="s">
        <v>78</v>
      </c>
      <c r="AW132" s="165" t="s">
        <v>31</v>
      </c>
      <c r="AX132" s="165" t="s">
        <v>70</v>
      </c>
      <c r="AY132" s="167" t="s">
        <v>126</v>
      </c>
    </row>
    <row r="133" spans="1:65" s="173" customFormat="1" ht="12">
      <c r="B133" s="174"/>
      <c r="D133" s="159" t="s">
        <v>139</v>
      </c>
      <c r="E133" s="175"/>
      <c r="F133" s="176" t="s">
        <v>736</v>
      </c>
      <c r="H133" s="177">
        <v>0.69</v>
      </c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139</v>
      </c>
      <c r="AU133" s="175" t="s">
        <v>80</v>
      </c>
      <c r="AV133" s="173" t="s">
        <v>80</v>
      </c>
      <c r="AW133" s="173" t="s">
        <v>31</v>
      </c>
      <c r="AX133" s="173" t="s">
        <v>70</v>
      </c>
      <c r="AY133" s="175" t="s">
        <v>126</v>
      </c>
    </row>
    <row r="134" spans="1:65" s="33" customFormat="1" ht="16.5" customHeight="1">
      <c r="A134" s="29"/>
      <c r="B134" s="30"/>
      <c r="C134" s="322" t="s">
        <v>201</v>
      </c>
      <c r="D134" s="322" t="s">
        <v>223</v>
      </c>
      <c r="E134" s="323" t="s">
        <v>737</v>
      </c>
      <c r="F134" s="324" t="s">
        <v>738</v>
      </c>
      <c r="G134" s="325" t="s">
        <v>226</v>
      </c>
      <c r="H134" s="312">
        <v>0</v>
      </c>
      <c r="I134" s="326"/>
      <c r="J134" s="327">
        <f>ROUND(I134*H134,2)</f>
        <v>0</v>
      </c>
      <c r="K134" s="324" t="s">
        <v>132</v>
      </c>
      <c r="L134" s="188"/>
      <c r="M134" s="328"/>
      <c r="N134" s="190" t="s">
        <v>41</v>
      </c>
      <c r="O134" s="52"/>
      <c r="P134" s="155">
        <f>O134*H134</f>
        <v>0</v>
      </c>
      <c r="Q134" s="155">
        <v>1</v>
      </c>
      <c r="R134" s="155">
        <f>Q134*H134</f>
        <v>0</v>
      </c>
      <c r="S134" s="155">
        <v>0</v>
      </c>
      <c r="T134" s="15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7" t="s">
        <v>180</v>
      </c>
      <c r="AT134" s="157" t="s">
        <v>223</v>
      </c>
      <c r="AU134" s="157" t="s">
        <v>80</v>
      </c>
      <c r="AY134" s="16" t="s">
        <v>126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6" t="s">
        <v>78</v>
      </c>
      <c r="BK134" s="158">
        <f>ROUND(I134*H134,2)</f>
        <v>0</v>
      </c>
      <c r="BL134" s="16" t="s">
        <v>133</v>
      </c>
      <c r="BM134" s="157" t="s">
        <v>739</v>
      </c>
    </row>
    <row r="135" spans="1:65" s="33" customFormat="1" ht="12">
      <c r="A135" s="29"/>
      <c r="B135" s="30"/>
      <c r="C135" s="29"/>
      <c r="D135" s="159" t="s">
        <v>135</v>
      </c>
      <c r="E135" s="29"/>
      <c r="F135" s="160" t="s">
        <v>738</v>
      </c>
      <c r="G135" s="29"/>
      <c r="H135" s="29"/>
      <c r="I135" s="29"/>
      <c r="J135" s="29"/>
      <c r="K135" s="29"/>
      <c r="L135" s="30"/>
      <c r="M135" s="162"/>
      <c r="N135" s="163"/>
      <c r="O135" s="52"/>
      <c r="P135" s="52"/>
      <c r="Q135" s="52"/>
      <c r="R135" s="52"/>
      <c r="S135" s="52"/>
      <c r="T135" s="53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6" t="s">
        <v>135</v>
      </c>
      <c r="AU135" s="16" t="s">
        <v>80</v>
      </c>
    </row>
    <row r="136" spans="1:65" s="173" customFormat="1" ht="12">
      <c r="B136" s="174"/>
      <c r="D136" s="159" t="s">
        <v>139</v>
      </c>
      <c r="F136" s="176" t="s">
        <v>740</v>
      </c>
      <c r="H136" s="177">
        <v>1.38</v>
      </c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139</v>
      </c>
      <c r="AU136" s="175" t="s">
        <v>80</v>
      </c>
      <c r="AV136" s="173" t="s">
        <v>80</v>
      </c>
      <c r="AW136" s="173" t="s">
        <v>3</v>
      </c>
      <c r="AX136" s="173" t="s">
        <v>78</v>
      </c>
      <c r="AY136" s="175" t="s">
        <v>126</v>
      </c>
    </row>
    <row r="137" spans="1:65" s="33" customFormat="1" ht="16.5" customHeight="1">
      <c r="A137" s="29"/>
      <c r="B137" s="30"/>
      <c r="C137" s="315" t="s">
        <v>206</v>
      </c>
      <c r="D137" s="315" t="s">
        <v>128</v>
      </c>
      <c r="E137" s="316" t="s">
        <v>741</v>
      </c>
      <c r="F137" s="317" t="s">
        <v>742</v>
      </c>
      <c r="G137" s="318" t="s">
        <v>131</v>
      </c>
      <c r="H137" s="311">
        <v>0</v>
      </c>
      <c r="I137" s="319"/>
      <c r="J137" s="320">
        <f>ROUND(I137*H137,2)</f>
        <v>0</v>
      </c>
      <c r="K137" s="317" t="s">
        <v>132</v>
      </c>
      <c r="L137" s="30"/>
      <c r="M137" s="321"/>
      <c r="N137" s="154" t="s">
        <v>41</v>
      </c>
      <c r="O137" s="52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7" t="s">
        <v>133</v>
      </c>
      <c r="AT137" s="157" t="s">
        <v>128</v>
      </c>
      <c r="AU137" s="157" t="s">
        <v>80</v>
      </c>
      <c r="AY137" s="16" t="s">
        <v>126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6" t="s">
        <v>78</v>
      </c>
      <c r="BK137" s="158">
        <f>ROUND(I137*H137,2)</f>
        <v>0</v>
      </c>
      <c r="BL137" s="16" t="s">
        <v>133</v>
      </c>
      <c r="BM137" s="157" t="s">
        <v>743</v>
      </c>
    </row>
    <row r="138" spans="1:65" s="33" customFormat="1" ht="24">
      <c r="A138" s="29"/>
      <c r="B138" s="30"/>
      <c r="C138" s="29"/>
      <c r="D138" s="159" t="s">
        <v>135</v>
      </c>
      <c r="E138" s="29"/>
      <c r="F138" s="160" t="s">
        <v>744</v>
      </c>
      <c r="G138" s="29"/>
      <c r="H138" s="29"/>
      <c r="I138" s="29"/>
      <c r="J138" s="29"/>
      <c r="K138" s="29"/>
      <c r="L138" s="30"/>
      <c r="M138" s="162"/>
      <c r="N138" s="163"/>
      <c r="O138" s="52"/>
      <c r="P138" s="52"/>
      <c r="Q138" s="52"/>
      <c r="R138" s="52"/>
      <c r="S138" s="52"/>
      <c r="T138" s="53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6" t="s">
        <v>135</v>
      </c>
      <c r="AU138" s="16" t="s">
        <v>80</v>
      </c>
    </row>
    <row r="139" spans="1:65" s="165" customFormat="1" ht="12">
      <c r="B139" s="166"/>
      <c r="D139" s="159" t="s">
        <v>139</v>
      </c>
      <c r="E139" s="167"/>
      <c r="F139" s="168" t="s">
        <v>257</v>
      </c>
      <c r="H139" s="167"/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139</v>
      </c>
      <c r="AU139" s="167" t="s">
        <v>80</v>
      </c>
      <c r="AV139" s="165" t="s">
        <v>78</v>
      </c>
      <c r="AW139" s="165" t="s">
        <v>31</v>
      </c>
      <c r="AX139" s="165" t="s">
        <v>70</v>
      </c>
      <c r="AY139" s="167" t="s">
        <v>126</v>
      </c>
    </row>
    <row r="140" spans="1:65" s="173" customFormat="1" ht="12">
      <c r="B140" s="174"/>
      <c r="D140" s="159" t="s">
        <v>139</v>
      </c>
      <c r="E140" s="175"/>
      <c r="F140" s="176" t="s">
        <v>745</v>
      </c>
      <c r="H140" s="177">
        <v>18.2</v>
      </c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139</v>
      </c>
      <c r="AU140" s="175" t="s">
        <v>80</v>
      </c>
      <c r="AV140" s="173" t="s">
        <v>80</v>
      </c>
      <c r="AW140" s="173" t="s">
        <v>31</v>
      </c>
      <c r="AX140" s="173" t="s">
        <v>70</v>
      </c>
      <c r="AY140" s="175" t="s">
        <v>126</v>
      </c>
    </row>
    <row r="141" spans="1:65" s="33" customFormat="1" ht="16.5" customHeight="1">
      <c r="A141" s="29"/>
      <c r="B141" s="30"/>
      <c r="C141" s="322" t="s">
        <v>211</v>
      </c>
      <c r="D141" s="322" t="s">
        <v>223</v>
      </c>
      <c r="E141" s="323" t="s">
        <v>259</v>
      </c>
      <c r="F141" s="324" t="s">
        <v>260</v>
      </c>
      <c r="G141" s="325" t="s">
        <v>226</v>
      </c>
      <c r="H141" s="312">
        <v>0</v>
      </c>
      <c r="I141" s="326"/>
      <c r="J141" s="327">
        <f>ROUND(I141*H141,2)</f>
        <v>0</v>
      </c>
      <c r="K141" s="324" t="s">
        <v>132</v>
      </c>
      <c r="L141" s="188"/>
      <c r="M141" s="328"/>
      <c r="N141" s="190" t="s">
        <v>41</v>
      </c>
      <c r="O141" s="52"/>
      <c r="P141" s="155">
        <f>O141*H141</f>
        <v>0</v>
      </c>
      <c r="Q141" s="155">
        <v>1</v>
      </c>
      <c r="R141" s="155">
        <f>Q141*H141</f>
        <v>0</v>
      </c>
      <c r="S141" s="155">
        <v>0</v>
      </c>
      <c r="T141" s="15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7" t="s">
        <v>180</v>
      </c>
      <c r="AT141" s="157" t="s">
        <v>223</v>
      </c>
      <c r="AU141" s="157" t="s">
        <v>80</v>
      </c>
      <c r="AY141" s="16" t="s">
        <v>126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6" t="s">
        <v>78</v>
      </c>
      <c r="BK141" s="158">
        <f>ROUND(I141*H141,2)</f>
        <v>0</v>
      </c>
      <c r="BL141" s="16" t="s">
        <v>133</v>
      </c>
      <c r="BM141" s="157" t="s">
        <v>746</v>
      </c>
    </row>
    <row r="142" spans="1:65" s="33" customFormat="1" ht="12">
      <c r="A142" s="29"/>
      <c r="B142" s="30"/>
      <c r="C142" s="29"/>
      <c r="D142" s="159" t="s">
        <v>135</v>
      </c>
      <c r="E142" s="29"/>
      <c r="F142" s="160" t="s">
        <v>260</v>
      </c>
      <c r="G142" s="29"/>
      <c r="H142" s="29"/>
      <c r="I142" s="29"/>
      <c r="J142" s="29"/>
      <c r="K142" s="29"/>
      <c r="L142" s="30"/>
      <c r="M142" s="162"/>
      <c r="N142" s="163"/>
      <c r="O142" s="52"/>
      <c r="P142" s="52"/>
      <c r="Q142" s="52"/>
      <c r="R142" s="52"/>
      <c r="S142" s="52"/>
      <c r="T142" s="53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6" t="s">
        <v>135</v>
      </c>
      <c r="AU142" s="16" t="s">
        <v>80</v>
      </c>
    </row>
    <row r="143" spans="1:65" s="33" customFormat="1" ht="24">
      <c r="A143" s="29"/>
      <c r="B143" s="30"/>
      <c r="C143" s="29"/>
      <c r="D143" s="159" t="s">
        <v>137</v>
      </c>
      <c r="E143" s="29"/>
      <c r="F143" s="164" t="s">
        <v>262</v>
      </c>
      <c r="G143" s="29"/>
      <c r="H143" s="29"/>
      <c r="I143" s="29"/>
      <c r="J143" s="29"/>
      <c r="K143" s="29"/>
      <c r="L143" s="30"/>
      <c r="M143" s="162"/>
      <c r="N143" s="163"/>
      <c r="O143" s="52"/>
      <c r="P143" s="52"/>
      <c r="Q143" s="52"/>
      <c r="R143" s="52"/>
      <c r="S143" s="52"/>
      <c r="T143" s="53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6" t="s">
        <v>137</v>
      </c>
      <c r="AU143" s="16" t="s">
        <v>80</v>
      </c>
    </row>
    <row r="144" spans="1:65" s="165" customFormat="1" ht="12">
      <c r="B144" s="166"/>
      <c r="D144" s="159" t="s">
        <v>139</v>
      </c>
      <c r="E144" s="167"/>
      <c r="F144" s="168" t="s">
        <v>257</v>
      </c>
      <c r="H144" s="167"/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139</v>
      </c>
      <c r="AU144" s="167" t="s">
        <v>80</v>
      </c>
      <c r="AV144" s="165" t="s">
        <v>78</v>
      </c>
      <c r="AW144" s="165" t="s">
        <v>31</v>
      </c>
      <c r="AX144" s="165" t="s">
        <v>70</v>
      </c>
      <c r="AY144" s="167" t="s">
        <v>126</v>
      </c>
    </row>
    <row r="145" spans="1:65" s="173" customFormat="1" ht="12">
      <c r="B145" s="174"/>
      <c r="D145" s="159" t="s">
        <v>139</v>
      </c>
      <c r="E145" s="175"/>
      <c r="F145" s="176" t="s">
        <v>747</v>
      </c>
      <c r="H145" s="177">
        <v>9.8279999999999994</v>
      </c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139</v>
      </c>
      <c r="AU145" s="175" t="s">
        <v>80</v>
      </c>
      <c r="AV145" s="173" t="s">
        <v>80</v>
      </c>
      <c r="AW145" s="173" t="s">
        <v>31</v>
      </c>
      <c r="AX145" s="173" t="s">
        <v>70</v>
      </c>
      <c r="AY145" s="175" t="s">
        <v>126</v>
      </c>
    </row>
    <row r="146" spans="1:65" s="33" customFormat="1" ht="37.75" customHeight="1">
      <c r="A146" s="29"/>
      <c r="B146" s="30"/>
      <c r="C146" s="315" t="s">
        <v>217</v>
      </c>
      <c r="D146" s="315" t="s">
        <v>128</v>
      </c>
      <c r="E146" s="316" t="s">
        <v>265</v>
      </c>
      <c r="F146" s="317" t="s">
        <v>266</v>
      </c>
      <c r="G146" s="318" t="s">
        <v>131</v>
      </c>
      <c r="H146" s="311">
        <v>0</v>
      </c>
      <c r="I146" s="319"/>
      <c r="J146" s="320">
        <f>ROUND(I146*H146,2)</f>
        <v>0</v>
      </c>
      <c r="K146" s="317"/>
      <c r="L146" s="30"/>
      <c r="M146" s="321"/>
      <c r="N146" s="154" t="s">
        <v>41</v>
      </c>
      <c r="O146" s="52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7" t="s">
        <v>133</v>
      </c>
      <c r="AT146" s="157" t="s">
        <v>128</v>
      </c>
      <c r="AU146" s="157" t="s">
        <v>80</v>
      </c>
      <c r="AY146" s="16" t="s">
        <v>126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6" t="s">
        <v>78</v>
      </c>
      <c r="BK146" s="158">
        <f>ROUND(I146*H146,2)</f>
        <v>0</v>
      </c>
      <c r="BL146" s="16" t="s">
        <v>133</v>
      </c>
      <c r="BM146" s="157" t="s">
        <v>748</v>
      </c>
    </row>
    <row r="147" spans="1:65" s="33" customFormat="1" ht="36">
      <c r="A147" s="29"/>
      <c r="B147" s="30"/>
      <c r="C147" s="29"/>
      <c r="D147" s="159" t="s">
        <v>135</v>
      </c>
      <c r="E147" s="29"/>
      <c r="F147" s="160" t="s">
        <v>266</v>
      </c>
      <c r="G147" s="29"/>
      <c r="H147" s="29"/>
      <c r="I147" s="29"/>
      <c r="J147" s="29"/>
      <c r="K147" s="29"/>
      <c r="L147" s="30"/>
      <c r="M147" s="162"/>
      <c r="N147" s="163"/>
      <c r="O147" s="52"/>
      <c r="P147" s="52"/>
      <c r="Q147" s="52"/>
      <c r="R147" s="52"/>
      <c r="S147" s="52"/>
      <c r="T147" s="53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6" t="s">
        <v>135</v>
      </c>
      <c r="AU147" s="16" t="s">
        <v>80</v>
      </c>
    </row>
    <row r="148" spans="1:65" s="165" customFormat="1" ht="12">
      <c r="B148" s="166"/>
      <c r="D148" s="159" t="s">
        <v>139</v>
      </c>
      <c r="E148" s="167"/>
      <c r="F148" s="168" t="s">
        <v>257</v>
      </c>
      <c r="H148" s="167"/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139</v>
      </c>
      <c r="AU148" s="167" t="s">
        <v>80</v>
      </c>
      <c r="AV148" s="165" t="s">
        <v>78</v>
      </c>
      <c r="AW148" s="165" t="s">
        <v>31</v>
      </c>
      <c r="AX148" s="165" t="s">
        <v>70</v>
      </c>
      <c r="AY148" s="167" t="s">
        <v>126</v>
      </c>
    </row>
    <row r="149" spans="1:65" s="173" customFormat="1" ht="12">
      <c r="B149" s="174"/>
      <c r="D149" s="159" t="s">
        <v>139</v>
      </c>
      <c r="E149" s="175"/>
      <c r="F149" s="176" t="s">
        <v>749</v>
      </c>
      <c r="H149" s="177">
        <v>18.2</v>
      </c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139</v>
      </c>
      <c r="AU149" s="175" t="s">
        <v>80</v>
      </c>
      <c r="AV149" s="173" t="s">
        <v>80</v>
      </c>
      <c r="AW149" s="173" t="s">
        <v>31</v>
      </c>
      <c r="AX149" s="173" t="s">
        <v>70</v>
      </c>
      <c r="AY149" s="175" t="s">
        <v>126</v>
      </c>
    </row>
    <row r="150" spans="1:65" s="33" customFormat="1" ht="16.5" customHeight="1">
      <c r="A150" s="29"/>
      <c r="B150" s="30"/>
      <c r="C150" s="322" t="s">
        <v>8</v>
      </c>
      <c r="D150" s="322" t="s">
        <v>223</v>
      </c>
      <c r="E150" s="323" t="s">
        <v>270</v>
      </c>
      <c r="F150" s="324" t="s">
        <v>271</v>
      </c>
      <c r="G150" s="325" t="s">
        <v>272</v>
      </c>
      <c r="H150" s="312">
        <v>0</v>
      </c>
      <c r="I150" s="326"/>
      <c r="J150" s="327">
        <f>ROUND(I150*H150,2)</f>
        <v>0</v>
      </c>
      <c r="K150" s="324" t="s">
        <v>132</v>
      </c>
      <c r="L150" s="188"/>
      <c r="M150" s="328"/>
      <c r="N150" s="190" t="s">
        <v>41</v>
      </c>
      <c r="O150" s="52"/>
      <c r="P150" s="155">
        <f>O150*H150</f>
        <v>0</v>
      </c>
      <c r="Q150" s="155">
        <v>1E-3</v>
      </c>
      <c r="R150" s="155">
        <f>Q150*H150</f>
        <v>0</v>
      </c>
      <c r="S150" s="155">
        <v>0</v>
      </c>
      <c r="T150" s="15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7" t="s">
        <v>180</v>
      </c>
      <c r="AT150" s="157" t="s">
        <v>223</v>
      </c>
      <c r="AU150" s="157" t="s">
        <v>80</v>
      </c>
      <c r="AY150" s="16" t="s">
        <v>126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6" t="s">
        <v>78</v>
      </c>
      <c r="BK150" s="158">
        <f>ROUND(I150*H150,2)</f>
        <v>0</v>
      </c>
      <c r="BL150" s="16" t="s">
        <v>133</v>
      </c>
      <c r="BM150" s="157" t="s">
        <v>750</v>
      </c>
    </row>
    <row r="151" spans="1:65" s="33" customFormat="1" ht="12">
      <c r="A151" s="29"/>
      <c r="B151" s="30"/>
      <c r="C151" s="29"/>
      <c r="D151" s="159" t="s">
        <v>135</v>
      </c>
      <c r="E151" s="29"/>
      <c r="F151" s="160" t="s">
        <v>271</v>
      </c>
      <c r="G151" s="29"/>
      <c r="H151" s="29"/>
      <c r="I151" s="29"/>
      <c r="J151" s="29"/>
      <c r="K151" s="29"/>
      <c r="L151" s="30"/>
      <c r="M151" s="162"/>
      <c r="N151" s="163"/>
      <c r="O151" s="52"/>
      <c r="P151" s="52"/>
      <c r="Q151" s="52"/>
      <c r="R151" s="52"/>
      <c r="S151" s="52"/>
      <c r="T151" s="53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6" t="s">
        <v>135</v>
      </c>
      <c r="AU151" s="16" t="s">
        <v>80</v>
      </c>
    </row>
    <row r="152" spans="1:65" s="165" customFormat="1" ht="12">
      <c r="B152" s="166"/>
      <c r="D152" s="159" t="s">
        <v>139</v>
      </c>
      <c r="E152" s="167"/>
      <c r="F152" s="168" t="s">
        <v>257</v>
      </c>
      <c r="H152" s="167"/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139</v>
      </c>
      <c r="AU152" s="167" t="s">
        <v>80</v>
      </c>
      <c r="AV152" s="165" t="s">
        <v>78</v>
      </c>
      <c r="AW152" s="165" t="s">
        <v>31</v>
      </c>
      <c r="AX152" s="165" t="s">
        <v>70</v>
      </c>
      <c r="AY152" s="167" t="s">
        <v>126</v>
      </c>
    </row>
    <row r="153" spans="1:65" s="173" customFormat="1" ht="12">
      <c r="B153" s="174"/>
      <c r="D153" s="159" t="s">
        <v>139</v>
      </c>
      <c r="E153" s="175"/>
      <c r="F153" s="176" t="s">
        <v>751</v>
      </c>
      <c r="H153" s="177">
        <v>0.54600000000000004</v>
      </c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139</v>
      </c>
      <c r="AU153" s="175" t="s">
        <v>80</v>
      </c>
      <c r="AV153" s="173" t="s">
        <v>80</v>
      </c>
      <c r="AW153" s="173" t="s">
        <v>31</v>
      </c>
      <c r="AX153" s="173" t="s">
        <v>70</v>
      </c>
      <c r="AY153" s="175" t="s">
        <v>126</v>
      </c>
    </row>
    <row r="154" spans="1:65" s="33" customFormat="1" ht="16.5" customHeight="1">
      <c r="A154" s="29"/>
      <c r="B154" s="30"/>
      <c r="C154" s="315" t="s">
        <v>229</v>
      </c>
      <c r="D154" s="315" t="s">
        <v>128</v>
      </c>
      <c r="E154" s="316" t="s">
        <v>276</v>
      </c>
      <c r="F154" s="317" t="s">
        <v>277</v>
      </c>
      <c r="G154" s="318" t="s">
        <v>131</v>
      </c>
      <c r="H154" s="311">
        <v>0</v>
      </c>
      <c r="I154" s="319"/>
      <c r="J154" s="320">
        <f>ROUND(I154*H154,2)</f>
        <v>0</v>
      </c>
      <c r="K154" s="317" t="s">
        <v>132</v>
      </c>
      <c r="L154" s="30"/>
      <c r="M154" s="321"/>
      <c r="N154" s="154" t="s">
        <v>41</v>
      </c>
      <c r="O154" s="52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7" t="s">
        <v>133</v>
      </c>
      <c r="AT154" s="157" t="s">
        <v>128</v>
      </c>
      <c r="AU154" s="157" t="s">
        <v>80</v>
      </c>
      <c r="AY154" s="16" t="s">
        <v>126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6" t="s">
        <v>78</v>
      </c>
      <c r="BK154" s="158">
        <f>ROUND(I154*H154,2)</f>
        <v>0</v>
      </c>
      <c r="BL154" s="16" t="s">
        <v>133</v>
      </c>
      <c r="BM154" s="157" t="s">
        <v>752</v>
      </c>
    </row>
    <row r="155" spans="1:65" s="33" customFormat="1" ht="12">
      <c r="A155" s="29"/>
      <c r="B155" s="30"/>
      <c r="C155" s="29"/>
      <c r="D155" s="159" t="s">
        <v>135</v>
      </c>
      <c r="E155" s="29"/>
      <c r="F155" s="160" t="s">
        <v>279</v>
      </c>
      <c r="G155" s="29"/>
      <c r="H155" s="29"/>
      <c r="I155" s="29"/>
      <c r="J155" s="29"/>
      <c r="K155" s="29"/>
      <c r="L155" s="30"/>
      <c r="M155" s="162"/>
      <c r="N155" s="163"/>
      <c r="O155" s="52"/>
      <c r="P155" s="52"/>
      <c r="Q155" s="52"/>
      <c r="R155" s="52"/>
      <c r="S155" s="52"/>
      <c r="T155" s="53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6" t="s">
        <v>135</v>
      </c>
      <c r="AU155" s="16" t="s">
        <v>80</v>
      </c>
    </row>
    <row r="156" spans="1:65" s="165" customFormat="1" ht="12">
      <c r="B156" s="166"/>
      <c r="D156" s="159" t="s">
        <v>139</v>
      </c>
      <c r="E156" s="167"/>
      <c r="F156" s="168" t="s">
        <v>280</v>
      </c>
      <c r="H156" s="167"/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139</v>
      </c>
      <c r="AU156" s="167" t="s">
        <v>80</v>
      </c>
      <c r="AV156" s="165" t="s">
        <v>78</v>
      </c>
      <c r="AW156" s="165" t="s">
        <v>31</v>
      </c>
      <c r="AX156" s="165" t="s">
        <v>70</v>
      </c>
      <c r="AY156" s="167" t="s">
        <v>126</v>
      </c>
    </row>
    <row r="157" spans="1:65" s="173" customFormat="1" ht="12">
      <c r="B157" s="174"/>
      <c r="D157" s="159" t="s">
        <v>139</v>
      </c>
      <c r="E157" s="175"/>
      <c r="F157" s="176" t="s">
        <v>753</v>
      </c>
      <c r="H157" s="177">
        <v>18.2</v>
      </c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139</v>
      </c>
      <c r="AU157" s="175" t="s">
        <v>80</v>
      </c>
      <c r="AV157" s="173" t="s">
        <v>80</v>
      </c>
      <c r="AW157" s="173" t="s">
        <v>31</v>
      </c>
      <c r="AX157" s="173" t="s">
        <v>70</v>
      </c>
      <c r="AY157" s="175" t="s">
        <v>126</v>
      </c>
    </row>
    <row r="158" spans="1:65" s="132" customFormat="1" ht="22.75" customHeight="1">
      <c r="B158" s="133"/>
      <c r="D158" s="134" t="s">
        <v>69</v>
      </c>
      <c r="E158" s="144" t="s">
        <v>80</v>
      </c>
      <c r="F158" s="144" t="s">
        <v>300</v>
      </c>
      <c r="J158" s="145">
        <f>BK158</f>
        <v>0</v>
      </c>
      <c r="L158" s="133"/>
      <c r="M158" s="138"/>
      <c r="N158" s="139"/>
      <c r="O158" s="139"/>
      <c r="P158" s="140">
        <f>SUM(P159:P165)</f>
        <v>0</v>
      </c>
      <c r="Q158" s="139"/>
      <c r="R158" s="140">
        <f>SUM(R159:R165)</f>
        <v>0</v>
      </c>
      <c r="S158" s="139"/>
      <c r="T158" s="141">
        <f>SUM(T159:T165)</f>
        <v>0</v>
      </c>
      <c r="AR158" s="134" t="s">
        <v>78</v>
      </c>
      <c r="AT158" s="142" t="s">
        <v>69</v>
      </c>
      <c r="AU158" s="142" t="s">
        <v>78</v>
      </c>
      <c r="AY158" s="134" t="s">
        <v>126</v>
      </c>
      <c r="BK158" s="143">
        <f>SUM(BK159:BK165)</f>
        <v>0</v>
      </c>
    </row>
    <row r="159" spans="1:65" s="33" customFormat="1" ht="16.5" customHeight="1">
      <c r="A159" s="29"/>
      <c r="B159" s="30"/>
      <c r="C159" s="315" t="s">
        <v>234</v>
      </c>
      <c r="D159" s="315" t="s">
        <v>128</v>
      </c>
      <c r="E159" s="316" t="s">
        <v>754</v>
      </c>
      <c r="F159" s="317" t="s">
        <v>755</v>
      </c>
      <c r="G159" s="318" t="s">
        <v>131</v>
      </c>
      <c r="H159" s="311">
        <v>0</v>
      </c>
      <c r="I159" s="319"/>
      <c r="J159" s="320">
        <f>ROUND(I159*H159,2)</f>
        <v>0</v>
      </c>
      <c r="K159" s="317" t="s">
        <v>132</v>
      </c>
      <c r="L159" s="30"/>
      <c r="M159" s="321"/>
      <c r="N159" s="154" t="s">
        <v>41</v>
      </c>
      <c r="O159" s="52"/>
      <c r="P159" s="155">
        <f>O159*H159</f>
        <v>0</v>
      </c>
      <c r="Q159" s="155">
        <v>1E-4</v>
      </c>
      <c r="R159" s="155">
        <f>Q159*H159</f>
        <v>0</v>
      </c>
      <c r="S159" s="155">
        <v>0</v>
      </c>
      <c r="T159" s="15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7" t="s">
        <v>133</v>
      </c>
      <c r="AT159" s="157" t="s">
        <v>128</v>
      </c>
      <c r="AU159" s="157" t="s">
        <v>80</v>
      </c>
      <c r="AY159" s="16" t="s">
        <v>126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6" t="s">
        <v>78</v>
      </c>
      <c r="BK159" s="158">
        <f>ROUND(I159*H159,2)</f>
        <v>0</v>
      </c>
      <c r="BL159" s="16" t="s">
        <v>133</v>
      </c>
      <c r="BM159" s="157" t="s">
        <v>756</v>
      </c>
    </row>
    <row r="160" spans="1:65" s="33" customFormat="1" ht="24">
      <c r="A160" s="29"/>
      <c r="B160" s="30"/>
      <c r="C160" s="29"/>
      <c r="D160" s="159" t="s">
        <v>135</v>
      </c>
      <c r="E160" s="29"/>
      <c r="F160" s="160" t="s">
        <v>757</v>
      </c>
      <c r="G160" s="29"/>
      <c r="H160" s="29"/>
      <c r="I160" s="29"/>
      <c r="J160" s="29"/>
      <c r="K160" s="29"/>
      <c r="L160" s="30"/>
      <c r="M160" s="162"/>
      <c r="N160" s="163"/>
      <c r="O160" s="52"/>
      <c r="P160" s="52"/>
      <c r="Q160" s="52"/>
      <c r="R160" s="52"/>
      <c r="S160" s="52"/>
      <c r="T160" s="53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6" t="s">
        <v>135</v>
      </c>
      <c r="AU160" s="16" t="s">
        <v>80</v>
      </c>
    </row>
    <row r="161" spans="1:65" s="165" customFormat="1" ht="12">
      <c r="B161" s="166"/>
      <c r="D161" s="159" t="s">
        <v>139</v>
      </c>
      <c r="E161" s="167"/>
      <c r="F161" s="168" t="s">
        <v>725</v>
      </c>
      <c r="H161" s="167"/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139</v>
      </c>
      <c r="AU161" s="167" t="s">
        <v>80</v>
      </c>
      <c r="AV161" s="165" t="s">
        <v>78</v>
      </c>
      <c r="AW161" s="165" t="s">
        <v>31</v>
      </c>
      <c r="AX161" s="165" t="s">
        <v>70</v>
      </c>
      <c r="AY161" s="167" t="s">
        <v>126</v>
      </c>
    </row>
    <row r="162" spans="1:65" s="173" customFormat="1" ht="12">
      <c r="B162" s="174"/>
      <c r="D162" s="159" t="s">
        <v>139</v>
      </c>
      <c r="E162" s="175"/>
      <c r="F162" s="176" t="s">
        <v>758</v>
      </c>
      <c r="H162" s="177">
        <v>60</v>
      </c>
      <c r="L162" s="174"/>
      <c r="M162" s="179"/>
      <c r="N162" s="180"/>
      <c r="O162" s="180"/>
      <c r="P162" s="180"/>
      <c r="Q162" s="180"/>
      <c r="R162" s="180"/>
      <c r="S162" s="180"/>
      <c r="T162" s="181"/>
      <c r="AT162" s="175" t="s">
        <v>139</v>
      </c>
      <c r="AU162" s="175" t="s">
        <v>80</v>
      </c>
      <c r="AV162" s="173" t="s">
        <v>80</v>
      </c>
      <c r="AW162" s="173" t="s">
        <v>31</v>
      </c>
      <c r="AX162" s="173" t="s">
        <v>70</v>
      </c>
      <c r="AY162" s="175" t="s">
        <v>126</v>
      </c>
    </row>
    <row r="163" spans="1:65" s="33" customFormat="1" ht="16.5" customHeight="1">
      <c r="A163" s="29"/>
      <c r="B163" s="30"/>
      <c r="C163" s="322" t="s">
        <v>240</v>
      </c>
      <c r="D163" s="322" t="s">
        <v>223</v>
      </c>
      <c r="E163" s="323" t="s">
        <v>759</v>
      </c>
      <c r="F163" s="324" t="s">
        <v>760</v>
      </c>
      <c r="G163" s="325" t="s">
        <v>131</v>
      </c>
      <c r="H163" s="312">
        <v>0</v>
      </c>
      <c r="I163" s="326"/>
      <c r="J163" s="327">
        <f>ROUND(I163*H163,2)</f>
        <v>0</v>
      </c>
      <c r="K163" s="324" t="s">
        <v>132</v>
      </c>
      <c r="L163" s="188"/>
      <c r="M163" s="328"/>
      <c r="N163" s="190" t="s">
        <v>41</v>
      </c>
      <c r="O163" s="52"/>
      <c r="P163" s="155">
        <f>O163*H163</f>
        <v>0</v>
      </c>
      <c r="Q163" s="155">
        <v>2.3000000000000001E-4</v>
      </c>
      <c r="R163" s="155">
        <f>Q163*H163</f>
        <v>0</v>
      </c>
      <c r="S163" s="155">
        <v>0</v>
      </c>
      <c r="T163" s="15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7" t="s">
        <v>180</v>
      </c>
      <c r="AT163" s="157" t="s">
        <v>223</v>
      </c>
      <c r="AU163" s="157" t="s">
        <v>80</v>
      </c>
      <c r="AY163" s="16" t="s">
        <v>126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6" t="s">
        <v>78</v>
      </c>
      <c r="BK163" s="158">
        <f>ROUND(I163*H163,2)</f>
        <v>0</v>
      </c>
      <c r="BL163" s="16" t="s">
        <v>133</v>
      </c>
      <c r="BM163" s="157" t="s">
        <v>761</v>
      </c>
    </row>
    <row r="164" spans="1:65" s="33" customFormat="1" ht="12">
      <c r="A164" s="29"/>
      <c r="B164" s="30"/>
      <c r="C164" s="29"/>
      <c r="D164" s="159" t="s">
        <v>135</v>
      </c>
      <c r="E164" s="29"/>
      <c r="F164" s="160" t="s">
        <v>760</v>
      </c>
      <c r="G164" s="29"/>
      <c r="H164" s="29"/>
      <c r="I164" s="29"/>
      <c r="J164" s="29"/>
      <c r="K164" s="29"/>
      <c r="L164" s="30"/>
      <c r="M164" s="162"/>
      <c r="N164" s="163"/>
      <c r="O164" s="52"/>
      <c r="P164" s="52"/>
      <c r="Q164" s="52"/>
      <c r="R164" s="52"/>
      <c r="S164" s="52"/>
      <c r="T164" s="53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6" t="s">
        <v>135</v>
      </c>
      <c r="AU164" s="16" t="s">
        <v>80</v>
      </c>
    </row>
    <row r="165" spans="1:65" s="173" customFormat="1" ht="12">
      <c r="B165" s="174"/>
      <c r="D165" s="159" t="s">
        <v>139</v>
      </c>
      <c r="F165" s="176" t="s">
        <v>762</v>
      </c>
      <c r="H165" s="177">
        <v>69</v>
      </c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139</v>
      </c>
      <c r="AU165" s="175" t="s">
        <v>80</v>
      </c>
      <c r="AV165" s="173" t="s">
        <v>80</v>
      </c>
      <c r="AW165" s="173" t="s">
        <v>3</v>
      </c>
      <c r="AX165" s="173" t="s">
        <v>78</v>
      </c>
      <c r="AY165" s="175" t="s">
        <v>126</v>
      </c>
    </row>
    <row r="166" spans="1:65" s="132" customFormat="1" ht="22.75" customHeight="1">
      <c r="B166" s="133"/>
      <c r="D166" s="134" t="s">
        <v>69</v>
      </c>
      <c r="E166" s="144" t="s">
        <v>133</v>
      </c>
      <c r="F166" s="144" t="s">
        <v>353</v>
      </c>
      <c r="J166" s="145">
        <f>BK166</f>
        <v>0</v>
      </c>
      <c r="L166" s="133"/>
      <c r="M166" s="138"/>
      <c r="N166" s="139"/>
      <c r="O166" s="139"/>
      <c r="P166" s="140">
        <f>SUM(P167:P174)</f>
        <v>0</v>
      </c>
      <c r="Q166" s="139"/>
      <c r="R166" s="140">
        <f>SUM(R167:R174)</f>
        <v>0</v>
      </c>
      <c r="S166" s="139"/>
      <c r="T166" s="141">
        <f>SUM(T167:T174)</f>
        <v>0</v>
      </c>
      <c r="AR166" s="134" t="s">
        <v>78</v>
      </c>
      <c r="AT166" s="142" t="s">
        <v>69</v>
      </c>
      <c r="AU166" s="142" t="s">
        <v>78</v>
      </c>
      <c r="AY166" s="134" t="s">
        <v>126</v>
      </c>
      <c r="BK166" s="143">
        <f>SUM(BK167:BK174)</f>
        <v>0</v>
      </c>
    </row>
    <row r="167" spans="1:65" s="33" customFormat="1" ht="16.5" customHeight="1">
      <c r="A167" s="29"/>
      <c r="B167" s="30"/>
      <c r="C167" s="315" t="s">
        <v>246</v>
      </c>
      <c r="D167" s="315" t="s">
        <v>128</v>
      </c>
      <c r="E167" s="316" t="s">
        <v>763</v>
      </c>
      <c r="F167" s="317" t="s">
        <v>764</v>
      </c>
      <c r="G167" s="318" t="s">
        <v>175</v>
      </c>
      <c r="H167" s="311">
        <v>0</v>
      </c>
      <c r="I167" s="319"/>
      <c r="J167" s="320">
        <f>ROUND(I167*H167,2)</f>
        <v>0</v>
      </c>
      <c r="K167" s="317" t="s">
        <v>132</v>
      </c>
      <c r="L167" s="30"/>
      <c r="M167" s="321"/>
      <c r="N167" s="154" t="s">
        <v>41</v>
      </c>
      <c r="O167" s="52"/>
      <c r="P167" s="155">
        <f>O167*H167</f>
        <v>0</v>
      </c>
      <c r="Q167" s="155">
        <v>2.234</v>
      </c>
      <c r="R167" s="155">
        <f>Q167*H167</f>
        <v>0</v>
      </c>
      <c r="S167" s="155">
        <v>0</v>
      </c>
      <c r="T167" s="15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7" t="s">
        <v>133</v>
      </c>
      <c r="AT167" s="157" t="s">
        <v>128</v>
      </c>
      <c r="AU167" s="157" t="s">
        <v>80</v>
      </c>
      <c r="AY167" s="16" t="s">
        <v>126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6" t="s">
        <v>78</v>
      </c>
      <c r="BK167" s="158">
        <f>ROUND(I167*H167,2)</f>
        <v>0</v>
      </c>
      <c r="BL167" s="16" t="s">
        <v>133</v>
      </c>
      <c r="BM167" s="157" t="s">
        <v>765</v>
      </c>
    </row>
    <row r="168" spans="1:65" s="33" customFormat="1" ht="24">
      <c r="A168" s="29"/>
      <c r="B168" s="30"/>
      <c r="C168" s="29"/>
      <c r="D168" s="159" t="s">
        <v>135</v>
      </c>
      <c r="E168" s="29"/>
      <c r="F168" s="160" t="s">
        <v>766</v>
      </c>
      <c r="G168" s="29"/>
      <c r="H168" s="29"/>
      <c r="I168" s="29"/>
      <c r="J168" s="29"/>
      <c r="K168" s="29"/>
      <c r="L168" s="30"/>
      <c r="M168" s="162"/>
      <c r="N168" s="163"/>
      <c r="O168" s="52"/>
      <c r="P168" s="52"/>
      <c r="Q168" s="52"/>
      <c r="R168" s="52"/>
      <c r="S168" s="52"/>
      <c r="T168" s="53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6" t="s">
        <v>135</v>
      </c>
      <c r="AU168" s="16" t="s">
        <v>80</v>
      </c>
    </row>
    <row r="169" spans="1:65" s="165" customFormat="1" ht="12">
      <c r="B169" s="166"/>
      <c r="D169" s="159" t="s">
        <v>139</v>
      </c>
      <c r="E169" s="167"/>
      <c r="F169" s="168" t="s">
        <v>767</v>
      </c>
      <c r="H169" s="167"/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139</v>
      </c>
      <c r="AU169" s="167" t="s">
        <v>80</v>
      </c>
      <c r="AV169" s="165" t="s">
        <v>78</v>
      </c>
      <c r="AW169" s="165" t="s">
        <v>31</v>
      </c>
      <c r="AX169" s="165" t="s">
        <v>70</v>
      </c>
      <c r="AY169" s="167" t="s">
        <v>126</v>
      </c>
    </row>
    <row r="170" spans="1:65" s="173" customFormat="1" ht="12">
      <c r="B170" s="174"/>
      <c r="D170" s="159" t="s">
        <v>139</v>
      </c>
      <c r="E170" s="175"/>
      <c r="F170" s="176" t="s">
        <v>768</v>
      </c>
      <c r="H170" s="177">
        <v>0.1</v>
      </c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139</v>
      </c>
      <c r="AU170" s="175" t="s">
        <v>80</v>
      </c>
      <c r="AV170" s="173" t="s">
        <v>80</v>
      </c>
      <c r="AW170" s="173" t="s">
        <v>31</v>
      </c>
      <c r="AX170" s="173" t="s">
        <v>70</v>
      </c>
      <c r="AY170" s="175" t="s">
        <v>126</v>
      </c>
    </row>
    <row r="171" spans="1:65" s="33" customFormat="1" ht="16.5" customHeight="1">
      <c r="A171" s="29"/>
      <c r="B171" s="30"/>
      <c r="C171" s="315" t="s">
        <v>252</v>
      </c>
      <c r="D171" s="315" t="s">
        <v>128</v>
      </c>
      <c r="E171" s="316" t="s">
        <v>769</v>
      </c>
      <c r="F171" s="317" t="s">
        <v>770</v>
      </c>
      <c r="G171" s="318" t="s">
        <v>175</v>
      </c>
      <c r="H171" s="311">
        <v>0</v>
      </c>
      <c r="I171" s="319"/>
      <c r="J171" s="320">
        <f>ROUND(I171*H171,2)</f>
        <v>0</v>
      </c>
      <c r="K171" s="317" t="s">
        <v>132</v>
      </c>
      <c r="L171" s="30"/>
      <c r="M171" s="321"/>
      <c r="N171" s="154" t="s">
        <v>41</v>
      </c>
      <c r="O171" s="52"/>
      <c r="P171" s="155">
        <f>O171*H171</f>
        <v>0</v>
      </c>
      <c r="Q171" s="155">
        <v>1.89</v>
      </c>
      <c r="R171" s="155">
        <f>Q171*H171</f>
        <v>0</v>
      </c>
      <c r="S171" s="155">
        <v>0</v>
      </c>
      <c r="T171" s="156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7" t="s">
        <v>133</v>
      </c>
      <c r="AT171" s="157" t="s">
        <v>128</v>
      </c>
      <c r="AU171" s="157" t="s">
        <v>80</v>
      </c>
      <c r="AY171" s="16" t="s">
        <v>126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6" t="s">
        <v>78</v>
      </c>
      <c r="BK171" s="158">
        <f>ROUND(I171*H171,2)</f>
        <v>0</v>
      </c>
      <c r="BL171" s="16" t="s">
        <v>133</v>
      </c>
      <c r="BM171" s="157" t="s">
        <v>771</v>
      </c>
    </row>
    <row r="172" spans="1:65" s="33" customFormat="1" ht="12">
      <c r="A172" s="29"/>
      <c r="B172" s="30"/>
      <c r="C172" s="29"/>
      <c r="D172" s="159" t="s">
        <v>135</v>
      </c>
      <c r="E172" s="29"/>
      <c r="F172" s="160" t="s">
        <v>772</v>
      </c>
      <c r="G172" s="29"/>
      <c r="H172" s="29"/>
      <c r="I172" s="29"/>
      <c r="J172" s="29"/>
      <c r="K172" s="29"/>
      <c r="L172" s="30"/>
      <c r="M172" s="162"/>
      <c r="N172" s="163"/>
      <c r="O172" s="52"/>
      <c r="P172" s="52"/>
      <c r="Q172" s="52"/>
      <c r="R172" s="52"/>
      <c r="S172" s="52"/>
      <c r="T172" s="53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6" t="s">
        <v>135</v>
      </c>
      <c r="AU172" s="16" t="s">
        <v>80</v>
      </c>
    </row>
    <row r="173" spans="1:65" s="165" customFormat="1" ht="12">
      <c r="B173" s="166"/>
      <c r="D173" s="159" t="s">
        <v>139</v>
      </c>
      <c r="E173" s="167"/>
      <c r="F173" s="168" t="s">
        <v>725</v>
      </c>
      <c r="H173" s="167"/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139</v>
      </c>
      <c r="AU173" s="167" t="s">
        <v>80</v>
      </c>
      <c r="AV173" s="165" t="s">
        <v>78</v>
      </c>
      <c r="AW173" s="165" t="s">
        <v>31</v>
      </c>
      <c r="AX173" s="165" t="s">
        <v>70</v>
      </c>
      <c r="AY173" s="167" t="s">
        <v>126</v>
      </c>
    </row>
    <row r="174" spans="1:65" s="173" customFormat="1" ht="12">
      <c r="B174" s="174"/>
      <c r="D174" s="159" t="s">
        <v>139</v>
      </c>
      <c r="E174" s="175"/>
      <c r="F174" s="176" t="s">
        <v>773</v>
      </c>
      <c r="H174" s="177">
        <v>1.68</v>
      </c>
      <c r="L174" s="174"/>
      <c r="M174" s="179"/>
      <c r="N174" s="180"/>
      <c r="O174" s="180"/>
      <c r="P174" s="180"/>
      <c r="Q174" s="180"/>
      <c r="R174" s="180"/>
      <c r="S174" s="180"/>
      <c r="T174" s="181"/>
      <c r="AT174" s="175" t="s">
        <v>139</v>
      </c>
      <c r="AU174" s="175" t="s">
        <v>80</v>
      </c>
      <c r="AV174" s="173" t="s">
        <v>80</v>
      </c>
      <c r="AW174" s="173" t="s">
        <v>31</v>
      </c>
      <c r="AX174" s="173" t="s">
        <v>70</v>
      </c>
      <c r="AY174" s="175" t="s">
        <v>126</v>
      </c>
    </row>
    <row r="175" spans="1:65" s="132" customFormat="1" ht="22.75" customHeight="1">
      <c r="B175" s="133"/>
      <c r="D175" s="134" t="s">
        <v>69</v>
      </c>
      <c r="E175" s="144" t="s">
        <v>180</v>
      </c>
      <c r="F175" s="144" t="s">
        <v>774</v>
      </c>
      <c r="J175" s="145">
        <f>BK175</f>
        <v>0</v>
      </c>
      <c r="L175" s="133"/>
      <c r="M175" s="138"/>
      <c r="N175" s="139"/>
      <c r="O175" s="139"/>
      <c r="P175" s="140">
        <f>SUM(P176:P197)</f>
        <v>0</v>
      </c>
      <c r="Q175" s="139"/>
      <c r="R175" s="140">
        <f>SUM(R176:R197)</f>
        <v>0</v>
      </c>
      <c r="S175" s="139"/>
      <c r="T175" s="141">
        <f>SUM(T176:T197)</f>
        <v>0</v>
      </c>
      <c r="AR175" s="134" t="s">
        <v>78</v>
      </c>
      <c r="AT175" s="142" t="s">
        <v>69</v>
      </c>
      <c r="AU175" s="142" t="s">
        <v>78</v>
      </c>
      <c r="AY175" s="134" t="s">
        <v>126</v>
      </c>
      <c r="BK175" s="143">
        <f>SUM(BK176:BK197)</f>
        <v>0</v>
      </c>
    </row>
    <row r="176" spans="1:65" s="33" customFormat="1" ht="16.5" customHeight="1">
      <c r="A176" s="29"/>
      <c r="B176" s="30"/>
      <c r="C176" s="315" t="s">
        <v>7</v>
      </c>
      <c r="D176" s="315" t="s">
        <v>128</v>
      </c>
      <c r="E176" s="316" t="s">
        <v>775</v>
      </c>
      <c r="F176" s="317" t="s">
        <v>776</v>
      </c>
      <c r="G176" s="318" t="s">
        <v>161</v>
      </c>
      <c r="H176" s="311">
        <v>0</v>
      </c>
      <c r="I176" s="319"/>
      <c r="J176" s="320">
        <f>ROUND(I176*H176,2)</f>
        <v>0</v>
      </c>
      <c r="K176" s="317" t="s">
        <v>132</v>
      </c>
      <c r="L176" s="30"/>
      <c r="M176" s="321"/>
      <c r="N176" s="154" t="s">
        <v>41</v>
      </c>
      <c r="O176" s="52"/>
      <c r="P176" s="155">
        <f>O176*H176</f>
        <v>0</v>
      </c>
      <c r="Q176" s="155">
        <v>1.0000000000000001E-5</v>
      </c>
      <c r="R176" s="155">
        <f>Q176*H176</f>
        <v>0</v>
      </c>
      <c r="S176" s="155">
        <v>0</v>
      </c>
      <c r="T176" s="15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7" t="s">
        <v>133</v>
      </c>
      <c r="AT176" s="157" t="s">
        <v>128</v>
      </c>
      <c r="AU176" s="157" t="s">
        <v>80</v>
      </c>
      <c r="AY176" s="16" t="s">
        <v>126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6" t="s">
        <v>78</v>
      </c>
      <c r="BK176" s="158">
        <f>ROUND(I176*H176,2)</f>
        <v>0</v>
      </c>
      <c r="BL176" s="16" t="s">
        <v>133</v>
      </c>
      <c r="BM176" s="157" t="s">
        <v>777</v>
      </c>
    </row>
    <row r="177" spans="1:65" s="33" customFormat="1" ht="12">
      <c r="A177" s="29"/>
      <c r="B177" s="30"/>
      <c r="C177" s="29"/>
      <c r="D177" s="159" t="s">
        <v>135</v>
      </c>
      <c r="E177" s="29"/>
      <c r="F177" s="160" t="s">
        <v>778</v>
      </c>
      <c r="G177" s="29"/>
      <c r="H177" s="29"/>
      <c r="I177" s="29"/>
      <c r="J177" s="29"/>
      <c r="K177" s="29"/>
      <c r="L177" s="30"/>
      <c r="M177" s="162"/>
      <c r="N177" s="163"/>
      <c r="O177" s="52"/>
      <c r="P177" s="52"/>
      <c r="Q177" s="52"/>
      <c r="R177" s="52"/>
      <c r="S177" s="52"/>
      <c r="T177" s="53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6" t="s">
        <v>135</v>
      </c>
      <c r="AU177" s="16" t="s">
        <v>80</v>
      </c>
    </row>
    <row r="178" spans="1:65" s="33" customFormat="1" ht="24">
      <c r="A178" s="29"/>
      <c r="B178" s="30"/>
      <c r="C178" s="29"/>
      <c r="D178" s="159" t="s">
        <v>137</v>
      </c>
      <c r="E178" s="29"/>
      <c r="F178" s="164" t="s">
        <v>779</v>
      </c>
      <c r="G178" s="29"/>
      <c r="H178" s="29"/>
      <c r="I178" s="29"/>
      <c r="J178" s="29"/>
      <c r="K178" s="29"/>
      <c r="L178" s="30"/>
      <c r="M178" s="162"/>
      <c r="N178" s="163"/>
      <c r="O178" s="52"/>
      <c r="P178" s="52"/>
      <c r="Q178" s="52"/>
      <c r="R178" s="52"/>
      <c r="S178" s="52"/>
      <c r="T178" s="53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6" t="s">
        <v>137</v>
      </c>
      <c r="AU178" s="16" t="s">
        <v>80</v>
      </c>
    </row>
    <row r="179" spans="1:65" s="165" customFormat="1" ht="12">
      <c r="B179" s="166"/>
      <c r="D179" s="159" t="s">
        <v>139</v>
      </c>
      <c r="E179" s="167"/>
      <c r="F179" s="168" t="s">
        <v>780</v>
      </c>
      <c r="H179" s="167"/>
      <c r="L179" s="166"/>
      <c r="M179" s="170"/>
      <c r="N179" s="171"/>
      <c r="O179" s="171"/>
      <c r="P179" s="171"/>
      <c r="Q179" s="171"/>
      <c r="R179" s="171"/>
      <c r="S179" s="171"/>
      <c r="T179" s="172"/>
      <c r="AT179" s="167" t="s">
        <v>139</v>
      </c>
      <c r="AU179" s="167" t="s">
        <v>80</v>
      </c>
      <c r="AV179" s="165" t="s">
        <v>78</v>
      </c>
      <c r="AW179" s="165" t="s">
        <v>31</v>
      </c>
      <c r="AX179" s="165" t="s">
        <v>70</v>
      </c>
      <c r="AY179" s="167" t="s">
        <v>126</v>
      </c>
    </row>
    <row r="180" spans="1:65" s="173" customFormat="1" ht="12">
      <c r="B180" s="174"/>
      <c r="D180" s="159" t="s">
        <v>139</v>
      </c>
      <c r="E180" s="175"/>
      <c r="F180" s="176" t="s">
        <v>781</v>
      </c>
      <c r="H180" s="177">
        <v>2.2000000000000002</v>
      </c>
      <c r="L180" s="174"/>
      <c r="M180" s="179"/>
      <c r="N180" s="180"/>
      <c r="O180" s="180"/>
      <c r="P180" s="180"/>
      <c r="Q180" s="180"/>
      <c r="R180" s="180"/>
      <c r="S180" s="180"/>
      <c r="T180" s="181"/>
      <c r="AT180" s="175" t="s">
        <v>139</v>
      </c>
      <c r="AU180" s="175" t="s">
        <v>80</v>
      </c>
      <c r="AV180" s="173" t="s">
        <v>80</v>
      </c>
      <c r="AW180" s="173" t="s">
        <v>31</v>
      </c>
      <c r="AX180" s="173" t="s">
        <v>70</v>
      </c>
      <c r="AY180" s="175" t="s">
        <v>126</v>
      </c>
    </row>
    <row r="181" spans="1:65" s="33" customFormat="1" ht="16.5" customHeight="1">
      <c r="A181" s="29"/>
      <c r="B181" s="30"/>
      <c r="C181" s="322" t="s">
        <v>264</v>
      </c>
      <c r="D181" s="322" t="s">
        <v>223</v>
      </c>
      <c r="E181" s="323" t="s">
        <v>782</v>
      </c>
      <c r="F181" s="324" t="s">
        <v>783</v>
      </c>
      <c r="G181" s="325" t="s">
        <v>161</v>
      </c>
      <c r="H181" s="312">
        <v>0</v>
      </c>
      <c r="I181" s="326"/>
      <c r="J181" s="327">
        <f>ROUND(I181*H181,2)</f>
        <v>0</v>
      </c>
      <c r="K181" s="324" t="s">
        <v>132</v>
      </c>
      <c r="L181" s="188"/>
      <c r="M181" s="328"/>
      <c r="N181" s="190" t="s">
        <v>41</v>
      </c>
      <c r="O181" s="52"/>
      <c r="P181" s="155">
        <f>O181*H181</f>
        <v>0</v>
      </c>
      <c r="Q181" s="155">
        <v>1.4E-3</v>
      </c>
      <c r="R181" s="155">
        <f>Q181*H181</f>
        <v>0</v>
      </c>
      <c r="S181" s="155">
        <v>0</v>
      </c>
      <c r="T181" s="156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7" t="s">
        <v>180</v>
      </c>
      <c r="AT181" s="157" t="s">
        <v>223</v>
      </c>
      <c r="AU181" s="157" t="s">
        <v>80</v>
      </c>
      <c r="AY181" s="16" t="s">
        <v>126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6" t="s">
        <v>78</v>
      </c>
      <c r="BK181" s="158">
        <f>ROUND(I181*H181,2)</f>
        <v>0</v>
      </c>
      <c r="BL181" s="16" t="s">
        <v>133</v>
      </c>
      <c r="BM181" s="157" t="s">
        <v>784</v>
      </c>
    </row>
    <row r="182" spans="1:65" s="33" customFormat="1" ht="12">
      <c r="A182" s="29"/>
      <c r="B182" s="30"/>
      <c r="C182" s="29"/>
      <c r="D182" s="159" t="s">
        <v>135</v>
      </c>
      <c r="E182" s="29"/>
      <c r="F182" s="160" t="s">
        <v>783</v>
      </c>
      <c r="G182" s="29"/>
      <c r="H182" s="29"/>
      <c r="I182" s="29"/>
      <c r="J182" s="29"/>
      <c r="K182" s="29"/>
      <c r="L182" s="30"/>
      <c r="M182" s="162"/>
      <c r="N182" s="163"/>
      <c r="O182" s="52"/>
      <c r="P182" s="52"/>
      <c r="Q182" s="52"/>
      <c r="R182" s="52"/>
      <c r="S182" s="52"/>
      <c r="T182" s="53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6" t="s">
        <v>135</v>
      </c>
      <c r="AU182" s="16" t="s">
        <v>80</v>
      </c>
    </row>
    <row r="183" spans="1:65" s="173" customFormat="1" ht="12">
      <c r="B183" s="174"/>
      <c r="D183" s="159" t="s">
        <v>139</v>
      </c>
      <c r="F183" s="176" t="s">
        <v>785</v>
      </c>
      <c r="H183" s="177">
        <v>2.2330000000000001</v>
      </c>
      <c r="L183" s="174"/>
      <c r="M183" s="179"/>
      <c r="N183" s="180"/>
      <c r="O183" s="180"/>
      <c r="P183" s="180"/>
      <c r="Q183" s="180"/>
      <c r="R183" s="180"/>
      <c r="S183" s="180"/>
      <c r="T183" s="181"/>
      <c r="AT183" s="175" t="s">
        <v>139</v>
      </c>
      <c r="AU183" s="175" t="s">
        <v>80</v>
      </c>
      <c r="AV183" s="173" t="s">
        <v>80</v>
      </c>
      <c r="AW183" s="173" t="s">
        <v>3</v>
      </c>
      <c r="AX183" s="173" t="s">
        <v>78</v>
      </c>
      <c r="AY183" s="175" t="s">
        <v>126</v>
      </c>
    </row>
    <row r="184" spans="1:65" s="33" customFormat="1" ht="16.5" customHeight="1">
      <c r="A184" s="29"/>
      <c r="B184" s="30"/>
      <c r="C184" s="315" t="s">
        <v>269</v>
      </c>
      <c r="D184" s="315" t="s">
        <v>128</v>
      </c>
      <c r="E184" s="316" t="s">
        <v>786</v>
      </c>
      <c r="F184" s="317" t="s">
        <v>787</v>
      </c>
      <c r="G184" s="318" t="s">
        <v>144</v>
      </c>
      <c r="H184" s="311">
        <v>0</v>
      </c>
      <c r="I184" s="319"/>
      <c r="J184" s="320">
        <f>ROUND(I184*H184,2)</f>
        <v>0</v>
      </c>
      <c r="K184" s="317" t="s">
        <v>132</v>
      </c>
      <c r="L184" s="30"/>
      <c r="M184" s="321"/>
      <c r="N184" s="154" t="s">
        <v>41</v>
      </c>
      <c r="O184" s="52"/>
      <c r="P184" s="155">
        <f>O184*H184</f>
        <v>0</v>
      </c>
      <c r="Q184" s="155">
        <v>4.027E-2</v>
      </c>
      <c r="R184" s="155">
        <f>Q184*H184</f>
        <v>0</v>
      </c>
      <c r="S184" s="155">
        <v>0</v>
      </c>
      <c r="T184" s="156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7" t="s">
        <v>133</v>
      </c>
      <c r="AT184" s="157" t="s">
        <v>128</v>
      </c>
      <c r="AU184" s="157" t="s">
        <v>80</v>
      </c>
      <c r="AY184" s="16" t="s">
        <v>126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6" t="s">
        <v>78</v>
      </c>
      <c r="BK184" s="158">
        <f>ROUND(I184*H184,2)</f>
        <v>0</v>
      </c>
      <c r="BL184" s="16" t="s">
        <v>133</v>
      </c>
      <c r="BM184" s="157" t="s">
        <v>788</v>
      </c>
    </row>
    <row r="185" spans="1:65" s="33" customFormat="1" ht="24">
      <c r="A185" s="29"/>
      <c r="B185" s="30"/>
      <c r="C185" s="29"/>
      <c r="D185" s="159" t="s">
        <v>135</v>
      </c>
      <c r="E185" s="29"/>
      <c r="F185" s="160" t="s">
        <v>789</v>
      </c>
      <c r="G185" s="29"/>
      <c r="H185" s="29"/>
      <c r="I185" s="29"/>
      <c r="J185" s="29"/>
      <c r="K185" s="29"/>
      <c r="L185" s="30"/>
      <c r="M185" s="162"/>
      <c r="N185" s="163"/>
      <c r="O185" s="52"/>
      <c r="P185" s="52"/>
      <c r="Q185" s="52"/>
      <c r="R185" s="52"/>
      <c r="S185" s="52"/>
      <c r="T185" s="53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6" t="s">
        <v>135</v>
      </c>
      <c r="AU185" s="16" t="s">
        <v>80</v>
      </c>
    </row>
    <row r="186" spans="1:65" s="33" customFormat="1" ht="24">
      <c r="A186" s="29"/>
      <c r="B186" s="30"/>
      <c r="C186" s="29"/>
      <c r="D186" s="159" t="s">
        <v>137</v>
      </c>
      <c r="E186" s="29"/>
      <c r="F186" s="164" t="s">
        <v>790</v>
      </c>
      <c r="G186" s="29"/>
      <c r="H186" s="29"/>
      <c r="I186" s="29"/>
      <c r="J186" s="29"/>
      <c r="K186" s="29"/>
      <c r="L186" s="30"/>
      <c r="M186" s="162"/>
      <c r="N186" s="163"/>
      <c r="O186" s="52"/>
      <c r="P186" s="52"/>
      <c r="Q186" s="52"/>
      <c r="R186" s="52"/>
      <c r="S186" s="52"/>
      <c r="T186" s="53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6" t="s">
        <v>137</v>
      </c>
      <c r="AU186" s="16" t="s">
        <v>80</v>
      </c>
    </row>
    <row r="187" spans="1:65" s="165" customFormat="1" ht="12">
      <c r="B187" s="166"/>
      <c r="D187" s="159" t="s">
        <v>139</v>
      </c>
      <c r="E187" s="167"/>
      <c r="F187" s="168" t="s">
        <v>767</v>
      </c>
      <c r="H187" s="167"/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139</v>
      </c>
      <c r="AU187" s="167" t="s">
        <v>80</v>
      </c>
      <c r="AV187" s="165" t="s">
        <v>78</v>
      </c>
      <c r="AW187" s="165" t="s">
        <v>31</v>
      </c>
      <c r="AX187" s="165" t="s">
        <v>70</v>
      </c>
      <c r="AY187" s="167" t="s">
        <v>126</v>
      </c>
    </row>
    <row r="188" spans="1:65" s="173" customFormat="1" ht="12">
      <c r="B188" s="174"/>
      <c r="D188" s="159" t="s">
        <v>139</v>
      </c>
      <c r="E188" s="175"/>
      <c r="F188" s="176" t="s">
        <v>791</v>
      </c>
      <c r="H188" s="177">
        <v>1</v>
      </c>
      <c r="L188" s="174"/>
      <c r="M188" s="179"/>
      <c r="N188" s="180"/>
      <c r="O188" s="180"/>
      <c r="P188" s="180"/>
      <c r="Q188" s="180"/>
      <c r="R188" s="180"/>
      <c r="S188" s="180"/>
      <c r="T188" s="181"/>
      <c r="AT188" s="175" t="s">
        <v>139</v>
      </c>
      <c r="AU188" s="175" t="s">
        <v>80</v>
      </c>
      <c r="AV188" s="173" t="s">
        <v>80</v>
      </c>
      <c r="AW188" s="173" t="s">
        <v>31</v>
      </c>
      <c r="AX188" s="173" t="s">
        <v>70</v>
      </c>
      <c r="AY188" s="175" t="s">
        <v>126</v>
      </c>
    </row>
    <row r="189" spans="1:65" s="33" customFormat="1" ht="21.75" customHeight="1">
      <c r="A189" s="29"/>
      <c r="B189" s="30"/>
      <c r="C189" s="315" t="s">
        <v>275</v>
      </c>
      <c r="D189" s="315" t="s">
        <v>128</v>
      </c>
      <c r="E189" s="316" t="s">
        <v>792</v>
      </c>
      <c r="F189" s="317" t="s">
        <v>793</v>
      </c>
      <c r="G189" s="318" t="s">
        <v>144</v>
      </c>
      <c r="H189" s="311">
        <v>0</v>
      </c>
      <c r="I189" s="319"/>
      <c r="J189" s="320">
        <f>ROUND(I189*H189,2)</f>
        <v>0</v>
      </c>
      <c r="K189" s="317" t="s">
        <v>132</v>
      </c>
      <c r="L189" s="30"/>
      <c r="M189" s="321"/>
      <c r="N189" s="154" t="s">
        <v>41</v>
      </c>
      <c r="O189" s="52"/>
      <c r="P189" s="155">
        <f>O189*H189</f>
        <v>0</v>
      </c>
      <c r="Q189" s="155">
        <v>3.7249999999999998E-2</v>
      </c>
      <c r="R189" s="155">
        <f>Q189*H189</f>
        <v>0</v>
      </c>
      <c r="S189" s="155">
        <v>0</v>
      </c>
      <c r="T189" s="156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7" t="s">
        <v>133</v>
      </c>
      <c r="AT189" s="157" t="s">
        <v>128</v>
      </c>
      <c r="AU189" s="157" t="s">
        <v>80</v>
      </c>
      <c r="AY189" s="16" t="s">
        <v>126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6" t="s">
        <v>78</v>
      </c>
      <c r="BK189" s="158">
        <f>ROUND(I189*H189,2)</f>
        <v>0</v>
      </c>
      <c r="BL189" s="16" t="s">
        <v>133</v>
      </c>
      <c r="BM189" s="157" t="s">
        <v>794</v>
      </c>
    </row>
    <row r="190" spans="1:65" s="33" customFormat="1" ht="24">
      <c r="A190" s="29"/>
      <c r="B190" s="30"/>
      <c r="C190" s="29"/>
      <c r="D190" s="159" t="s">
        <v>135</v>
      </c>
      <c r="E190" s="29"/>
      <c r="F190" s="160" t="s">
        <v>795</v>
      </c>
      <c r="G190" s="29"/>
      <c r="H190" s="29"/>
      <c r="I190" s="29"/>
      <c r="J190" s="29"/>
      <c r="K190" s="29"/>
      <c r="L190" s="30"/>
      <c r="M190" s="162"/>
      <c r="N190" s="163"/>
      <c r="O190" s="52"/>
      <c r="P190" s="52"/>
      <c r="Q190" s="52"/>
      <c r="R190" s="52"/>
      <c r="S190" s="52"/>
      <c r="T190" s="53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6" t="s">
        <v>135</v>
      </c>
      <c r="AU190" s="16" t="s">
        <v>80</v>
      </c>
    </row>
    <row r="191" spans="1:65" s="33" customFormat="1" ht="24">
      <c r="A191" s="29"/>
      <c r="B191" s="30"/>
      <c r="C191" s="29"/>
      <c r="D191" s="159" t="s">
        <v>137</v>
      </c>
      <c r="E191" s="29"/>
      <c r="F191" s="164" t="s">
        <v>796</v>
      </c>
      <c r="G191" s="29"/>
      <c r="H191" s="29"/>
      <c r="I191" s="29"/>
      <c r="J191" s="29"/>
      <c r="K191" s="29"/>
      <c r="L191" s="30"/>
      <c r="M191" s="162"/>
      <c r="N191" s="163"/>
      <c r="O191" s="52"/>
      <c r="P191" s="52"/>
      <c r="Q191" s="52"/>
      <c r="R191" s="52"/>
      <c r="S191" s="52"/>
      <c r="T191" s="53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6" t="s">
        <v>137</v>
      </c>
      <c r="AU191" s="16" t="s">
        <v>80</v>
      </c>
    </row>
    <row r="192" spans="1:65" s="165" customFormat="1" ht="12">
      <c r="B192" s="166"/>
      <c r="D192" s="159" t="s">
        <v>139</v>
      </c>
      <c r="E192" s="167"/>
      <c r="F192" s="168" t="s">
        <v>767</v>
      </c>
      <c r="H192" s="167"/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139</v>
      </c>
      <c r="AU192" s="167" t="s">
        <v>80</v>
      </c>
      <c r="AV192" s="165" t="s">
        <v>78</v>
      </c>
      <c r="AW192" s="165" t="s">
        <v>31</v>
      </c>
      <c r="AX192" s="165" t="s">
        <v>70</v>
      </c>
      <c r="AY192" s="167" t="s">
        <v>126</v>
      </c>
    </row>
    <row r="193" spans="1:65" s="173" customFormat="1" ht="12">
      <c r="B193" s="174"/>
      <c r="D193" s="159" t="s">
        <v>139</v>
      </c>
      <c r="E193" s="175"/>
      <c r="F193" s="176" t="s">
        <v>797</v>
      </c>
      <c r="H193" s="177">
        <v>1</v>
      </c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139</v>
      </c>
      <c r="AU193" s="175" t="s">
        <v>80</v>
      </c>
      <c r="AV193" s="173" t="s">
        <v>80</v>
      </c>
      <c r="AW193" s="173" t="s">
        <v>31</v>
      </c>
      <c r="AX193" s="173" t="s">
        <v>70</v>
      </c>
      <c r="AY193" s="175" t="s">
        <v>126</v>
      </c>
    </row>
    <row r="194" spans="1:65" s="33" customFormat="1" ht="21.75" customHeight="1">
      <c r="A194" s="29"/>
      <c r="B194" s="30"/>
      <c r="C194" s="315" t="s">
        <v>282</v>
      </c>
      <c r="D194" s="315" t="s">
        <v>128</v>
      </c>
      <c r="E194" s="316" t="s">
        <v>798</v>
      </c>
      <c r="F194" s="317" t="s">
        <v>799</v>
      </c>
      <c r="G194" s="318" t="s">
        <v>175</v>
      </c>
      <c r="H194" s="311">
        <v>0</v>
      </c>
      <c r="I194" s="319"/>
      <c r="J194" s="320">
        <f>ROUND(I194*H194,2)</f>
        <v>0</v>
      </c>
      <c r="K194" s="317"/>
      <c r="L194" s="30"/>
      <c r="M194" s="321"/>
      <c r="N194" s="154" t="s">
        <v>41</v>
      </c>
      <c r="O194" s="52"/>
      <c r="P194" s="155">
        <f>O194*H194</f>
        <v>0</v>
      </c>
      <c r="Q194" s="155">
        <v>5.0889999999999998E-2</v>
      </c>
      <c r="R194" s="155">
        <f>Q194*H194</f>
        <v>0</v>
      </c>
      <c r="S194" s="155">
        <v>0</v>
      </c>
      <c r="T194" s="156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7" t="s">
        <v>133</v>
      </c>
      <c r="AT194" s="157" t="s">
        <v>128</v>
      </c>
      <c r="AU194" s="157" t="s">
        <v>80</v>
      </c>
      <c r="AY194" s="16" t="s">
        <v>126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6" t="s">
        <v>78</v>
      </c>
      <c r="BK194" s="158">
        <f>ROUND(I194*H194,2)</f>
        <v>0</v>
      </c>
      <c r="BL194" s="16" t="s">
        <v>133</v>
      </c>
      <c r="BM194" s="157" t="s">
        <v>800</v>
      </c>
    </row>
    <row r="195" spans="1:65" s="33" customFormat="1" ht="24">
      <c r="A195" s="29"/>
      <c r="B195" s="30"/>
      <c r="C195" s="29"/>
      <c r="D195" s="159" t="s">
        <v>135</v>
      </c>
      <c r="E195" s="29"/>
      <c r="F195" s="160" t="s">
        <v>801</v>
      </c>
      <c r="G195" s="29"/>
      <c r="H195" s="29"/>
      <c r="I195" s="29"/>
      <c r="J195" s="29"/>
      <c r="K195" s="29"/>
      <c r="L195" s="30"/>
      <c r="M195" s="162"/>
      <c r="N195" s="163"/>
      <c r="O195" s="52"/>
      <c r="P195" s="52"/>
      <c r="Q195" s="52"/>
      <c r="R195" s="52"/>
      <c r="S195" s="52"/>
      <c r="T195" s="53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6" t="s">
        <v>135</v>
      </c>
      <c r="AU195" s="16" t="s">
        <v>80</v>
      </c>
    </row>
    <row r="196" spans="1:65" s="165" customFormat="1" ht="12">
      <c r="B196" s="166"/>
      <c r="D196" s="159" t="s">
        <v>139</v>
      </c>
      <c r="E196" s="167"/>
      <c r="F196" s="168" t="s">
        <v>725</v>
      </c>
      <c r="H196" s="167"/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139</v>
      </c>
      <c r="AU196" s="167" t="s">
        <v>80</v>
      </c>
      <c r="AV196" s="165" t="s">
        <v>78</v>
      </c>
      <c r="AW196" s="165" t="s">
        <v>31</v>
      </c>
      <c r="AX196" s="165" t="s">
        <v>70</v>
      </c>
      <c r="AY196" s="167" t="s">
        <v>126</v>
      </c>
    </row>
    <row r="197" spans="1:65" s="173" customFormat="1" ht="24">
      <c r="B197" s="174"/>
      <c r="D197" s="159" t="s">
        <v>139</v>
      </c>
      <c r="E197" s="175"/>
      <c r="F197" s="176" t="s">
        <v>802</v>
      </c>
      <c r="H197" s="177">
        <v>4.915</v>
      </c>
      <c r="L197" s="174"/>
      <c r="M197" s="179"/>
      <c r="N197" s="180"/>
      <c r="O197" s="180"/>
      <c r="P197" s="180"/>
      <c r="Q197" s="180"/>
      <c r="R197" s="180"/>
      <c r="S197" s="180"/>
      <c r="T197" s="181"/>
      <c r="AT197" s="175" t="s">
        <v>139</v>
      </c>
      <c r="AU197" s="175" t="s">
        <v>80</v>
      </c>
      <c r="AV197" s="173" t="s">
        <v>80</v>
      </c>
      <c r="AW197" s="173" t="s">
        <v>31</v>
      </c>
      <c r="AX197" s="173" t="s">
        <v>70</v>
      </c>
      <c r="AY197" s="175" t="s">
        <v>126</v>
      </c>
    </row>
    <row r="198" spans="1:65" s="132" customFormat="1" ht="22.75" customHeight="1">
      <c r="B198" s="133"/>
      <c r="D198" s="134" t="s">
        <v>69</v>
      </c>
      <c r="E198" s="144" t="s">
        <v>652</v>
      </c>
      <c r="F198" s="144" t="s">
        <v>653</v>
      </c>
      <c r="J198" s="145">
        <f>BK198</f>
        <v>0</v>
      </c>
      <c r="L198" s="133"/>
      <c r="M198" s="138"/>
      <c r="N198" s="139"/>
      <c r="O198" s="139"/>
      <c r="P198" s="140">
        <f>SUM(P199:P200)</f>
        <v>0</v>
      </c>
      <c r="Q198" s="139"/>
      <c r="R198" s="140">
        <f>SUM(R199:R200)</f>
        <v>0</v>
      </c>
      <c r="S198" s="139"/>
      <c r="T198" s="141">
        <f>SUM(T199:T200)</f>
        <v>0</v>
      </c>
      <c r="AR198" s="134" t="s">
        <v>78</v>
      </c>
      <c r="AT198" s="142" t="s">
        <v>69</v>
      </c>
      <c r="AU198" s="142" t="s">
        <v>78</v>
      </c>
      <c r="AY198" s="134" t="s">
        <v>126</v>
      </c>
      <c r="BK198" s="143">
        <f>SUM(BK199:BK200)</f>
        <v>0</v>
      </c>
    </row>
    <row r="199" spans="1:65" s="33" customFormat="1" ht="16.5" customHeight="1">
      <c r="A199" s="29"/>
      <c r="B199" s="30"/>
      <c r="C199" s="315" t="s">
        <v>288</v>
      </c>
      <c r="D199" s="315" t="s">
        <v>128</v>
      </c>
      <c r="E199" s="316" t="s">
        <v>803</v>
      </c>
      <c r="F199" s="317" t="s">
        <v>804</v>
      </c>
      <c r="G199" s="318" t="s">
        <v>226</v>
      </c>
      <c r="H199" s="311">
        <v>0</v>
      </c>
      <c r="I199" s="319"/>
      <c r="J199" s="320">
        <f>ROUND(I199*H199,2)</f>
        <v>0</v>
      </c>
      <c r="K199" s="317" t="s">
        <v>132</v>
      </c>
      <c r="L199" s="30"/>
      <c r="M199" s="321"/>
      <c r="N199" s="154" t="s">
        <v>41</v>
      </c>
      <c r="O199" s="52"/>
      <c r="P199" s="155">
        <f>O199*H199</f>
        <v>0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7" t="s">
        <v>133</v>
      </c>
      <c r="AT199" s="157" t="s">
        <v>128</v>
      </c>
      <c r="AU199" s="157" t="s">
        <v>80</v>
      </c>
      <c r="AY199" s="16" t="s">
        <v>126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6" t="s">
        <v>78</v>
      </c>
      <c r="BK199" s="158">
        <f>ROUND(I199*H199,2)</f>
        <v>0</v>
      </c>
      <c r="BL199" s="16" t="s">
        <v>133</v>
      </c>
      <c r="BM199" s="157" t="s">
        <v>805</v>
      </c>
    </row>
    <row r="200" spans="1:65" s="33" customFormat="1" ht="24">
      <c r="A200" s="29"/>
      <c r="B200" s="30"/>
      <c r="C200" s="29"/>
      <c r="D200" s="159" t="s">
        <v>135</v>
      </c>
      <c r="E200" s="29"/>
      <c r="F200" s="160" t="s">
        <v>806</v>
      </c>
      <c r="G200" s="29"/>
      <c r="H200" s="29"/>
      <c r="I200" s="29"/>
      <c r="J200" s="29"/>
      <c r="K200" s="29"/>
      <c r="L200" s="30"/>
      <c r="M200" s="162"/>
      <c r="N200" s="163"/>
      <c r="O200" s="52"/>
      <c r="P200" s="52"/>
      <c r="Q200" s="52"/>
      <c r="R200" s="52"/>
      <c r="S200" s="52"/>
      <c r="T200" s="53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6" t="s">
        <v>135</v>
      </c>
      <c r="AU200" s="16" t="s">
        <v>80</v>
      </c>
    </row>
    <row r="201" spans="1:65" s="132" customFormat="1" ht="26" customHeight="1">
      <c r="B201" s="133"/>
      <c r="D201" s="134" t="s">
        <v>69</v>
      </c>
      <c r="E201" s="135" t="s">
        <v>807</v>
      </c>
      <c r="F201" s="135" t="s">
        <v>808</v>
      </c>
      <c r="J201" s="137">
        <f>BK201</f>
        <v>0</v>
      </c>
      <c r="L201" s="133"/>
      <c r="M201" s="138"/>
      <c r="N201" s="139"/>
      <c r="O201" s="139"/>
      <c r="P201" s="140">
        <f>P202+P212+P221</f>
        <v>0</v>
      </c>
      <c r="Q201" s="139"/>
      <c r="R201" s="140">
        <f>R202+R212+R221</f>
        <v>0</v>
      </c>
      <c r="S201" s="139"/>
      <c r="T201" s="141">
        <f>T202+T212+T221</f>
        <v>0</v>
      </c>
      <c r="AR201" s="134" t="s">
        <v>80</v>
      </c>
      <c r="AT201" s="142" t="s">
        <v>69</v>
      </c>
      <c r="AU201" s="142" t="s">
        <v>70</v>
      </c>
      <c r="AY201" s="134" t="s">
        <v>126</v>
      </c>
      <c r="BK201" s="143">
        <f>BK202+BK212+BK221</f>
        <v>0</v>
      </c>
    </row>
    <row r="202" spans="1:65" s="132" customFormat="1" ht="22.75" customHeight="1">
      <c r="B202" s="133"/>
      <c r="D202" s="134" t="s">
        <v>69</v>
      </c>
      <c r="E202" s="144" t="s">
        <v>809</v>
      </c>
      <c r="F202" s="144" t="s">
        <v>810</v>
      </c>
      <c r="J202" s="145">
        <f>BK202</f>
        <v>0</v>
      </c>
      <c r="L202" s="133"/>
      <c r="M202" s="138"/>
      <c r="N202" s="139"/>
      <c r="O202" s="139"/>
      <c r="P202" s="140">
        <f>SUM(P203:P211)</f>
        <v>0</v>
      </c>
      <c r="Q202" s="139"/>
      <c r="R202" s="140">
        <f>SUM(R203:R211)</f>
        <v>0</v>
      </c>
      <c r="S202" s="139"/>
      <c r="T202" s="141">
        <f>SUM(T203:T211)</f>
        <v>0</v>
      </c>
      <c r="AR202" s="134" t="s">
        <v>80</v>
      </c>
      <c r="AT202" s="142" t="s">
        <v>69</v>
      </c>
      <c r="AU202" s="142" t="s">
        <v>78</v>
      </c>
      <c r="AY202" s="134" t="s">
        <v>126</v>
      </c>
      <c r="BK202" s="143">
        <f>SUM(BK203:BK211)</f>
        <v>0</v>
      </c>
    </row>
    <row r="203" spans="1:65" s="33" customFormat="1" ht="21.75" customHeight="1">
      <c r="A203" s="29"/>
      <c r="B203" s="30"/>
      <c r="C203" s="315" t="s">
        <v>294</v>
      </c>
      <c r="D203" s="315" t="s">
        <v>128</v>
      </c>
      <c r="E203" s="316" t="s">
        <v>811</v>
      </c>
      <c r="F203" s="317" t="s">
        <v>812</v>
      </c>
      <c r="G203" s="318" t="s">
        <v>131</v>
      </c>
      <c r="H203" s="311">
        <v>0</v>
      </c>
      <c r="I203" s="319"/>
      <c r="J203" s="320">
        <f>ROUND(I203*H203,2)</f>
        <v>0</v>
      </c>
      <c r="K203" s="317" t="s">
        <v>132</v>
      </c>
      <c r="L203" s="30"/>
      <c r="M203" s="321"/>
      <c r="N203" s="154" t="s">
        <v>41</v>
      </c>
      <c r="O203" s="52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7" t="s">
        <v>229</v>
      </c>
      <c r="AT203" s="157" t="s">
        <v>128</v>
      </c>
      <c r="AU203" s="157" t="s">
        <v>80</v>
      </c>
      <c r="AY203" s="16" t="s">
        <v>126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6" t="s">
        <v>78</v>
      </c>
      <c r="BK203" s="158">
        <f>ROUND(I203*H203,2)</f>
        <v>0</v>
      </c>
      <c r="BL203" s="16" t="s">
        <v>229</v>
      </c>
      <c r="BM203" s="157" t="s">
        <v>813</v>
      </c>
    </row>
    <row r="204" spans="1:65" s="33" customFormat="1" ht="24">
      <c r="A204" s="29"/>
      <c r="B204" s="30"/>
      <c r="C204" s="29"/>
      <c r="D204" s="159" t="s">
        <v>135</v>
      </c>
      <c r="E204" s="29"/>
      <c r="F204" s="160" t="s">
        <v>814</v>
      </c>
      <c r="G204" s="29"/>
      <c r="H204" s="29"/>
      <c r="I204" s="29"/>
      <c r="J204" s="29"/>
      <c r="K204" s="29"/>
      <c r="L204" s="30"/>
      <c r="M204" s="162"/>
      <c r="N204" s="163"/>
      <c r="O204" s="52"/>
      <c r="P204" s="52"/>
      <c r="Q204" s="52"/>
      <c r="R204" s="52"/>
      <c r="S204" s="52"/>
      <c r="T204" s="53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6" t="s">
        <v>135</v>
      </c>
      <c r="AU204" s="16" t="s">
        <v>80</v>
      </c>
    </row>
    <row r="205" spans="1:65" s="165" customFormat="1" ht="12">
      <c r="B205" s="166"/>
      <c r="D205" s="159" t="s">
        <v>139</v>
      </c>
      <c r="E205" s="167"/>
      <c r="F205" s="168" t="s">
        <v>725</v>
      </c>
      <c r="H205" s="167"/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139</v>
      </c>
      <c r="AU205" s="167" t="s">
        <v>80</v>
      </c>
      <c r="AV205" s="165" t="s">
        <v>78</v>
      </c>
      <c r="AW205" s="165" t="s">
        <v>31</v>
      </c>
      <c r="AX205" s="165" t="s">
        <v>70</v>
      </c>
      <c r="AY205" s="167" t="s">
        <v>126</v>
      </c>
    </row>
    <row r="206" spans="1:65" s="173" customFormat="1" ht="12">
      <c r="B206" s="174"/>
      <c r="D206" s="159" t="s">
        <v>139</v>
      </c>
      <c r="E206" s="175"/>
      <c r="F206" s="176" t="s">
        <v>815</v>
      </c>
      <c r="H206" s="177">
        <v>20</v>
      </c>
      <c r="L206" s="174"/>
      <c r="M206" s="179"/>
      <c r="N206" s="180"/>
      <c r="O206" s="180"/>
      <c r="P206" s="180"/>
      <c r="Q206" s="180"/>
      <c r="R206" s="180"/>
      <c r="S206" s="180"/>
      <c r="T206" s="181"/>
      <c r="AT206" s="175" t="s">
        <v>139</v>
      </c>
      <c r="AU206" s="175" t="s">
        <v>80</v>
      </c>
      <c r="AV206" s="173" t="s">
        <v>80</v>
      </c>
      <c r="AW206" s="173" t="s">
        <v>31</v>
      </c>
      <c r="AX206" s="173" t="s">
        <v>70</v>
      </c>
      <c r="AY206" s="175" t="s">
        <v>126</v>
      </c>
    </row>
    <row r="207" spans="1:65" s="33" customFormat="1" ht="16.5" customHeight="1">
      <c r="A207" s="29"/>
      <c r="B207" s="30"/>
      <c r="C207" s="322" t="s">
        <v>301</v>
      </c>
      <c r="D207" s="322" t="s">
        <v>223</v>
      </c>
      <c r="E207" s="323" t="s">
        <v>816</v>
      </c>
      <c r="F207" s="324" t="s">
        <v>817</v>
      </c>
      <c r="G207" s="325" t="s">
        <v>131</v>
      </c>
      <c r="H207" s="312">
        <v>0</v>
      </c>
      <c r="I207" s="326"/>
      <c r="J207" s="327">
        <f>ROUND(I207*H207,2)</f>
        <v>0</v>
      </c>
      <c r="K207" s="324"/>
      <c r="L207" s="188"/>
      <c r="M207" s="328"/>
      <c r="N207" s="190" t="s">
        <v>41</v>
      </c>
      <c r="O207" s="52"/>
      <c r="P207" s="155">
        <f>O207*H207</f>
        <v>0</v>
      </c>
      <c r="Q207" s="155">
        <v>2.7000000000000001E-3</v>
      </c>
      <c r="R207" s="155">
        <f>Q207*H207</f>
        <v>0</v>
      </c>
      <c r="S207" s="155">
        <v>0</v>
      </c>
      <c r="T207" s="156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7" t="s">
        <v>329</v>
      </c>
      <c r="AT207" s="157" t="s">
        <v>223</v>
      </c>
      <c r="AU207" s="157" t="s">
        <v>80</v>
      </c>
      <c r="AY207" s="16" t="s">
        <v>126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6" t="s">
        <v>78</v>
      </c>
      <c r="BK207" s="158">
        <f>ROUND(I207*H207,2)</f>
        <v>0</v>
      </c>
      <c r="BL207" s="16" t="s">
        <v>229</v>
      </c>
      <c r="BM207" s="157" t="s">
        <v>818</v>
      </c>
    </row>
    <row r="208" spans="1:65" s="33" customFormat="1" ht="12">
      <c r="A208" s="29"/>
      <c r="B208" s="30"/>
      <c r="C208" s="29"/>
      <c r="D208" s="159" t="s">
        <v>135</v>
      </c>
      <c r="E208" s="29"/>
      <c r="F208" s="160" t="s">
        <v>817</v>
      </c>
      <c r="G208" s="29"/>
      <c r="H208" s="29"/>
      <c r="I208" s="29"/>
      <c r="J208" s="29"/>
      <c r="K208" s="29"/>
      <c r="L208" s="30"/>
      <c r="M208" s="162"/>
      <c r="N208" s="163"/>
      <c r="O208" s="52"/>
      <c r="P208" s="52"/>
      <c r="Q208" s="52"/>
      <c r="R208" s="52"/>
      <c r="S208" s="52"/>
      <c r="T208" s="53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6" t="s">
        <v>135</v>
      </c>
      <c r="AU208" s="16" t="s">
        <v>80</v>
      </c>
    </row>
    <row r="209" spans="1:65" s="173" customFormat="1" ht="12">
      <c r="B209" s="174"/>
      <c r="D209" s="159" t="s">
        <v>139</v>
      </c>
      <c r="F209" s="176" t="s">
        <v>819</v>
      </c>
      <c r="H209" s="177">
        <v>23</v>
      </c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139</v>
      </c>
      <c r="AU209" s="175" t="s">
        <v>80</v>
      </c>
      <c r="AV209" s="173" t="s">
        <v>80</v>
      </c>
      <c r="AW209" s="173" t="s">
        <v>3</v>
      </c>
      <c r="AX209" s="173" t="s">
        <v>78</v>
      </c>
      <c r="AY209" s="175" t="s">
        <v>126</v>
      </c>
    </row>
    <row r="210" spans="1:65" s="33" customFormat="1" ht="16.5" customHeight="1">
      <c r="A210" s="29"/>
      <c r="B210" s="30"/>
      <c r="C210" s="315" t="s">
        <v>308</v>
      </c>
      <c r="D210" s="315" t="s">
        <v>128</v>
      </c>
      <c r="E210" s="316" t="s">
        <v>820</v>
      </c>
      <c r="F210" s="317" t="s">
        <v>821</v>
      </c>
      <c r="G210" s="318" t="s">
        <v>226</v>
      </c>
      <c r="H210" s="311">
        <v>0</v>
      </c>
      <c r="I210" s="319"/>
      <c r="J210" s="320">
        <f>ROUND(I210*H210,2)</f>
        <v>0</v>
      </c>
      <c r="K210" s="317" t="s">
        <v>132</v>
      </c>
      <c r="L210" s="30"/>
      <c r="M210" s="321"/>
      <c r="N210" s="154" t="s">
        <v>41</v>
      </c>
      <c r="O210" s="52"/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7" t="s">
        <v>229</v>
      </c>
      <c r="AT210" s="157" t="s">
        <v>128</v>
      </c>
      <c r="AU210" s="157" t="s">
        <v>80</v>
      </c>
      <c r="AY210" s="16" t="s">
        <v>126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6" t="s">
        <v>78</v>
      </c>
      <c r="BK210" s="158">
        <f>ROUND(I210*H210,2)</f>
        <v>0</v>
      </c>
      <c r="BL210" s="16" t="s">
        <v>229</v>
      </c>
      <c r="BM210" s="157" t="s">
        <v>822</v>
      </c>
    </row>
    <row r="211" spans="1:65" s="33" customFormat="1" ht="24">
      <c r="A211" s="29"/>
      <c r="B211" s="30"/>
      <c r="C211" s="29"/>
      <c r="D211" s="159" t="s">
        <v>135</v>
      </c>
      <c r="E211" s="29"/>
      <c r="F211" s="160" t="s">
        <v>823</v>
      </c>
      <c r="G211" s="29"/>
      <c r="H211" s="29"/>
      <c r="I211" s="29"/>
      <c r="J211" s="29"/>
      <c r="K211" s="29"/>
      <c r="L211" s="30"/>
      <c r="M211" s="162"/>
      <c r="N211" s="163"/>
      <c r="O211" s="52"/>
      <c r="P211" s="52"/>
      <c r="Q211" s="52"/>
      <c r="R211" s="52"/>
      <c r="S211" s="52"/>
      <c r="T211" s="53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6" t="s">
        <v>135</v>
      </c>
      <c r="AU211" s="16" t="s">
        <v>80</v>
      </c>
    </row>
    <row r="212" spans="1:65" s="132" customFormat="1" ht="22.75" customHeight="1">
      <c r="B212" s="133"/>
      <c r="D212" s="134" t="s">
        <v>69</v>
      </c>
      <c r="E212" s="144" t="s">
        <v>824</v>
      </c>
      <c r="F212" s="144" t="s">
        <v>825</v>
      </c>
      <c r="J212" s="145">
        <f>BK212</f>
        <v>0</v>
      </c>
      <c r="L212" s="133"/>
      <c r="M212" s="138"/>
      <c r="N212" s="139"/>
      <c r="O212" s="139"/>
      <c r="P212" s="140">
        <f>SUM(P213:P220)</f>
        <v>0</v>
      </c>
      <c r="Q212" s="139"/>
      <c r="R212" s="140">
        <f>SUM(R213:R220)</f>
        <v>0</v>
      </c>
      <c r="S212" s="139"/>
      <c r="T212" s="141">
        <f>SUM(T213:T220)</f>
        <v>0</v>
      </c>
      <c r="AR212" s="134" t="s">
        <v>80</v>
      </c>
      <c r="AT212" s="142" t="s">
        <v>69</v>
      </c>
      <c r="AU212" s="142" t="s">
        <v>78</v>
      </c>
      <c r="AY212" s="134" t="s">
        <v>126</v>
      </c>
      <c r="BK212" s="143">
        <f>SUM(BK213:BK220)</f>
        <v>0</v>
      </c>
    </row>
    <row r="213" spans="1:65" s="33" customFormat="1" ht="16.5" customHeight="1">
      <c r="A213" s="29"/>
      <c r="B213" s="30"/>
      <c r="C213" s="315" t="s">
        <v>314</v>
      </c>
      <c r="D213" s="315" t="s">
        <v>128</v>
      </c>
      <c r="E213" s="316" t="s">
        <v>826</v>
      </c>
      <c r="F213" s="317" t="s">
        <v>827</v>
      </c>
      <c r="G213" s="318" t="s">
        <v>144</v>
      </c>
      <c r="H213" s="311">
        <v>0</v>
      </c>
      <c r="I213" s="319"/>
      <c r="J213" s="320">
        <f>ROUND(I213*H213,2)</f>
        <v>0</v>
      </c>
      <c r="K213" s="317" t="s">
        <v>132</v>
      </c>
      <c r="L213" s="30"/>
      <c r="M213" s="321"/>
      <c r="N213" s="154" t="s">
        <v>41</v>
      </c>
      <c r="O213" s="52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7" t="s">
        <v>229</v>
      </c>
      <c r="AT213" s="157" t="s">
        <v>128</v>
      </c>
      <c r="AU213" s="157" t="s">
        <v>80</v>
      </c>
      <c r="AY213" s="16" t="s">
        <v>126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6" t="s">
        <v>78</v>
      </c>
      <c r="BK213" s="158">
        <f>ROUND(I213*H213,2)</f>
        <v>0</v>
      </c>
      <c r="BL213" s="16" t="s">
        <v>229</v>
      </c>
      <c r="BM213" s="157" t="s">
        <v>828</v>
      </c>
    </row>
    <row r="214" spans="1:65" s="33" customFormat="1" ht="24">
      <c r="A214" s="29"/>
      <c r="B214" s="30"/>
      <c r="C214" s="29"/>
      <c r="D214" s="159" t="s">
        <v>135</v>
      </c>
      <c r="E214" s="29"/>
      <c r="F214" s="160" t="s">
        <v>829</v>
      </c>
      <c r="G214" s="29"/>
      <c r="H214" s="29"/>
      <c r="I214" s="29"/>
      <c r="J214" s="29"/>
      <c r="K214" s="29"/>
      <c r="L214" s="30"/>
      <c r="M214" s="162"/>
      <c r="N214" s="163"/>
      <c r="O214" s="52"/>
      <c r="P214" s="52"/>
      <c r="Q214" s="52"/>
      <c r="R214" s="52"/>
      <c r="S214" s="52"/>
      <c r="T214" s="53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6" t="s">
        <v>135</v>
      </c>
      <c r="AU214" s="16" t="s">
        <v>80</v>
      </c>
    </row>
    <row r="215" spans="1:65" s="33" customFormat="1" ht="24">
      <c r="A215" s="29"/>
      <c r="B215" s="30"/>
      <c r="C215" s="29"/>
      <c r="D215" s="159" t="s">
        <v>137</v>
      </c>
      <c r="E215" s="29"/>
      <c r="F215" s="164" t="s">
        <v>830</v>
      </c>
      <c r="G215" s="29"/>
      <c r="H215" s="29"/>
      <c r="I215" s="29"/>
      <c r="J215" s="29"/>
      <c r="K215" s="29"/>
      <c r="L215" s="30"/>
      <c r="M215" s="162"/>
      <c r="N215" s="163"/>
      <c r="O215" s="52"/>
      <c r="P215" s="52"/>
      <c r="Q215" s="52"/>
      <c r="R215" s="52"/>
      <c r="S215" s="52"/>
      <c r="T215" s="53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6" t="s">
        <v>137</v>
      </c>
      <c r="AU215" s="16" t="s">
        <v>80</v>
      </c>
    </row>
    <row r="216" spans="1:65" s="165" customFormat="1" ht="12">
      <c r="B216" s="166"/>
      <c r="D216" s="159" t="s">
        <v>139</v>
      </c>
      <c r="E216" s="167"/>
      <c r="F216" s="168" t="s">
        <v>725</v>
      </c>
      <c r="H216" s="167"/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139</v>
      </c>
      <c r="AU216" s="167" t="s">
        <v>80</v>
      </c>
      <c r="AV216" s="165" t="s">
        <v>78</v>
      </c>
      <c r="AW216" s="165" t="s">
        <v>31</v>
      </c>
      <c r="AX216" s="165" t="s">
        <v>70</v>
      </c>
      <c r="AY216" s="167" t="s">
        <v>126</v>
      </c>
    </row>
    <row r="217" spans="1:65" s="173" customFormat="1" ht="12">
      <c r="B217" s="174"/>
      <c r="D217" s="159" t="s">
        <v>139</v>
      </c>
      <c r="E217" s="175"/>
      <c r="F217" s="176" t="s">
        <v>831</v>
      </c>
      <c r="H217" s="177">
        <v>1</v>
      </c>
      <c r="L217" s="174"/>
      <c r="M217" s="179"/>
      <c r="N217" s="180"/>
      <c r="O217" s="180"/>
      <c r="P217" s="180"/>
      <c r="Q217" s="180"/>
      <c r="R217" s="180"/>
      <c r="S217" s="180"/>
      <c r="T217" s="181"/>
      <c r="AT217" s="175" t="s">
        <v>139</v>
      </c>
      <c r="AU217" s="175" t="s">
        <v>80</v>
      </c>
      <c r="AV217" s="173" t="s">
        <v>80</v>
      </c>
      <c r="AW217" s="173" t="s">
        <v>31</v>
      </c>
      <c r="AX217" s="173" t="s">
        <v>70</v>
      </c>
      <c r="AY217" s="175" t="s">
        <v>126</v>
      </c>
    </row>
    <row r="218" spans="1:65" s="33" customFormat="1" ht="16.5" customHeight="1">
      <c r="A218" s="29"/>
      <c r="B218" s="30"/>
      <c r="C218" s="322" t="s">
        <v>322</v>
      </c>
      <c r="D218" s="322" t="s">
        <v>223</v>
      </c>
      <c r="E218" s="323" t="s">
        <v>832</v>
      </c>
      <c r="F218" s="324" t="s">
        <v>833</v>
      </c>
      <c r="G218" s="325" t="s">
        <v>144</v>
      </c>
      <c r="H218" s="312">
        <v>0</v>
      </c>
      <c r="I218" s="326"/>
      <c r="J218" s="327">
        <f>ROUND(I218*H218,2)</f>
        <v>0</v>
      </c>
      <c r="K218" s="324" t="s">
        <v>132</v>
      </c>
      <c r="L218" s="188"/>
      <c r="M218" s="328"/>
      <c r="N218" s="190" t="s">
        <v>41</v>
      </c>
      <c r="O218" s="52"/>
      <c r="P218" s="155">
        <f>O218*H218</f>
        <v>0</v>
      </c>
      <c r="Q218" s="155">
        <v>4.0000000000000002E-4</v>
      </c>
      <c r="R218" s="155">
        <f>Q218*H218</f>
        <v>0</v>
      </c>
      <c r="S218" s="155">
        <v>0</v>
      </c>
      <c r="T218" s="156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7" t="s">
        <v>329</v>
      </c>
      <c r="AT218" s="157" t="s">
        <v>223</v>
      </c>
      <c r="AU218" s="157" t="s">
        <v>80</v>
      </c>
      <c r="AY218" s="16" t="s">
        <v>126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6" t="s">
        <v>78</v>
      </c>
      <c r="BK218" s="158">
        <f>ROUND(I218*H218,2)</f>
        <v>0</v>
      </c>
      <c r="BL218" s="16" t="s">
        <v>229</v>
      </c>
      <c r="BM218" s="157" t="s">
        <v>834</v>
      </c>
    </row>
    <row r="219" spans="1:65" s="33" customFormat="1" ht="12">
      <c r="A219" s="29"/>
      <c r="B219" s="30"/>
      <c r="C219" s="29"/>
      <c r="D219" s="159" t="s">
        <v>135</v>
      </c>
      <c r="E219" s="29"/>
      <c r="F219" s="160" t="s">
        <v>833</v>
      </c>
      <c r="G219" s="29"/>
      <c r="H219" s="29"/>
      <c r="I219" s="29"/>
      <c r="J219" s="29"/>
      <c r="K219" s="29"/>
      <c r="L219" s="30"/>
      <c r="M219" s="162"/>
      <c r="N219" s="163"/>
      <c r="O219" s="52"/>
      <c r="P219" s="52"/>
      <c r="Q219" s="52"/>
      <c r="R219" s="52"/>
      <c r="S219" s="52"/>
      <c r="T219" s="53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6" t="s">
        <v>135</v>
      </c>
      <c r="AU219" s="16" t="s">
        <v>80</v>
      </c>
    </row>
    <row r="220" spans="1:65" s="33" customFormat="1" ht="24">
      <c r="A220" s="29"/>
      <c r="B220" s="30"/>
      <c r="C220" s="29"/>
      <c r="D220" s="159" t="s">
        <v>137</v>
      </c>
      <c r="E220" s="29"/>
      <c r="F220" s="164" t="s">
        <v>830</v>
      </c>
      <c r="G220" s="29"/>
      <c r="H220" s="29"/>
      <c r="I220" s="29"/>
      <c r="J220" s="29"/>
      <c r="K220" s="29"/>
      <c r="L220" s="30"/>
      <c r="M220" s="162"/>
      <c r="N220" s="163"/>
      <c r="O220" s="52"/>
      <c r="P220" s="52"/>
      <c r="Q220" s="52"/>
      <c r="R220" s="52"/>
      <c r="S220" s="52"/>
      <c r="T220" s="53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6" t="s">
        <v>137</v>
      </c>
      <c r="AU220" s="16" t="s">
        <v>80</v>
      </c>
    </row>
    <row r="221" spans="1:65" s="132" customFormat="1" ht="22.75" customHeight="1">
      <c r="B221" s="133"/>
      <c r="D221" s="134" t="s">
        <v>69</v>
      </c>
      <c r="E221" s="144" t="s">
        <v>835</v>
      </c>
      <c r="F221" s="144" t="s">
        <v>836</v>
      </c>
      <c r="J221" s="145">
        <f>BK221</f>
        <v>0</v>
      </c>
      <c r="L221" s="133"/>
      <c r="M221" s="138"/>
      <c r="N221" s="139"/>
      <c r="O221" s="139"/>
      <c r="P221" s="140">
        <f>SUM(P222:P228)</f>
        <v>0</v>
      </c>
      <c r="Q221" s="139"/>
      <c r="R221" s="140">
        <f>SUM(R222:R228)</f>
        <v>0</v>
      </c>
      <c r="S221" s="139"/>
      <c r="T221" s="141">
        <f>SUM(T222:T228)</f>
        <v>0</v>
      </c>
      <c r="AR221" s="134" t="s">
        <v>80</v>
      </c>
      <c r="AT221" s="142" t="s">
        <v>69</v>
      </c>
      <c r="AU221" s="142" t="s">
        <v>78</v>
      </c>
      <c r="AY221" s="134" t="s">
        <v>126</v>
      </c>
      <c r="BK221" s="143">
        <f>SUM(BK222:BK228)</f>
        <v>0</v>
      </c>
    </row>
    <row r="222" spans="1:65" s="33" customFormat="1" ht="16.5" customHeight="1">
      <c r="A222" s="29"/>
      <c r="B222" s="30"/>
      <c r="C222" s="315" t="s">
        <v>329</v>
      </c>
      <c r="D222" s="315" t="s">
        <v>128</v>
      </c>
      <c r="E222" s="316" t="s">
        <v>837</v>
      </c>
      <c r="F222" s="317" t="s">
        <v>838</v>
      </c>
      <c r="G222" s="318" t="s">
        <v>161</v>
      </c>
      <c r="H222" s="311">
        <v>0</v>
      </c>
      <c r="I222" s="319"/>
      <c r="J222" s="320">
        <f>ROUND(I222*H222,2)</f>
        <v>0</v>
      </c>
      <c r="K222" s="317" t="s">
        <v>132</v>
      </c>
      <c r="L222" s="30"/>
      <c r="M222" s="321"/>
      <c r="N222" s="154" t="s">
        <v>41</v>
      </c>
      <c r="O222" s="52"/>
      <c r="P222" s="155">
        <f>O222*H222</f>
        <v>0</v>
      </c>
      <c r="Q222" s="155">
        <v>1.5E-3</v>
      </c>
      <c r="R222" s="155">
        <f>Q222*H222</f>
        <v>0</v>
      </c>
      <c r="S222" s="155">
        <v>0</v>
      </c>
      <c r="T222" s="156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7" t="s">
        <v>229</v>
      </c>
      <c r="AT222" s="157" t="s">
        <v>128</v>
      </c>
      <c r="AU222" s="157" t="s">
        <v>80</v>
      </c>
      <c r="AY222" s="16" t="s">
        <v>126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6" t="s">
        <v>78</v>
      </c>
      <c r="BK222" s="158">
        <f>ROUND(I222*H222,2)</f>
        <v>0</v>
      </c>
      <c r="BL222" s="16" t="s">
        <v>229</v>
      </c>
      <c r="BM222" s="157" t="s">
        <v>839</v>
      </c>
    </row>
    <row r="223" spans="1:65" s="33" customFormat="1" ht="12">
      <c r="A223" s="29"/>
      <c r="B223" s="30"/>
      <c r="C223" s="29"/>
      <c r="D223" s="159" t="s">
        <v>135</v>
      </c>
      <c r="E223" s="29"/>
      <c r="F223" s="160" t="s">
        <v>840</v>
      </c>
      <c r="G223" s="29"/>
      <c r="H223" s="29"/>
      <c r="I223" s="29"/>
      <c r="J223" s="29"/>
      <c r="K223" s="29"/>
      <c r="L223" s="30"/>
      <c r="M223" s="162"/>
      <c r="N223" s="163"/>
      <c r="O223" s="52"/>
      <c r="P223" s="52"/>
      <c r="Q223" s="52"/>
      <c r="R223" s="52"/>
      <c r="S223" s="52"/>
      <c r="T223" s="53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6" t="s">
        <v>135</v>
      </c>
      <c r="AU223" s="16" t="s">
        <v>80</v>
      </c>
    </row>
    <row r="224" spans="1:65" s="33" customFormat="1" ht="36">
      <c r="A224" s="29"/>
      <c r="B224" s="30"/>
      <c r="C224" s="29"/>
      <c r="D224" s="159" t="s">
        <v>137</v>
      </c>
      <c r="E224" s="29"/>
      <c r="F224" s="164" t="s">
        <v>841</v>
      </c>
      <c r="G224" s="29"/>
      <c r="H224" s="29"/>
      <c r="I224" s="29"/>
      <c r="J224" s="29"/>
      <c r="K224" s="29"/>
      <c r="L224" s="30"/>
      <c r="M224" s="162"/>
      <c r="N224" s="163"/>
      <c r="O224" s="52"/>
      <c r="P224" s="52"/>
      <c r="Q224" s="52"/>
      <c r="R224" s="52"/>
      <c r="S224" s="52"/>
      <c r="T224" s="53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6" t="s">
        <v>137</v>
      </c>
      <c r="AU224" s="16" t="s">
        <v>80</v>
      </c>
    </row>
    <row r="225" spans="1:65" s="165" customFormat="1" ht="12">
      <c r="B225" s="166"/>
      <c r="D225" s="159" t="s">
        <v>139</v>
      </c>
      <c r="E225" s="167"/>
      <c r="F225" s="168" t="s">
        <v>725</v>
      </c>
      <c r="H225" s="167"/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139</v>
      </c>
      <c r="AU225" s="167" t="s">
        <v>80</v>
      </c>
      <c r="AV225" s="165" t="s">
        <v>78</v>
      </c>
      <c r="AW225" s="165" t="s">
        <v>31</v>
      </c>
      <c r="AX225" s="165" t="s">
        <v>70</v>
      </c>
      <c r="AY225" s="167" t="s">
        <v>126</v>
      </c>
    </row>
    <row r="226" spans="1:65" s="173" customFormat="1" ht="12">
      <c r="B226" s="174"/>
      <c r="D226" s="159" t="s">
        <v>139</v>
      </c>
      <c r="E226" s="175"/>
      <c r="F226" s="176" t="s">
        <v>842</v>
      </c>
      <c r="H226" s="177">
        <v>2.2999999999999998</v>
      </c>
      <c r="L226" s="174"/>
      <c r="M226" s="179"/>
      <c r="N226" s="180"/>
      <c r="O226" s="180"/>
      <c r="P226" s="180"/>
      <c r="Q226" s="180"/>
      <c r="R226" s="180"/>
      <c r="S226" s="180"/>
      <c r="T226" s="181"/>
      <c r="AT226" s="175" t="s">
        <v>139</v>
      </c>
      <c r="AU226" s="175" t="s">
        <v>80</v>
      </c>
      <c r="AV226" s="173" t="s">
        <v>80</v>
      </c>
      <c r="AW226" s="173" t="s">
        <v>31</v>
      </c>
      <c r="AX226" s="173" t="s">
        <v>70</v>
      </c>
      <c r="AY226" s="175" t="s">
        <v>126</v>
      </c>
    </row>
    <row r="227" spans="1:65" s="33" customFormat="1" ht="16.5" customHeight="1">
      <c r="A227" s="29"/>
      <c r="B227" s="30"/>
      <c r="C227" s="315" t="s">
        <v>333</v>
      </c>
      <c r="D227" s="315" t="s">
        <v>128</v>
      </c>
      <c r="E227" s="316" t="s">
        <v>843</v>
      </c>
      <c r="F227" s="317" t="s">
        <v>844</v>
      </c>
      <c r="G227" s="318" t="s">
        <v>226</v>
      </c>
      <c r="H227" s="311">
        <v>0</v>
      </c>
      <c r="I227" s="319"/>
      <c r="J227" s="320">
        <f>ROUND(I227*H227,2)</f>
        <v>0</v>
      </c>
      <c r="K227" s="317" t="s">
        <v>132</v>
      </c>
      <c r="L227" s="30"/>
      <c r="M227" s="321"/>
      <c r="N227" s="154" t="s">
        <v>41</v>
      </c>
      <c r="O227" s="52"/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7" t="s">
        <v>229</v>
      </c>
      <c r="AT227" s="157" t="s">
        <v>128</v>
      </c>
      <c r="AU227" s="157" t="s">
        <v>80</v>
      </c>
      <c r="AY227" s="16" t="s">
        <v>126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6" t="s">
        <v>78</v>
      </c>
      <c r="BK227" s="158">
        <f>ROUND(I227*H227,2)</f>
        <v>0</v>
      </c>
      <c r="BL227" s="16" t="s">
        <v>229</v>
      </c>
      <c r="BM227" s="157" t="s">
        <v>845</v>
      </c>
    </row>
    <row r="228" spans="1:65" s="33" customFormat="1" ht="24">
      <c r="A228" s="29"/>
      <c r="B228" s="30"/>
      <c r="C228" s="29"/>
      <c r="D228" s="159" t="s">
        <v>135</v>
      </c>
      <c r="E228" s="29"/>
      <c r="F228" s="160" t="s">
        <v>846</v>
      </c>
      <c r="G228" s="29"/>
      <c r="H228" s="29"/>
      <c r="I228" s="29"/>
      <c r="J228" s="29"/>
      <c r="K228" s="29"/>
      <c r="L228" s="30"/>
      <c r="M228" s="194"/>
      <c r="N228" s="195"/>
      <c r="O228" s="196"/>
      <c r="P228" s="196"/>
      <c r="Q228" s="196"/>
      <c r="R228" s="196"/>
      <c r="S228" s="196"/>
      <c r="T228" s="197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6" t="s">
        <v>135</v>
      </c>
      <c r="AU228" s="16" t="s">
        <v>80</v>
      </c>
    </row>
    <row r="229" spans="1:65" s="33" customFormat="1" ht="7" customHeight="1">
      <c r="A229" s="29"/>
      <c r="B229" s="40"/>
      <c r="C229" s="41"/>
      <c r="D229" s="41"/>
      <c r="E229" s="41"/>
      <c r="F229" s="41"/>
      <c r="G229" s="41"/>
      <c r="H229" s="41"/>
      <c r="I229" s="41"/>
      <c r="J229" s="41"/>
      <c r="K229" s="41"/>
      <c r="L229" s="30"/>
      <c r="M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</row>
  </sheetData>
  <sheetProtection algorithmName="SHA-512" hashValue="7mQW5wylXxCAXFaylFWvyzbIu00u90KRUn7mgkVnYcCOmTHry8Mze4vOZFG0pmZjoVd3rg1HgKCewyEZ0lt9jw==" saltValue="1YJjoKxkybzoZKSGKMVDNg==" spinCount="100000" sheet="1" objects="1" scenarios="1" selectLockedCells="1" selectUnlockedCells="1"/>
  <autoFilter ref="C88:K228" xr:uid="{00000000-0009-0000-0000-000002000000}"/>
  <mergeCells count="9">
    <mergeCell ref="E48:H48"/>
    <mergeCell ref="E50:H50"/>
    <mergeCell ref="E79:H79"/>
    <mergeCell ref="E81:H81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2"/>
  <sheetViews>
    <sheetView showGridLines="0" topLeftCell="E145" zoomScaleNormal="100" workbookViewId="0">
      <selection activeCell="AA182" sqref="AA182"/>
    </sheetView>
  </sheetViews>
  <sheetFormatPr baseColWidth="10" defaultColWidth="8.5" defaultRowHeight="11"/>
  <cols>
    <col min="1" max="1" width="8.25" style="14" customWidth="1"/>
    <col min="2" max="2" width="1.25" style="14" customWidth="1"/>
    <col min="3" max="4" width="4.25" style="14" customWidth="1"/>
    <col min="5" max="5" width="17.25" style="14" customWidth="1"/>
    <col min="6" max="6" width="100.75" style="14" customWidth="1"/>
    <col min="7" max="7" width="7.5" style="14" customWidth="1"/>
    <col min="8" max="8" width="14" style="14" customWidth="1"/>
    <col min="9" max="9" width="15.75" style="14" customWidth="1"/>
    <col min="10" max="11" width="22.25" style="14" customWidth="1"/>
    <col min="12" max="12" width="9.25" style="14" customWidth="1"/>
    <col min="13" max="13" width="10.75" style="14" hidden="1" customWidth="1"/>
    <col min="14" max="14" width="9.25" style="14" hidden="1" customWidth="1"/>
    <col min="15" max="20" width="14.25" style="14" hidden="1" customWidth="1"/>
    <col min="21" max="21" width="16.25" style="14" hidden="1" customWidth="1"/>
    <col min="22" max="22" width="12.25" style="14" customWidth="1"/>
    <col min="23" max="23" width="16.25" style="14" customWidth="1"/>
    <col min="24" max="24" width="12.25" style="14" customWidth="1"/>
    <col min="25" max="25" width="15" style="14" customWidth="1"/>
    <col min="26" max="26" width="11" style="14" customWidth="1"/>
    <col min="27" max="27" width="15" style="14" customWidth="1"/>
    <col min="28" max="28" width="16.25" style="14" customWidth="1"/>
    <col min="29" max="29" width="11" style="14" customWidth="1"/>
    <col min="30" max="30" width="15" style="14" customWidth="1"/>
    <col min="31" max="31" width="16.25" style="14" customWidth="1"/>
    <col min="32" max="43" width="8.5" style="329"/>
    <col min="44" max="65" width="9.25" style="14" hidden="1" customWidth="1"/>
    <col min="66" max="16384" width="8.5" style="329"/>
  </cols>
  <sheetData>
    <row r="2" spans="1:46" s="14" customFormat="1" ht="37" customHeight="1">
      <c r="L2" s="13" t="s">
        <v>5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6" t="s">
        <v>86</v>
      </c>
    </row>
    <row r="3" spans="1:46" s="14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4" customFormat="1" ht="25" customHeight="1">
      <c r="B4" s="19"/>
      <c r="D4" s="20" t="s">
        <v>90</v>
      </c>
      <c r="L4" s="19"/>
      <c r="M4" s="88" t="s">
        <v>10</v>
      </c>
      <c r="AT4" s="16" t="s">
        <v>3</v>
      </c>
    </row>
    <row r="5" spans="1:46" s="14" customFormat="1" ht="7" customHeight="1">
      <c r="B5" s="19"/>
      <c r="L5" s="19"/>
    </row>
    <row r="6" spans="1:46" s="14" customFormat="1" ht="12" customHeight="1">
      <c r="B6" s="19"/>
      <c r="D6" s="24" t="s">
        <v>15</v>
      </c>
      <c r="L6" s="19"/>
    </row>
    <row r="7" spans="1:46" s="14" customFormat="1" ht="16.5" customHeight="1">
      <c r="B7" s="19"/>
      <c r="E7" s="289" t="str">
        <f>'Rekapitulace stavby'!K6</f>
        <v>Veltrusy - rekonstrukce ulice Opletalova</v>
      </c>
      <c r="F7" s="289"/>
      <c r="G7" s="289"/>
      <c r="H7" s="289"/>
      <c r="L7" s="19"/>
    </row>
    <row r="8" spans="1:46" s="33" customFormat="1" ht="12" customHeight="1">
      <c r="A8" s="29"/>
      <c r="B8" s="30"/>
      <c r="C8" s="29"/>
      <c r="D8" s="24" t="s">
        <v>91</v>
      </c>
      <c r="E8" s="29"/>
      <c r="F8" s="29"/>
      <c r="G8" s="29"/>
      <c r="H8" s="29"/>
      <c r="I8" s="29"/>
      <c r="J8" s="29"/>
      <c r="K8" s="29"/>
      <c r="L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33" customFormat="1" ht="16.5" customHeight="1">
      <c r="A9" s="29"/>
      <c r="B9" s="30"/>
      <c r="C9" s="29"/>
      <c r="D9" s="29"/>
      <c r="E9" s="2" t="s">
        <v>847</v>
      </c>
      <c r="F9" s="2"/>
      <c r="G9" s="2"/>
      <c r="H9" s="2"/>
      <c r="I9" s="29"/>
      <c r="J9" s="29"/>
      <c r="K9" s="29"/>
      <c r="L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33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33" customFormat="1" ht="12" customHeight="1">
      <c r="A11" s="29"/>
      <c r="B11" s="30"/>
      <c r="C11" s="29"/>
      <c r="D11" s="24" t="s">
        <v>17</v>
      </c>
      <c r="E11" s="29"/>
      <c r="F11" s="25"/>
      <c r="G11" s="29"/>
      <c r="H11" s="29"/>
      <c r="I11" s="24" t="s">
        <v>18</v>
      </c>
      <c r="J11" s="25"/>
      <c r="K11" s="29"/>
      <c r="L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33" customFormat="1" ht="12" customHeight="1">
      <c r="A12" s="29"/>
      <c r="B12" s="30"/>
      <c r="C12" s="29"/>
      <c r="D12" s="24" t="s">
        <v>19</v>
      </c>
      <c r="E12" s="29"/>
      <c r="F12" s="25" t="s">
        <v>20</v>
      </c>
      <c r="G12" s="29"/>
      <c r="H12" s="29"/>
      <c r="I12" s="24" t="s">
        <v>21</v>
      </c>
      <c r="J12" s="90" t="str">
        <f>'Rekapitulace stavby'!AN8</f>
        <v>13. 7. 2020</v>
      </c>
      <c r="K12" s="29"/>
      <c r="L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33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33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5"/>
      <c r="K14" s="29"/>
      <c r="L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33" customFormat="1" ht="18" customHeight="1">
      <c r="A15" s="29"/>
      <c r="B15" s="30"/>
      <c r="C15" s="29"/>
      <c r="D15" s="29"/>
      <c r="E15" s="25" t="s">
        <v>25</v>
      </c>
      <c r="F15" s="29"/>
      <c r="G15" s="29"/>
      <c r="H15" s="29"/>
      <c r="I15" s="24" t="s">
        <v>26</v>
      </c>
      <c r="J15" s="25"/>
      <c r="K15" s="29"/>
      <c r="L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33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33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313" t="str">
        <f>'Rekapitulace stavby'!AN13</f>
        <v>Vyplň údaj</v>
      </c>
      <c r="K17" s="29"/>
      <c r="L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33" customFormat="1" ht="18" customHeight="1">
      <c r="A18" s="29"/>
      <c r="B18" s="30"/>
      <c r="C18" s="29"/>
      <c r="D18" s="29"/>
      <c r="E18" s="314" t="str">
        <f>'Rekapitulace stavby'!E14</f>
        <v>Vyplň údaj</v>
      </c>
      <c r="F18" s="314"/>
      <c r="G18" s="314"/>
      <c r="H18" s="314"/>
      <c r="I18" s="24" t="s">
        <v>26</v>
      </c>
      <c r="J18" s="313" t="str">
        <f>'Rekapitulace stavby'!AN14</f>
        <v>Vyplň údaj</v>
      </c>
      <c r="K18" s="29"/>
      <c r="L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33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33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5"/>
      <c r="K20" s="29"/>
      <c r="L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33" customFormat="1" ht="18" customHeight="1">
      <c r="A21" s="29"/>
      <c r="B21" s="30"/>
      <c r="C21" s="29"/>
      <c r="D21" s="29"/>
      <c r="E21" s="25" t="s">
        <v>848</v>
      </c>
      <c r="F21" s="29"/>
      <c r="G21" s="29"/>
      <c r="H21" s="29"/>
      <c r="I21" s="24" t="s">
        <v>26</v>
      </c>
      <c r="J21" s="25"/>
      <c r="K21" s="29"/>
      <c r="L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33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33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5" t="str">
        <f>IF('Rekapitulace stavby'!AN19="","",'Rekapitulace stavby'!AN19)</f>
        <v/>
      </c>
      <c r="K23" s="29"/>
      <c r="L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33" customFormat="1" ht="18" customHeight="1">
      <c r="A24" s="29"/>
      <c r="B24" s="30"/>
      <c r="C24" s="29"/>
      <c r="D24" s="29"/>
      <c r="E24" s="25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5" t="str">
        <f>IF('Rekapitulace stavby'!AN20="","",'Rekapitulace stavby'!AN20)</f>
        <v/>
      </c>
      <c r="K24" s="29"/>
      <c r="L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33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33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94" customFormat="1" ht="16.5" customHeight="1">
      <c r="A27" s="91"/>
      <c r="B27" s="92"/>
      <c r="C27" s="91"/>
      <c r="D27" s="91"/>
      <c r="E27" s="9" t="s">
        <v>849</v>
      </c>
      <c r="F27" s="9"/>
      <c r="G27" s="9"/>
      <c r="H27" s="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33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33" customFormat="1" ht="7" customHeight="1">
      <c r="A29" s="29"/>
      <c r="B29" s="30"/>
      <c r="C29" s="29"/>
      <c r="D29" s="60"/>
      <c r="E29" s="60"/>
      <c r="F29" s="60"/>
      <c r="G29" s="60"/>
      <c r="H29" s="60"/>
      <c r="I29" s="60"/>
      <c r="J29" s="60"/>
      <c r="K29" s="60"/>
      <c r="L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33" customFormat="1" ht="25.5" customHeight="1">
      <c r="A30" s="29"/>
      <c r="B30" s="30"/>
      <c r="C30" s="29"/>
      <c r="D30" s="95" t="s">
        <v>36</v>
      </c>
      <c r="E30" s="29"/>
      <c r="F30" s="29"/>
      <c r="G30" s="29"/>
      <c r="H30" s="29"/>
      <c r="I30" s="29"/>
      <c r="J30" s="96">
        <f>ROUND(J82, 2)</f>
        <v>0</v>
      </c>
      <c r="K30" s="29"/>
      <c r="L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33" customFormat="1" ht="7" customHeight="1">
      <c r="A31" s="29"/>
      <c r="B31" s="30"/>
      <c r="C31" s="29"/>
      <c r="D31" s="60"/>
      <c r="E31" s="60"/>
      <c r="F31" s="60"/>
      <c r="G31" s="60"/>
      <c r="H31" s="60"/>
      <c r="I31" s="60"/>
      <c r="J31" s="60"/>
      <c r="K31" s="60"/>
      <c r="L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33" customFormat="1" ht="14.5" customHeight="1">
      <c r="A32" s="29"/>
      <c r="B32" s="30"/>
      <c r="C32" s="29"/>
      <c r="D32" s="29"/>
      <c r="E32" s="29"/>
      <c r="F32" s="97" t="s">
        <v>38</v>
      </c>
      <c r="G32" s="29"/>
      <c r="H32" s="29"/>
      <c r="I32" s="97" t="s">
        <v>37</v>
      </c>
      <c r="J32" s="97" t="s">
        <v>39</v>
      </c>
      <c r="K32" s="29"/>
      <c r="L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33" customFormat="1" ht="14.5" customHeight="1">
      <c r="A33" s="29"/>
      <c r="B33" s="30"/>
      <c r="C33" s="29"/>
      <c r="D33" s="98" t="s">
        <v>40</v>
      </c>
      <c r="E33" s="24" t="s">
        <v>41</v>
      </c>
      <c r="F33" s="99">
        <f>ROUND((SUM(BE82:BE191)),  2)</f>
        <v>0</v>
      </c>
      <c r="G33" s="29"/>
      <c r="H33" s="29"/>
      <c r="I33" s="100">
        <v>0.21</v>
      </c>
      <c r="J33" s="99">
        <f>ROUND(((SUM(BE82:BE191))*I33),  2)</f>
        <v>0</v>
      </c>
      <c r="K33" s="29"/>
      <c r="L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33" customFormat="1" ht="14.5" customHeight="1">
      <c r="A34" s="29"/>
      <c r="B34" s="30"/>
      <c r="C34" s="29"/>
      <c r="D34" s="29"/>
      <c r="E34" s="24" t="s">
        <v>42</v>
      </c>
      <c r="F34" s="99">
        <f>ROUND((SUM(BF82:BF191)),  2)</f>
        <v>0</v>
      </c>
      <c r="G34" s="29"/>
      <c r="H34" s="29"/>
      <c r="I34" s="100">
        <v>0.15</v>
      </c>
      <c r="J34" s="99">
        <f>ROUND(((SUM(BF82:BF191))*I34),  2)</f>
        <v>0</v>
      </c>
      <c r="K34" s="29"/>
      <c r="L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33" customFormat="1" ht="14.5" hidden="1" customHeight="1">
      <c r="A35" s="29"/>
      <c r="B35" s="30"/>
      <c r="C35" s="29"/>
      <c r="D35" s="29"/>
      <c r="E35" s="24" t="s">
        <v>43</v>
      </c>
      <c r="F35" s="99">
        <f>ROUND((SUM(BG82:BG191)),  2)</f>
        <v>0</v>
      </c>
      <c r="G35" s="29"/>
      <c r="H35" s="29"/>
      <c r="I35" s="100">
        <v>0.21</v>
      </c>
      <c r="J35" s="99">
        <f>0</f>
        <v>0</v>
      </c>
      <c r="K35" s="29"/>
      <c r="L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33" customFormat="1" ht="14.5" hidden="1" customHeight="1">
      <c r="A36" s="29"/>
      <c r="B36" s="30"/>
      <c r="C36" s="29"/>
      <c r="D36" s="29"/>
      <c r="E36" s="24" t="s">
        <v>44</v>
      </c>
      <c r="F36" s="99">
        <f>ROUND((SUM(BH82:BH191)),  2)</f>
        <v>0</v>
      </c>
      <c r="G36" s="29"/>
      <c r="H36" s="29"/>
      <c r="I36" s="100">
        <v>0.15</v>
      </c>
      <c r="J36" s="99">
        <f>0</f>
        <v>0</v>
      </c>
      <c r="K36" s="29"/>
      <c r="L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33" customFormat="1" ht="14.5" hidden="1" customHeight="1">
      <c r="A37" s="29"/>
      <c r="B37" s="30"/>
      <c r="C37" s="29"/>
      <c r="D37" s="29"/>
      <c r="E37" s="24" t="s">
        <v>45</v>
      </c>
      <c r="F37" s="99">
        <f>ROUND((SUM(BI82:BI191)),  2)</f>
        <v>0</v>
      </c>
      <c r="G37" s="29"/>
      <c r="H37" s="29"/>
      <c r="I37" s="100">
        <v>0</v>
      </c>
      <c r="J37" s="99">
        <f>0</f>
        <v>0</v>
      </c>
      <c r="K37" s="29"/>
      <c r="L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33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33" customFormat="1" ht="25.5" customHeight="1">
      <c r="A39" s="29"/>
      <c r="B39" s="30"/>
      <c r="C39" s="101"/>
      <c r="D39" s="102" t="s">
        <v>46</v>
      </c>
      <c r="E39" s="54"/>
      <c r="F39" s="54"/>
      <c r="G39" s="103" t="s">
        <v>47</v>
      </c>
      <c r="H39" s="104" t="s">
        <v>48</v>
      </c>
      <c r="I39" s="54"/>
      <c r="J39" s="105">
        <f>SUM(J30:J37)</f>
        <v>0</v>
      </c>
      <c r="K39" s="106"/>
      <c r="L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33" customFormat="1" ht="14.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33" customFormat="1" ht="7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33" customFormat="1" ht="25" customHeight="1">
      <c r="A45" s="29"/>
      <c r="B45" s="30"/>
      <c r="C45" s="20" t="s">
        <v>94</v>
      </c>
      <c r="D45" s="29"/>
      <c r="E45" s="29"/>
      <c r="F45" s="29"/>
      <c r="G45" s="29"/>
      <c r="H45" s="29"/>
      <c r="I45" s="29"/>
      <c r="J45" s="29"/>
      <c r="K45" s="29"/>
      <c r="L45" s="8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33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33" customFormat="1" ht="12" customHeight="1">
      <c r="A47" s="29"/>
      <c r="B47" s="30"/>
      <c r="C47" s="24" t="s">
        <v>15</v>
      </c>
      <c r="D47" s="29"/>
      <c r="E47" s="29"/>
      <c r="F47" s="29"/>
      <c r="G47" s="29"/>
      <c r="H47" s="29"/>
      <c r="I47" s="29"/>
      <c r="J47" s="29"/>
      <c r="K47" s="29"/>
      <c r="L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33" customFormat="1" ht="16.5" customHeight="1">
      <c r="A48" s="29"/>
      <c r="B48" s="30"/>
      <c r="C48" s="29"/>
      <c r="D48" s="29"/>
      <c r="E48" s="289" t="str">
        <f>E7</f>
        <v>Veltrusy - rekonstrukce ulice Opletalova</v>
      </c>
      <c r="F48" s="289"/>
      <c r="G48" s="289"/>
      <c r="H48" s="289"/>
      <c r="I48" s="29"/>
      <c r="J48" s="29"/>
      <c r="K48" s="29"/>
      <c r="L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33" customFormat="1" ht="12" customHeight="1">
      <c r="A49" s="29"/>
      <c r="B49" s="30"/>
      <c r="C49" s="24" t="s">
        <v>91</v>
      </c>
      <c r="D49" s="29"/>
      <c r="E49" s="29"/>
      <c r="F49" s="29"/>
      <c r="G49" s="29"/>
      <c r="H49" s="29"/>
      <c r="I49" s="29"/>
      <c r="J49" s="29"/>
      <c r="K49" s="29"/>
      <c r="L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33" customFormat="1" ht="16.5" customHeight="1">
      <c r="A50" s="29"/>
      <c r="B50" s="30"/>
      <c r="C50" s="29"/>
      <c r="D50" s="29"/>
      <c r="E50" s="2" t="str">
        <f>E9</f>
        <v>SO 401 - Veřejné osvětlení</v>
      </c>
      <c r="F50" s="2"/>
      <c r="G50" s="2"/>
      <c r="H50" s="2"/>
      <c r="I50" s="29"/>
      <c r="J50" s="29"/>
      <c r="K50" s="29"/>
      <c r="L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33" customFormat="1" ht="7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33" customFormat="1" ht="12" customHeight="1">
      <c r="A52" s="29"/>
      <c r="B52" s="30"/>
      <c r="C52" s="24" t="s">
        <v>19</v>
      </c>
      <c r="D52" s="29"/>
      <c r="E52" s="29"/>
      <c r="F52" s="25" t="str">
        <f>F12</f>
        <v>Veltrusy, křiž. s ulicí Riegrova</v>
      </c>
      <c r="G52" s="29"/>
      <c r="H52" s="29"/>
      <c r="I52" s="24" t="s">
        <v>21</v>
      </c>
      <c r="J52" s="90" t="str">
        <f>IF(J12="","",J12)</f>
        <v>13. 7. 2020</v>
      </c>
      <c r="K52" s="29"/>
      <c r="L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33" customFormat="1" ht="7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33" customFormat="1" ht="15.25" customHeight="1">
      <c r="A54" s="29"/>
      <c r="B54" s="30"/>
      <c r="C54" s="24" t="s">
        <v>23</v>
      </c>
      <c r="D54" s="29"/>
      <c r="E54" s="29"/>
      <c r="F54" s="25" t="str">
        <f>E15</f>
        <v>Město Veltrusy</v>
      </c>
      <c r="G54" s="29"/>
      <c r="H54" s="29"/>
      <c r="I54" s="24" t="s">
        <v>29</v>
      </c>
      <c r="J54" s="107" t="str">
        <f>E21</f>
        <v>Petr Vágner, DiS.</v>
      </c>
      <c r="K54" s="29"/>
      <c r="L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33" customFormat="1" ht="15.25" customHeight="1">
      <c r="A55" s="29"/>
      <c r="B55" s="30"/>
      <c r="C55" s="24" t="s">
        <v>27</v>
      </c>
      <c r="D55" s="29"/>
      <c r="E55" s="29"/>
      <c r="F55" s="25" t="str">
        <f>IF(E18="","",E18)</f>
        <v>Vyplň údaj</v>
      </c>
      <c r="G55" s="29"/>
      <c r="H55" s="29"/>
      <c r="I55" s="24" t="s">
        <v>32</v>
      </c>
      <c r="J55" s="107" t="str">
        <f>E24</f>
        <v xml:space="preserve"> </v>
      </c>
      <c r="K55" s="29"/>
      <c r="L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33" customFormat="1" ht="10.2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33" customFormat="1" ht="29.25" customHeight="1">
      <c r="A57" s="29"/>
      <c r="B57" s="30"/>
      <c r="C57" s="108" t="s">
        <v>95</v>
      </c>
      <c r="D57" s="101"/>
      <c r="E57" s="101"/>
      <c r="F57" s="101"/>
      <c r="G57" s="101"/>
      <c r="H57" s="101"/>
      <c r="I57" s="101"/>
      <c r="J57" s="109" t="s">
        <v>96</v>
      </c>
      <c r="K57" s="101"/>
      <c r="L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33" customFormat="1" ht="10.2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33" customFormat="1" ht="22.75" customHeight="1">
      <c r="A59" s="29"/>
      <c r="B59" s="30"/>
      <c r="C59" s="110" t="s">
        <v>68</v>
      </c>
      <c r="D59" s="29"/>
      <c r="E59" s="29"/>
      <c r="F59" s="29"/>
      <c r="G59" s="29"/>
      <c r="H59" s="29"/>
      <c r="I59" s="29"/>
      <c r="J59" s="96">
        <f>J82</f>
        <v>0</v>
      </c>
      <c r="K59" s="29"/>
      <c r="L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97</v>
      </c>
    </row>
    <row r="60" spans="1:47" s="111" customFormat="1" ht="25" customHeight="1">
      <c r="B60" s="112"/>
      <c r="D60" s="113" t="s">
        <v>107</v>
      </c>
      <c r="E60" s="114"/>
      <c r="F60" s="114"/>
      <c r="G60" s="114"/>
      <c r="H60" s="114"/>
      <c r="I60" s="114"/>
      <c r="J60" s="115">
        <f>J83</f>
        <v>0</v>
      </c>
      <c r="L60" s="112"/>
    </row>
    <row r="61" spans="1:47" s="116" customFormat="1" ht="20" customHeight="1">
      <c r="B61" s="117"/>
      <c r="D61" s="118" t="s">
        <v>850</v>
      </c>
      <c r="E61" s="119"/>
      <c r="F61" s="119"/>
      <c r="G61" s="119"/>
      <c r="H61" s="119"/>
      <c r="I61" s="119"/>
      <c r="J61" s="120">
        <f>J84</f>
        <v>0</v>
      </c>
      <c r="L61" s="117"/>
    </row>
    <row r="62" spans="1:47" s="116" customFormat="1" ht="20" customHeight="1">
      <c r="B62" s="117"/>
      <c r="D62" s="118" t="s">
        <v>851</v>
      </c>
      <c r="E62" s="119"/>
      <c r="F62" s="119"/>
      <c r="G62" s="119"/>
      <c r="H62" s="119"/>
      <c r="I62" s="119"/>
      <c r="J62" s="120">
        <f>J157</f>
        <v>0</v>
      </c>
      <c r="L62" s="117"/>
    </row>
    <row r="63" spans="1:47" s="33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33" customFormat="1" ht="7" customHeight="1">
      <c r="A64" s="2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33" customFormat="1" ht="7" customHeight="1">
      <c r="A68" s="29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33" customFormat="1" ht="25" customHeight="1">
      <c r="A69" s="29"/>
      <c r="B69" s="30"/>
      <c r="C69" s="20" t="s">
        <v>111</v>
      </c>
      <c r="D69" s="29"/>
      <c r="E69" s="29"/>
      <c r="F69" s="29"/>
      <c r="G69" s="29"/>
      <c r="H69" s="29"/>
      <c r="I69" s="29"/>
      <c r="J69" s="29"/>
      <c r="K69" s="29"/>
      <c r="L69" s="8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33" customFormat="1" ht="7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33" customFormat="1" ht="12" customHeight="1">
      <c r="A71" s="29"/>
      <c r="B71" s="30"/>
      <c r="C71" s="24" t="s">
        <v>15</v>
      </c>
      <c r="D71" s="29"/>
      <c r="E71" s="29"/>
      <c r="F71" s="29"/>
      <c r="G71" s="29"/>
      <c r="H71" s="29"/>
      <c r="I71" s="29"/>
      <c r="J71" s="29"/>
      <c r="K71" s="29"/>
      <c r="L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33" customFormat="1" ht="16.5" customHeight="1">
      <c r="A72" s="29"/>
      <c r="B72" s="30"/>
      <c r="C72" s="29"/>
      <c r="D72" s="29"/>
      <c r="E72" s="289" t="str">
        <f>E7</f>
        <v>Veltrusy - rekonstrukce ulice Opletalova</v>
      </c>
      <c r="F72" s="289"/>
      <c r="G72" s="289"/>
      <c r="H72" s="289"/>
      <c r="I72" s="29"/>
      <c r="J72" s="29"/>
      <c r="K72" s="29"/>
      <c r="L72" s="8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33" customFormat="1" ht="12" customHeight="1">
      <c r="A73" s="29"/>
      <c r="B73" s="30"/>
      <c r="C73" s="24" t="s">
        <v>91</v>
      </c>
      <c r="D73" s="29"/>
      <c r="E73" s="29"/>
      <c r="F73" s="29"/>
      <c r="G73" s="29"/>
      <c r="H73" s="29"/>
      <c r="I73" s="29"/>
      <c r="J73" s="29"/>
      <c r="K73" s="29"/>
      <c r="L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33" customFormat="1" ht="16.5" customHeight="1">
      <c r="A74" s="29"/>
      <c r="B74" s="30"/>
      <c r="C74" s="29"/>
      <c r="D74" s="29"/>
      <c r="E74" s="2" t="str">
        <f>E9</f>
        <v>SO 401 - Veřejné osvětlení</v>
      </c>
      <c r="F74" s="2"/>
      <c r="G74" s="2"/>
      <c r="H74" s="2"/>
      <c r="I74" s="29"/>
      <c r="J74" s="29"/>
      <c r="K74" s="29"/>
      <c r="L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33" customFormat="1" ht="7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33" customFormat="1" ht="12" customHeight="1">
      <c r="A76" s="29"/>
      <c r="B76" s="30"/>
      <c r="C76" s="24" t="s">
        <v>19</v>
      </c>
      <c r="D76" s="29"/>
      <c r="E76" s="29"/>
      <c r="F76" s="25" t="str">
        <f>F12</f>
        <v>Veltrusy, křiž. s ulicí Riegrova</v>
      </c>
      <c r="G76" s="29"/>
      <c r="H76" s="29"/>
      <c r="I76" s="24" t="s">
        <v>21</v>
      </c>
      <c r="J76" s="90" t="str">
        <f>IF(J12="","",J12)</f>
        <v>13. 7. 2020</v>
      </c>
      <c r="K76" s="29"/>
      <c r="L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33" customFormat="1" ht="7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33" customFormat="1" ht="15.25" customHeight="1">
      <c r="A78" s="29"/>
      <c r="B78" s="30"/>
      <c r="C78" s="24" t="s">
        <v>23</v>
      </c>
      <c r="D78" s="29"/>
      <c r="E78" s="29"/>
      <c r="F78" s="25" t="str">
        <f>E15</f>
        <v>Město Veltrusy</v>
      </c>
      <c r="G78" s="29"/>
      <c r="H78" s="29"/>
      <c r="I78" s="24" t="s">
        <v>29</v>
      </c>
      <c r="J78" s="107" t="str">
        <f>E21</f>
        <v>Petr Vágner, DiS.</v>
      </c>
      <c r="K78" s="29"/>
      <c r="L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33" customFormat="1" ht="15.25" customHeight="1">
      <c r="A79" s="29"/>
      <c r="B79" s="30"/>
      <c r="C79" s="24" t="s">
        <v>27</v>
      </c>
      <c r="D79" s="29"/>
      <c r="E79" s="29"/>
      <c r="F79" s="25" t="str">
        <f>IF(E18="","",E18)</f>
        <v>Vyplň údaj</v>
      </c>
      <c r="G79" s="29"/>
      <c r="H79" s="29"/>
      <c r="I79" s="24" t="s">
        <v>32</v>
      </c>
      <c r="J79" s="107" t="str">
        <f>E24</f>
        <v xml:space="preserve"> </v>
      </c>
      <c r="K79" s="29"/>
      <c r="L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33" customFormat="1" ht="10.2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27" customFormat="1" ht="29.25" customHeight="1">
      <c r="A81" s="121"/>
      <c r="B81" s="122"/>
      <c r="C81" s="123" t="s">
        <v>112</v>
      </c>
      <c r="D81" s="124" t="s">
        <v>55</v>
      </c>
      <c r="E81" s="124" t="s">
        <v>51</v>
      </c>
      <c r="F81" s="124" t="s">
        <v>52</v>
      </c>
      <c r="G81" s="124" t="s">
        <v>113</v>
      </c>
      <c r="H81" s="124" t="s">
        <v>114</v>
      </c>
      <c r="I81" s="124" t="s">
        <v>115</v>
      </c>
      <c r="J81" s="124" t="s">
        <v>96</v>
      </c>
      <c r="K81" s="125" t="s">
        <v>116</v>
      </c>
      <c r="L81" s="126"/>
      <c r="M81" s="56"/>
      <c r="N81" s="57" t="s">
        <v>40</v>
      </c>
      <c r="O81" s="57" t="s">
        <v>117</v>
      </c>
      <c r="P81" s="57" t="s">
        <v>118</v>
      </c>
      <c r="Q81" s="57" t="s">
        <v>119</v>
      </c>
      <c r="R81" s="57" t="s">
        <v>120</v>
      </c>
      <c r="S81" s="57" t="s">
        <v>121</v>
      </c>
      <c r="T81" s="58" t="s">
        <v>122</v>
      </c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33" customFormat="1" ht="22.75" customHeight="1">
      <c r="A82" s="29"/>
      <c r="B82" s="30"/>
      <c r="C82" s="64" t="s">
        <v>123</v>
      </c>
      <c r="D82" s="29"/>
      <c r="E82" s="29"/>
      <c r="F82" s="29"/>
      <c r="G82" s="29"/>
      <c r="H82" s="29"/>
      <c r="I82" s="29"/>
      <c r="J82" s="128">
        <f>BK82</f>
        <v>0</v>
      </c>
      <c r="K82" s="29"/>
      <c r="L82" s="30"/>
      <c r="M82" s="59"/>
      <c r="N82" s="50"/>
      <c r="O82" s="60"/>
      <c r="P82" s="129">
        <f>P83</f>
        <v>0</v>
      </c>
      <c r="Q82" s="60"/>
      <c r="R82" s="129">
        <f>R83</f>
        <v>0</v>
      </c>
      <c r="S82" s="60"/>
      <c r="T82" s="130">
        <f>T83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6" t="s">
        <v>69</v>
      </c>
      <c r="AU82" s="16" t="s">
        <v>97</v>
      </c>
      <c r="BK82" s="131">
        <f>BK83</f>
        <v>0</v>
      </c>
    </row>
    <row r="83" spans="1:65" s="132" customFormat="1" ht="26" customHeight="1">
      <c r="B83" s="133"/>
      <c r="D83" s="134" t="s">
        <v>69</v>
      </c>
      <c r="E83" s="135" t="s">
        <v>223</v>
      </c>
      <c r="F83" s="135" t="s">
        <v>659</v>
      </c>
      <c r="J83" s="137">
        <f>BK83</f>
        <v>0</v>
      </c>
      <c r="L83" s="133"/>
      <c r="M83" s="138"/>
      <c r="N83" s="139"/>
      <c r="O83" s="139"/>
      <c r="P83" s="140">
        <f>P84+P157</f>
        <v>0</v>
      </c>
      <c r="Q83" s="139"/>
      <c r="R83" s="140">
        <f>R84+R157</f>
        <v>0</v>
      </c>
      <c r="S83" s="139"/>
      <c r="T83" s="141">
        <f>T84+T157</f>
        <v>0</v>
      </c>
      <c r="AR83" s="134" t="s">
        <v>148</v>
      </c>
      <c r="AT83" s="142" t="s">
        <v>69</v>
      </c>
      <c r="AU83" s="142" t="s">
        <v>70</v>
      </c>
      <c r="AY83" s="134" t="s">
        <v>126</v>
      </c>
      <c r="BK83" s="143">
        <f>BK84+BK157</f>
        <v>0</v>
      </c>
    </row>
    <row r="84" spans="1:65" s="132" customFormat="1" ht="22.75" customHeight="1">
      <c r="B84" s="133"/>
      <c r="D84" s="134" t="s">
        <v>69</v>
      </c>
      <c r="E84" s="144" t="s">
        <v>852</v>
      </c>
      <c r="F84" s="144" t="s">
        <v>853</v>
      </c>
      <c r="J84" s="145">
        <f>BK84</f>
        <v>0</v>
      </c>
      <c r="L84" s="133"/>
      <c r="M84" s="138"/>
      <c r="N84" s="139"/>
      <c r="O84" s="139"/>
      <c r="P84" s="140">
        <f>SUM(P85:P156)</f>
        <v>0</v>
      </c>
      <c r="Q84" s="139"/>
      <c r="R84" s="140">
        <f>SUM(R85:R156)</f>
        <v>0</v>
      </c>
      <c r="S84" s="139"/>
      <c r="T84" s="141">
        <f>SUM(T85:T156)</f>
        <v>0</v>
      </c>
      <c r="AR84" s="134" t="s">
        <v>78</v>
      </c>
      <c r="AT84" s="142" t="s">
        <v>69</v>
      </c>
      <c r="AU84" s="142" t="s">
        <v>78</v>
      </c>
      <c r="AY84" s="134" t="s">
        <v>126</v>
      </c>
      <c r="BK84" s="143">
        <f>SUM(BK85:BK156)</f>
        <v>0</v>
      </c>
    </row>
    <row r="85" spans="1:65" s="33" customFormat="1" ht="21.75" customHeight="1">
      <c r="A85" s="29"/>
      <c r="B85" s="30"/>
      <c r="C85" s="315" t="s">
        <v>78</v>
      </c>
      <c r="D85" s="315" t="s">
        <v>128</v>
      </c>
      <c r="E85" s="316" t="s">
        <v>854</v>
      </c>
      <c r="F85" s="317" t="s">
        <v>855</v>
      </c>
      <c r="G85" s="318" t="s">
        <v>161</v>
      </c>
      <c r="H85" s="311">
        <v>0</v>
      </c>
      <c r="I85" s="319"/>
      <c r="J85" s="320">
        <f>ROUND(I85*H85,2)</f>
        <v>0</v>
      </c>
      <c r="K85" s="317"/>
      <c r="L85" s="30"/>
      <c r="M85" s="321"/>
      <c r="N85" s="154" t="s">
        <v>41</v>
      </c>
      <c r="O85" s="52"/>
      <c r="P85" s="155">
        <f>O85*H85</f>
        <v>0</v>
      </c>
      <c r="Q85" s="155">
        <v>0</v>
      </c>
      <c r="R85" s="155">
        <f>Q85*H85</f>
        <v>0</v>
      </c>
      <c r="S85" s="155">
        <v>0</v>
      </c>
      <c r="T85" s="156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57" t="s">
        <v>133</v>
      </c>
      <c r="AT85" s="157" t="s">
        <v>128</v>
      </c>
      <c r="AU85" s="157" t="s">
        <v>80</v>
      </c>
      <c r="AY85" s="16" t="s">
        <v>126</v>
      </c>
      <c r="BE85" s="158">
        <f>IF(N85="základní",J85,0)</f>
        <v>0</v>
      </c>
      <c r="BF85" s="158">
        <f>IF(N85="snížená",J85,0)</f>
        <v>0</v>
      </c>
      <c r="BG85" s="158">
        <f>IF(N85="zákl. přenesená",J85,0)</f>
        <v>0</v>
      </c>
      <c r="BH85" s="158">
        <f>IF(N85="sníž. přenesená",J85,0)</f>
        <v>0</v>
      </c>
      <c r="BI85" s="158">
        <f>IF(N85="nulová",J85,0)</f>
        <v>0</v>
      </c>
      <c r="BJ85" s="16" t="s">
        <v>78</v>
      </c>
      <c r="BK85" s="158">
        <f>ROUND(I85*H85,2)</f>
        <v>0</v>
      </c>
      <c r="BL85" s="16" t="s">
        <v>133</v>
      </c>
      <c r="BM85" s="157" t="s">
        <v>80</v>
      </c>
    </row>
    <row r="86" spans="1:65" s="33" customFormat="1" ht="12">
      <c r="A86" s="29"/>
      <c r="B86" s="30"/>
      <c r="C86" s="29"/>
      <c r="D86" s="159" t="s">
        <v>135</v>
      </c>
      <c r="E86" s="29"/>
      <c r="F86" s="160" t="s">
        <v>855</v>
      </c>
      <c r="G86" s="29"/>
      <c r="H86" s="29"/>
      <c r="I86" s="29"/>
      <c r="J86" s="29"/>
      <c r="K86" s="29"/>
      <c r="L86" s="30"/>
      <c r="M86" s="162"/>
      <c r="N86" s="163"/>
      <c r="O86" s="52"/>
      <c r="P86" s="52"/>
      <c r="Q86" s="52"/>
      <c r="R86" s="52"/>
      <c r="S86" s="52"/>
      <c r="T86" s="53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6" t="s">
        <v>135</v>
      </c>
      <c r="AU86" s="16" t="s">
        <v>80</v>
      </c>
    </row>
    <row r="87" spans="1:65" s="33" customFormat="1" ht="16.5" customHeight="1">
      <c r="A87" s="29"/>
      <c r="B87" s="30"/>
      <c r="C87" s="322" t="s">
        <v>80</v>
      </c>
      <c r="D87" s="322" t="s">
        <v>223</v>
      </c>
      <c r="E87" s="323" t="s">
        <v>856</v>
      </c>
      <c r="F87" s="324" t="s">
        <v>857</v>
      </c>
      <c r="G87" s="325" t="s">
        <v>161</v>
      </c>
      <c r="H87" s="312">
        <v>0</v>
      </c>
      <c r="I87" s="326"/>
      <c r="J87" s="327">
        <f>ROUND(I87*H87,2)</f>
        <v>0</v>
      </c>
      <c r="K87" s="324"/>
      <c r="L87" s="188"/>
      <c r="M87" s="328"/>
      <c r="N87" s="190" t="s">
        <v>41</v>
      </c>
      <c r="O87" s="52"/>
      <c r="P87" s="155">
        <f>O87*H87</f>
        <v>0</v>
      </c>
      <c r="Q87" s="155">
        <v>0</v>
      </c>
      <c r="R87" s="155">
        <f>Q87*H87</f>
        <v>0</v>
      </c>
      <c r="S87" s="155">
        <v>0</v>
      </c>
      <c r="T87" s="156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57" t="s">
        <v>180</v>
      </c>
      <c r="AT87" s="157" t="s">
        <v>223</v>
      </c>
      <c r="AU87" s="157" t="s">
        <v>80</v>
      </c>
      <c r="AY87" s="16" t="s">
        <v>126</v>
      </c>
      <c r="BE87" s="158">
        <f>IF(N87="základní",J87,0)</f>
        <v>0</v>
      </c>
      <c r="BF87" s="158">
        <f>IF(N87="snížená",J87,0)</f>
        <v>0</v>
      </c>
      <c r="BG87" s="158">
        <f>IF(N87="zákl. přenesená",J87,0)</f>
        <v>0</v>
      </c>
      <c r="BH87" s="158">
        <f>IF(N87="sníž. přenesená",J87,0)</f>
        <v>0</v>
      </c>
      <c r="BI87" s="158">
        <f>IF(N87="nulová",J87,0)</f>
        <v>0</v>
      </c>
      <c r="BJ87" s="16" t="s">
        <v>78</v>
      </c>
      <c r="BK87" s="158">
        <f>ROUND(I87*H87,2)</f>
        <v>0</v>
      </c>
      <c r="BL87" s="16" t="s">
        <v>133</v>
      </c>
      <c r="BM87" s="157" t="s">
        <v>133</v>
      </c>
    </row>
    <row r="88" spans="1:65" s="33" customFormat="1" ht="12">
      <c r="A88" s="29"/>
      <c r="B88" s="30"/>
      <c r="C88" s="29"/>
      <c r="D88" s="159" t="s">
        <v>135</v>
      </c>
      <c r="E88" s="29"/>
      <c r="F88" s="160" t="s">
        <v>857</v>
      </c>
      <c r="G88" s="29"/>
      <c r="H88" s="29"/>
      <c r="I88" s="29"/>
      <c r="J88" s="29"/>
      <c r="K88" s="29"/>
      <c r="L88" s="30"/>
      <c r="M88" s="162"/>
      <c r="N88" s="163"/>
      <c r="O88" s="52"/>
      <c r="P88" s="52"/>
      <c r="Q88" s="52"/>
      <c r="R88" s="52"/>
      <c r="S88" s="52"/>
      <c r="T88" s="53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6" t="s">
        <v>135</v>
      </c>
      <c r="AU88" s="16" t="s">
        <v>80</v>
      </c>
    </row>
    <row r="89" spans="1:65" s="33" customFormat="1" ht="16.5" customHeight="1">
      <c r="A89" s="29"/>
      <c r="B89" s="30"/>
      <c r="C89" s="315" t="s">
        <v>148</v>
      </c>
      <c r="D89" s="315" t="s">
        <v>128</v>
      </c>
      <c r="E89" s="316" t="s">
        <v>858</v>
      </c>
      <c r="F89" s="317" t="s">
        <v>859</v>
      </c>
      <c r="G89" s="318" t="s">
        <v>161</v>
      </c>
      <c r="H89" s="311">
        <v>0</v>
      </c>
      <c r="I89" s="319"/>
      <c r="J89" s="320">
        <f>ROUND(I89*H89,2)</f>
        <v>0</v>
      </c>
      <c r="K89" s="317"/>
      <c r="L89" s="30"/>
      <c r="M89" s="321"/>
      <c r="N89" s="154" t="s">
        <v>41</v>
      </c>
      <c r="O89" s="52"/>
      <c r="P89" s="155">
        <f>O89*H89</f>
        <v>0</v>
      </c>
      <c r="Q89" s="155">
        <v>0</v>
      </c>
      <c r="R89" s="155">
        <f>Q89*H89</f>
        <v>0</v>
      </c>
      <c r="S89" s="155">
        <v>0</v>
      </c>
      <c r="T89" s="156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57" t="s">
        <v>133</v>
      </c>
      <c r="AT89" s="157" t="s">
        <v>128</v>
      </c>
      <c r="AU89" s="157" t="s">
        <v>80</v>
      </c>
      <c r="AY89" s="16" t="s">
        <v>126</v>
      </c>
      <c r="BE89" s="158">
        <f>IF(N89="základní",J89,0)</f>
        <v>0</v>
      </c>
      <c r="BF89" s="158">
        <f>IF(N89="snížená",J89,0)</f>
        <v>0</v>
      </c>
      <c r="BG89" s="158">
        <f>IF(N89="zákl. přenesená",J89,0)</f>
        <v>0</v>
      </c>
      <c r="BH89" s="158">
        <f>IF(N89="sníž. přenesená",J89,0)</f>
        <v>0</v>
      </c>
      <c r="BI89" s="158">
        <f>IF(N89="nulová",J89,0)</f>
        <v>0</v>
      </c>
      <c r="BJ89" s="16" t="s">
        <v>78</v>
      </c>
      <c r="BK89" s="158">
        <f>ROUND(I89*H89,2)</f>
        <v>0</v>
      </c>
      <c r="BL89" s="16" t="s">
        <v>133</v>
      </c>
      <c r="BM89" s="157" t="s">
        <v>165</v>
      </c>
    </row>
    <row r="90" spans="1:65" s="33" customFormat="1" ht="12">
      <c r="A90" s="29"/>
      <c r="B90" s="30"/>
      <c r="C90" s="29"/>
      <c r="D90" s="159" t="s">
        <v>135</v>
      </c>
      <c r="E90" s="29"/>
      <c r="F90" s="160" t="s">
        <v>859</v>
      </c>
      <c r="G90" s="29"/>
      <c r="H90" s="29"/>
      <c r="I90" s="29"/>
      <c r="J90" s="29"/>
      <c r="K90" s="29"/>
      <c r="L90" s="30"/>
      <c r="M90" s="162"/>
      <c r="N90" s="163"/>
      <c r="O90" s="52"/>
      <c r="P90" s="52"/>
      <c r="Q90" s="52"/>
      <c r="R90" s="52"/>
      <c r="S90" s="52"/>
      <c r="T90" s="53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6" t="s">
        <v>135</v>
      </c>
      <c r="AU90" s="16" t="s">
        <v>80</v>
      </c>
    </row>
    <row r="91" spans="1:65" s="33" customFormat="1" ht="21.75" customHeight="1">
      <c r="A91" s="29"/>
      <c r="B91" s="30"/>
      <c r="C91" s="315" t="s">
        <v>133</v>
      </c>
      <c r="D91" s="315" t="s">
        <v>128</v>
      </c>
      <c r="E91" s="316" t="s">
        <v>860</v>
      </c>
      <c r="F91" s="317" t="s">
        <v>861</v>
      </c>
      <c r="G91" s="318" t="s">
        <v>144</v>
      </c>
      <c r="H91" s="311">
        <v>0</v>
      </c>
      <c r="I91" s="319"/>
      <c r="J91" s="320">
        <f>ROUND(I91*H91,2)</f>
        <v>0</v>
      </c>
      <c r="K91" s="317"/>
      <c r="L91" s="30"/>
      <c r="M91" s="321"/>
      <c r="N91" s="154" t="s">
        <v>41</v>
      </c>
      <c r="O91" s="52"/>
      <c r="P91" s="155">
        <f>O91*H91</f>
        <v>0</v>
      </c>
      <c r="Q91" s="155">
        <v>0</v>
      </c>
      <c r="R91" s="155">
        <f>Q91*H91</f>
        <v>0</v>
      </c>
      <c r="S91" s="155">
        <v>0</v>
      </c>
      <c r="T91" s="156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57" t="s">
        <v>133</v>
      </c>
      <c r="AT91" s="157" t="s">
        <v>128</v>
      </c>
      <c r="AU91" s="157" t="s">
        <v>80</v>
      </c>
      <c r="AY91" s="16" t="s">
        <v>126</v>
      </c>
      <c r="BE91" s="158">
        <f>IF(N91="základní",J91,0)</f>
        <v>0</v>
      </c>
      <c r="BF91" s="158">
        <f>IF(N91="snížená",J91,0)</f>
        <v>0</v>
      </c>
      <c r="BG91" s="158">
        <f>IF(N91="zákl. přenesená",J91,0)</f>
        <v>0</v>
      </c>
      <c r="BH91" s="158">
        <f>IF(N91="sníž. přenesená",J91,0)</f>
        <v>0</v>
      </c>
      <c r="BI91" s="158">
        <f>IF(N91="nulová",J91,0)</f>
        <v>0</v>
      </c>
      <c r="BJ91" s="16" t="s">
        <v>78</v>
      </c>
      <c r="BK91" s="158">
        <f>ROUND(I91*H91,2)</f>
        <v>0</v>
      </c>
      <c r="BL91" s="16" t="s">
        <v>133</v>
      </c>
      <c r="BM91" s="157" t="s">
        <v>180</v>
      </c>
    </row>
    <row r="92" spans="1:65" s="33" customFormat="1" ht="12">
      <c r="A92" s="29"/>
      <c r="B92" s="30"/>
      <c r="C92" s="29"/>
      <c r="D92" s="159" t="s">
        <v>135</v>
      </c>
      <c r="E92" s="29"/>
      <c r="F92" s="160" t="s">
        <v>861</v>
      </c>
      <c r="G92" s="29"/>
      <c r="H92" s="29"/>
      <c r="I92" s="29"/>
      <c r="J92" s="29"/>
      <c r="K92" s="29"/>
      <c r="L92" s="30"/>
      <c r="M92" s="162"/>
      <c r="N92" s="163"/>
      <c r="O92" s="52"/>
      <c r="P92" s="52"/>
      <c r="Q92" s="52"/>
      <c r="R92" s="52"/>
      <c r="S92" s="52"/>
      <c r="T92" s="53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6" t="s">
        <v>135</v>
      </c>
      <c r="AU92" s="16" t="s">
        <v>80</v>
      </c>
    </row>
    <row r="93" spans="1:65" s="33" customFormat="1" ht="16.5" customHeight="1">
      <c r="A93" s="29"/>
      <c r="B93" s="30"/>
      <c r="C93" s="322" t="s">
        <v>158</v>
      </c>
      <c r="D93" s="322" t="s">
        <v>223</v>
      </c>
      <c r="E93" s="323" t="s">
        <v>862</v>
      </c>
      <c r="F93" s="324" t="s">
        <v>863</v>
      </c>
      <c r="G93" s="325" t="s">
        <v>144</v>
      </c>
      <c r="H93" s="312">
        <v>0</v>
      </c>
      <c r="I93" s="326"/>
      <c r="J93" s="327">
        <f>ROUND(I93*H93,2)</f>
        <v>0</v>
      </c>
      <c r="K93" s="324"/>
      <c r="L93" s="188"/>
      <c r="M93" s="328"/>
      <c r="N93" s="190" t="s">
        <v>41</v>
      </c>
      <c r="O93" s="52"/>
      <c r="P93" s="155">
        <f>O93*H93</f>
        <v>0</v>
      </c>
      <c r="Q93" s="155">
        <v>0</v>
      </c>
      <c r="R93" s="155">
        <f>Q93*H93</f>
        <v>0</v>
      </c>
      <c r="S93" s="155">
        <v>0</v>
      </c>
      <c r="T93" s="156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57" t="s">
        <v>180</v>
      </c>
      <c r="AT93" s="157" t="s">
        <v>223</v>
      </c>
      <c r="AU93" s="157" t="s">
        <v>80</v>
      </c>
      <c r="AY93" s="16" t="s">
        <v>126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6" t="s">
        <v>78</v>
      </c>
      <c r="BK93" s="158">
        <f>ROUND(I93*H93,2)</f>
        <v>0</v>
      </c>
      <c r="BL93" s="16" t="s">
        <v>133</v>
      </c>
      <c r="BM93" s="157" t="s">
        <v>194</v>
      </c>
    </row>
    <row r="94" spans="1:65" s="33" customFormat="1" ht="12">
      <c r="A94" s="29"/>
      <c r="B94" s="30"/>
      <c r="C94" s="29"/>
      <c r="D94" s="159" t="s">
        <v>135</v>
      </c>
      <c r="E94" s="29"/>
      <c r="F94" s="160" t="s">
        <v>863</v>
      </c>
      <c r="G94" s="29"/>
      <c r="H94" s="29"/>
      <c r="I94" s="29"/>
      <c r="J94" s="29"/>
      <c r="K94" s="29"/>
      <c r="L94" s="30"/>
      <c r="M94" s="162"/>
      <c r="N94" s="163"/>
      <c r="O94" s="52"/>
      <c r="P94" s="52"/>
      <c r="Q94" s="52"/>
      <c r="R94" s="52"/>
      <c r="S94" s="52"/>
      <c r="T94" s="53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6" t="s">
        <v>135</v>
      </c>
      <c r="AU94" s="16" t="s">
        <v>80</v>
      </c>
    </row>
    <row r="95" spans="1:65" s="33" customFormat="1" ht="21.75" customHeight="1">
      <c r="A95" s="29"/>
      <c r="B95" s="30"/>
      <c r="C95" s="315" t="s">
        <v>165</v>
      </c>
      <c r="D95" s="315" t="s">
        <v>128</v>
      </c>
      <c r="E95" s="316" t="s">
        <v>864</v>
      </c>
      <c r="F95" s="317" t="s">
        <v>865</v>
      </c>
      <c r="G95" s="318" t="s">
        <v>144</v>
      </c>
      <c r="H95" s="311">
        <v>0</v>
      </c>
      <c r="I95" s="319"/>
      <c r="J95" s="320">
        <f>ROUND(I95*H95,2)</f>
        <v>0</v>
      </c>
      <c r="K95" s="317"/>
      <c r="L95" s="30"/>
      <c r="M95" s="321"/>
      <c r="N95" s="154" t="s">
        <v>41</v>
      </c>
      <c r="O95" s="52"/>
      <c r="P95" s="155">
        <f>O95*H95</f>
        <v>0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57" t="s">
        <v>133</v>
      </c>
      <c r="AT95" s="157" t="s">
        <v>128</v>
      </c>
      <c r="AU95" s="157" t="s">
        <v>80</v>
      </c>
      <c r="AY95" s="16" t="s">
        <v>126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78</v>
      </c>
      <c r="BK95" s="158">
        <f>ROUND(I95*H95,2)</f>
        <v>0</v>
      </c>
      <c r="BL95" s="16" t="s">
        <v>133</v>
      </c>
      <c r="BM95" s="157" t="s">
        <v>206</v>
      </c>
    </row>
    <row r="96" spans="1:65" s="33" customFormat="1" ht="12">
      <c r="A96" s="29"/>
      <c r="B96" s="30"/>
      <c r="C96" s="29"/>
      <c r="D96" s="159" t="s">
        <v>135</v>
      </c>
      <c r="E96" s="29"/>
      <c r="F96" s="160" t="s">
        <v>865</v>
      </c>
      <c r="G96" s="29"/>
      <c r="H96" s="29"/>
      <c r="I96" s="29"/>
      <c r="J96" s="29"/>
      <c r="K96" s="29"/>
      <c r="L96" s="30"/>
      <c r="M96" s="162"/>
      <c r="N96" s="163"/>
      <c r="O96" s="52"/>
      <c r="P96" s="52"/>
      <c r="Q96" s="52"/>
      <c r="R96" s="52"/>
      <c r="S96" s="52"/>
      <c r="T96" s="53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6" t="s">
        <v>135</v>
      </c>
      <c r="AU96" s="16" t="s">
        <v>80</v>
      </c>
    </row>
    <row r="97" spans="1:65" s="33" customFormat="1" ht="21.75" customHeight="1">
      <c r="A97" s="29"/>
      <c r="B97" s="30"/>
      <c r="C97" s="315" t="s">
        <v>172</v>
      </c>
      <c r="D97" s="315" t="s">
        <v>128</v>
      </c>
      <c r="E97" s="316" t="s">
        <v>866</v>
      </c>
      <c r="F97" s="317" t="s">
        <v>867</v>
      </c>
      <c r="G97" s="318" t="s">
        <v>161</v>
      </c>
      <c r="H97" s="311">
        <v>0</v>
      </c>
      <c r="I97" s="319"/>
      <c r="J97" s="320">
        <f>ROUND(I97*H97,2)</f>
        <v>0</v>
      </c>
      <c r="K97" s="317"/>
      <c r="L97" s="30"/>
      <c r="M97" s="321"/>
      <c r="N97" s="154" t="s">
        <v>41</v>
      </c>
      <c r="O97" s="52"/>
      <c r="P97" s="155">
        <f>O97*H97</f>
        <v>0</v>
      </c>
      <c r="Q97" s="155">
        <v>0</v>
      </c>
      <c r="R97" s="155">
        <f>Q97*H97</f>
        <v>0</v>
      </c>
      <c r="S97" s="155">
        <v>0</v>
      </c>
      <c r="T97" s="156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57" t="s">
        <v>133</v>
      </c>
      <c r="AT97" s="157" t="s">
        <v>128</v>
      </c>
      <c r="AU97" s="157" t="s">
        <v>80</v>
      </c>
      <c r="AY97" s="16" t="s">
        <v>126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6" t="s">
        <v>78</v>
      </c>
      <c r="BK97" s="158">
        <f>ROUND(I97*H97,2)</f>
        <v>0</v>
      </c>
      <c r="BL97" s="16" t="s">
        <v>133</v>
      </c>
      <c r="BM97" s="157" t="s">
        <v>217</v>
      </c>
    </row>
    <row r="98" spans="1:65" s="33" customFormat="1" ht="12">
      <c r="A98" s="29"/>
      <c r="B98" s="30"/>
      <c r="C98" s="29"/>
      <c r="D98" s="159" t="s">
        <v>135</v>
      </c>
      <c r="E98" s="29"/>
      <c r="F98" s="160" t="s">
        <v>867</v>
      </c>
      <c r="G98" s="29"/>
      <c r="H98" s="29"/>
      <c r="I98" s="29"/>
      <c r="J98" s="29"/>
      <c r="K98" s="29"/>
      <c r="L98" s="30"/>
      <c r="M98" s="162"/>
      <c r="N98" s="163"/>
      <c r="O98" s="52"/>
      <c r="P98" s="52"/>
      <c r="Q98" s="52"/>
      <c r="R98" s="52"/>
      <c r="S98" s="52"/>
      <c r="T98" s="53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6" t="s">
        <v>135</v>
      </c>
      <c r="AU98" s="16" t="s">
        <v>80</v>
      </c>
    </row>
    <row r="99" spans="1:65" s="33" customFormat="1" ht="16.5" customHeight="1">
      <c r="A99" s="29"/>
      <c r="B99" s="30"/>
      <c r="C99" s="322" t="s">
        <v>180</v>
      </c>
      <c r="D99" s="322" t="s">
        <v>223</v>
      </c>
      <c r="E99" s="323" t="s">
        <v>868</v>
      </c>
      <c r="F99" s="324" t="s">
        <v>869</v>
      </c>
      <c r="G99" s="325" t="s">
        <v>161</v>
      </c>
      <c r="H99" s="312">
        <v>0</v>
      </c>
      <c r="I99" s="326"/>
      <c r="J99" s="327">
        <f>ROUND(I99*H99,2)</f>
        <v>0</v>
      </c>
      <c r="K99" s="324"/>
      <c r="L99" s="188"/>
      <c r="M99" s="328"/>
      <c r="N99" s="190" t="s">
        <v>41</v>
      </c>
      <c r="O99" s="52"/>
      <c r="P99" s="155">
        <f>O99*H99</f>
        <v>0</v>
      </c>
      <c r="Q99" s="155">
        <v>0</v>
      </c>
      <c r="R99" s="155">
        <f>Q99*H99</f>
        <v>0</v>
      </c>
      <c r="S99" s="155">
        <v>0</v>
      </c>
      <c r="T99" s="156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57" t="s">
        <v>180</v>
      </c>
      <c r="AT99" s="157" t="s">
        <v>223</v>
      </c>
      <c r="AU99" s="157" t="s">
        <v>80</v>
      </c>
      <c r="AY99" s="16" t="s">
        <v>126</v>
      </c>
      <c r="BE99" s="158">
        <f>IF(N99="základní",J99,0)</f>
        <v>0</v>
      </c>
      <c r="BF99" s="158">
        <f>IF(N99="snížená",J99,0)</f>
        <v>0</v>
      </c>
      <c r="BG99" s="158">
        <f>IF(N99="zákl. přenesená",J99,0)</f>
        <v>0</v>
      </c>
      <c r="BH99" s="158">
        <f>IF(N99="sníž. přenesená",J99,0)</f>
        <v>0</v>
      </c>
      <c r="BI99" s="158">
        <f>IF(N99="nulová",J99,0)</f>
        <v>0</v>
      </c>
      <c r="BJ99" s="16" t="s">
        <v>78</v>
      </c>
      <c r="BK99" s="158">
        <f>ROUND(I99*H99,2)</f>
        <v>0</v>
      </c>
      <c r="BL99" s="16" t="s">
        <v>133</v>
      </c>
      <c r="BM99" s="157" t="s">
        <v>229</v>
      </c>
    </row>
    <row r="100" spans="1:65" s="33" customFormat="1" ht="12">
      <c r="A100" s="29"/>
      <c r="B100" s="30"/>
      <c r="C100" s="29"/>
      <c r="D100" s="159" t="s">
        <v>135</v>
      </c>
      <c r="E100" s="29"/>
      <c r="F100" s="160" t="s">
        <v>869</v>
      </c>
      <c r="G100" s="29"/>
      <c r="H100" s="29"/>
      <c r="I100" s="29"/>
      <c r="J100" s="29"/>
      <c r="K100" s="29"/>
      <c r="L100" s="30"/>
      <c r="M100" s="162"/>
      <c r="N100" s="163"/>
      <c r="O100" s="52"/>
      <c r="P100" s="52"/>
      <c r="Q100" s="52"/>
      <c r="R100" s="52"/>
      <c r="S100" s="52"/>
      <c r="T100" s="53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6" t="s">
        <v>135</v>
      </c>
      <c r="AU100" s="16" t="s">
        <v>80</v>
      </c>
    </row>
    <row r="101" spans="1:65" s="33" customFormat="1" ht="16.5" customHeight="1">
      <c r="A101" s="29"/>
      <c r="B101" s="30"/>
      <c r="C101" s="315" t="s">
        <v>187</v>
      </c>
      <c r="D101" s="315" t="s">
        <v>128</v>
      </c>
      <c r="E101" s="316" t="s">
        <v>870</v>
      </c>
      <c r="F101" s="317" t="s">
        <v>871</v>
      </c>
      <c r="G101" s="318" t="s">
        <v>144</v>
      </c>
      <c r="H101" s="311">
        <v>0</v>
      </c>
      <c r="I101" s="319"/>
      <c r="J101" s="320">
        <f>ROUND(I101*H101,2)</f>
        <v>0</v>
      </c>
      <c r="K101" s="317"/>
      <c r="L101" s="30"/>
      <c r="M101" s="321"/>
      <c r="N101" s="154" t="s">
        <v>41</v>
      </c>
      <c r="O101" s="52"/>
      <c r="P101" s="155">
        <f>O101*H101</f>
        <v>0</v>
      </c>
      <c r="Q101" s="155">
        <v>0</v>
      </c>
      <c r="R101" s="155">
        <f>Q101*H101</f>
        <v>0</v>
      </c>
      <c r="S101" s="155">
        <v>0</v>
      </c>
      <c r="T101" s="156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57" t="s">
        <v>133</v>
      </c>
      <c r="AT101" s="157" t="s">
        <v>128</v>
      </c>
      <c r="AU101" s="157" t="s">
        <v>80</v>
      </c>
      <c r="AY101" s="16" t="s">
        <v>126</v>
      </c>
      <c r="BE101" s="158">
        <f>IF(N101="základní",J101,0)</f>
        <v>0</v>
      </c>
      <c r="BF101" s="158">
        <f>IF(N101="snížená",J101,0)</f>
        <v>0</v>
      </c>
      <c r="BG101" s="158">
        <f>IF(N101="zákl. přenesená",J101,0)</f>
        <v>0</v>
      </c>
      <c r="BH101" s="158">
        <f>IF(N101="sníž. přenesená",J101,0)</f>
        <v>0</v>
      </c>
      <c r="BI101" s="158">
        <f>IF(N101="nulová",J101,0)</f>
        <v>0</v>
      </c>
      <c r="BJ101" s="16" t="s">
        <v>78</v>
      </c>
      <c r="BK101" s="158">
        <f>ROUND(I101*H101,2)</f>
        <v>0</v>
      </c>
      <c r="BL101" s="16" t="s">
        <v>133</v>
      </c>
      <c r="BM101" s="157" t="s">
        <v>240</v>
      </c>
    </row>
    <row r="102" spans="1:65" s="33" customFormat="1" ht="12">
      <c r="A102" s="29"/>
      <c r="B102" s="30"/>
      <c r="C102" s="29"/>
      <c r="D102" s="159" t="s">
        <v>135</v>
      </c>
      <c r="E102" s="29"/>
      <c r="F102" s="160" t="s">
        <v>871</v>
      </c>
      <c r="G102" s="29"/>
      <c r="H102" s="29"/>
      <c r="I102" s="29"/>
      <c r="J102" s="29"/>
      <c r="K102" s="29"/>
      <c r="L102" s="30"/>
      <c r="M102" s="162"/>
      <c r="N102" s="163"/>
      <c r="O102" s="52"/>
      <c r="P102" s="52"/>
      <c r="Q102" s="52"/>
      <c r="R102" s="52"/>
      <c r="S102" s="52"/>
      <c r="T102" s="53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6" t="s">
        <v>135</v>
      </c>
      <c r="AU102" s="16" t="s">
        <v>80</v>
      </c>
    </row>
    <row r="103" spans="1:65" s="33" customFormat="1" ht="16.5" customHeight="1">
      <c r="A103" s="29"/>
      <c r="B103" s="30"/>
      <c r="C103" s="322" t="s">
        <v>194</v>
      </c>
      <c r="D103" s="322" t="s">
        <v>223</v>
      </c>
      <c r="E103" s="323" t="s">
        <v>872</v>
      </c>
      <c r="F103" s="324" t="s">
        <v>873</v>
      </c>
      <c r="G103" s="325" t="s">
        <v>144</v>
      </c>
      <c r="H103" s="312">
        <v>0</v>
      </c>
      <c r="I103" s="326"/>
      <c r="J103" s="327">
        <f>ROUND(I103*H103,2)</f>
        <v>0</v>
      </c>
      <c r="K103" s="324"/>
      <c r="L103" s="188"/>
      <c r="M103" s="328"/>
      <c r="N103" s="190" t="s">
        <v>41</v>
      </c>
      <c r="O103" s="52"/>
      <c r="P103" s="155">
        <f>O103*H103</f>
        <v>0</v>
      </c>
      <c r="Q103" s="155">
        <v>0</v>
      </c>
      <c r="R103" s="155">
        <f>Q103*H103</f>
        <v>0</v>
      </c>
      <c r="S103" s="155">
        <v>0</v>
      </c>
      <c r="T103" s="156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57" t="s">
        <v>180</v>
      </c>
      <c r="AT103" s="157" t="s">
        <v>223</v>
      </c>
      <c r="AU103" s="157" t="s">
        <v>80</v>
      </c>
      <c r="AY103" s="16" t="s">
        <v>126</v>
      </c>
      <c r="BE103" s="158">
        <f>IF(N103="základní",J103,0)</f>
        <v>0</v>
      </c>
      <c r="BF103" s="158">
        <f>IF(N103="snížená",J103,0)</f>
        <v>0</v>
      </c>
      <c r="BG103" s="158">
        <f>IF(N103="zákl. přenesená",J103,0)</f>
        <v>0</v>
      </c>
      <c r="BH103" s="158">
        <f>IF(N103="sníž. přenesená",J103,0)</f>
        <v>0</v>
      </c>
      <c r="BI103" s="158">
        <f>IF(N103="nulová",J103,0)</f>
        <v>0</v>
      </c>
      <c r="BJ103" s="16" t="s">
        <v>78</v>
      </c>
      <c r="BK103" s="158">
        <f>ROUND(I103*H103,2)</f>
        <v>0</v>
      </c>
      <c r="BL103" s="16" t="s">
        <v>133</v>
      </c>
      <c r="BM103" s="157" t="s">
        <v>252</v>
      </c>
    </row>
    <row r="104" spans="1:65" s="33" customFormat="1" ht="12">
      <c r="A104" s="29"/>
      <c r="B104" s="30"/>
      <c r="C104" s="29"/>
      <c r="D104" s="159" t="s">
        <v>135</v>
      </c>
      <c r="E104" s="29"/>
      <c r="F104" s="160" t="s">
        <v>873</v>
      </c>
      <c r="G104" s="29"/>
      <c r="H104" s="29"/>
      <c r="I104" s="29"/>
      <c r="J104" s="29"/>
      <c r="K104" s="29"/>
      <c r="L104" s="30"/>
      <c r="M104" s="162"/>
      <c r="N104" s="163"/>
      <c r="O104" s="52"/>
      <c r="P104" s="52"/>
      <c r="Q104" s="52"/>
      <c r="R104" s="52"/>
      <c r="S104" s="52"/>
      <c r="T104" s="53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6" t="s">
        <v>135</v>
      </c>
      <c r="AU104" s="16" t="s">
        <v>80</v>
      </c>
    </row>
    <row r="105" spans="1:65" s="33" customFormat="1" ht="16.5" customHeight="1">
      <c r="A105" s="29"/>
      <c r="B105" s="30"/>
      <c r="C105" s="315" t="s">
        <v>201</v>
      </c>
      <c r="D105" s="315" t="s">
        <v>128</v>
      </c>
      <c r="E105" s="316" t="s">
        <v>874</v>
      </c>
      <c r="F105" s="317" t="s">
        <v>875</v>
      </c>
      <c r="G105" s="318" t="s">
        <v>144</v>
      </c>
      <c r="H105" s="311">
        <v>0</v>
      </c>
      <c r="I105" s="319"/>
      <c r="J105" s="320">
        <f>ROUND(I105*H105,2)</f>
        <v>0</v>
      </c>
      <c r="K105" s="317"/>
      <c r="L105" s="30"/>
      <c r="M105" s="321"/>
      <c r="N105" s="154" t="s">
        <v>41</v>
      </c>
      <c r="O105" s="52"/>
      <c r="P105" s="155">
        <f>O105*H105</f>
        <v>0</v>
      </c>
      <c r="Q105" s="155">
        <v>0</v>
      </c>
      <c r="R105" s="155">
        <f>Q105*H105</f>
        <v>0</v>
      </c>
      <c r="S105" s="155">
        <v>0</v>
      </c>
      <c r="T105" s="156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57" t="s">
        <v>133</v>
      </c>
      <c r="AT105" s="157" t="s">
        <v>128</v>
      </c>
      <c r="AU105" s="157" t="s">
        <v>80</v>
      </c>
      <c r="AY105" s="16" t="s">
        <v>126</v>
      </c>
      <c r="BE105" s="158">
        <f>IF(N105="základní",J105,0)</f>
        <v>0</v>
      </c>
      <c r="BF105" s="158">
        <f>IF(N105="snížená",J105,0)</f>
        <v>0</v>
      </c>
      <c r="BG105" s="158">
        <f>IF(N105="zákl. přenesená",J105,0)</f>
        <v>0</v>
      </c>
      <c r="BH105" s="158">
        <f>IF(N105="sníž. přenesená",J105,0)</f>
        <v>0</v>
      </c>
      <c r="BI105" s="158">
        <f>IF(N105="nulová",J105,0)</f>
        <v>0</v>
      </c>
      <c r="BJ105" s="16" t="s">
        <v>78</v>
      </c>
      <c r="BK105" s="158">
        <f>ROUND(I105*H105,2)</f>
        <v>0</v>
      </c>
      <c r="BL105" s="16" t="s">
        <v>133</v>
      </c>
      <c r="BM105" s="157" t="s">
        <v>264</v>
      </c>
    </row>
    <row r="106" spans="1:65" s="33" customFormat="1" ht="12">
      <c r="A106" s="29"/>
      <c r="B106" s="30"/>
      <c r="C106" s="29"/>
      <c r="D106" s="159" t="s">
        <v>135</v>
      </c>
      <c r="E106" s="29"/>
      <c r="F106" s="160" t="s">
        <v>875</v>
      </c>
      <c r="G106" s="29"/>
      <c r="H106" s="29"/>
      <c r="I106" s="29"/>
      <c r="J106" s="29"/>
      <c r="K106" s="29"/>
      <c r="L106" s="30"/>
      <c r="M106" s="162"/>
      <c r="N106" s="163"/>
      <c r="O106" s="52"/>
      <c r="P106" s="52"/>
      <c r="Q106" s="52"/>
      <c r="R106" s="52"/>
      <c r="S106" s="52"/>
      <c r="T106" s="53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6" t="s">
        <v>135</v>
      </c>
      <c r="AU106" s="16" t="s">
        <v>80</v>
      </c>
    </row>
    <row r="107" spans="1:65" s="33" customFormat="1" ht="16.5" customHeight="1">
      <c r="A107" s="29"/>
      <c r="B107" s="30"/>
      <c r="C107" s="315" t="s">
        <v>206</v>
      </c>
      <c r="D107" s="315" t="s">
        <v>128</v>
      </c>
      <c r="E107" s="316" t="s">
        <v>876</v>
      </c>
      <c r="F107" s="317" t="s">
        <v>877</v>
      </c>
      <c r="G107" s="318" t="s">
        <v>144</v>
      </c>
      <c r="H107" s="311">
        <v>0</v>
      </c>
      <c r="I107" s="319"/>
      <c r="J107" s="320">
        <f>ROUND(I107*H107,2)</f>
        <v>0</v>
      </c>
      <c r="K107" s="317"/>
      <c r="L107" s="30"/>
      <c r="M107" s="321"/>
      <c r="N107" s="154" t="s">
        <v>41</v>
      </c>
      <c r="O107" s="52"/>
      <c r="P107" s="155">
        <f>O107*H107</f>
        <v>0</v>
      </c>
      <c r="Q107" s="155">
        <v>0</v>
      </c>
      <c r="R107" s="155">
        <f>Q107*H107</f>
        <v>0</v>
      </c>
      <c r="S107" s="155">
        <v>0</v>
      </c>
      <c r="T107" s="156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57" t="s">
        <v>133</v>
      </c>
      <c r="AT107" s="157" t="s">
        <v>128</v>
      </c>
      <c r="AU107" s="157" t="s">
        <v>80</v>
      </c>
      <c r="AY107" s="16" t="s">
        <v>126</v>
      </c>
      <c r="BE107" s="158">
        <f>IF(N107="základní",J107,0)</f>
        <v>0</v>
      </c>
      <c r="BF107" s="158">
        <f>IF(N107="snížená",J107,0)</f>
        <v>0</v>
      </c>
      <c r="BG107" s="158">
        <f>IF(N107="zákl. přenesená",J107,0)</f>
        <v>0</v>
      </c>
      <c r="BH107" s="158">
        <f>IF(N107="sníž. přenesená",J107,0)</f>
        <v>0</v>
      </c>
      <c r="BI107" s="158">
        <f>IF(N107="nulová",J107,0)</f>
        <v>0</v>
      </c>
      <c r="BJ107" s="16" t="s">
        <v>78</v>
      </c>
      <c r="BK107" s="158">
        <f>ROUND(I107*H107,2)</f>
        <v>0</v>
      </c>
      <c r="BL107" s="16" t="s">
        <v>133</v>
      </c>
      <c r="BM107" s="157" t="s">
        <v>275</v>
      </c>
    </row>
    <row r="108" spans="1:65" s="33" customFormat="1" ht="12">
      <c r="A108" s="29"/>
      <c r="B108" s="30"/>
      <c r="C108" s="29"/>
      <c r="D108" s="159" t="s">
        <v>135</v>
      </c>
      <c r="E108" s="29"/>
      <c r="F108" s="160" t="s">
        <v>877</v>
      </c>
      <c r="G108" s="29"/>
      <c r="H108" s="29"/>
      <c r="I108" s="29"/>
      <c r="J108" s="29"/>
      <c r="K108" s="29"/>
      <c r="L108" s="30"/>
      <c r="M108" s="162"/>
      <c r="N108" s="163"/>
      <c r="O108" s="52"/>
      <c r="P108" s="52"/>
      <c r="Q108" s="52"/>
      <c r="R108" s="52"/>
      <c r="S108" s="52"/>
      <c r="T108" s="53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6" t="s">
        <v>135</v>
      </c>
      <c r="AU108" s="16" t="s">
        <v>80</v>
      </c>
    </row>
    <row r="109" spans="1:65" s="33" customFormat="1" ht="16.5" customHeight="1">
      <c r="A109" s="29"/>
      <c r="B109" s="30"/>
      <c r="C109" s="322" t="s">
        <v>211</v>
      </c>
      <c r="D109" s="322" t="s">
        <v>223</v>
      </c>
      <c r="E109" s="323" t="s">
        <v>878</v>
      </c>
      <c r="F109" s="324" t="s">
        <v>879</v>
      </c>
      <c r="G109" s="325" t="s">
        <v>144</v>
      </c>
      <c r="H109" s="312">
        <v>0</v>
      </c>
      <c r="I109" s="326"/>
      <c r="J109" s="327">
        <f>ROUND(I109*H109,2)</f>
        <v>0</v>
      </c>
      <c r="K109" s="324"/>
      <c r="L109" s="188"/>
      <c r="M109" s="328"/>
      <c r="N109" s="190" t="s">
        <v>41</v>
      </c>
      <c r="O109" s="52"/>
      <c r="P109" s="155">
        <f>O109*H109</f>
        <v>0</v>
      </c>
      <c r="Q109" s="155">
        <v>0</v>
      </c>
      <c r="R109" s="155">
        <f>Q109*H109</f>
        <v>0</v>
      </c>
      <c r="S109" s="155">
        <v>0</v>
      </c>
      <c r="T109" s="156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57" t="s">
        <v>180</v>
      </c>
      <c r="AT109" s="157" t="s">
        <v>223</v>
      </c>
      <c r="AU109" s="157" t="s">
        <v>80</v>
      </c>
      <c r="AY109" s="16" t="s">
        <v>126</v>
      </c>
      <c r="BE109" s="158">
        <f>IF(N109="základní",J109,0)</f>
        <v>0</v>
      </c>
      <c r="BF109" s="158">
        <f>IF(N109="snížená",J109,0)</f>
        <v>0</v>
      </c>
      <c r="BG109" s="158">
        <f>IF(N109="zákl. přenesená",J109,0)</f>
        <v>0</v>
      </c>
      <c r="BH109" s="158">
        <f>IF(N109="sníž. přenesená",J109,0)</f>
        <v>0</v>
      </c>
      <c r="BI109" s="158">
        <f>IF(N109="nulová",J109,0)</f>
        <v>0</v>
      </c>
      <c r="BJ109" s="16" t="s">
        <v>78</v>
      </c>
      <c r="BK109" s="158">
        <f>ROUND(I109*H109,2)</f>
        <v>0</v>
      </c>
      <c r="BL109" s="16" t="s">
        <v>133</v>
      </c>
      <c r="BM109" s="157" t="s">
        <v>288</v>
      </c>
    </row>
    <row r="110" spans="1:65" s="33" customFormat="1" ht="12">
      <c r="A110" s="29"/>
      <c r="B110" s="30"/>
      <c r="C110" s="29"/>
      <c r="D110" s="159" t="s">
        <v>135</v>
      </c>
      <c r="E110" s="29"/>
      <c r="F110" s="160" t="s">
        <v>879</v>
      </c>
      <c r="G110" s="29"/>
      <c r="H110" s="29"/>
      <c r="I110" s="29"/>
      <c r="J110" s="29"/>
      <c r="K110" s="29"/>
      <c r="L110" s="30"/>
      <c r="M110" s="162"/>
      <c r="N110" s="163"/>
      <c r="O110" s="52"/>
      <c r="P110" s="52"/>
      <c r="Q110" s="52"/>
      <c r="R110" s="52"/>
      <c r="S110" s="52"/>
      <c r="T110" s="53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6" t="s">
        <v>135</v>
      </c>
      <c r="AU110" s="16" t="s">
        <v>80</v>
      </c>
    </row>
    <row r="111" spans="1:65" s="33" customFormat="1" ht="16.5" customHeight="1">
      <c r="A111" s="29"/>
      <c r="B111" s="30"/>
      <c r="C111" s="315" t="s">
        <v>217</v>
      </c>
      <c r="D111" s="315" t="s">
        <v>128</v>
      </c>
      <c r="E111" s="316" t="s">
        <v>880</v>
      </c>
      <c r="F111" s="317" t="s">
        <v>881</v>
      </c>
      <c r="G111" s="318" t="s">
        <v>144</v>
      </c>
      <c r="H111" s="311">
        <v>0</v>
      </c>
      <c r="I111" s="319"/>
      <c r="J111" s="320">
        <f>ROUND(I111*H111,2)</f>
        <v>0</v>
      </c>
      <c r="K111" s="317"/>
      <c r="L111" s="30"/>
      <c r="M111" s="321"/>
      <c r="N111" s="154" t="s">
        <v>41</v>
      </c>
      <c r="O111" s="52"/>
      <c r="P111" s="155">
        <f>O111*H111</f>
        <v>0</v>
      </c>
      <c r="Q111" s="155">
        <v>0</v>
      </c>
      <c r="R111" s="155">
        <f>Q111*H111</f>
        <v>0</v>
      </c>
      <c r="S111" s="155">
        <v>0</v>
      </c>
      <c r="T111" s="156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57" t="s">
        <v>133</v>
      </c>
      <c r="AT111" s="157" t="s">
        <v>128</v>
      </c>
      <c r="AU111" s="157" t="s">
        <v>80</v>
      </c>
      <c r="AY111" s="16" t="s">
        <v>126</v>
      </c>
      <c r="BE111" s="158">
        <f>IF(N111="základní",J111,0)</f>
        <v>0</v>
      </c>
      <c r="BF111" s="158">
        <f>IF(N111="snížená",J111,0)</f>
        <v>0</v>
      </c>
      <c r="BG111" s="158">
        <f>IF(N111="zákl. přenesená",J111,0)</f>
        <v>0</v>
      </c>
      <c r="BH111" s="158">
        <f>IF(N111="sníž. přenesená",J111,0)</f>
        <v>0</v>
      </c>
      <c r="BI111" s="158">
        <f>IF(N111="nulová",J111,0)</f>
        <v>0</v>
      </c>
      <c r="BJ111" s="16" t="s">
        <v>78</v>
      </c>
      <c r="BK111" s="158">
        <f>ROUND(I111*H111,2)</f>
        <v>0</v>
      </c>
      <c r="BL111" s="16" t="s">
        <v>133</v>
      </c>
      <c r="BM111" s="157" t="s">
        <v>301</v>
      </c>
    </row>
    <row r="112" spans="1:65" s="33" customFormat="1" ht="12">
      <c r="A112" s="29"/>
      <c r="B112" s="30"/>
      <c r="C112" s="29"/>
      <c r="D112" s="159" t="s">
        <v>135</v>
      </c>
      <c r="E112" s="29"/>
      <c r="F112" s="160" t="s">
        <v>881</v>
      </c>
      <c r="G112" s="29"/>
      <c r="H112" s="29"/>
      <c r="I112" s="29"/>
      <c r="J112" s="29"/>
      <c r="K112" s="29"/>
      <c r="L112" s="30"/>
      <c r="M112" s="162"/>
      <c r="N112" s="163"/>
      <c r="O112" s="52"/>
      <c r="P112" s="52"/>
      <c r="Q112" s="52"/>
      <c r="R112" s="52"/>
      <c r="S112" s="52"/>
      <c r="T112" s="53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6" t="s">
        <v>135</v>
      </c>
      <c r="AU112" s="16" t="s">
        <v>80</v>
      </c>
    </row>
    <row r="113" spans="1:65" s="33" customFormat="1" ht="16.5" customHeight="1">
      <c r="A113" s="29"/>
      <c r="B113" s="30"/>
      <c r="C113" s="322" t="s">
        <v>8</v>
      </c>
      <c r="D113" s="322" t="s">
        <v>223</v>
      </c>
      <c r="E113" s="323" t="s">
        <v>882</v>
      </c>
      <c r="F113" s="324" t="s">
        <v>883</v>
      </c>
      <c r="G113" s="325" t="s">
        <v>144</v>
      </c>
      <c r="H113" s="312">
        <v>0</v>
      </c>
      <c r="I113" s="326"/>
      <c r="J113" s="327">
        <f>ROUND(I113*H113,2)</f>
        <v>0</v>
      </c>
      <c r="K113" s="324"/>
      <c r="L113" s="188"/>
      <c r="M113" s="328"/>
      <c r="N113" s="190" t="s">
        <v>41</v>
      </c>
      <c r="O113" s="52"/>
      <c r="P113" s="155">
        <f>O113*H113</f>
        <v>0</v>
      </c>
      <c r="Q113" s="155">
        <v>0</v>
      </c>
      <c r="R113" s="155">
        <f>Q113*H113</f>
        <v>0</v>
      </c>
      <c r="S113" s="155">
        <v>0</v>
      </c>
      <c r="T113" s="156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57" t="s">
        <v>180</v>
      </c>
      <c r="AT113" s="157" t="s">
        <v>223</v>
      </c>
      <c r="AU113" s="157" t="s">
        <v>80</v>
      </c>
      <c r="AY113" s="16" t="s">
        <v>126</v>
      </c>
      <c r="BE113" s="158">
        <f>IF(N113="základní",J113,0)</f>
        <v>0</v>
      </c>
      <c r="BF113" s="158">
        <f>IF(N113="snížená",J113,0)</f>
        <v>0</v>
      </c>
      <c r="BG113" s="158">
        <f>IF(N113="zákl. přenesená",J113,0)</f>
        <v>0</v>
      </c>
      <c r="BH113" s="158">
        <f>IF(N113="sníž. přenesená",J113,0)</f>
        <v>0</v>
      </c>
      <c r="BI113" s="158">
        <f>IF(N113="nulová",J113,0)</f>
        <v>0</v>
      </c>
      <c r="BJ113" s="16" t="s">
        <v>78</v>
      </c>
      <c r="BK113" s="158">
        <f>ROUND(I113*H113,2)</f>
        <v>0</v>
      </c>
      <c r="BL113" s="16" t="s">
        <v>133</v>
      </c>
      <c r="BM113" s="157" t="s">
        <v>314</v>
      </c>
    </row>
    <row r="114" spans="1:65" s="33" customFormat="1" ht="12">
      <c r="A114" s="29"/>
      <c r="B114" s="30"/>
      <c r="C114" s="29"/>
      <c r="D114" s="159" t="s">
        <v>135</v>
      </c>
      <c r="E114" s="29"/>
      <c r="F114" s="160" t="s">
        <v>883</v>
      </c>
      <c r="G114" s="29"/>
      <c r="H114" s="29"/>
      <c r="I114" s="29"/>
      <c r="J114" s="29"/>
      <c r="K114" s="29"/>
      <c r="L114" s="30"/>
      <c r="M114" s="162"/>
      <c r="N114" s="163"/>
      <c r="O114" s="52"/>
      <c r="P114" s="52"/>
      <c r="Q114" s="52"/>
      <c r="R114" s="52"/>
      <c r="S114" s="52"/>
      <c r="T114" s="53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6" t="s">
        <v>135</v>
      </c>
      <c r="AU114" s="16" t="s">
        <v>80</v>
      </c>
    </row>
    <row r="115" spans="1:65" s="33" customFormat="1" ht="16.5" customHeight="1">
      <c r="A115" s="29"/>
      <c r="B115" s="30"/>
      <c r="C115" s="322" t="s">
        <v>229</v>
      </c>
      <c r="D115" s="322" t="s">
        <v>223</v>
      </c>
      <c r="E115" s="323" t="s">
        <v>884</v>
      </c>
      <c r="F115" s="324" t="s">
        <v>885</v>
      </c>
      <c r="G115" s="325" t="s">
        <v>144</v>
      </c>
      <c r="H115" s="312">
        <v>0</v>
      </c>
      <c r="I115" s="326"/>
      <c r="J115" s="327">
        <f>ROUND(I115*H115,2)</f>
        <v>0</v>
      </c>
      <c r="K115" s="324"/>
      <c r="L115" s="188"/>
      <c r="M115" s="328"/>
      <c r="N115" s="190" t="s">
        <v>41</v>
      </c>
      <c r="O115" s="52"/>
      <c r="P115" s="155">
        <f>O115*H115</f>
        <v>0</v>
      </c>
      <c r="Q115" s="155">
        <v>0</v>
      </c>
      <c r="R115" s="155">
        <f>Q115*H115</f>
        <v>0</v>
      </c>
      <c r="S115" s="155">
        <v>0</v>
      </c>
      <c r="T115" s="156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57" t="s">
        <v>180</v>
      </c>
      <c r="AT115" s="157" t="s">
        <v>223</v>
      </c>
      <c r="AU115" s="157" t="s">
        <v>80</v>
      </c>
      <c r="AY115" s="16" t="s">
        <v>126</v>
      </c>
      <c r="BE115" s="158">
        <f>IF(N115="základní",J115,0)</f>
        <v>0</v>
      </c>
      <c r="BF115" s="158">
        <f>IF(N115="snížená",J115,0)</f>
        <v>0</v>
      </c>
      <c r="BG115" s="158">
        <f>IF(N115="zákl. přenesená",J115,0)</f>
        <v>0</v>
      </c>
      <c r="BH115" s="158">
        <f>IF(N115="sníž. přenesená",J115,0)</f>
        <v>0</v>
      </c>
      <c r="BI115" s="158">
        <f>IF(N115="nulová",J115,0)</f>
        <v>0</v>
      </c>
      <c r="BJ115" s="16" t="s">
        <v>78</v>
      </c>
      <c r="BK115" s="158">
        <f>ROUND(I115*H115,2)</f>
        <v>0</v>
      </c>
      <c r="BL115" s="16" t="s">
        <v>133</v>
      </c>
      <c r="BM115" s="157" t="s">
        <v>329</v>
      </c>
    </row>
    <row r="116" spans="1:65" s="33" customFormat="1" ht="12">
      <c r="A116" s="29"/>
      <c r="B116" s="30"/>
      <c r="C116" s="29"/>
      <c r="D116" s="159" t="s">
        <v>135</v>
      </c>
      <c r="E116" s="29"/>
      <c r="F116" s="160" t="s">
        <v>885</v>
      </c>
      <c r="G116" s="29"/>
      <c r="H116" s="29"/>
      <c r="I116" s="29"/>
      <c r="J116" s="29"/>
      <c r="K116" s="29"/>
      <c r="L116" s="30"/>
      <c r="M116" s="162"/>
      <c r="N116" s="163"/>
      <c r="O116" s="52"/>
      <c r="P116" s="52"/>
      <c r="Q116" s="52"/>
      <c r="R116" s="52"/>
      <c r="S116" s="52"/>
      <c r="T116" s="53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6" t="s">
        <v>135</v>
      </c>
      <c r="AU116" s="16" t="s">
        <v>80</v>
      </c>
    </row>
    <row r="117" spans="1:65" s="33" customFormat="1" ht="16.5" customHeight="1">
      <c r="A117" s="29"/>
      <c r="B117" s="30"/>
      <c r="C117" s="322" t="s">
        <v>234</v>
      </c>
      <c r="D117" s="322" t="s">
        <v>223</v>
      </c>
      <c r="E117" s="323" t="s">
        <v>886</v>
      </c>
      <c r="F117" s="324" t="s">
        <v>887</v>
      </c>
      <c r="G117" s="325" t="s">
        <v>144</v>
      </c>
      <c r="H117" s="312">
        <v>0</v>
      </c>
      <c r="I117" s="326"/>
      <c r="J117" s="327">
        <f>ROUND(I117*H117,2)</f>
        <v>0</v>
      </c>
      <c r="K117" s="324"/>
      <c r="L117" s="188"/>
      <c r="M117" s="328"/>
      <c r="N117" s="190" t="s">
        <v>41</v>
      </c>
      <c r="O117" s="52"/>
      <c r="P117" s="155">
        <f>O117*H117</f>
        <v>0</v>
      </c>
      <c r="Q117" s="155">
        <v>0</v>
      </c>
      <c r="R117" s="155">
        <f>Q117*H117</f>
        <v>0</v>
      </c>
      <c r="S117" s="155">
        <v>0</v>
      </c>
      <c r="T117" s="156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57" t="s">
        <v>180</v>
      </c>
      <c r="AT117" s="157" t="s">
        <v>223</v>
      </c>
      <c r="AU117" s="157" t="s">
        <v>80</v>
      </c>
      <c r="AY117" s="16" t="s">
        <v>126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6" t="s">
        <v>78</v>
      </c>
      <c r="BK117" s="158">
        <f>ROUND(I117*H117,2)</f>
        <v>0</v>
      </c>
      <c r="BL117" s="16" t="s">
        <v>133</v>
      </c>
      <c r="BM117" s="157" t="s">
        <v>337</v>
      </c>
    </row>
    <row r="118" spans="1:65" s="33" customFormat="1" ht="12">
      <c r="A118" s="29"/>
      <c r="B118" s="30"/>
      <c r="C118" s="29"/>
      <c r="D118" s="159" t="s">
        <v>135</v>
      </c>
      <c r="E118" s="29"/>
      <c r="F118" s="160" t="s">
        <v>887</v>
      </c>
      <c r="G118" s="29"/>
      <c r="H118" s="29"/>
      <c r="I118" s="29"/>
      <c r="J118" s="29"/>
      <c r="K118" s="29"/>
      <c r="L118" s="30"/>
      <c r="M118" s="162"/>
      <c r="N118" s="163"/>
      <c r="O118" s="52"/>
      <c r="P118" s="52"/>
      <c r="Q118" s="52"/>
      <c r="R118" s="52"/>
      <c r="S118" s="52"/>
      <c r="T118" s="53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6" t="s">
        <v>135</v>
      </c>
      <c r="AU118" s="16" t="s">
        <v>80</v>
      </c>
    </row>
    <row r="119" spans="1:65" s="33" customFormat="1" ht="16.5" customHeight="1">
      <c r="A119" s="29"/>
      <c r="B119" s="30"/>
      <c r="C119" s="315" t="s">
        <v>240</v>
      </c>
      <c r="D119" s="315" t="s">
        <v>128</v>
      </c>
      <c r="E119" s="316" t="s">
        <v>888</v>
      </c>
      <c r="F119" s="317" t="s">
        <v>889</v>
      </c>
      <c r="G119" s="318" t="s">
        <v>144</v>
      </c>
      <c r="H119" s="311">
        <v>0</v>
      </c>
      <c r="I119" s="319"/>
      <c r="J119" s="320">
        <f>ROUND(I119*H119,2)</f>
        <v>0</v>
      </c>
      <c r="K119" s="317"/>
      <c r="L119" s="30"/>
      <c r="M119" s="321"/>
      <c r="N119" s="154" t="s">
        <v>41</v>
      </c>
      <c r="O119" s="52"/>
      <c r="P119" s="155">
        <f>O119*H119</f>
        <v>0</v>
      </c>
      <c r="Q119" s="155">
        <v>0</v>
      </c>
      <c r="R119" s="155">
        <f>Q119*H119</f>
        <v>0</v>
      </c>
      <c r="S119" s="155">
        <v>0</v>
      </c>
      <c r="T119" s="156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7" t="s">
        <v>133</v>
      </c>
      <c r="AT119" s="157" t="s">
        <v>128</v>
      </c>
      <c r="AU119" s="157" t="s">
        <v>80</v>
      </c>
      <c r="AY119" s="16" t="s">
        <v>126</v>
      </c>
      <c r="BE119" s="158">
        <f>IF(N119="základní",J119,0)</f>
        <v>0</v>
      </c>
      <c r="BF119" s="158">
        <f>IF(N119="snížená",J119,0)</f>
        <v>0</v>
      </c>
      <c r="BG119" s="158">
        <f>IF(N119="zákl. přenesená",J119,0)</f>
        <v>0</v>
      </c>
      <c r="BH119" s="158">
        <f>IF(N119="sníž. přenesená",J119,0)</f>
        <v>0</v>
      </c>
      <c r="BI119" s="158">
        <f>IF(N119="nulová",J119,0)</f>
        <v>0</v>
      </c>
      <c r="BJ119" s="16" t="s">
        <v>78</v>
      </c>
      <c r="BK119" s="158">
        <f>ROUND(I119*H119,2)</f>
        <v>0</v>
      </c>
      <c r="BL119" s="16" t="s">
        <v>133</v>
      </c>
      <c r="BM119" s="157" t="s">
        <v>348</v>
      </c>
    </row>
    <row r="120" spans="1:65" s="33" customFormat="1" ht="12">
      <c r="A120" s="29"/>
      <c r="B120" s="30"/>
      <c r="C120" s="29"/>
      <c r="D120" s="159" t="s">
        <v>135</v>
      </c>
      <c r="E120" s="29"/>
      <c r="F120" s="160" t="s">
        <v>889</v>
      </c>
      <c r="G120" s="29"/>
      <c r="H120" s="29"/>
      <c r="I120" s="29"/>
      <c r="J120" s="29"/>
      <c r="K120" s="29"/>
      <c r="L120" s="30"/>
      <c r="M120" s="162"/>
      <c r="N120" s="163"/>
      <c r="O120" s="52"/>
      <c r="P120" s="52"/>
      <c r="Q120" s="52"/>
      <c r="R120" s="52"/>
      <c r="S120" s="52"/>
      <c r="T120" s="53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6" t="s">
        <v>135</v>
      </c>
      <c r="AU120" s="16" t="s">
        <v>80</v>
      </c>
    </row>
    <row r="121" spans="1:65" s="33" customFormat="1" ht="24.25" customHeight="1">
      <c r="A121" s="29"/>
      <c r="B121" s="30"/>
      <c r="C121" s="322" t="s">
        <v>246</v>
      </c>
      <c r="D121" s="322" t="s">
        <v>223</v>
      </c>
      <c r="E121" s="323" t="s">
        <v>890</v>
      </c>
      <c r="F121" s="324" t="s">
        <v>891</v>
      </c>
      <c r="G121" s="325" t="s">
        <v>144</v>
      </c>
      <c r="H121" s="312">
        <v>0</v>
      </c>
      <c r="I121" s="326"/>
      <c r="J121" s="327">
        <f>ROUND(I121*H121,2)</f>
        <v>0</v>
      </c>
      <c r="K121" s="324"/>
      <c r="L121" s="188"/>
      <c r="M121" s="328"/>
      <c r="N121" s="190" t="s">
        <v>41</v>
      </c>
      <c r="O121" s="52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7" t="s">
        <v>180</v>
      </c>
      <c r="AT121" s="157" t="s">
        <v>223</v>
      </c>
      <c r="AU121" s="157" t="s">
        <v>80</v>
      </c>
      <c r="AY121" s="16" t="s">
        <v>126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6" t="s">
        <v>78</v>
      </c>
      <c r="BK121" s="158">
        <f>ROUND(I121*H121,2)</f>
        <v>0</v>
      </c>
      <c r="BL121" s="16" t="s">
        <v>133</v>
      </c>
      <c r="BM121" s="157" t="s">
        <v>362</v>
      </c>
    </row>
    <row r="122" spans="1:65" s="33" customFormat="1" ht="12">
      <c r="A122" s="29"/>
      <c r="B122" s="30"/>
      <c r="C122" s="29"/>
      <c r="D122" s="159" t="s">
        <v>135</v>
      </c>
      <c r="E122" s="29"/>
      <c r="F122" s="160" t="s">
        <v>891</v>
      </c>
      <c r="G122" s="29"/>
      <c r="H122" s="29"/>
      <c r="I122" s="29"/>
      <c r="J122" s="29"/>
      <c r="K122" s="29"/>
      <c r="L122" s="30"/>
      <c r="M122" s="162"/>
      <c r="N122" s="163"/>
      <c r="O122" s="52"/>
      <c r="P122" s="52"/>
      <c r="Q122" s="52"/>
      <c r="R122" s="52"/>
      <c r="S122" s="52"/>
      <c r="T122" s="53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6" t="s">
        <v>135</v>
      </c>
      <c r="AU122" s="16" t="s">
        <v>80</v>
      </c>
    </row>
    <row r="123" spans="1:65" s="33" customFormat="1" ht="16.5" customHeight="1">
      <c r="A123" s="29"/>
      <c r="B123" s="30"/>
      <c r="C123" s="315" t="s">
        <v>252</v>
      </c>
      <c r="D123" s="315" t="s">
        <v>128</v>
      </c>
      <c r="E123" s="316" t="s">
        <v>892</v>
      </c>
      <c r="F123" s="317" t="s">
        <v>893</v>
      </c>
      <c r="G123" s="318" t="s">
        <v>144</v>
      </c>
      <c r="H123" s="311">
        <v>0</v>
      </c>
      <c r="I123" s="319"/>
      <c r="J123" s="320">
        <f>ROUND(I123*H123,2)</f>
        <v>0</v>
      </c>
      <c r="K123" s="317"/>
      <c r="L123" s="30"/>
      <c r="M123" s="321"/>
      <c r="N123" s="154" t="s">
        <v>41</v>
      </c>
      <c r="O123" s="52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7" t="s">
        <v>133</v>
      </c>
      <c r="AT123" s="157" t="s">
        <v>128</v>
      </c>
      <c r="AU123" s="157" t="s">
        <v>80</v>
      </c>
      <c r="AY123" s="16" t="s">
        <v>126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6" t="s">
        <v>78</v>
      </c>
      <c r="BK123" s="158">
        <f>ROUND(I123*H123,2)</f>
        <v>0</v>
      </c>
      <c r="BL123" s="16" t="s">
        <v>133</v>
      </c>
      <c r="BM123" s="157" t="s">
        <v>379</v>
      </c>
    </row>
    <row r="124" spans="1:65" s="33" customFormat="1" ht="12">
      <c r="A124" s="29"/>
      <c r="B124" s="30"/>
      <c r="C124" s="29"/>
      <c r="D124" s="159" t="s">
        <v>135</v>
      </c>
      <c r="E124" s="29"/>
      <c r="F124" s="160" t="s">
        <v>893</v>
      </c>
      <c r="G124" s="29"/>
      <c r="H124" s="29"/>
      <c r="I124" s="29"/>
      <c r="J124" s="29"/>
      <c r="K124" s="29"/>
      <c r="L124" s="30"/>
      <c r="M124" s="162"/>
      <c r="N124" s="163"/>
      <c r="O124" s="52"/>
      <c r="P124" s="52"/>
      <c r="Q124" s="52"/>
      <c r="R124" s="52"/>
      <c r="S124" s="52"/>
      <c r="T124" s="53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6" t="s">
        <v>135</v>
      </c>
      <c r="AU124" s="16" t="s">
        <v>80</v>
      </c>
    </row>
    <row r="125" spans="1:65" s="33" customFormat="1" ht="16.5" customHeight="1">
      <c r="A125" s="29"/>
      <c r="B125" s="30"/>
      <c r="C125" s="322" t="s">
        <v>7</v>
      </c>
      <c r="D125" s="322" t="s">
        <v>223</v>
      </c>
      <c r="E125" s="323" t="s">
        <v>894</v>
      </c>
      <c r="F125" s="324" t="s">
        <v>895</v>
      </c>
      <c r="G125" s="325" t="s">
        <v>144</v>
      </c>
      <c r="H125" s="312">
        <v>0</v>
      </c>
      <c r="I125" s="326"/>
      <c r="J125" s="327">
        <f>ROUND(I125*H125,2)</f>
        <v>0</v>
      </c>
      <c r="K125" s="324"/>
      <c r="L125" s="188"/>
      <c r="M125" s="328"/>
      <c r="N125" s="190" t="s">
        <v>41</v>
      </c>
      <c r="O125" s="52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7" t="s">
        <v>180</v>
      </c>
      <c r="AT125" s="157" t="s">
        <v>223</v>
      </c>
      <c r="AU125" s="157" t="s">
        <v>80</v>
      </c>
      <c r="AY125" s="16" t="s">
        <v>126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6" t="s">
        <v>78</v>
      </c>
      <c r="BK125" s="158">
        <f>ROUND(I125*H125,2)</f>
        <v>0</v>
      </c>
      <c r="BL125" s="16" t="s">
        <v>133</v>
      </c>
      <c r="BM125" s="157" t="s">
        <v>393</v>
      </c>
    </row>
    <row r="126" spans="1:65" s="33" customFormat="1" ht="12">
      <c r="A126" s="29"/>
      <c r="B126" s="30"/>
      <c r="C126" s="29"/>
      <c r="D126" s="159" t="s">
        <v>135</v>
      </c>
      <c r="E126" s="29"/>
      <c r="F126" s="160" t="s">
        <v>895</v>
      </c>
      <c r="G126" s="29"/>
      <c r="H126" s="29"/>
      <c r="I126" s="29"/>
      <c r="J126" s="29"/>
      <c r="K126" s="29"/>
      <c r="L126" s="30"/>
      <c r="M126" s="162"/>
      <c r="N126" s="163"/>
      <c r="O126" s="52"/>
      <c r="P126" s="52"/>
      <c r="Q126" s="52"/>
      <c r="R126" s="52"/>
      <c r="S126" s="52"/>
      <c r="T126" s="53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6" t="s">
        <v>135</v>
      </c>
      <c r="AU126" s="16" t="s">
        <v>80</v>
      </c>
    </row>
    <row r="127" spans="1:65" s="33" customFormat="1" ht="16.5" customHeight="1">
      <c r="A127" s="29"/>
      <c r="B127" s="30"/>
      <c r="C127" s="322" t="s">
        <v>264</v>
      </c>
      <c r="D127" s="322" t="s">
        <v>223</v>
      </c>
      <c r="E127" s="323" t="s">
        <v>896</v>
      </c>
      <c r="F127" s="324" t="s">
        <v>897</v>
      </c>
      <c r="G127" s="325" t="s">
        <v>144</v>
      </c>
      <c r="H127" s="312">
        <v>0</v>
      </c>
      <c r="I127" s="326"/>
      <c r="J127" s="327">
        <f>ROUND(I127*H127,2)</f>
        <v>0</v>
      </c>
      <c r="K127" s="324"/>
      <c r="L127" s="188"/>
      <c r="M127" s="328"/>
      <c r="N127" s="190" t="s">
        <v>41</v>
      </c>
      <c r="O127" s="52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7" t="s">
        <v>180</v>
      </c>
      <c r="AT127" s="157" t="s">
        <v>223</v>
      </c>
      <c r="AU127" s="157" t="s">
        <v>80</v>
      </c>
      <c r="AY127" s="16" t="s">
        <v>126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6" t="s">
        <v>78</v>
      </c>
      <c r="BK127" s="158">
        <f>ROUND(I127*H127,2)</f>
        <v>0</v>
      </c>
      <c r="BL127" s="16" t="s">
        <v>133</v>
      </c>
      <c r="BM127" s="157" t="s">
        <v>406</v>
      </c>
    </row>
    <row r="128" spans="1:65" s="33" customFormat="1" ht="12">
      <c r="A128" s="29"/>
      <c r="B128" s="30"/>
      <c r="C128" s="29"/>
      <c r="D128" s="159" t="s">
        <v>135</v>
      </c>
      <c r="E128" s="29"/>
      <c r="F128" s="160" t="s">
        <v>897</v>
      </c>
      <c r="G128" s="29"/>
      <c r="H128" s="29"/>
      <c r="I128" s="29"/>
      <c r="J128" s="29"/>
      <c r="K128" s="29"/>
      <c r="L128" s="30"/>
      <c r="M128" s="162"/>
      <c r="N128" s="163"/>
      <c r="O128" s="52"/>
      <c r="P128" s="52"/>
      <c r="Q128" s="52"/>
      <c r="R128" s="52"/>
      <c r="S128" s="52"/>
      <c r="T128" s="53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6" t="s">
        <v>135</v>
      </c>
      <c r="AU128" s="16" t="s">
        <v>80</v>
      </c>
    </row>
    <row r="129" spans="1:65" s="33" customFormat="1" ht="21.75" customHeight="1">
      <c r="A129" s="29"/>
      <c r="B129" s="30"/>
      <c r="C129" s="315" t="s">
        <v>269</v>
      </c>
      <c r="D129" s="315" t="s">
        <v>128</v>
      </c>
      <c r="E129" s="316" t="s">
        <v>898</v>
      </c>
      <c r="F129" s="317" t="s">
        <v>899</v>
      </c>
      <c r="G129" s="318" t="s">
        <v>161</v>
      </c>
      <c r="H129" s="311">
        <v>0</v>
      </c>
      <c r="I129" s="319"/>
      <c r="J129" s="320">
        <f>ROUND(I129*H129,2)</f>
        <v>0</v>
      </c>
      <c r="K129" s="317"/>
      <c r="L129" s="30"/>
      <c r="M129" s="321"/>
      <c r="N129" s="154" t="s">
        <v>41</v>
      </c>
      <c r="O129" s="52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7" t="s">
        <v>133</v>
      </c>
      <c r="AT129" s="157" t="s">
        <v>128</v>
      </c>
      <c r="AU129" s="157" t="s">
        <v>80</v>
      </c>
      <c r="AY129" s="16" t="s">
        <v>126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6" t="s">
        <v>78</v>
      </c>
      <c r="BK129" s="158">
        <f>ROUND(I129*H129,2)</f>
        <v>0</v>
      </c>
      <c r="BL129" s="16" t="s">
        <v>133</v>
      </c>
      <c r="BM129" s="157" t="s">
        <v>417</v>
      </c>
    </row>
    <row r="130" spans="1:65" s="33" customFormat="1" ht="12">
      <c r="A130" s="29"/>
      <c r="B130" s="30"/>
      <c r="C130" s="29"/>
      <c r="D130" s="159" t="s">
        <v>135</v>
      </c>
      <c r="E130" s="29"/>
      <c r="F130" s="160" t="s">
        <v>899</v>
      </c>
      <c r="G130" s="29"/>
      <c r="H130" s="29"/>
      <c r="I130" s="29"/>
      <c r="J130" s="29"/>
      <c r="K130" s="29"/>
      <c r="L130" s="30"/>
      <c r="M130" s="162"/>
      <c r="N130" s="163"/>
      <c r="O130" s="52"/>
      <c r="P130" s="52"/>
      <c r="Q130" s="52"/>
      <c r="R130" s="52"/>
      <c r="S130" s="52"/>
      <c r="T130" s="53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6" t="s">
        <v>135</v>
      </c>
      <c r="AU130" s="16" t="s">
        <v>80</v>
      </c>
    </row>
    <row r="131" spans="1:65" s="33" customFormat="1" ht="16.5" customHeight="1">
      <c r="A131" s="29"/>
      <c r="B131" s="30"/>
      <c r="C131" s="322" t="s">
        <v>275</v>
      </c>
      <c r="D131" s="322" t="s">
        <v>223</v>
      </c>
      <c r="E131" s="323" t="s">
        <v>900</v>
      </c>
      <c r="F131" s="324" t="s">
        <v>901</v>
      </c>
      <c r="G131" s="325" t="s">
        <v>272</v>
      </c>
      <c r="H131" s="312">
        <v>0</v>
      </c>
      <c r="I131" s="326"/>
      <c r="J131" s="327">
        <f>ROUND(I131*H131,2)</f>
        <v>0</v>
      </c>
      <c r="K131" s="324"/>
      <c r="L131" s="188"/>
      <c r="M131" s="328"/>
      <c r="N131" s="190" t="s">
        <v>41</v>
      </c>
      <c r="O131" s="52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7" t="s">
        <v>180</v>
      </c>
      <c r="AT131" s="157" t="s">
        <v>223</v>
      </c>
      <c r="AU131" s="157" t="s">
        <v>80</v>
      </c>
      <c r="AY131" s="16" t="s">
        <v>126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6" t="s">
        <v>78</v>
      </c>
      <c r="BK131" s="158">
        <f>ROUND(I131*H131,2)</f>
        <v>0</v>
      </c>
      <c r="BL131" s="16" t="s">
        <v>133</v>
      </c>
      <c r="BM131" s="157" t="s">
        <v>429</v>
      </c>
    </row>
    <row r="132" spans="1:65" s="33" customFormat="1" ht="12">
      <c r="A132" s="29"/>
      <c r="B132" s="30"/>
      <c r="C132" s="29"/>
      <c r="D132" s="159" t="s">
        <v>135</v>
      </c>
      <c r="E132" s="29"/>
      <c r="F132" s="160" t="s">
        <v>901</v>
      </c>
      <c r="G132" s="29"/>
      <c r="H132" s="29"/>
      <c r="I132" s="29"/>
      <c r="J132" s="29"/>
      <c r="K132" s="29"/>
      <c r="L132" s="30"/>
      <c r="M132" s="162"/>
      <c r="N132" s="163"/>
      <c r="O132" s="52"/>
      <c r="P132" s="52"/>
      <c r="Q132" s="52"/>
      <c r="R132" s="52"/>
      <c r="S132" s="52"/>
      <c r="T132" s="53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6" t="s">
        <v>135</v>
      </c>
      <c r="AU132" s="16" t="s">
        <v>80</v>
      </c>
    </row>
    <row r="133" spans="1:65" s="33" customFormat="1" ht="16.5" customHeight="1">
      <c r="A133" s="29"/>
      <c r="B133" s="30"/>
      <c r="C133" s="315" t="s">
        <v>282</v>
      </c>
      <c r="D133" s="315" t="s">
        <v>128</v>
      </c>
      <c r="E133" s="316" t="s">
        <v>902</v>
      </c>
      <c r="F133" s="317" t="s">
        <v>903</v>
      </c>
      <c r="G133" s="318" t="s">
        <v>144</v>
      </c>
      <c r="H133" s="311">
        <v>0</v>
      </c>
      <c r="I133" s="319"/>
      <c r="J133" s="320">
        <f>ROUND(I133*H133,2)</f>
        <v>0</v>
      </c>
      <c r="K133" s="317"/>
      <c r="L133" s="30"/>
      <c r="M133" s="321"/>
      <c r="N133" s="154" t="s">
        <v>41</v>
      </c>
      <c r="O133" s="52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7" t="s">
        <v>133</v>
      </c>
      <c r="AT133" s="157" t="s">
        <v>128</v>
      </c>
      <c r="AU133" s="157" t="s">
        <v>80</v>
      </c>
      <c r="AY133" s="16" t="s">
        <v>126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6" t="s">
        <v>78</v>
      </c>
      <c r="BK133" s="158">
        <f>ROUND(I133*H133,2)</f>
        <v>0</v>
      </c>
      <c r="BL133" s="16" t="s">
        <v>133</v>
      </c>
      <c r="BM133" s="157" t="s">
        <v>441</v>
      </c>
    </row>
    <row r="134" spans="1:65" s="33" customFormat="1" ht="12">
      <c r="A134" s="29"/>
      <c r="B134" s="30"/>
      <c r="C134" s="29"/>
      <c r="D134" s="159" t="s">
        <v>135</v>
      </c>
      <c r="E134" s="29"/>
      <c r="F134" s="160" t="s">
        <v>903</v>
      </c>
      <c r="G134" s="29"/>
      <c r="H134" s="29"/>
      <c r="I134" s="29"/>
      <c r="J134" s="29"/>
      <c r="K134" s="29"/>
      <c r="L134" s="30"/>
      <c r="M134" s="162"/>
      <c r="N134" s="163"/>
      <c r="O134" s="52"/>
      <c r="P134" s="52"/>
      <c r="Q134" s="52"/>
      <c r="R134" s="52"/>
      <c r="S134" s="52"/>
      <c r="T134" s="53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6" t="s">
        <v>135</v>
      </c>
      <c r="AU134" s="16" t="s">
        <v>80</v>
      </c>
    </row>
    <row r="135" spans="1:65" s="33" customFormat="1" ht="16.5" customHeight="1">
      <c r="A135" s="29"/>
      <c r="B135" s="30"/>
      <c r="C135" s="322" t="s">
        <v>288</v>
      </c>
      <c r="D135" s="322" t="s">
        <v>223</v>
      </c>
      <c r="E135" s="323" t="s">
        <v>904</v>
      </c>
      <c r="F135" s="324" t="s">
        <v>905</v>
      </c>
      <c r="G135" s="325" t="s">
        <v>272</v>
      </c>
      <c r="H135" s="312">
        <v>0</v>
      </c>
      <c r="I135" s="326"/>
      <c r="J135" s="327">
        <f>ROUND(I135*H135,2)</f>
        <v>0</v>
      </c>
      <c r="K135" s="324"/>
      <c r="L135" s="188"/>
      <c r="M135" s="328"/>
      <c r="N135" s="190" t="s">
        <v>41</v>
      </c>
      <c r="O135" s="52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7" t="s">
        <v>180</v>
      </c>
      <c r="AT135" s="157" t="s">
        <v>223</v>
      </c>
      <c r="AU135" s="157" t="s">
        <v>80</v>
      </c>
      <c r="AY135" s="16" t="s">
        <v>126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6" t="s">
        <v>78</v>
      </c>
      <c r="BK135" s="158">
        <f>ROUND(I135*H135,2)</f>
        <v>0</v>
      </c>
      <c r="BL135" s="16" t="s">
        <v>133</v>
      </c>
      <c r="BM135" s="157" t="s">
        <v>453</v>
      </c>
    </row>
    <row r="136" spans="1:65" s="33" customFormat="1" ht="12">
      <c r="A136" s="29"/>
      <c r="B136" s="30"/>
      <c r="C136" s="29"/>
      <c r="D136" s="159" t="s">
        <v>135</v>
      </c>
      <c r="E136" s="29"/>
      <c r="F136" s="160" t="s">
        <v>905</v>
      </c>
      <c r="G136" s="29"/>
      <c r="H136" s="29"/>
      <c r="I136" s="29"/>
      <c r="J136" s="29"/>
      <c r="K136" s="29"/>
      <c r="L136" s="30"/>
      <c r="M136" s="162"/>
      <c r="N136" s="163"/>
      <c r="O136" s="52"/>
      <c r="P136" s="52"/>
      <c r="Q136" s="52"/>
      <c r="R136" s="52"/>
      <c r="S136" s="52"/>
      <c r="T136" s="53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6" t="s">
        <v>135</v>
      </c>
      <c r="AU136" s="16" t="s">
        <v>80</v>
      </c>
    </row>
    <row r="137" spans="1:65" s="33" customFormat="1" ht="16.5" customHeight="1">
      <c r="A137" s="29"/>
      <c r="B137" s="30"/>
      <c r="C137" s="315" t="s">
        <v>294</v>
      </c>
      <c r="D137" s="315" t="s">
        <v>128</v>
      </c>
      <c r="E137" s="316" t="s">
        <v>906</v>
      </c>
      <c r="F137" s="317" t="s">
        <v>907</v>
      </c>
      <c r="G137" s="318" t="s">
        <v>161</v>
      </c>
      <c r="H137" s="311">
        <v>0</v>
      </c>
      <c r="I137" s="319"/>
      <c r="J137" s="320">
        <f>ROUND(I137*H137,2)</f>
        <v>0</v>
      </c>
      <c r="K137" s="317"/>
      <c r="L137" s="30"/>
      <c r="M137" s="321"/>
      <c r="N137" s="154" t="s">
        <v>41</v>
      </c>
      <c r="O137" s="52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7" t="s">
        <v>133</v>
      </c>
      <c r="AT137" s="157" t="s">
        <v>128</v>
      </c>
      <c r="AU137" s="157" t="s">
        <v>80</v>
      </c>
      <c r="AY137" s="16" t="s">
        <v>126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6" t="s">
        <v>78</v>
      </c>
      <c r="BK137" s="158">
        <f>ROUND(I137*H137,2)</f>
        <v>0</v>
      </c>
      <c r="BL137" s="16" t="s">
        <v>133</v>
      </c>
      <c r="BM137" s="157" t="s">
        <v>471</v>
      </c>
    </row>
    <row r="138" spans="1:65" s="33" customFormat="1" ht="12">
      <c r="A138" s="29"/>
      <c r="B138" s="30"/>
      <c r="C138" s="29"/>
      <c r="D138" s="159" t="s">
        <v>135</v>
      </c>
      <c r="E138" s="29"/>
      <c r="F138" s="160" t="s">
        <v>907</v>
      </c>
      <c r="G138" s="29"/>
      <c r="H138" s="29"/>
      <c r="I138" s="29"/>
      <c r="J138" s="29"/>
      <c r="K138" s="29"/>
      <c r="L138" s="30"/>
      <c r="M138" s="162"/>
      <c r="N138" s="163"/>
      <c r="O138" s="52"/>
      <c r="P138" s="52"/>
      <c r="Q138" s="52"/>
      <c r="R138" s="52"/>
      <c r="S138" s="52"/>
      <c r="T138" s="53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6" t="s">
        <v>135</v>
      </c>
      <c r="AU138" s="16" t="s">
        <v>80</v>
      </c>
    </row>
    <row r="139" spans="1:65" s="33" customFormat="1" ht="16.5" customHeight="1">
      <c r="A139" s="29"/>
      <c r="B139" s="30"/>
      <c r="C139" s="322" t="s">
        <v>301</v>
      </c>
      <c r="D139" s="322" t="s">
        <v>223</v>
      </c>
      <c r="E139" s="323" t="s">
        <v>908</v>
      </c>
      <c r="F139" s="324" t="s">
        <v>909</v>
      </c>
      <c r="G139" s="325" t="s">
        <v>272</v>
      </c>
      <c r="H139" s="312">
        <v>0</v>
      </c>
      <c r="I139" s="326"/>
      <c r="J139" s="327">
        <f>ROUND(I139*H139,2)</f>
        <v>0</v>
      </c>
      <c r="K139" s="324"/>
      <c r="L139" s="188"/>
      <c r="M139" s="328"/>
      <c r="N139" s="190" t="s">
        <v>41</v>
      </c>
      <c r="O139" s="52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7" t="s">
        <v>180</v>
      </c>
      <c r="AT139" s="157" t="s">
        <v>223</v>
      </c>
      <c r="AU139" s="157" t="s">
        <v>80</v>
      </c>
      <c r="AY139" s="16" t="s">
        <v>126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6" t="s">
        <v>78</v>
      </c>
      <c r="BK139" s="158">
        <f>ROUND(I139*H139,2)</f>
        <v>0</v>
      </c>
      <c r="BL139" s="16" t="s">
        <v>133</v>
      </c>
      <c r="BM139" s="157" t="s">
        <v>481</v>
      </c>
    </row>
    <row r="140" spans="1:65" s="33" customFormat="1" ht="12">
      <c r="A140" s="29"/>
      <c r="B140" s="30"/>
      <c r="C140" s="29"/>
      <c r="D140" s="159" t="s">
        <v>135</v>
      </c>
      <c r="E140" s="29"/>
      <c r="F140" s="160" t="s">
        <v>909</v>
      </c>
      <c r="G140" s="29"/>
      <c r="H140" s="29"/>
      <c r="I140" s="29"/>
      <c r="J140" s="29"/>
      <c r="K140" s="29"/>
      <c r="L140" s="30"/>
      <c r="M140" s="162"/>
      <c r="N140" s="163"/>
      <c r="O140" s="52"/>
      <c r="P140" s="52"/>
      <c r="Q140" s="52"/>
      <c r="R140" s="52"/>
      <c r="S140" s="52"/>
      <c r="T140" s="53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6" t="s">
        <v>135</v>
      </c>
      <c r="AU140" s="16" t="s">
        <v>80</v>
      </c>
    </row>
    <row r="141" spans="1:65" s="33" customFormat="1" ht="16.5" customHeight="1">
      <c r="A141" s="29"/>
      <c r="B141" s="30"/>
      <c r="C141" s="315" t="s">
        <v>308</v>
      </c>
      <c r="D141" s="315" t="s">
        <v>128</v>
      </c>
      <c r="E141" s="316" t="s">
        <v>910</v>
      </c>
      <c r="F141" s="317" t="s">
        <v>911</v>
      </c>
      <c r="G141" s="318" t="s">
        <v>144</v>
      </c>
      <c r="H141" s="311">
        <v>0</v>
      </c>
      <c r="I141" s="319"/>
      <c r="J141" s="320">
        <f>ROUND(I141*H141,2)</f>
        <v>0</v>
      </c>
      <c r="K141" s="317"/>
      <c r="L141" s="30"/>
      <c r="M141" s="321"/>
      <c r="N141" s="154" t="s">
        <v>41</v>
      </c>
      <c r="O141" s="52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7" t="s">
        <v>133</v>
      </c>
      <c r="AT141" s="157" t="s">
        <v>128</v>
      </c>
      <c r="AU141" s="157" t="s">
        <v>80</v>
      </c>
      <c r="AY141" s="16" t="s">
        <v>126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6" t="s">
        <v>78</v>
      </c>
      <c r="BK141" s="158">
        <f>ROUND(I141*H141,2)</f>
        <v>0</v>
      </c>
      <c r="BL141" s="16" t="s">
        <v>133</v>
      </c>
      <c r="BM141" s="157" t="s">
        <v>493</v>
      </c>
    </row>
    <row r="142" spans="1:65" s="33" customFormat="1" ht="12">
      <c r="A142" s="29"/>
      <c r="B142" s="30"/>
      <c r="C142" s="29"/>
      <c r="D142" s="159" t="s">
        <v>135</v>
      </c>
      <c r="E142" s="29"/>
      <c r="F142" s="160" t="s">
        <v>911</v>
      </c>
      <c r="G142" s="29"/>
      <c r="H142" s="29"/>
      <c r="I142" s="29"/>
      <c r="J142" s="29"/>
      <c r="K142" s="29"/>
      <c r="L142" s="30"/>
      <c r="M142" s="162"/>
      <c r="N142" s="163"/>
      <c r="O142" s="52"/>
      <c r="P142" s="52"/>
      <c r="Q142" s="52"/>
      <c r="R142" s="52"/>
      <c r="S142" s="52"/>
      <c r="T142" s="53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6" t="s">
        <v>135</v>
      </c>
      <c r="AU142" s="16" t="s">
        <v>80</v>
      </c>
    </row>
    <row r="143" spans="1:65" s="33" customFormat="1" ht="16.5" customHeight="1">
      <c r="A143" s="29"/>
      <c r="B143" s="30"/>
      <c r="C143" s="322" t="s">
        <v>314</v>
      </c>
      <c r="D143" s="322" t="s">
        <v>223</v>
      </c>
      <c r="E143" s="323" t="s">
        <v>912</v>
      </c>
      <c r="F143" s="324" t="s">
        <v>913</v>
      </c>
      <c r="G143" s="325" t="s">
        <v>914</v>
      </c>
      <c r="H143" s="312">
        <v>0</v>
      </c>
      <c r="I143" s="326"/>
      <c r="J143" s="327">
        <f>ROUND(I143*H143,2)</f>
        <v>0</v>
      </c>
      <c r="K143" s="324"/>
      <c r="L143" s="188"/>
      <c r="M143" s="328"/>
      <c r="N143" s="190" t="s">
        <v>41</v>
      </c>
      <c r="O143" s="52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7" t="s">
        <v>180</v>
      </c>
      <c r="AT143" s="157" t="s">
        <v>223</v>
      </c>
      <c r="AU143" s="157" t="s">
        <v>80</v>
      </c>
      <c r="AY143" s="16" t="s">
        <v>126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6" t="s">
        <v>78</v>
      </c>
      <c r="BK143" s="158">
        <f>ROUND(I143*H143,2)</f>
        <v>0</v>
      </c>
      <c r="BL143" s="16" t="s">
        <v>133</v>
      </c>
      <c r="BM143" s="157" t="s">
        <v>507</v>
      </c>
    </row>
    <row r="144" spans="1:65" s="33" customFormat="1" ht="12">
      <c r="A144" s="29"/>
      <c r="B144" s="30"/>
      <c r="C144" s="29"/>
      <c r="D144" s="159" t="s">
        <v>135</v>
      </c>
      <c r="E144" s="29"/>
      <c r="F144" s="160" t="s">
        <v>913</v>
      </c>
      <c r="G144" s="29"/>
      <c r="H144" s="29"/>
      <c r="I144" s="29"/>
      <c r="J144" s="29"/>
      <c r="K144" s="29"/>
      <c r="L144" s="30"/>
      <c r="M144" s="162"/>
      <c r="N144" s="163"/>
      <c r="O144" s="52"/>
      <c r="P144" s="52"/>
      <c r="Q144" s="52"/>
      <c r="R144" s="52"/>
      <c r="S144" s="52"/>
      <c r="T144" s="53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6" t="s">
        <v>135</v>
      </c>
      <c r="AU144" s="16" t="s">
        <v>80</v>
      </c>
    </row>
    <row r="145" spans="1:65" s="33" customFormat="1" ht="16.5" customHeight="1">
      <c r="A145" s="29"/>
      <c r="B145" s="30"/>
      <c r="C145" s="315" t="s">
        <v>322</v>
      </c>
      <c r="D145" s="315" t="s">
        <v>128</v>
      </c>
      <c r="E145" s="316" t="s">
        <v>915</v>
      </c>
      <c r="F145" s="317" t="s">
        <v>916</v>
      </c>
      <c r="G145" s="318" t="s">
        <v>144</v>
      </c>
      <c r="H145" s="311">
        <v>0</v>
      </c>
      <c r="I145" s="319"/>
      <c r="J145" s="320">
        <f>ROUND(I145*H145,2)</f>
        <v>0</v>
      </c>
      <c r="K145" s="317"/>
      <c r="L145" s="30"/>
      <c r="M145" s="321"/>
      <c r="N145" s="154" t="s">
        <v>41</v>
      </c>
      <c r="O145" s="52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7" t="s">
        <v>133</v>
      </c>
      <c r="AT145" s="157" t="s">
        <v>128</v>
      </c>
      <c r="AU145" s="157" t="s">
        <v>80</v>
      </c>
      <c r="AY145" s="16" t="s">
        <v>126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6" t="s">
        <v>78</v>
      </c>
      <c r="BK145" s="158">
        <f>ROUND(I145*H145,2)</f>
        <v>0</v>
      </c>
      <c r="BL145" s="16" t="s">
        <v>133</v>
      </c>
      <c r="BM145" s="157" t="s">
        <v>520</v>
      </c>
    </row>
    <row r="146" spans="1:65" s="33" customFormat="1" ht="12">
      <c r="A146" s="29"/>
      <c r="B146" s="30"/>
      <c r="C146" s="29"/>
      <c r="D146" s="159" t="s">
        <v>135</v>
      </c>
      <c r="E146" s="29"/>
      <c r="F146" s="160" t="s">
        <v>916</v>
      </c>
      <c r="G146" s="29"/>
      <c r="H146" s="29"/>
      <c r="I146" s="29"/>
      <c r="J146" s="29"/>
      <c r="K146" s="29"/>
      <c r="L146" s="30"/>
      <c r="M146" s="162"/>
      <c r="N146" s="163"/>
      <c r="O146" s="52"/>
      <c r="P146" s="52"/>
      <c r="Q146" s="52"/>
      <c r="R146" s="52"/>
      <c r="S146" s="52"/>
      <c r="T146" s="53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6" t="s">
        <v>135</v>
      </c>
      <c r="AU146" s="16" t="s">
        <v>80</v>
      </c>
    </row>
    <row r="147" spans="1:65" s="33" customFormat="1" ht="16.5" customHeight="1">
      <c r="A147" s="29"/>
      <c r="B147" s="30"/>
      <c r="C147" s="322" t="s">
        <v>329</v>
      </c>
      <c r="D147" s="322" t="s">
        <v>223</v>
      </c>
      <c r="E147" s="323" t="s">
        <v>917</v>
      </c>
      <c r="F147" s="324" t="s">
        <v>918</v>
      </c>
      <c r="G147" s="325" t="s">
        <v>272</v>
      </c>
      <c r="H147" s="312">
        <v>0</v>
      </c>
      <c r="I147" s="326"/>
      <c r="J147" s="327">
        <f>ROUND(I147*H147,2)</f>
        <v>0</v>
      </c>
      <c r="K147" s="324"/>
      <c r="L147" s="188"/>
      <c r="M147" s="328"/>
      <c r="N147" s="190" t="s">
        <v>41</v>
      </c>
      <c r="O147" s="52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7" t="s">
        <v>180</v>
      </c>
      <c r="AT147" s="157" t="s">
        <v>223</v>
      </c>
      <c r="AU147" s="157" t="s">
        <v>80</v>
      </c>
      <c r="AY147" s="16" t="s">
        <v>126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6" t="s">
        <v>78</v>
      </c>
      <c r="BK147" s="158">
        <f>ROUND(I147*H147,2)</f>
        <v>0</v>
      </c>
      <c r="BL147" s="16" t="s">
        <v>133</v>
      </c>
      <c r="BM147" s="157" t="s">
        <v>534</v>
      </c>
    </row>
    <row r="148" spans="1:65" s="33" customFormat="1" ht="12">
      <c r="A148" s="29"/>
      <c r="B148" s="30"/>
      <c r="C148" s="29"/>
      <c r="D148" s="159" t="s">
        <v>135</v>
      </c>
      <c r="E148" s="29"/>
      <c r="F148" s="160" t="s">
        <v>918</v>
      </c>
      <c r="G148" s="29"/>
      <c r="H148" s="29"/>
      <c r="I148" s="29"/>
      <c r="J148" s="29"/>
      <c r="K148" s="29"/>
      <c r="L148" s="30"/>
      <c r="M148" s="162"/>
      <c r="N148" s="163"/>
      <c r="O148" s="52"/>
      <c r="P148" s="52"/>
      <c r="Q148" s="52"/>
      <c r="R148" s="52"/>
      <c r="S148" s="52"/>
      <c r="T148" s="53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6" t="s">
        <v>135</v>
      </c>
      <c r="AU148" s="16" t="s">
        <v>80</v>
      </c>
    </row>
    <row r="149" spans="1:65" s="33" customFormat="1" ht="16.5" customHeight="1">
      <c r="A149" s="29"/>
      <c r="B149" s="30"/>
      <c r="C149" s="322" t="s">
        <v>333</v>
      </c>
      <c r="D149" s="322" t="s">
        <v>223</v>
      </c>
      <c r="E149" s="323" t="s">
        <v>919</v>
      </c>
      <c r="F149" s="324" t="s">
        <v>920</v>
      </c>
      <c r="G149" s="325" t="s">
        <v>914</v>
      </c>
      <c r="H149" s="312">
        <v>0</v>
      </c>
      <c r="I149" s="326"/>
      <c r="J149" s="327">
        <f>ROUND(I149*H149,2)</f>
        <v>0</v>
      </c>
      <c r="K149" s="324"/>
      <c r="L149" s="188"/>
      <c r="M149" s="328"/>
      <c r="N149" s="190" t="s">
        <v>41</v>
      </c>
      <c r="O149" s="52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7" t="s">
        <v>180</v>
      </c>
      <c r="AT149" s="157" t="s">
        <v>223</v>
      </c>
      <c r="AU149" s="157" t="s">
        <v>80</v>
      </c>
      <c r="AY149" s="16" t="s">
        <v>126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6" t="s">
        <v>78</v>
      </c>
      <c r="BK149" s="158">
        <f>ROUND(I149*H149,2)</f>
        <v>0</v>
      </c>
      <c r="BL149" s="16" t="s">
        <v>133</v>
      </c>
      <c r="BM149" s="157" t="s">
        <v>547</v>
      </c>
    </row>
    <row r="150" spans="1:65" s="33" customFormat="1" ht="12">
      <c r="A150" s="29"/>
      <c r="B150" s="30"/>
      <c r="C150" s="29"/>
      <c r="D150" s="159" t="s">
        <v>135</v>
      </c>
      <c r="E150" s="29"/>
      <c r="F150" s="160" t="s">
        <v>920</v>
      </c>
      <c r="G150" s="29"/>
      <c r="H150" s="29"/>
      <c r="I150" s="29"/>
      <c r="J150" s="29"/>
      <c r="K150" s="29"/>
      <c r="L150" s="30"/>
      <c r="M150" s="162"/>
      <c r="N150" s="163"/>
      <c r="O150" s="52"/>
      <c r="P150" s="52"/>
      <c r="Q150" s="52"/>
      <c r="R150" s="52"/>
      <c r="S150" s="52"/>
      <c r="T150" s="53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6" t="s">
        <v>135</v>
      </c>
      <c r="AU150" s="16" t="s">
        <v>80</v>
      </c>
    </row>
    <row r="151" spans="1:65" s="33" customFormat="1" ht="16.5" customHeight="1">
      <c r="A151" s="29"/>
      <c r="B151" s="30"/>
      <c r="C151" s="322" t="s">
        <v>337</v>
      </c>
      <c r="D151" s="322" t="s">
        <v>223</v>
      </c>
      <c r="E151" s="323" t="s">
        <v>921</v>
      </c>
      <c r="F151" s="324" t="s">
        <v>922</v>
      </c>
      <c r="G151" s="325" t="s">
        <v>923</v>
      </c>
      <c r="H151" s="312">
        <v>0</v>
      </c>
      <c r="I151" s="326"/>
      <c r="J151" s="327">
        <f>ROUND(I151*H151,2)</f>
        <v>0</v>
      </c>
      <c r="K151" s="324"/>
      <c r="L151" s="188"/>
      <c r="M151" s="328"/>
      <c r="N151" s="190" t="s">
        <v>41</v>
      </c>
      <c r="O151" s="52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7" t="s">
        <v>180</v>
      </c>
      <c r="AT151" s="157" t="s">
        <v>223</v>
      </c>
      <c r="AU151" s="157" t="s">
        <v>80</v>
      </c>
      <c r="AY151" s="16" t="s">
        <v>126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6" t="s">
        <v>78</v>
      </c>
      <c r="BK151" s="158">
        <f>ROUND(I151*H151,2)</f>
        <v>0</v>
      </c>
      <c r="BL151" s="16" t="s">
        <v>133</v>
      </c>
      <c r="BM151" s="157" t="s">
        <v>555</v>
      </c>
    </row>
    <row r="152" spans="1:65" s="33" customFormat="1" ht="12">
      <c r="A152" s="29"/>
      <c r="B152" s="30"/>
      <c r="C152" s="29"/>
      <c r="D152" s="159" t="s">
        <v>135</v>
      </c>
      <c r="E152" s="29"/>
      <c r="F152" s="160" t="s">
        <v>922</v>
      </c>
      <c r="G152" s="29"/>
      <c r="H152" s="29"/>
      <c r="I152" s="29"/>
      <c r="J152" s="29"/>
      <c r="K152" s="29"/>
      <c r="L152" s="30"/>
      <c r="M152" s="162"/>
      <c r="N152" s="163"/>
      <c r="O152" s="52"/>
      <c r="P152" s="52"/>
      <c r="Q152" s="52"/>
      <c r="R152" s="52"/>
      <c r="S152" s="52"/>
      <c r="T152" s="53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6" t="s">
        <v>135</v>
      </c>
      <c r="AU152" s="16" t="s">
        <v>80</v>
      </c>
    </row>
    <row r="153" spans="1:65" s="33" customFormat="1" ht="16.5" customHeight="1">
      <c r="A153" s="29"/>
      <c r="B153" s="30"/>
      <c r="C153" s="315" t="s">
        <v>343</v>
      </c>
      <c r="D153" s="315" t="s">
        <v>128</v>
      </c>
      <c r="E153" s="316" t="s">
        <v>924</v>
      </c>
      <c r="F153" s="317" t="s">
        <v>925</v>
      </c>
      <c r="G153" s="318" t="s">
        <v>144</v>
      </c>
      <c r="H153" s="311">
        <v>0</v>
      </c>
      <c r="I153" s="319"/>
      <c r="J153" s="320">
        <f>ROUND(I153*H153,2)</f>
        <v>0</v>
      </c>
      <c r="K153" s="317"/>
      <c r="L153" s="30"/>
      <c r="M153" s="321"/>
      <c r="N153" s="154" t="s">
        <v>41</v>
      </c>
      <c r="O153" s="52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7" t="s">
        <v>133</v>
      </c>
      <c r="AT153" s="157" t="s">
        <v>128</v>
      </c>
      <c r="AU153" s="157" t="s">
        <v>80</v>
      </c>
      <c r="AY153" s="16" t="s">
        <v>126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6" t="s">
        <v>78</v>
      </c>
      <c r="BK153" s="158">
        <f>ROUND(I153*H153,2)</f>
        <v>0</v>
      </c>
      <c r="BL153" s="16" t="s">
        <v>133</v>
      </c>
      <c r="BM153" s="157" t="s">
        <v>565</v>
      </c>
    </row>
    <row r="154" spans="1:65" s="33" customFormat="1" ht="12">
      <c r="A154" s="29"/>
      <c r="B154" s="30"/>
      <c r="C154" s="29"/>
      <c r="D154" s="159" t="s">
        <v>135</v>
      </c>
      <c r="E154" s="29"/>
      <c r="F154" s="160" t="s">
        <v>925</v>
      </c>
      <c r="G154" s="29"/>
      <c r="H154" s="29"/>
      <c r="I154" s="29"/>
      <c r="J154" s="29"/>
      <c r="K154" s="29"/>
      <c r="L154" s="30"/>
      <c r="M154" s="162"/>
      <c r="N154" s="163"/>
      <c r="O154" s="52"/>
      <c r="P154" s="52"/>
      <c r="Q154" s="52"/>
      <c r="R154" s="52"/>
      <c r="S154" s="52"/>
      <c r="T154" s="53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6" t="s">
        <v>135</v>
      </c>
      <c r="AU154" s="16" t="s">
        <v>80</v>
      </c>
    </row>
    <row r="155" spans="1:65" s="33" customFormat="1" ht="16.5" customHeight="1">
      <c r="A155" s="29"/>
      <c r="B155" s="30"/>
      <c r="C155" s="315" t="s">
        <v>348</v>
      </c>
      <c r="D155" s="315" t="s">
        <v>128</v>
      </c>
      <c r="E155" s="316" t="s">
        <v>926</v>
      </c>
      <c r="F155" s="317" t="s">
        <v>927</v>
      </c>
      <c r="G155" s="318" t="s">
        <v>144</v>
      </c>
      <c r="H155" s="311">
        <v>0</v>
      </c>
      <c r="I155" s="319"/>
      <c r="J155" s="320">
        <f>ROUND(I155*H155,2)</f>
        <v>0</v>
      </c>
      <c r="K155" s="317"/>
      <c r="L155" s="30"/>
      <c r="M155" s="321"/>
      <c r="N155" s="154" t="s">
        <v>41</v>
      </c>
      <c r="O155" s="52"/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7" t="s">
        <v>133</v>
      </c>
      <c r="AT155" s="157" t="s">
        <v>128</v>
      </c>
      <c r="AU155" s="157" t="s">
        <v>80</v>
      </c>
      <c r="AY155" s="16" t="s">
        <v>126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6" t="s">
        <v>78</v>
      </c>
      <c r="BK155" s="158">
        <f>ROUND(I155*H155,2)</f>
        <v>0</v>
      </c>
      <c r="BL155" s="16" t="s">
        <v>133</v>
      </c>
      <c r="BM155" s="157" t="s">
        <v>576</v>
      </c>
    </row>
    <row r="156" spans="1:65" s="33" customFormat="1" ht="12">
      <c r="A156" s="29"/>
      <c r="B156" s="30"/>
      <c r="C156" s="29"/>
      <c r="D156" s="159" t="s">
        <v>135</v>
      </c>
      <c r="E156" s="29"/>
      <c r="F156" s="160" t="s">
        <v>927</v>
      </c>
      <c r="G156" s="29"/>
      <c r="H156" s="29"/>
      <c r="I156" s="29"/>
      <c r="J156" s="29"/>
      <c r="K156" s="29"/>
      <c r="L156" s="30"/>
      <c r="M156" s="162"/>
      <c r="N156" s="163"/>
      <c r="O156" s="52"/>
      <c r="P156" s="52"/>
      <c r="Q156" s="52"/>
      <c r="R156" s="52"/>
      <c r="S156" s="52"/>
      <c r="T156" s="53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6" t="s">
        <v>135</v>
      </c>
      <c r="AU156" s="16" t="s">
        <v>80</v>
      </c>
    </row>
    <row r="157" spans="1:65" s="132" customFormat="1" ht="22.75" customHeight="1">
      <c r="B157" s="133"/>
      <c r="D157" s="134" t="s">
        <v>69</v>
      </c>
      <c r="E157" s="144" t="s">
        <v>928</v>
      </c>
      <c r="F157" s="144" t="s">
        <v>108</v>
      </c>
      <c r="J157" s="145">
        <f>BK157</f>
        <v>0</v>
      </c>
      <c r="L157" s="133"/>
      <c r="M157" s="138"/>
      <c r="N157" s="139"/>
      <c r="O157" s="139"/>
      <c r="P157" s="140">
        <f>SUM(P158:P191)</f>
        <v>0</v>
      </c>
      <c r="Q157" s="139"/>
      <c r="R157" s="140">
        <f>SUM(R158:R191)</f>
        <v>0</v>
      </c>
      <c r="S157" s="139"/>
      <c r="T157" s="141">
        <f>SUM(T158:T191)</f>
        <v>0</v>
      </c>
      <c r="AR157" s="134" t="s">
        <v>78</v>
      </c>
      <c r="AT157" s="142" t="s">
        <v>69</v>
      </c>
      <c r="AU157" s="142" t="s">
        <v>78</v>
      </c>
      <c r="AY157" s="134" t="s">
        <v>126</v>
      </c>
      <c r="BK157" s="143">
        <f>SUM(BK158:BK191)</f>
        <v>0</v>
      </c>
    </row>
    <row r="158" spans="1:65" s="33" customFormat="1" ht="16.5" customHeight="1">
      <c r="A158" s="29"/>
      <c r="B158" s="30"/>
      <c r="C158" s="315" t="s">
        <v>354</v>
      </c>
      <c r="D158" s="315" t="s">
        <v>128</v>
      </c>
      <c r="E158" s="316" t="s">
        <v>929</v>
      </c>
      <c r="F158" s="317" t="s">
        <v>930</v>
      </c>
      <c r="G158" s="318" t="s">
        <v>931</v>
      </c>
      <c r="H158" s="311">
        <v>0</v>
      </c>
      <c r="I158" s="319"/>
      <c r="J158" s="320">
        <f>ROUND(I158*H158,2)</f>
        <v>0</v>
      </c>
      <c r="K158" s="317"/>
      <c r="L158" s="30"/>
      <c r="M158" s="321"/>
      <c r="N158" s="154" t="s">
        <v>41</v>
      </c>
      <c r="O158" s="52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7" t="s">
        <v>133</v>
      </c>
      <c r="AT158" s="157" t="s">
        <v>128</v>
      </c>
      <c r="AU158" s="157" t="s">
        <v>80</v>
      </c>
      <c r="AY158" s="16" t="s">
        <v>126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6" t="s">
        <v>78</v>
      </c>
      <c r="BK158" s="158">
        <f>ROUND(I158*H158,2)</f>
        <v>0</v>
      </c>
      <c r="BL158" s="16" t="s">
        <v>133</v>
      </c>
      <c r="BM158" s="157" t="s">
        <v>588</v>
      </c>
    </row>
    <row r="159" spans="1:65" s="33" customFormat="1" ht="12">
      <c r="A159" s="29"/>
      <c r="B159" s="30"/>
      <c r="C159" s="29"/>
      <c r="D159" s="159" t="s">
        <v>135</v>
      </c>
      <c r="E159" s="29"/>
      <c r="F159" s="160" t="s">
        <v>930</v>
      </c>
      <c r="G159" s="29"/>
      <c r="H159" s="29"/>
      <c r="I159" s="29"/>
      <c r="J159" s="29"/>
      <c r="K159" s="29"/>
      <c r="L159" s="30"/>
      <c r="M159" s="162"/>
      <c r="N159" s="163"/>
      <c r="O159" s="52"/>
      <c r="P159" s="52"/>
      <c r="Q159" s="52"/>
      <c r="R159" s="52"/>
      <c r="S159" s="52"/>
      <c r="T159" s="53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6" t="s">
        <v>135</v>
      </c>
      <c r="AU159" s="16" t="s">
        <v>80</v>
      </c>
    </row>
    <row r="160" spans="1:65" s="33" customFormat="1" ht="16.5" customHeight="1">
      <c r="A160" s="29"/>
      <c r="B160" s="30"/>
      <c r="C160" s="315" t="s">
        <v>362</v>
      </c>
      <c r="D160" s="315" t="s">
        <v>128</v>
      </c>
      <c r="E160" s="316" t="s">
        <v>932</v>
      </c>
      <c r="F160" s="317" t="s">
        <v>933</v>
      </c>
      <c r="G160" s="318" t="s">
        <v>161</v>
      </c>
      <c r="H160" s="311">
        <v>0</v>
      </c>
      <c r="I160" s="319"/>
      <c r="J160" s="320">
        <f>ROUND(I160*H160,2)</f>
        <v>0</v>
      </c>
      <c r="K160" s="317"/>
      <c r="L160" s="30"/>
      <c r="M160" s="321"/>
      <c r="N160" s="154" t="s">
        <v>41</v>
      </c>
      <c r="O160" s="52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7" t="s">
        <v>133</v>
      </c>
      <c r="AT160" s="157" t="s">
        <v>128</v>
      </c>
      <c r="AU160" s="157" t="s">
        <v>80</v>
      </c>
      <c r="AY160" s="16" t="s">
        <v>126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6" t="s">
        <v>78</v>
      </c>
      <c r="BK160" s="158">
        <f>ROUND(I160*H160,2)</f>
        <v>0</v>
      </c>
      <c r="BL160" s="16" t="s">
        <v>133</v>
      </c>
      <c r="BM160" s="157" t="s">
        <v>600</v>
      </c>
    </row>
    <row r="161" spans="1:65" s="33" customFormat="1" ht="12">
      <c r="A161" s="29"/>
      <c r="B161" s="30"/>
      <c r="C161" s="29"/>
      <c r="D161" s="159" t="s">
        <v>135</v>
      </c>
      <c r="E161" s="29"/>
      <c r="F161" s="160" t="s">
        <v>933</v>
      </c>
      <c r="G161" s="29"/>
      <c r="H161" s="29"/>
      <c r="I161" s="29"/>
      <c r="J161" s="29"/>
      <c r="K161" s="29"/>
      <c r="L161" s="30"/>
      <c r="M161" s="162"/>
      <c r="N161" s="163"/>
      <c r="O161" s="52"/>
      <c r="P161" s="52"/>
      <c r="Q161" s="52"/>
      <c r="R161" s="52"/>
      <c r="S161" s="52"/>
      <c r="T161" s="53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6" t="s">
        <v>135</v>
      </c>
      <c r="AU161" s="16" t="s">
        <v>80</v>
      </c>
    </row>
    <row r="162" spans="1:65" s="33" customFormat="1" ht="16.5" customHeight="1">
      <c r="A162" s="29"/>
      <c r="B162" s="30"/>
      <c r="C162" s="315" t="s">
        <v>371</v>
      </c>
      <c r="D162" s="315" t="s">
        <v>128</v>
      </c>
      <c r="E162" s="316" t="s">
        <v>934</v>
      </c>
      <c r="F162" s="317" t="s">
        <v>935</v>
      </c>
      <c r="G162" s="318" t="s">
        <v>161</v>
      </c>
      <c r="H162" s="311">
        <v>0</v>
      </c>
      <c r="I162" s="319"/>
      <c r="J162" s="320">
        <f>ROUND(I162*H162,2)</f>
        <v>0</v>
      </c>
      <c r="K162" s="317"/>
      <c r="L162" s="30"/>
      <c r="M162" s="321"/>
      <c r="N162" s="154" t="s">
        <v>41</v>
      </c>
      <c r="O162" s="52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7" t="s">
        <v>133</v>
      </c>
      <c r="AT162" s="157" t="s">
        <v>128</v>
      </c>
      <c r="AU162" s="157" t="s">
        <v>80</v>
      </c>
      <c r="AY162" s="16" t="s">
        <v>126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6" t="s">
        <v>78</v>
      </c>
      <c r="BK162" s="158">
        <f>ROUND(I162*H162,2)</f>
        <v>0</v>
      </c>
      <c r="BL162" s="16" t="s">
        <v>133</v>
      </c>
      <c r="BM162" s="157" t="s">
        <v>614</v>
      </c>
    </row>
    <row r="163" spans="1:65" s="33" customFormat="1" ht="12">
      <c r="A163" s="29"/>
      <c r="B163" s="30"/>
      <c r="C163" s="29"/>
      <c r="D163" s="159" t="s">
        <v>135</v>
      </c>
      <c r="E163" s="29"/>
      <c r="F163" s="160" t="s">
        <v>935</v>
      </c>
      <c r="G163" s="29"/>
      <c r="H163" s="29"/>
      <c r="I163" s="29"/>
      <c r="J163" s="29"/>
      <c r="K163" s="29"/>
      <c r="L163" s="30"/>
      <c r="M163" s="162"/>
      <c r="N163" s="163"/>
      <c r="O163" s="52"/>
      <c r="P163" s="52"/>
      <c r="Q163" s="52"/>
      <c r="R163" s="52"/>
      <c r="S163" s="52"/>
      <c r="T163" s="53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6" t="s">
        <v>135</v>
      </c>
      <c r="AU163" s="16" t="s">
        <v>80</v>
      </c>
    </row>
    <row r="164" spans="1:65" s="33" customFormat="1" ht="16.5" customHeight="1">
      <c r="A164" s="29"/>
      <c r="B164" s="30"/>
      <c r="C164" s="315" t="s">
        <v>379</v>
      </c>
      <c r="D164" s="315" t="s">
        <v>128</v>
      </c>
      <c r="E164" s="316" t="s">
        <v>936</v>
      </c>
      <c r="F164" s="317" t="s">
        <v>937</v>
      </c>
      <c r="G164" s="318" t="s">
        <v>161</v>
      </c>
      <c r="H164" s="311">
        <v>0</v>
      </c>
      <c r="I164" s="319"/>
      <c r="J164" s="320">
        <f>ROUND(I164*H164,2)</f>
        <v>0</v>
      </c>
      <c r="K164" s="317"/>
      <c r="L164" s="30"/>
      <c r="M164" s="321"/>
      <c r="N164" s="154" t="s">
        <v>41</v>
      </c>
      <c r="O164" s="52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7" t="s">
        <v>133</v>
      </c>
      <c r="AT164" s="157" t="s">
        <v>128</v>
      </c>
      <c r="AU164" s="157" t="s">
        <v>80</v>
      </c>
      <c r="AY164" s="16" t="s">
        <v>126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6" t="s">
        <v>78</v>
      </c>
      <c r="BK164" s="158">
        <f>ROUND(I164*H164,2)</f>
        <v>0</v>
      </c>
      <c r="BL164" s="16" t="s">
        <v>133</v>
      </c>
      <c r="BM164" s="157" t="s">
        <v>629</v>
      </c>
    </row>
    <row r="165" spans="1:65" s="33" customFormat="1" ht="12">
      <c r="A165" s="29"/>
      <c r="B165" s="30"/>
      <c r="C165" s="29"/>
      <c r="D165" s="159" t="s">
        <v>135</v>
      </c>
      <c r="E165" s="29"/>
      <c r="F165" s="160" t="s">
        <v>937</v>
      </c>
      <c r="G165" s="29"/>
      <c r="H165" s="29"/>
      <c r="I165" s="29"/>
      <c r="J165" s="29"/>
      <c r="K165" s="29"/>
      <c r="L165" s="30"/>
      <c r="M165" s="162"/>
      <c r="N165" s="163"/>
      <c r="O165" s="52"/>
      <c r="P165" s="52"/>
      <c r="Q165" s="52"/>
      <c r="R165" s="52"/>
      <c r="S165" s="52"/>
      <c r="T165" s="53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6" t="s">
        <v>135</v>
      </c>
      <c r="AU165" s="16" t="s">
        <v>80</v>
      </c>
    </row>
    <row r="166" spans="1:65" s="33" customFormat="1" ht="16.5" customHeight="1">
      <c r="A166" s="29"/>
      <c r="B166" s="30"/>
      <c r="C166" s="315" t="s">
        <v>386</v>
      </c>
      <c r="D166" s="315" t="s">
        <v>128</v>
      </c>
      <c r="E166" s="316" t="s">
        <v>938</v>
      </c>
      <c r="F166" s="317" t="s">
        <v>939</v>
      </c>
      <c r="G166" s="318" t="s">
        <v>161</v>
      </c>
      <c r="H166" s="311">
        <v>0</v>
      </c>
      <c r="I166" s="319"/>
      <c r="J166" s="320">
        <f>ROUND(I166*H166,2)</f>
        <v>0</v>
      </c>
      <c r="K166" s="317"/>
      <c r="L166" s="30"/>
      <c r="M166" s="321"/>
      <c r="N166" s="154" t="s">
        <v>41</v>
      </c>
      <c r="O166" s="52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7" t="s">
        <v>133</v>
      </c>
      <c r="AT166" s="157" t="s">
        <v>128</v>
      </c>
      <c r="AU166" s="157" t="s">
        <v>80</v>
      </c>
      <c r="AY166" s="16" t="s">
        <v>126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6" t="s">
        <v>78</v>
      </c>
      <c r="BK166" s="158">
        <f>ROUND(I166*H166,2)</f>
        <v>0</v>
      </c>
      <c r="BL166" s="16" t="s">
        <v>133</v>
      </c>
      <c r="BM166" s="157" t="s">
        <v>643</v>
      </c>
    </row>
    <row r="167" spans="1:65" s="33" customFormat="1" ht="12">
      <c r="A167" s="29"/>
      <c r="B167" s="30"/>
      <c r="C167" s="29"/>
      <c r="D167" s="159" t="s">
        <v>135</v>
      </c>
      <c r="E167" s="29"/>
      <c r="F167" s="160" t="s">
        <v>939</v>
      </c>
      <c r="G167" s="29"/>
      <c r="H167" s="29"/>
      <c r="I167" s="29"/>
      <c r="J167" s="29"/>
      <c r="K167" s="29"/>
      <c r="L167" s="30"/>
      <c r="M167" s="162"/>
      <c r="N167" s="163"/>
      <c r="O167" s="52"/>
      <c r="P167" s="52"/>
      <c r="Q167" s="52"/>
      <c r="R167" s="52"/>
      <c r="S167" s="52"/>
      <c r="T167" s="53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6" t="s">
        <v>135</v>
      </c>
      <c r="AU167" s="16" t="s">
        <v>80</v>
      </c>
    </row>
    <row r="168" spans="1:65" s="33" customFormat="1" ht="16.5" customHeight="1">
      <c r="A168" s="29"/>
      <c r="B168" s="30"/>
      <c r="C168" s="315" t="s">
        <v>393</v>
      </c>
      <c r="D168" s="315" t="s">
        <v>128</v>
      </c>
      <c r="E168" s="316" t="s">
        <v>940</v>
      </c>
      <c r="F168" s="317" t="s">
        <v>941</v>
      </c>
      <c r="G168" s="318" t="s">
        <v>175</v>
      </c>
      <c r="H168" s="311">
        <v>0</v>
      </c>
      <c r="I168" s="319"/>
      <c r="J168" s="320">
        <f>ROUND(I168*H168,2)</f>
        <v>0</v>
      </c>
      <c r="K168" s="317"/>
      <c r="L168" s="30"/>
      <c r="M168" s="321"/>
      <c r="N168" s="154" t="s">
        <v>41</v>
      </c>
      <c r="O168" s="52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7" t="s">
        <v>133</v>
      </c>
      <c r="AT168" s="157" t="s">
        <v>128</v>
      </c>
      <c r="AU168" s="157" t="s">
        <v>80</v>
      </c>
      <c r="AY168" s="16" t="s">
        <v>126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6" t="s">
        <v>78</v>
      </c>
      <c r="BK168" s="158">
        <f>ROUND(I168*H168,2)</f>
        <v>0</v>
      </c>
      <c r="BL168" s="16" t="s">
        <v>133</v>
      </c>
      <c r="BM168" s="157" t="s">
        <v>654</v>
      </c>
    </row>
    <row r="169" spans="1:65" s="33" customFormat="1" ht="12">
      <c r="A169" s="29"/>
      <c r="B169" s="30"/>
      <c r="C169" s="29"/>
      <c r="D169" s="159" t="s">
        <v>135</v>
      </c>
      <c r="E169" s="29"/>
      <c r="F169" s="160" t="s">
        <v>941</v>
      </c>
      <c r="G169" s="29"/>
      <c r="H169" s="29"/>
      <c r="I169" s="29"/>
      <c r="J169" s="29"/>
      <c r="K169" s="29"/>
      <c r="L169" s="30"/>
      <c r="M169" s="162"/>
      <c r="N169" s="163"/>
      <c r="O169" s="52"/>
      <c r="P169" s="52"/>
      <c r="Q169" s="52"/>
      <c r="R169" s="52"/>
      <c r="S169" s="52"/>
      <c r="T169" s="53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6" t="s">
        <v>135</v>
      </c>
      <c r="AU169" s="16" t="s">
        <v>80</v>
      </c>
    </row>
    <row r="170" spans="1:65" s="33" customFormat="1" ht="16.5" customHeight="1">
      <c r="A170" s="29"/>
      <c r="B170" s="30"/>
      <c r="C170" s="315" t="s">
        <v>400</v>
      </c>
      <c r="D170" s="315" t="s">
        <v>128</v>
      </c>
      <c r="E170" s="316" t="s">
        <v>942</v>
      </c>
      <c r="F170" s="317" t="s">
        <v>943</v>
      </c>
      <c r="G170" s="318" t="s">
        <v>175</v>
      </c>
      <c r="H170" s="311">
        <v>0</v>
      </c>
      <c r="I170" s="319"/>
      <c r="J170" s="320">
        <f>ROUND(I170*H170,2)</f>
        <v>0</v>
      </c>
      <c r="K170" s="317"/>
      <c r="L170" s="30"/>
      <c r="M170" s="321"/>
      <c r="N170" s="154" t="s">
        <v>41</v>
      </c>
      <c r="O170" s="52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7" t="s">
        <v>133</v>
      </c>
      <c r="AT170" s="157" t="s">
        <v>128</v>
      </c>
      <c r="AU170" s="157" t="s">
        <v>80</v>
      </c>
      <c r="AY170" s="16" t="s">
        <v>126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6" t="s">
        <v>78</v>
      </c>
      <c r="BK170" s="158">
        <f>ROUND(I170*H170,2)</f>
        <v>0</v>
      </c>
      <c r="BL170" s="16" t="s">
        <v>133</v>
      </c>
      <c r="BM170" s="157" t="s">
        <v>668</v>
      </c>
    </row>
    <row r="171" spans="1:65" s="33" customFormat="1" ht="12">
      <c r="A171" s="29"/>
      <c r="B171" s="30"/>
      <c r="C171" s="29"/>
      <c r="D171" s="159" t="s">
        <v>135</v>
      </c>
      <c r="E171" s="29"/>
      <c r="F171" s="160" t="s">
        <v>943</v>
      </c>
      <c r="G171" s="29"/>
      <c r="H171" s="29"/>
      <c r="I171" s="29"/>
      <c r="J171" s="29"/>
      <c r="K171" s="29"/>
      <c r="L171" s="30"/>
      <c r="M171" s="162"/>
      <c r="N171" s="163"/>
      <c r="O171" s="52"/>
      <c r="P171" s="52"/>
      <c r="Q171" s="52"/>
      <c r="R171" s="52"/>
      <c r="S171" s="52"/>
      <c r="T171" s="53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6" t="s">
        <v>135</v>
      </c>
      <c r="AU171" s="16" t="s">
        <v>80</v>
      </c>
    </row>
    <row r="172" spans="1:65" s="33" customFormat="1" ht="16.5" customHeight="1">
      <c r="A172" s="29"/>
      <c r="B172" s="30"/>
      <c r="C172" s="315" t="s">
        <v>406</v>
      </c>
      <c r="D172" s="315" t="s">
        <v>128</v>
      </c>
      <c r="E172" s="316" t="s">
        <v>944</v>
      </c>
      <c r="F172" s="317" t="s">
        <v>945</v>
      </c>
      <c r="G172" s="318" t="s">
        <v>161</v>
      </c>
      <c r="H172" s="311">
        <v>0</v>
      </c>
      <c r="I172" s="319"/>
      <c r="J172" s="320">
        <f>ROUND(I172*H172,2)</f>
        <v>0</v>
      </c>
      <c r="K172" s="317"/>
      <c r="L172" s="30"/>
      <c r="M172" s="321"/>
      <c r="N172" s="154" t="s">
        <v>41</v>
      </c>
      <c r="O172" s="52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7" t="s">
        <v>133</v>
      </c>
      <c r="AT172" s="157" t="s">
        <v>128</v>
      </c>
      <c r="AU172" s="157" t="s">
        <v>80</v>
      </c>
      <c r="AY172" s="16" t="s">
        <v>126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6" t="s">
        <v>78</v>
      </c>
      <c r="BK172" s="158">
        <f>ROUND(I172*H172,2)</f>
        <v>0</v>
      </c>
      <c r="BL172" s="16" t="s">
        <v>133</v>
      </c>
      <c r="BM172" s="157" t="s">
        <v>946</v>
      </c>
    </row>
    <row r="173" spans="1:65" s="33" customFormat="1" ht="12">
      <c r="A173" s="29"/>
      <c r="B173" s="30"/>
      <c r="C173" s="29"/>
      <c r="D173" s="159" t="s">
        <v>135</v>
      </c>
      <c r="E173" s="29"/>
      <c r="F173" s="160" t="s">
        <v>945</v>
      </c>
      <c r="G173" s="29"/>
      <c r="H173" s="29"/>
      <c r="I173" s="29"/>
      <c r="J173" s="29"/>
      <c r="K173" s="29"/>
      <c r="L173" s="30"/>
      <c r="M173" s="162"/>
      <c r="N173" s="163"/>
      <c r="O173" s="52"/>
      <c r="P173" s="52"/>
      <c r="Q173" s="52"/>
      <c r="R173" s="52"/>
      <c r="S173" s="52"/>
      <c r="T173" s="53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6" t="s">
        <v>135</v>
      </c>
      <c r="AU173" s="16" t="s">
        <v>80</v>
      </c>
    </row>
    <row r="174" spans="1:65" s="33" customFormat="1" ht="16.5" customHeight="1">
      <c r="A174" s="29"/>
      <c r="B174" s="30"/>
      <c r="C174" s="322" t="s">
        <v>412</v>
      </c>
      <c r="D174" s="322" t="s">
        <v>223</v>
      </c>
      <c r="E174" s="323" t="s">
        <v>947</v>
      </c>
      <c r="F174" s="324" t="s">
        <v>948</v>
      </c>
      <c r="G174" s="325" t="s">
        <v>161</v>
      </c>
      <c r="H174" s="312">
        <v>0</v>
      </c>
      <c r="I174" s="326"/>
      <c r="J174" s="327">
        <f>ROUND(I174*H174,2)</f>
        <v>0</v>
      </c>
      <c r="K174" s="324"/>
      <c r="L174" s="188"/>
      <c r="M174" s="328"/>
      <c r="N174" s="190" t="s">
        <v>41</v>
      </c>
      <c r="O174" s="52"/>
      <c r="P174" s="155">
        <f>O174*H174</f>
        <v>0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7" t="s">
        <v>180</v>
      </c>
      <c r="AT174" s="157" t="s">
        <v>223</v>
      </c>
      <c r="AU174" s="157" t="s">
        <v>80</v>
      </c>
      <c r="AY174" s="16" t="s">
        <v>126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6" t="s">
        <v>78</v>
      </c>
      <c r="BK174" s="158">
        <f>ROUND(I174*H174,2)</f>
        <v>0</v>
      </c>
      <c r="BL174" s="16" t="s">
        <v>133</v>
      </c>
      <c r="BM174" s="157" t="s">
        <v>949</v>
      </c>
    </row>
    <row r="175" spans="1:65" s="33" customFormat="1" ht="12">
      <c r="A175" s="29"/>
      <c r="B175" s="30"/>
      <c r="C175" s="29"/>
      <c r="D175" s="159" t="s">
        <v>135</v>
      </c>
      <c r="E175" s="29"/>
      <c r="F175" s="160" t="s">
        <v>948</v>
      </c>
      <c r="G175" s="29"/>
      <c r="H175" s="29"/>
      <c r="I175" s="29"/>
      <c r="J175" s="29"/>
      <c r="K175" s="29"/>
      <c r="L175" s="30"/>
      <c r="M175" s="162"/>
      <c r="N175" s="163"/>
      <c r="O175" s="52"/>
      <c r="P175" s="52"/>
      <c r="Q175" s="52"/>
      <c r="R175" s="52"/>
      <c r="S175" s="52"/>
      <c r="T175" s="53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6" t="s">
        <v>135</v>
      </c>
      <c r="AU175" s="16" t="s">
        <v>80</v>
      </c>
    </row>
    <row r="176" spans="1:65" s="33" customFormat="1" ht="16.5" customHeight="1">
      <c r="A176" s="29"/>
      <c r="B176" s="30"/>
      <c r="C176" s="315" t="s">
        <v>417</v>
      </c>
      <c r="D176" s="315" t="s">
        <v>128</v>
      </c>
      <c r="E176" s="316" t="s">
        <v>950</v>
      </c>
      <c r="F176" s="317" t="s">
        <v>951</v>
      </c>
      <c r="G176" s="318" t="s">
        <v>144</v>
      </c>
      <c r="H176" s="311">
        <v>0</v>
      </c>
      <c r="I176" s="319"/>
      <c r="J176" s="320">
        <f>ROUND(I176*H176,2)</f>
        <v>0</v>
      </c>
      <c r="K176" s="317"/>
      <c r="L176" s="30"/>
      <c r="M176" s="321"/>
      <c r="N176" s="154" t="s">
        <v>41</v>
      </c>
      <c r="O176" s="52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7" t="s">
        <v>133</v>
      </c>
      <c r="AT176" s="157" t="s">
        <v>128</v>
      </c>
      <c r="AU176" s="157" t="s">
        <v>80</v>
      </c>
      <c r="AY176" s="16" t="s">
        <v>126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6" t="s">
        <v>78</v>
      </c>
      <c r="BK176" s="158">
        <f>ROUND(I176*H176,2)</f>
        <v>0</v>
      </c>
      <c r="BL176" s="16" t="s">
        <v>133</v>
      </c>
      <c r="BM176" s="157" t="s">
        <v>952</v>
      </c>
    </row>
    <row r="177" spans="1:65" s="33" customFormat="1" ht="12">
      <c r="A177" s="29"/>
      <c r="B177" s="30"/>
      <c r="C177" s="29"/>
      <c r="D177" s="159" t="s">
        <v>135</v>
      </c>
      <c r="E177" s="29"/>
      <c r="F177" s="160" t="s">
        <v>951</v>
      </c>
      <c r="G177" s="29"/>
      <c r="H177" s="29"/>
      <c r="I177" s="29"/>
      <c r="J177" s="29"/>
      <c r="K177" s="29"/>
      <c r="L177" s="30"/>
      <c r="M177" s="162"/>
      <c r="N177" s="163"/>
      <c r="O177" s="52"/>
      <c r="P177" s="52"/>
      <c r="Q177" s="52"/>
      <c r="R177" s="52"/>
      <c r="S177" s="52"/>
      <c r="T177" s="53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6" t="s">
        <v>135</v>
      </c>
      <c r="AU177" s="16" t="s">
        <v>80</v>
      </c>
    </row>
    <row r="178" spans="1:65" s="33" customFormat="1" ht="16.5" customHeight="1">
      <c r="A178" s="29"/>
      <c r="B178" s="30"/>
      <c r="C178" s="315" t="s">
        <v>423</v>
      </c>
      <c r="D178" s="315" t="s">
        <v>128</v>
      </c>
      <c r="E178" s="316" t="s">
        <v>953</v>
      </c>
      <c r="F178" s="317" t="s">
        <v>954</v>
      </c>
      <c r="G178" s="318" t="s">
        <v>144</v>
      </c>
      <c r="H178" s="311">
        <v>0</v>
      </c>
      <c r="I178" s="319"/>
      <c r="J178" s="320">
        <f>ROUND(I178*H178,2)</f>
        <v>0</v>
      </c>
      <c r="K178" s="317"/>
      <c r="L178" s="30"/>
      <c r="M178" s="321"/>
      <c r="N178" s="154" t="s">
        <v>41</v>
      </c>
      <c r="O178" s="52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7" t="s">
        <v>133</v>
      </c>
      <c r="AT178" s="157" t="s">
        <v>128</v>
      </c>
      <c r="AU178" s="157" t="s">
        <v>80</v>
      </c>
      <c r="AY178" s="16" t="s">
        <v>126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6" t="s">
        <v>78</v>
      </c>
      <c r="BK178" s="158">
        <f>ROUND(I178*H178,2)</f>
        <v>0</v>
      </c>
      <c r="BL178" s="16" t="s">
        <v>133</v>
      </c>
      <c r="BM178" s="157" t="s">
        <v>955</v>
      </c>
    </row>
    <row r="179" spans="1:65" s="33" customFormat="1" ht="12">
      <c r="A179" s="29"/>
      <c r="B179" s="30"/>
      <c r="C179" s="29"/>
      <c r="D179" s="159" t="s">
        <v>135</v>
      </c>
      <c r="E179" s="29"/>
      <c r="F179" s="160" t="s">
        <v>954</v>
      </c>
      <c r="G179" s="29"/>
      <c r="H179" s="29"/>
      <c r="I179" s="29"/>
      <c r="J179" s="29"/>
      <c r="K179" s="29"/>
      <c r="L179" s="30"/>
      <c r="M179" s="162"/>
      <c r="N179" s="163"/>
      <c r="O179" s="52"/>
      <c r="P179" s="52"/>
      <c r="Q179" s="52"/>
      <c r="R179" s="52"/>
      <c r="S179" s="52"/>
      <c r="T179" s="53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6" t="s">
        <v>135</v>
      </c>
      <c r="AU179" s="16" t="s">
        <v>80</v>
      </c>
    </row>
    <row r="180" spans="1:65" s="33" customFormat="1" ht="16.5" customHeight="1">
      <c r="A180" s="29"/>
      <c r="B180" s="30"/>
      <c r="C180" s="315" t="s">
        <v>429</v>
      </c>
      <c r="D180" s="315" t="s">
        <v>128</v>
      </c>
      <c r="E180" s="316" t="s">
        <v>956</v>
      </c>
      <c r="F180" s="317" t="s">
        <v>957</v>
      </c>
      <c r="G180" s="318" t="s">
        <v>144</v>
      </c>
      <c r="H180" s="311">
        <v>0</v>
      </c>
      <c r="I180" s="319"/>
      <c r="J180" s="320">
        <f>ROUND(I180*H180,2)</f>
        <v>0</v>
      </c>
      <c r="K180" s="317"/>
      <c r="L180" s="30"/>
      <c r="M180" s="321"/>
      <c r="N180" s="154" t="s">
        <v>41</v>
      </c>
      <c r="O180" s="52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7" t="s">
        <v>133</v>
      </c>
      <c r="AT180" s="157" t="s">
        <v>128</v>
      </c>
      <c r="AU180" s="157" t="s">
        <v>80</v>
      </c>
      <c r="AY180" s="16" t="s">
        <v>126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6" t="s">
        <v>78</v>
      </c>
      <c r="BK180" s="158">
        <f>ROUND(I180*H180,2)</f>
        <v>0</v>
      </c>
      <c r="BL180" s="16" t="s">
        <v>133</v>
      </c>
      <c r="BM180" s="157" t="s">
        <v>958</v>
      </c>
    </row>
    <row r="181" spans="1:65" s="33" customFormat="1" ht="12">
      <c r="A181" s="29"/>
      <c r="B181" s="30"/>
      <c r="C181" s="29"/>
      <c r="D181" s="159" t="s">
        <v>135</v>
      </c>
      <c r="E181" s="29"/>
      <c r="F181" s="160" t="s">
        <v>959</v>
      </c>
      <c r="G181" s="29"/>
      <c r="H181" s="29"/>
      <c r="I181" s="29"/>
      <c r="J181" s="29"/>
      <c r="K181" s="29"/>
      <c r="L181" s="30"/>
      <c r="M181" s="162"/>
      <c r="N181" s="163"/>
      <c r="O181" s="52"/>
      <c r="P181" s="52"/>
      <c r="Q181" s="52"/>
      <c r="R181" s="52"/>
      <c r="S181" s="52"/>
      <c r="T181" s="53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6" t="s">
        <v>135</v>
      </c>
      <c r="AU181" s="16" t="s">
        <v>80</v>
      </c>
    </row>
    <row r="182" spans="1:65" s="33" customFormat="1" ht="16.5" customHeight="1">
      <c r="A182" s="29"/>
      <c r="B182" s="30"/>
      <c r="C182" s="322" t="s">
        <v>436</v>
      </c>
      <c r="D182" s="322" t="s">
        <v>223</v>
      </c>
      <c r="E182" s="323" t="s">
        <v>960</v>
      </c>
      <c r="F182" s="324" t="s">
        <v>961</v>
      </c>
      <c r="G182" s="325" t="s">
        <v>161</v>
      </c>
      <c r="H182" s="312">
        <v>0</v>
      </c>
      <c r="I182" s="326"/>
      <c r="J182" s="327">
        <f>ROUND(I182*H182,2)</f>
        <v>0</v>
      </c>
      <c r="K182" s="324"/>
      <c r="L182" s="188"/>
      <c r="M182" s="328"/>
      <c r="N182" s="190" t="s">
        <v>41</v>
      </c>
      <c r="O182" s="52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7" t="s">
        <v>180</v>
      </c>
      <c r="AT182" s="157" t="s">
        <v>223</v>
      </c>
      <c r="AU182" s="157" t="s">
        <v>80</v>
      </c>
      <c r="AY182" s="16" t="s">
        <v>126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6" t="s">
        <v>78</v>
      </c>
      <c r="BK182" s="158">
        <f>ROUND(I182*H182,2)</f>
        <v>0</v>
      </c>
      <c r="BL182" s="16" t="s">
        <v>133</v>
      </c>
      <c r="BM182" s="157" t="s">
        <v>962</v>
      </c>
    </row>
    <row r="183" spans="1:65" s="33" customFormat="1" ht="12">
      <c r="A183" s="29"/>
      <c r="B183" s="30"/>
      <c r="C183" s="29"/>
      <c r="D183" s="159" t="s">
        <v>135</v>
      </c>
      <c r="E183" s="29"/>
      <c r="F183" s="160" t="s">
        <v>961</v>
      </c>
      <c r="G183" s="29"/>
      <c r="H183" s="29"/>
      <c r="I183" s="29"/>
      <c r="J183" s="29"/>
      <c r="K183" s="29"/>
      <c r="L183" s="30"/>
      <c r="M183" s="162"/>
      <c r="N183" s="163"/>
      <c r="O183" s="52"/>
      <c r="P183" s="52"/>
      <c r="Q183" s="52"/>
      <c r="R183" s="52"/>
      <c r="S183" s="52"/>
      <c r="T183" s="53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6" t="s">
        <v>135</v>
      </c>
      <c r="AU183" s="16" t="s">
        <v>80</v>
      </c>
    </row>
    <row r="184" spans="1:65" s="33" customFormat="1" ht="16.5" customHeight="1">
      <c r="A184" s="29"/>
      <c r="B184" s="30"/>
      <c r="C184" s="315" t="s">
        <v>441</v>
      </c>
      <c r="D184" s="315" t="s">
        <v>128</v>
      </c>
      <c r="E184" s="316" t="s">
        <v>963</v>
      </c>
      <c r="F184" s="317" t="s">
        <v>964</v>
      </c>
      <c r="G184" s="318" t="s">
        <v>131</v>
      </c>
      <c r="H184" s="311">
        <v>0</v>
      </c>
      <c r="I184" s="319"/>
      <c r="J184" s="320">
        <f>ROUND(I184*H184,2)</f>
        <v>0</v>
      </c>
      <c r="K184" s="317"/>
      <c r="L184" s="30"/>
      <c r="M184" s="321"/>
      <c r="N184" s="154" t="s">
        <v>41</v>
      </c>
      <c r="O184" s="52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7" t="s">
        <v>133</v>
      </c>
      <c r="AT184" s="157" t="s">
        <v>128</v>
      </c>
      <c r="AU184" s="157" t="s">
        <v>80</v>
      </c>
      <c r="AY184" s="16" t="s">
        <v>126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6" t="s">
        <v>78</v>
      </c>
      <c r="BK184" s="158">
        <f>ROUND(I184*H184,2)</f>
        <v>0</v>
      </c>
      <c r="BL184" s="16" t="s">
        <v>133</v>
      </c>
      <c r="BM184" s="157" t="s">
        <v>965</v>
      </c>
    </row>
    <row r="185" spans="1:65" s="33" customFormat="1" ht="12">
      <c r="A185" s="29"/>
      <c r="B185" s="30"/>
      <c r="C185" s="29"/>
      <c r="D185" s="159" t="s">
        <v>135</v>
      </c>
      <c r="E185" s="29"/>
      <c r="F185" s="160" t="s">
        <v>964</v>
      </c>
      <c r="G185" s="29"/>
      <c r="H185" s="29"/>
      <c r="I185" s="29"/>
      <c r="J185" s="29"/>
      <c r="K185" s="29"/>
      <c r="L185" s="30"/>
      <c r="M185" s="162"/>
      <c r="N185" s="163"/>
      <c r="O185" s="52"/>
      <c r="P185" s="52"/>
      <c r="Q185" s="52"/>
      <c r="R185" s="52"/>
      <c r="S185" s="52"/>
      <c r="T185" s="53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6" t="s">
        <v>135</v>
      </c>
      <c r="AU185" s="16" t="s">
        <v>80</v>
      </c>
    </row>
    <row r="186" spans="1:65" s="33" customFormat="1" ht="16.5" customHeight="1">
      <c r="A186" s="29"/>
      <c r="B186" s="30"/>
      <c r="C186" s="315" t="s">
        <v>448</v>
      </c>
      <c r="D186" s="315" t="s">
        <v>128</v>
      </c>
      <c r="E186" s="316" t="s">
        <v>966</v>
      </c>
      <c r="F186" s="317" t="s">
        <v>967</v>
      </c>
      <c r="G186" s="318" t="s">
        <v>226</v>
      </c>
      <c r="H186" s="311">
        <v>0</v>
      </c>
      <c r="I186" s="319"/>
      <c r="J186" s="320">
        <f>ROUND(I186*H186,2)</f>
        <v>0</v>
      </c>
      <c r="K186" s="317"/>
      <c r="L186" s="30"/>
      <c r="M186" s="321"/>
      <c r="N186" s="154" t="s">
        <v>41</v>
      </c>
      <c r="O186" s="52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7" t="s">
        <v>133</v>
      </c>
      <c r="AT186" s="157" t="s">
        <v>128</v>
      </c>
      <c r="AU186" s="157" t="s">
        <v>80</v>
      </c>
      <c r="AY186" s="16" t="s">
        <v>126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6" t="s">
        <v>78</v>
      </c>
      <c r="BK186" s="158">
        <f>ROUND(I186*H186,2)</f>
        <v>0</v>
      </c>
      <c r="BL186" s="16" t="s">
        <v>133</v>
      </c>
      <c r="BM186" s="157" t="s">
        <v>968</v>
      </c>
    </row>
    <row r="187" spans="1:65" s="33" customFormat="1" ht="12">
      <c r="A187" s="29"/>
      <c r="B187" s="30"/>
      <c r="C187" s="29"/>
      <c r="D187" s="159" t="s">
        <v>135</v>
      </c>
      <c r="E187" s="29"/>
      <c r="F187" s="160" t="s">
        <v>967</v>
      </c>
      <c r="G187" s="29"/>
      <c r="H187" s="29"/>
      <c r="I187" s="29"/>
      <c r="J187" s="29"/>
      <c r="K187" s="29"/>
      <c r="L187" s="30"/>
      <c r="M187" s="162"/>
      <c r="N187" s="163"/>
      <c r="O187" s="52"/>
      <c r="P187" s="52"/>
      <c r="Q187" s="52"/>
      <c r="R187" s="52"/>
      <c r="S187" s="52"/>
      <c r="T187" s="53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6" t="s">
        <v>135</v>
      </c>
      <c r="AU187" s="16" t="s">
        <v>80</v>
      </c>
    </row>
    <row r="188" spans="1:65" s="33" customFormat="1" ht="16.5" customHeight="1">
      <c r="A188" s="29"/>
      <c r="B188" s="30"/>
      <c r="C188" s="315" t="s">
        <v>453</v>
      </c>
      <c r="D188" s="315" t="s">
        <v>128</v>
      </c>
      <c r="E188" s="316" t="s">
        <v>969</v>
      </c>
      <c r="F188" s="317" t="s">
        <v>970</v>
      </c>
      <c r="G188" s="318" t="s">
        <v>226</v>
      </c>
      <c r="H188" s="311">
        <v>0</v>
      </c>
      <c r="I188" s="319"/>
      <c r="J188" s="320">
        <f>ROUND(I188*H188,2)</f>
        <v>0</v>
      </c>
      <c r="K188" s="317"/>
      <c r="L188" s="30"/>
      <c r="M188" s="321"/>
      <c r="N188" s="154" t="s">
        <v>41</v>
      </c>
      <c r="O188" s="52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7" t="s">
        <v>133</v>
      </c>
      <c r="AT188" s="157" t="s">
        <v>128</v>
      </c>
      <c r="AU188" s="157" t="s">
        <v>80</v>
      </c>
      <c r="AY188" s="16" t="s">
        <v>126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6" t="s">
        <v>78</v>
      </c>
      <c r="BK188" s="158">
        <f>ROUND(I188*H188,2)</f>
        <v>0</v>
      </c>
      <c r="BL188" s="16" t="s">
        <v>133</v>
      </c>
      <c r="BM188" s="157" t="s">
        <v>971</v>
      </c>
    </row>
    <row r="189" spans="1:65" s="33" customFormat="1" ht="12">
      <c r="A189" s="29"/>
      <c r="B189" s="30"/>
      <c r="C189" s="29"/>
      <c r="D189" s="159" t="s">
        <v>135</v>
      </c>
      <c r="E189" s="29"/>
      <c r="F189" s="160" t="s">
        <v>970</v>
      </c>
      <c r="G189" s="29"/>
      <c r="H189" s="29"/>
      <c r="I189" s="29"/>
      <c r="J189" s="29"/>
      <c r="K189" s="29"/>
      <c r="L189" s="30"/>
      <c r="M189" s="162"/>
      <c r="N189" s="163"/>
      <c r="O189" s="52"/>
      <c r="P189" s="52"/>
      <c r="Q189" s="52"/>
      <c r="R189" s="52"/>
      <c r="S189" s="52"/>
      <c r="T189" s="53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6" t="s">
        <v>135</v>
      </c>
      <c r="AU189" s="16" t="s">
        <v>80</v>
      </c>
    </row>
    <row r="190" spans="1:65" s="33" customFormat="1" ht="16.5" customHeight="1">
      <c r="A190" s="29"/>
      <c r="B190" s="30"/>
      <c r="C190" s="315" t="s">
        <v>466</v>
      </c>
      <c r="D190" s="315" t="s">
        <v>128</v>
      </c>
      <c r="E190" s="316" t="s">
        <v>972</v>
      </c>
      <c r="F190" s="317" t="s">
        <v>973</v>
      </c>
      <c r="G190" s="318" t="s">
        <v>226</v>
      </c>
      <c r="H190" s="311">
        <v>0</v>
      </c>
      <c r="I190" s="319"/>
      <c r="J190" s="320">
        <f>ROUND(I190*H190,2)</f>
        <v>0</v>
      </c>
      <c r="K190" s="317"/>
      <c r="L190" s="30"/>
      <c r="M190" s="321"/>
      <c r="N190" s="154" t="s">
        <v>41</v>
      </c>
      <c r="O190" s="52"/>
      <c r="P190" s="155">
        <f>O190*H190</f>
        <v>0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7" t="s">
        <v>133</v>
      </c>
      <c r="AT190" s="157" t="s">
        <v>128</v>
      </c>
      <c r="AU190" s="157" t="s">
        <v>80</v>
      </c>
      <c r="AY190" s="16" t="s">
        <v>126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6" t="s">
        <v>78</v>
      </c>
      <c r="BK190" s="158">
        <f>ROUND(I190*H190,2)</f>
        <v>0</v>
      </c>
      <c r="BL190" s="16" t="s">
        <v>133</v>
      </c>
      <c r="BM190" s="157" t="s">
        <v>974</v>
      </c>
    </row>
    <row r="191" spans="1:65" s="33" customFormat="1" ht="12">
      <c r="A191" s="29"/>
      <c r="B191" s="30"/>
      <c r="C191" s="29"/>
      <c r="D191" s="159" t="s">
        <v>135</v>
      </c>
      <c r="E191" s="29"/>
      <c r="F191" s="160" t="s">
        <v>973</v>
      </c>
      <c r="G191" s="29"/>
      <c r="H191" s="29"/>
      <c r="I191" s="29"/>
      <c r="J191" s="29"/>
      <c r="K191" s="29"/>
      <c r="L191" s="30"/>
      <c r="M191" s="194"/>
      <c r="N191" s="195"/>
      <c r="O191" s="196"/>
      <c r="P191" s="196"/>
      <c r="Q191" s="196"/>
      <c r="R191" s="196"/>
      <c r="S191" s="196"/>
      <c r="T191" s="197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6" t="s">
        <v>135</v>
      </c>
      <c r="AU191" s="16" t="s">
        <v>80</v>
      </c>
    </row>
    <row r="192" spans="1:65" s="33" customFormat="1" ht="7" customHeight="1">
      <c r="A192" s="29"/>
      <c r="B192" s="40"/>
      <c r="C192" s="41"/>
      <c r="D192" s="41"/>
      <c r="E192" s="41"/>
      <c r="F192" s="41"/>
      <c r="G192" s="41"/>
      <c r="H192" s="41"/>
      <c r="I192" s="41"/>
      <c r="J192" s="41"/>
      <c r="K192" s="41"/>
      <c r="L192" s="30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sheetProtection algorithmName="SHA-512" hashValue="55OHa2DWudQnrCC0VsWcfC1Qv7gwVUr8wXuoH17p/NN3bkzn8LZDoHgaoM31WaNWXtsRsuk2WeFK3SpEEl+8HA==" saltValue="pOHAD4QWbITU1BLAN6/0DQ==" spinCount="100000" sheet="1" objects="1" scenarios="1" selectLockedCells="1" selectUnlockedCells="1"/>
  <autoFilter ref="C81:K191" xr:uid="{00000000-0009-0000-0000-000003000000}"/>
  <mergeCells count="9">
    <mergeCell ref="E48:H48"/>
    <mergeCell ref="E50:H50"/>
    <mergeCell ref="E72:H72"/>
    <mergeCell ref="E74:H74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98"/>
  <sheetViews>
    <sheetView showGridLines="0" topLeftCell="A57" zoomScaleNormal="100" workbookViewId="0">
      <selection activeCell="I88" sqref="I88"/>
    </sheetView>
  </sheetViews>
  <sheetFormatPr baseColWidth="10" defaultColWidth="8.5" defaultRowHeight="11"/>
  <cols>
    <col min="1" max="1" width="8.25" style="14" customWidth="1"/>
    <col min="2" max="2" width="1.25" style="14" customWidth="1"/>
    <col min="3" max="4" width="4.25" style="14" customWidth="1"/>
    <col min="5" max="5" width="17.25" style="14" customWidth="1"/>
    <col min="6" max="6" width="100.75" style="14" customWidth="1"/>
    <col min="7" max="7" width="7.5" style="14" customWidth="1"/>
    <col min="8" max="8" width="14" style="14" customWidth="1"/>
    <col min="9" max="9" width="15.75" style="14" customWidth="1"/>
    <col min="10" max="11" width="22.25" style="14" customWidth="1"/>
    <col min="12" max="12" width="9.25" style="14" customWidth="1"/>
    <col min="13" max="13" width="10.75" style="14" hidden="1" customWidth="1"/>
    <col min="14" max="14" width="9.25" style="14" hidden="1" customWidth="1"/>
    <col min="15" max="20" width="14.25" style="14" hidden="1" customWidth="1"/>
    <col min="21" max="21" width="16.25" style="14" hidden="1" customWidth="1"/>
    <col min="22" max="22" width="12.25" style="14" customWidth="1"/>
    <col min="23" max="23" width="16.25" style="14" customWidth="1"/>
    <col min="24" max="24" width="12.25" style="14" customWidth="1"/>
    <col min="25" max="25" width="15" style="14" customWidth="1"/>
    <col min="26" max="26" width="11" style="14" customWidth="1"/>
    <col min="27" max="27" width="15" style="14" customWidth="1"/>
    <col min="28" max="28" width="16.25" style="14" customWidth="1"/>
    <col min="29" max="29" width="11" style="14" customWidth="1"/>
    <col min="30" max="30" width="15" style="14" customWidth="1"/>
    <col min="31" max="31" width="16.25" style="14" customWidth="1"/>
    <col min="44" max="65" width="9.25" style="14" hidden="1" customWidth="1"/>
  </cols>
  <sheetData>
    <row r="2" spans="1:46" s="14" customFormat="1" ht="37" customHeight="1">
      <c r="L2" s="13" t="s">
        <v>5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6" t="s">
        <v>89</v>
      </c>
    </row>
    <row r="3" spans="1:46" s="14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4" customFormat="1" ht="25" customHeight="1">
      <c r="B4" s="19"/>
      <c r="D4" s="20" t="s">
        <v>90</v>
      </c>
      <c r="L4" s="19"/>
      <c r="M4" s="88" t="s">
        <v>10</v>
      </c>
      <c r="AT4" s="16" t="s">
        <v>3</v>
      </c>
    </row>
    <row r="5" spans="1:46" s="14" customFormat="1" ht="7" customHeight="1">
      <c r="B5" s="19"/>
      <c r="L5" s="19"/>
    </row>
    <row r="6" spans="1:46" s="14" customFormat="1" ht="12" customHeight="1">
      <c r="B6" s="19"/>
      <c r="D6" s="24" t="s">
        <v>15</v>
      </c>
      <c r="L6" s="19"/>
    </row>
    <row r="7" spans="1:46" s="14" customFormat="1" ht="16.5" customHeight="1">
      <c r="B7" s="19"/>
      <c r="E7" s="289" t="str">
        <f>'Rekapitulace stavby'!K6</f>
        <v>Veltrusy - rekonstrukce ulice Opletalova</v>
      </c>
      <c r="F7" s="289"/>
      <c r="G7" s="289"/>
      <c r="H7" s="289"/>
      <c r="L7" s="19"/>
    </row>
    <row r="8" spans="1:46" s="33" customFormat="1" ht="12" customHeight="1">
      <c r="A8" s="29"/>
      <c r="B8" s="30"/>
      <c r="C8" s="29"/>
      <c r="D8" s="24" t="s">
        <v>91</v>
      </c>
      <c r="E8" s="29"/>
      <c r="F8" s="29"/>
      <c r="G8" s="29"/>
      <c r="H8" s="29"/>
      <c r="I8" s="29"/>
      <c r="J8" s="29"/>
      <c r="K8" s="29"/>
      <c r="L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33" customFormat="1" ht="16.5" customHeight="1">
      <c r="A9" s="29"/>
      <c r="B9" s="30"/>
      <c r="C9" s="29"/>
      <c r="D9" s="29"/>
      <c r="E9" s="2" t="s">
        <v>975</v>
      </c>
      <c r="F9" s="2"/>
      <c r="G9" s="2"/>
      <c r="H9" s="2"/>
      <c r="I9" s="29"/>
      <c r="J9" s="29"/>
      <c r="K9" s="29"/>
      <c r="L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33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33" customFormat="1" ht="12" customHeight="1">
      <c r="A11" s="29"/>
      <c r="B11" s="30"/>
      <c r="C11" s="29"/>
      <c r="D11" s="24" t="s">
        <v>17</v>
      </c>
      <c r="E11" s="29"/>
      <c r="F11" s="25"/>
      <c r="G11" s="29"/>
      <c r="H11" s="29"/>
      <c r="I11" s="24" t="s">
        <v>18</v>
      </c>
      <c r="J11" s="25"/>
      <c r="K11" s="29"/>
      <c r="L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33" customFormat="1" ht="12" customHeight="1">
      <c r="A12" s="29"/>
      <c r="B12" s="30"/>
      <c r="C12" s="29"/>
      <c r="D12" s="24" t="s">
        <v>19</v>
      </c>
      <c r="E12" s="29"/>
      <c r="F12" s="25" t="s">
        <v>20</v>
      </c>
      <c r="G12" s="29"/>
      <c r="H12" s="29"/>
      <c r="I12" s="24" t="s">
        <v>21</v>
      </c>
      <c r="J12" s="90" t="str">
        <f>'Rekapitulace stavby'!AN8</f>
        <v>13. 7. 2020</v>
      </c>
      <c r="K12" s="29"/>
      <c r="L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33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33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5"/>
      <c r="K14" s="29"/>
      <c r="L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33" customFormat="1" ht="18" customHeight="1">
      <c r="A15" s="29"/>
      <c r="B15" s="30"/>
      <c r="C15" s="29"/>
      <c r="D15" s="29"/>
      <c r="E15" s="25" t="s">
        <v>25</v>
      </c>
      <c r="F15" s="29"/>
      <c r="G15" s="29"/>
      <c r="H15" s="29"/>
      <c r="I15" s="24" t="s">
        <v>26</v>
      </c>
      <c r="J15" s="25"/>
      <c r="K15" s="29"/>
      <c r="L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33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33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6" t="str">
        <f>'Rekapitulace stavby'!AN13</f>
        <v>Vyplň údaj</v>
      </c>
      <c r="K17" s="29"/>
      <c r="L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33" customFormat="1" ht="18" customHeight="1">
      <c r="A18" s="29"/>
      <c r="B18" s="30"/>
      <c r="C18" s="29"/>
      <c r="D18" s="29"/>
      <c r="E18" s="290" t="str">
        <f>'Rekapitulace stavby'!E14</f>
        <v>Vyplň údaj</v>
      </c>
      <c r="F18" s="290"/>
      <c r="G18" s="290"/>
      <c r="H18" s="290"/>
      <c r="I18" s="24" t="s">
        <v>26</v>
      </c>
      <c r="J18" s="26" t="str">
        <f>'Rekapitulace stavby'!AN14</f>
        <v>Vyplň údaj</v>
      </c>
      <c r="K18" s="29"/>
      <c r="L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33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33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5"/>
      <c r="K20" s="29"/>
      <c r="L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33" customFormat="1" ht="18" customHeight="1">
      <c r="A21" s="29"/>
      <c r="B21" s="30"/>
      <c r="C21" s="29"/>
      <c r="D21" s="29"/>
      <c r="E21" s="25" t="s">
        <v>30</v>
      </c>
      <c r="F21" s="29"/>
      <c r="G21" s="29"/>
      <c r="H21" s="29"/>
      <c r="I21" s="24" t="s">
        <v>26</v>
      </c>
      <c r="J21" s="25"/>
      <c r="K21" s="29"/>
      <c r="L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33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33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5" t="str">
        <f>IF('Rekapitulace stavby'!AN19="","",'Rekapitulace stavby'!AN19)</f>
        <v/>
      </c>
      <c r="K23" s="29"/>
      <c r="L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33" customFormat="1" ht="18" customHeight="1">
      <c r="A24" s="29"/>
      <c r="B24" s="30"/>
      <c r="C24" s="29"/>
      <c r="D24" s="29"/>
      <c r="E24" s="25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5" t="str">
        <f>IF('Rekapitulace stavby'!AN20="","",'Rekapitulace stavby'!AN20)</f>
        <v/>
      </c>
      <c r="K24" s="29"/>
      <c r="L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33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33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94" customFormat="1" ht="16.5" customHeight="1">
      <c r="A27" s="91"/>
      <c r="B27" s="92"/>
      <c r="C27" s="91"/>
      <c r="D27" s="91"/>
      <c r="E27" s="9"/>
      <c r="F27" s="9"/>
      <c r="G27" s="9"/>
      <c r="H27" s="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33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33" customFormat="1" ht="7" customHeight="1">
      <c r="A29" s="29"/>
      <c r="B29" s="30"/>
      <c r="C29" s="29"/>
      <c r="D29" s="60"/>
      <c r="E29" s="60"/>
      <c r="F29" s="60"/>
      <c r="G29" s="60"/>
      <c r="H29" s="60"/>
      <c r="I29" s="60"/>
      <c r="J29" s="60"/>
      <c r="K29" s="60"/>
      <c r="L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33" customFormat="1" ht="25.5" customHeight="1">
      <c r="A30" s="29"/>
      <c r="B30" s="30"/>
      <c r="C30" s="29"/>
      <c r="D30" s="95" t="s">
        <v>36</v>
      </c>
      <c r="E30" s="29"/>
      <c r="F30" s="29"/>
      <c r="G30" s="29"/>
      <c r="H30" s="29"/>
      <c r="I30" s="29"/>
      <c r="J30" s="96">
        <f>ROUND(J82, 2)</f>
        <v>0</v>
      </c>
      <c r="K30" s="29"/>
      <c r="L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33" customFormat="1" ht="7" customHeight="1">
      <c r="A31" s="29"/>
      <c r="B31" s="30"/>
      <c r="C31" s="29"/>
      <c r="D31" s="60"/>
      <c r="E31" s="60"/>
      <c r="F31" s="60"/>
      <c r="G31" s="60"/>
      <c r="H31" s="60"/>
      <c r="I31" s="60"/>
      <c r="J31" s="60"/>
      <c r="K31" s="60"/>
      <c r="L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33" customFormat="1" ht="14.5" customHeight="1">
      <c r="A32" s="29"/>
      <c r="B32" s="30"/>
      <c r="C32" s="29"/>
      <c r="D32" s="29"/>
      <c r="E32" s="29"/>
      <c r="F32" s="97" t="s">
        <v>38</v>
      </c>
      <c r="G32" s="29"/>
      <c r="H32" s="29"/>
      <c r="I32" s="97" t="s">
        <v>37</v>
      </c>
      <c r="J32" s="97" t="s">
        <v>39</v>
      </c>
      <c r="K32" s="29"/>
      <c r="L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33" customFormat="1" ht="14.5" customHeight="1">
      <c r="A33" s="29"/>
      <c r="B33" s="30"/>
      <c r="C33" s="29"/>
      <c r="D33" s="98" t="s">
        <v>40</v>
      </c>
      <c r="E33" s="24" t="s">
        <v>41</v>
      </c>
      <c r="F33" s="99">
        <f>ROUND((SUM(BE82:BE97)),  2)</f>
        <v>0</v>
      </c>
      <c r="G33" s="29"/>
      <c r="H33" s="29"/>
      <c r="I33" s="100">
        <v>0.21</v>
      </c>
      <c r="J33" s="99">
        <f>ROUND(((SUM(BE82:BE97))*I33),  2)</f>
        <v>0</v>
      </c>
      <c r="K33" s="29"/>
      <c r="L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33" customFormat="1" ht="14.5" customHeight="1">
      <c r="A34" s="29"/>
      <c r="B34" s="30"/>
      <c r="C34" s="29"/>
      <c r="D34" s="29"/>
      <c r="E34" s="24" t="s">
        <v>42</v>
      </c>
      <c r="F34" s="99">
        <f>ROUND((SUM(BF82:BF97)),  2)</f>
        <v>0</v>
      </c>
      <c r="G34" s="29"/>
      <c r="H34" s="29"/>
      <c r="I34" s="100">
        <v>0.15</v>
      </c>
      <c r="J34" s="99">
        <f>ROUND(((SUM(BF82:BF97))*I34),  2)</f>
        <v>0</v>
      </c>
      <c r="K34" s="29"/>
      <c r="L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33" customFormat="1" ht="14.5" hidden="1" customHeight="1">
      <c r="A35" s="29"/>
      <c r="B35" s="30"/>
      <c r="C35" s="29"/>
      <c r="D35" s="29"/>
      <c r="E35" s="24" t="s">
        <v>43</v>
      </c>
      <c r="F35" s="99">
        <f>ROUND((SUM(BG82:BG97)),  2)</f>
        <v>0</v>
      </c>
      <c r="G35" s="29"/>
      <c r="H35" s="29"/>
      <c r="I35" s="100">
        <v>0.21</v>
      </c>
      <c r="J35" s="99">
        <f>0</f>
        <v>0</v>
      </c>
      <c r="K35" s="29"/>
      <c r="L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33" customFormat="1" ht="14.5" hidden="1" customHeight="1">
      <c r="A36" s="29"/>
      <c r="B36" s="30"/>
      <c r="C36" s="29"/>
      <c r="D36" s="29"/>
      <c r="E36" s="24" t="s">
        <v>44</v>
      </c>
      <c r="F36" s="99">
        <f>ROUND((SUM(BH82:BH97)),  2)</f>
        <v>0</v>
      </c>
      <c r="G36" s="29"/>
      <c r="H36" s="29"/>
      <c r="I36" s="100">
        <v>0.15</v>
      </c>
      <c r="J36" s="99">
        <f>0</f>
        <v>0</v>
      </c>
      <c r="K36" s="29"/>
      <c r="L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33" customFormat="1" ht="14.5" hidden="1" customHeight="1">
      <c r="A37" s="29"/>
      <c r="B37" s="30"/>
      <c r="C37" s="29"/>
      <c r="D37" s="29"/>
      <c r="E37" s="24" t="s">
        <v>45</v>
      </c>
      <c r="F37" s="99">
        <f>ROUND((SUM(BI82:BI97)),  2)</f>
        <v>0</v>
      </c>
      <c r="G37" s="29"/>
      <c r="H37" s="29"/>
      <c r="I37" s="100">
        <v>0</v>
      </c>
      <c r="J37" s="99">
        <f>0</f>
        <v>0</v>
      </c>
      <c r="K37" s="29"/>
      <c r="L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33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33" customFormat="1" ht="25.5" customHeight="1">
      <c r="A39" s="29"/>
      <c r="B39" s="30"/>
      <c r="C39" s="101"/>
      <c r="D39" s="102" t="s">
        <v>46</v>
      </c>
      <c r="E39" s="54"/>
      <c r="F39" s="54"/>
      <c r="G39" s="103" t="s">
        <v>47</v>
      </c>
      <c r="H39" s="104" t="s">
        <v>48</v>
      </c>
      <c r="I39" s="54"/>
      <c r="J39" s="105">
        <f>SUM(J30:J37)</f>
        <v>0</v>
      </c>
      <c r="K39" s="106"/>
      <c r="L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33" customFormat="1" ht="14.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33" customFormat="1" ht="7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33" customFormat="1" ht="25" customHeight="1">
      <c r="A45" s="29"/>
      <c r="B45" s="30"/>
      <c r="C45" s="20" t="s">
        <v>94</v>
      </c>
      <c r="D45" s="29"/>
      <c r="E45" s="29"/>
      <c r="F45" s="29"/>
      <c r="G45" s="29"/>
      <c r="H45" s="29"/>
      <c r="I45" s="29"/>
      <c r="J45" s="29"/>
      <c r="K45" s="29"/>
      <c r="L45" s="8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33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33" customFormat="1" ht="12" customHeight="1">
      <c r="A47" s="29"/>
      <c r="B47" s="30"/>
      <c r="C47" s="24" t="s">
        <v>15</v>
      </c>
      <c r="D47" s="29"/>
      <c r="E47" s="29"/>
      <c r="F47" s="29"/>
      <c r="G47" s="29"/>
      <c r="H47" s="29"/>
      <c r="I47" s="29"/>
      <c r="J47" s="29"/>
      <c r="K47" s="29"/>
      <c r="L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33" customFormat="1" ht="16.5" customHeight="1">
      <c r="A48" s="29"/>
      <c r="B48" s="30"/>
      <c r="C48" s="29"/>
      <c r="D48" s="29"/>
      <c r="E48" s="289" t="str">
        <f>E7</f>
        <v>Veltrusy - rekonstrukce ulice Opletalova</v>
      </c>
      <c r="F48" s="289"/>
      <c r="G48" s="289"/>
      <c r="H48" s="289"/>
      <c r="I48" s="29"/>
      <c r="J48" s="29"/>
      <c r="K48" s="29"/>
      <c r="L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33" customFormat="1" ht="12" customHeight="1">
      <c r="A49" s="29"/>
      <c r="B49" s="30"/>
      <c r="C49" s="24" t="s">
        <v>91</v>
      </c>
      <c r="D49" s="29"/>
      <c r="E49" s="29"/>
      <c r="F49" s="29"/>
      <c r="G49" s="29"/>
      <c r="H49" s="29"/>
      <c r="I49" s="29"/>
      <c r="J49" s="29"/>
      <c r="K49" s="29"/>
      <c r="L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33" customFormat="1" ht="16.5" customHeight="1">
      <c r="A50" s="29"/>
      <c r="B50" s="30"/>
      <c r="C50" s="29"/>
      <c r="D50" s="29"/>
      <c r="E50" s="2" t="str">
        <f>E9</f>
        <v>VON - Vedlejší a ostatní náklady</v>
      </c>
      <c r="F50" s="2"/>
      <c r="G50" s="2"/>
      <c r="H50" s="2"/>
      <c r="I50" s="29"/>
      <c r="J50" s="29"/>
      <c r="K50" s="29"/>
      <c r="L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33" customFormat="1" ht="7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33" customFormat="1" ht="12" customHeight="1">
      <c r="A52" s="29"/>
      <c r="B52" s="30"/>
      <c r="C52" s="24" t="s">
        <v>19</v>
      </c>
      <c r="D52" s="29"/>
      <c r="E52" s="29"/>
      <c r="F52" s="25" t="str">
        <f>F12</f>
        <v>Veltrusy, křiž. s ulicí Riegrova</v>
      </c>
      <c r="G52" s="29"/>
      <c r="H52" s="29"/>
      <c r="I52" s="24" t="s">
        <v>21</v>
      </c>
      <c r="J52" s="90" t="str">
        <f>IF(J12="","",J12)</f>
        <v>13. 7. 2020</v>
      </c>
      <c r="K52" s="29"/>
      <c r="L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33" customFormat="1" ht="7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33" customFormat="1" ht="25.75" customHeight="1">
      <c r="A54" s="29"/>
      <c r="B54" s="30"/>
      <c r="C54" s="24" t="s">
        <v>23</v>
      </c>
      <c r="D54" s="29"/>
      <c r="E54" s="29"/>
      <c r="F54" s="25" t="str">
        <f>E15</f>
        <v>Město Veltrusy</v>
      </c>
      <c r="G54" s="29"/>
      <c r="H54" s="29"/>
      <c r="I54" s="24" t="s">
        <v>29</v>
      </c>
      <c r="J54" s="107" t="str">
        <f>E21</f>
        <v>MKdoprava, Ing. Miroslav Kalina</v>
      </c>
      <c r="K54" s="29"/>
      <c r="L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33" customFormat="1" ht="15.25" customHeight="1">
      <c r="A55" s="29"/>
      <c r="B55" s="30"/>
      <c r="C55" s="24" t="s">
        <v>27</v>
      </c>
      <c r="D55" s="29"/>
      <c r="E55" s="29"/>
      <c r="F55" s="25" t="str">
        <f>IF(E18="","",E18)</f>
        <v>Vyplň údaj</v>
      </c>
      <c r="G55" s="29"/>
      <c r="H55" s="29"/>
      <c r="I55" s="24" t="s">
        <v>32</v>
      </c>
      <c r="J55" s="107" t="str">
        <f>E24</f>
        <v xml:space="preserve"> </v>
      </c>
      <c r="K55" s="29"/>
      <c r="L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33" customFormat="1" ht="10.2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33" customFormat="1" ht="29.25" customHeight="1">
      <c r="A57" s="29"/>
      <c r="B57" s="30"/>
      <c r="C57" s="108" t="s">
        <v>95</v>
      </c>
      <c r="D57" s="101"/>
      <c r="E57" s="101"/>
      <c r="F57" s="101"/>
      <c r="G57" s="101"/>
      <c r="H57" s="101"/>
      <c r="I57" s="101"/>
      <c r="J57" s="109" t="s">
        <v>96</v>
      </c>
      <c r="K57" s="101"/>
      <c r="L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33" customFormat="1" ht="10.2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33" customFormat="1" ht="22.75" customHeight="1">
      <c r="A59" s="29"/>
      <c r="B59" s="30"/>
      <c r="C59" s="110" t="s">
        <v>68</v>
      </c>
      <c r="D59" s="29"/>
      <c r="E59" s="29"/>
      <c r="F59" s="29"/>
      <c r="G59" s="29"/>
      <c r="H59" s="29"/>
      <c r="I59" s="29"/>
      <c r="J59" s="96">
        <f>J82</f>
        <v>0</v>
      </c>
      <c r="K59" s="29"/>
      <c r="L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97</v>
      </c>
    </row>
    <row r="60" spans="1:47" s="111" customFormat="1" ht="25" customHeight="1">
      <c r="B60" s="112"/>
      <c r="D60" s="113" t="s">
        <v>109</v>
      </c>
      <c r="E60" s="114"/>
      <c r="F60" s="114"/>
      <c r="G60" s="114"/>
      <c r="H60" s="114"/>
      <c r="I60" s="114"/>
      <c r="J60" s="115">
        <f>J83</f>
        <v>0</v>
      </c>
      <c r="L60" s="112"/>
    </row>
    <row r="61" spans="1:47" s="116" customFormat="1" ht="20" customHeight="1">
      <c r="B61" s="117"/>
      <c r="D61" s="118" t="s">
        <v>976</v>
      </c>
      <c r="E61" s="119"/>
      <c r="F61" s="119"/>
      <c r="G61" s="119"/>
      <c r="H61" s="119"/>
      <c r="I61" s="119"/>
      <c r="J61" s="120">
        <f>J84</f>
        <v>0</v>
      </c>
      <c r="L61" s="117"/>
    </row>
    <row r="62" spans="1:47" s="116" customFormat="1" ht="20" customHeight="1">
      <c r="B62" s="117"/>
      <c r="D62" s="118" t="s">
        <v>977</v>
      </c>
      <c r="E62" s="119"/>
      <c r="F62" s="119"/>
      <c r="G62" s="119"/>
      <c r="H62" s="119"/>
      <c r="I62" s="119"/>
      <c r="J62" s="120">
        <f>J91</f>
        <v>0</v>
      </c>
      <c r="L62" s="117"/>
    </row>
    <row r="63" spans="1:47" s="33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33" customFormat="1" ht="7" customHeight="1">
      <c r="A64" s="2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33" customFormat="1" ht="7" customHeight="1">
      <c r="A68" s="29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33" customFormat="1" ht="25" customHeight="1">
      <c r="A69" s="29"/>
      <c r="B69" s="30"/>
      <c r="C69" s="20" t="s">
        <v>111</v>
      </c>
      <c r="D69" s="29"/>
      <c r="E69" s="29"/>
      <c r="F69" s="29"/>
      <c r="G69" s="29"/>
      <c r="H69" s="29"/>
      <c r="I69" s="29"/>
      <c r="J69" s="29"/>
      <c r="K69" s="29"/>
      <c r="L69" s="8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33" customFormat="1" ht="7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33" customFormat="1" ht="12" customHeight="1">
      <c r="A71" s="29"/>
      <c r="B71" s="30"/>
      <c r="C71" s="24" t="s">
        <v>15</v>
      </c>
      <c r="D71" s="29"/>
      <c r="E71" s="29"/>
      <c r="F71" s="29"/>
      <c r="G71" s="29"/>
      <c r="H71" s="29"/>
      <c r="I71" s="29"/>
      <c r="J71" s="29"/>
      <c r="K71" s="29"/>
      <c r="L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33" customFormat="1" ht="16.5" customHeight="1">
      <c r="A72" s="29"/>
      <c r="B72" s="30"/>
      <c r="C72" s="29"/>
      <c r="D72" s="29"/>
      <c r="E72" s="289" t="str">
        <f>E7</f>
        <v>Veltrusy - rekonstrukce ulice Opletalova</v>
      </c>
      <c r="F72" s="289"/>
      <c r="G72" s="289"/>
      <c r="H72" s="289"/>
      <c r="I72" s="29"/>
      <c r="J72" s="29"/>
      <c r="K72" s="29"/>
      <c r="L72" s="8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33" customFormat="1" ht="12" customHeight="1">
      <c r="A73" s="29"/>
      <c r="B73" s="30"/>
      <c r="C73" s="24" t="s">
        <v>91</v>
      </c>
      <c r="D73" s="29"/>
      <c r="E73" s="29"/>
      <c r="F73" s="29"/>
      <c r="G73" s="29"/>
      <c r="H73" s="29"/>
      <c r="I73" s="29"/>
      <c r="J73" s="29"/>
      <c r="K73" s="29"/>
      <c r="L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33" customFormat="1" ht="16.5" customHeight="1">
      <c r="A74" s="29"/>
      <c r="B74" s="30"/>
      <c r="C74" s="29"/>
      <c r="D74" s="29"/>
      <c r="E74" s="2" t="str">
        <f>E9</f>
        <v>VON - Vedlejší a ostatní náklady</v>
      </c>
      <c r="F74" s="2"/>
      <c r="G74" s="2"/>
      <c r="H74" s="2"/>
      <c r="I74" s="29"/>
      <c r="J74" s="29"/>
      <c r="K74" s="29"/>
      <c r="L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33" customFormat="1" ht="7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33" customFormat="1" ht="12" customHeight="1">
      <c r="A76" s="29"/>
      <c r="B76" s="30"/>
      <c r="C76" s="24" t="s">
        <v>19</v>
      </c>
      <c r="D76" s="29"/>
      <c r="E76" s="29"/>
      <c r="F76" s="25" t="str">
        <f>F12</f>
        <v>Veltrusy, křiž. s ulicí Riegrova</v>
      </c>
      <c r="G76" s="29"/>
      <c r="H76" s="29"/>
      <c r="I76" s="24" t="s">
        <v>21</v>
      </c>
      <c r="J76" s="90" t="str">
        <f>IF(J12="","",J12)</f>
        <v>13. 7. 2020</v>
      </c>
      <c r="K76" s="29"/>
      <c r="L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33" customFormat="1" ht="7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33" customFormat="1" ht="25.75" customHeight="1">
      <c r="A78" s="29"/>
      <c r="B78" s="30"/>
      <c r="C78" s="24" t="s">
        <v>23</v>
      </c>
      <c r="D78" s="29"/>
      <c r="E78" s="29"/>
      <c r="F78" s="25" t="str">
        <f>E15</f>
        <v>Město Veltrusy</v>
      </c>
      <c r="G78" s="29"/>
      <c r="H78" s="29"/>
      <c r="I78" s="24" t="s">
        <v>29</v>
      </c>
      <c r="J78" s="107" t="str">
        <f>E21</f>
        <v>MKdoprava, Ing. Miroslav Kalina</v>
      </c>
      <c r="K78" s="29"/>
      <c r="L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33" customFormat="1" ht="15.25" customHeight="1">
      <c r="A79" s="29"/>
      <c r="B79" s="30"/>
      <c r="C79" s="24" t="s">
        <v>27</v>
      </c>
      <c r="D79" s="29"/>
      <c r="E79" s="29"/>
      <c r="F79" s="25" t="str">
        <f>IF(E18="","",E18)</f>
        <v>Vyplň údaj</v>
      </c>
      <c r="G79" s="29"/>
      <c r="H79" s="29"/>
      <c r="I79" s="24" t="s">
        <v>32</v>
      </c>
      <c r="J79" s="107" t="str">
        <f>E24</f>
        <v xml:space="preserve"> </v>
      </c>
      <c r="K79" s="29"/>
      <c r="L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33" customFormat="1" ht="10.2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27" customFormat="1" ht="29.25" customHeight="1">
      <c r="A81" s="121"/>
      <c r="B81" s="122"/>
      <c r="C81" s="123" t="s">
        <v>112</v>
      </c>
      <c r="D81" s="124" t="s">
        <v>55</v>
      </c>
      <c r="E81" s="124" t="s">
        <v>51</v>
      </c>
      <c r="F81" s="124" t="s">
        <v>52</v>
      </c>
      <c r="G81" s="124" t="s">
        <v>113</v>
      </c>
      <c r="H81" s="124" t="s">
        <v>114</v>
      </c>
      <c r="I81" s="124" t="s">
        <v>115</v>
      </c>
      <c r="J81" s="124" t="s">
        <v>96</v>
      </c>
      <c r="K81" s="125" t="s">
        <v>116</v>
      </c>
      <c r="L81" s="126"/>
      <c r="M81" s="56"/>
      <c r="N81" s="57" t="s">
        <v>40</v>
      </c>
      <c r="O81" s="57" t="s">
        <v>117</v>
      </c>
      <c r="P81" s="57" t="s">
        <v>118</v>
      </c>
      <c r="Q81" s="57" t="s">
        <v>119</v>
      </c>
      <c r="R81" s="57" t="s">
        <v>120</v>
      </c>
      <c r="S81" s="57" t="s">
        <v>121</v>
      </c>
      <c r="T81" s="58" t="s">
        <v>122</v>
      </c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33" customFormat="1" ht="22.75" customHeight="1">
      <c r="A82" s="29"/>
      <c r="B82" s="30"/>
      <c r="C82" s="64" t="s">
        <v>123</v>
      </c>
      <c r="D82" s="29"/>
      <c r="E82" s="29"/>
      <c r="F82" s="29"/>
      <c r="G82" s="29"/>
      <c r="H82" s="29"/>
      <c r="I82" s="29"/>
      <c r="J82" s="128">
        <f>BK82</f>
        <v>0</v>
      </c>
      <c r="K82" s="29"/>
      <c r="L82" s="30"/>
      <c r="M82" s="59"/>
      <c r="N82" s="50"/>
      <c r="O82" s="60"/>
      <c r="P82" s="129">
        <f>P83</f>
        <v>0</v>
      </c>
      <c r="Q82" s="60"/>
      <c r="R82" s="129">
        <f>R83</f>
        <v>0</v>
      </c>
      <c r="S82" s="60"/>
      <c r="T82" s="130">
        <f>T83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6" t="s">
        <v>69</v>
      </c>
      <c r="AU82" s="16" t="s">
        <v>97</v>
      </c>
      <c r="BK82" s="131">
        <f>BK83</f>
        <v>0</v>
      </c>
    </row>
    <row r="83" spans="1:65" s="132" customFormat="1" ht="26" customHeight="1">
      <c r="B83" s="133"/>
      <c r="D83" s="134" t="s">
        <v>69</v>
      </c>
      <c r="E83" s="135" t="s">
        <v>673</v>
      </c>
      <c r="F83" s="135" t="s">
        <v>674</v>
      </c>
      <c r="I83" s="136"/>
      <c r="J83" s="137">
        <f>BK83</f>
        <v>0</v>
      </c>
      <c r="L83" s="133"/>
      <c r="M83" s="138"/>
      <c r="N83" s="139"/>
      <c r="O83" s="139"/>
      <c r="P83" s="140">
        <f>P84+P91</f>
        <v>0</v>
      </c>
      <c r="Q83" s="139"/>
      <c r="R83" s="140">
        <f>R84+R91</f>
        <v>0</v>
      </c>
      <c r="S83" s="139"/>
      <c r="T83" s="141">
        <f>T84+T91</f>
        <v>0</v>
      </c>
      <c r="AR83" s="134" t="s">
        <v>158</v>
      </c>
      <c r="AT83" s="142" t="s">
        <v>69</v>
      </c>
      <c r="AU83" s="142" t="s">
        <v>70</v>
      </c>
      <c r="AY83" s="134" t="s">
        <v>126</v>
      </c>
      <c r="BK83" s="143">
        <f>BK84+BK91</f>
        <v>0</v>
      </c>
    </row>
    <row r="84" spans="1:65" s="132" customFormat="1" ht="22.75" customHeight="1">
      <c r="B84" s="133"/>
      <c r="D84" s="134" t="s">
        <v>69</v>
      </c>
      <c r="E84" s="144" t="s">
        <v>978</v>
      </c>
      <c r="F84" s="144" t="s">
        <v>979</v>
      </c>
      <c r="I84" s="136"/>
      <c r="J84" s="145">
        <f>BK84</f>
        <v>0</v>
      </c>
      <c r="L84" s="133"/>
      <c r="M84" s="138"/>
      <c r="N84" s="139"/>
      <c r="O84" s="139"/>
      <c r="P84" s="140">
        <f>SUM(P85:P90)</f>
        <v>0</v>
      </c>
      <c r="Q84" s="139"/>
      <c r="R84" s="140">
        <f>SUM(R85:R90)</f>
        <v>0</v>
      </c>
      <c r="S84" s="139"/>
      <c r="T84" s="141">
        <f>SUM(T85:T90)</f>
        <v>0</v>
      </c>
      <c r="AR84" s="134" t="s">
        <v>158</v>
      </c>
      <c r="AT84" s="142" t="s">
        <v>69</v>
      </c>
      <c r="AU84" s="142" t="s">
        <v>78</v>
      </c>
      <c r="AY84" s="134" t="s">
        <v>126</v>
      </c>
      <c r="BK84" s="143">
        <f>SUM(BK85:BK90)</f>
        <v>0</v>
      </c>
    </row>
    <row r="85" spans="1:65" s="33" customFormat="1" ht="16.5" customHeight="1">
      <c r="A85" s="29"/>
      <c r="B85" s="146"/>
      <c r="C85" s="147" t="s">
        <v>78</v>
      </c>
      <c r="D85" s="147" t="s">
        <v>128</v>
      </c>
      <c r="E85" s="148" t="s">
        <v>980</v>
      </c>
      <c r="F85" s="149" t="s">
        <v>981</v>
      </c>
      <c r="G85" s="150" t="s">
        <v>982</v>
      </c>
      <c r="H85" s="311">
        <v>1</v>
      </c>
      <c r="I85" s="151"/>
      <c r="J85" s="152">
        <f>ROUND(I85*H85,2)</f>
        <v>0</v>
      </c>
      <c r="K85" s="149" t="s">
        <v>132</v>
      </c>
      <c r="L85" s="30"/>
      <c r="M85" s="153"/>
      <c r="N85" s="154" t="s">
        <v>41</v>
      </c>
      <c r="O85" s="52"/>
      <c r="P85" s="155">
        <f>O85*H85</f>
        <v>0</v>
      </c>
      <c r="Q85" s="155">
        <v>0</v>
      </c>
      <c r="R85" s="155">
        <f>Q85*H85</f>
        <v>0</v>
      </c>
      <c r="S85" s="155">
        <v>0</v>
      </c>
      <c r="T85" s="156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57" t="s">
        <v>680</v>
      </c>
      <c r="AT85" s="157" t="s">
        <v>128</v>
      </c>
      <c r="AU85" s="157" t="s">
        <v>80</v>
      </c>
      <c r="AY85" s="16" t="s">
        <v>126</v>
      </c>
      <c r="BE85" s="158">
        <f>IF(N85="základní",J85,0)</f>
        <v>0</v>
      </c>
      <c r="BF85" s="158">
        <f>IF(N85="snížená",J85,0)</f>
        <v>0</v>
      </c>
      <c r="BG85" s="158">
        <f>IF(N85="zákl. přenesená",J85,0)</f>
        <v>0</v>
      </c>
      <c r="BH85" s="158">
        <f>IF(N85="sníž. přenesená",J85,0)</f>
        <v>0</v>
      </c>
      <c r="BI85" s="158">
        <f>IF(N85="nulová",J85,0)</f>
        <v>0</v>
      </c>
      <c r="BJ85" s="16" t="s">
        <v>78</v>
      </c>
      <c r="BK85" s="158">
        <f>ROUND(I85*H85,2)</f>
        <v>0</v>
      </c>
      <c r="BL85" s="16" t="s">
        <v>680</v>
      </c>
      <c r="BM85" s="157" t="s">
        <v>983</v>
      </c>
    </row>
    <row r="86" spans="1:65" s="33" customFormat="1" ht="12">
      <c r="A86" s="29"/>
      <c r="B86" s="30"/>
      <c r="C86" s="29"/>
      <c r="D86" s="159" t="s">
        <v>135</v>
      </c>
      <c r="E86" s="29"/>
      <c r="F86" s="160" t="s">
        <v>981</v>
      </c>
      <c r="G86" s="29"/>
      <c r="H86" s="29"/>
      <c r="I86" s="161"/>
      <c r="J86" s="29"/>
      <c r="K86" s="29"/>
      <c r="L86" s="30"/>
      <c r="M86" s="162"/>
      <c r="N86" s="163"/>
      <c r="O86" s="52"/>
      <c r="P86" s="52"/>
      <c r="Q86" s="52"/>
      <c r="R86" s="52"/>
      <c r="S86" s="52"/>
      <c r="T86" s="53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6" t="s">
        <v>135</v>
      </c>
      <c r="AU86" s="16" t="s">
        <v>80</v>
      </c>
    </row>
    <row r="87" spans="1:65" s="33" customFormat="1" ht="24">
      <c r="A87" s="29"/>
      <c r="B87" s="30"/>
      <c r="C87" s="29"/>
      <c r="D87" s="159" t="s">
        <v>137</v>
      </c>
      <c r="E87" s="29"/>
      <c r="F87" s="164" t="s">
        <v>984</v>
      </c>
      <c r="G87" s="29"/>
      <c r="H87" s="29"/>
      <c r="I87" s="161"/>
      <c r="J87" s="29"/>
      <c r="K87" s="29"/>
      <c r="L87" s="30"/>
      <c r="M87" s="162"/>
      <c r="N87" s="163"/>
      <c r="O87" s="52"/>
      <c r="P87" s="52"/>
      <c r="Q87" s="52"/>
      <c r="R87" s="52"/>
      <c r="S87" s="52"/>
      <c r="T87" s="53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6" t="s">
        <v>137</v>
      </c>
      <c r="AU87" s="16" t="s">
        <v>80</v>
      </c>
    </row>
    <row r="88" spans="1:65" s="33" customFormat="1" ht="16.5" customHeight="1">
      <c r="A88" s="29"/>
      <c r="B88" s="146"/>
      <c r="C88" s="147" t="s">
        <v>80</v>
      </c>
      <c r="D88" s="147" t="s">
        <v>128</v>
      </c>
      <c r="E88" s="148" t="s">
        <v>985</v>
      </c>
      <c r="F88" s="149" t="s">
        <v>986</v>
      </c>
      <c r="G88" s="150" t="s">
        <v>982</v>
      </c>
      <c r="H88" s="311">
        <v>1</v>
      </c>
      <c r="I88" s="151"/>
      <c r="J88" s="152">
        <f>ROUND(I88*H88,2)</f>
        <v>0</v>
      </c>
      <c r="K88" s="149" t="s">
        <v>132</v>
      </c>
      <c r="L88" s="30"/>
      <c r="M88" s="153"/>
      <c r="N88" s="154" t="s">
        <v>41</v>
      </c>
      <c r="O88" s="52"/>
      <c r="P88" s="155">
        <f>O88*H88</f>
        <v>0</v>
      </c>
      <c r="Q88" s="155">
        <v>0</v>
      </c>
      <c r="R88" s="155">
        <f>Q88*H88</f>
        <v>0</v>
      </c>
      <c r="S88" s="155">
        <v>0</v>
      </c>
      <c r="T88" s="156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57" t="s">
        <v>680</v>
      </c>
      <c r="AT88" s="157" t="s">
        <v>128</v>
      </c>
      <c r="AU88" s="157" t="s">
        <v>80</v>
      </c>
      <c r="AY88" s="16" t="s">
        <v>126</v>
      </c>
      <c r="BE88" s="158">
        <f>IF(N88="základní",J88,0)</f>
        <v>0</v>
      </c>
      <c r="BF88" s="158">
        <f>IF(N88="snížená",J88,0)</f>
        <v>0</v>
      </c>
      <c r="BG88" s="158">
        <f>IF(N88="zákl. přenesená",J88,0)</f>
        <v>0</v>
      </c>
      <c r="BH88" s="158">
        <f>IF(N88="sníž. přenesená",J88,0)</f>
        <v>0</v>
      </c>
      <c r="BI88" s="158">
        <f>IF(N88="nulová",J88,0)</f>
        <v>0</v>
      </c>
      <c r="BJ88" s="16" t="s">
        <v>78</v>
      </c>
      <c r="BK88" s="158">
        <f>ROUND(I88*H88,2)</f>
        <v>0</v>
      </c>
      <c r="BL88" s="16" t="s">
        <v>680</v>
      </c>
      <c r="BM88" s="157" t="s">
        <v>987</v>
      </c>
    </row>
    <row r="89" spans="1:65" s="33" customFormat="1" ht="12">
      <c r="A89" s="29"/>
      <c r="B89" s="30"/>
      <c r="C89" s="29"/>
      <c r="D89" s="159" t="s">
        <v>135</v>
      </c>
      <c r="E89" s="29"/>
      <c r="F89" s="160" t="s">
        <v>986</v>
      </c>
      <c r="G89" s="29"/>
      <c r="H89" s="29"/>
      <c r="I89" s="161"/>
      <c r="J89" s="29"/>
      <c r="K89" s="29"/>
      <c r="L89" s="30"/>
      <c r="M89" s="162"/>
      <c r="N89" s="163"/>
      <c r="O89" s="52"/>
      <c r="P89" s="52"/>
      <c r="Q89" s="52"/>
      <c r="R89" s="52"/>
      <c r="S89" s="52"/>
      <c r="T89" s="53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6" t="s">
        <v>135</v>
      </c>
      <c r="AU89" s="16" t="s">
        <v>80</v>
      </c>
    </row>
    <row r="90" spans="1:65" s="33" customFormat="1" ht="24">
      <c r="A90" s="29"/>
      <c r="B90" s="30"/>
      <c r="C90" s="29"/>
      <c r="D90" s="159" t="s">
        <v>137</v>
      </c>
      <c r="E90" s="29"/>
      <c r="F90" s="164" t="s">
        <v>988</v>
      </c>
      <c r="G90" s="29"/>
      <c r="H90" s="29"/>
      <c r="I90" s="161"/>
      <c r="J90" s="29"/>
      <c r="K90" s="29"/>
      <c r="L90" s="30"/>
      <c r="M90" s="162"/>
      <c r="N90" s="163"/>
      <c r="O90" s="52"/>
      <c r="P90" s="52"/>
      <c r="Q90" s="52"/>
      <c r="R90" s="52"/>
      <c r="S90" s="52"/>
      <c r="T90" s="53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6" t="s">
        <v>137</v>
      </c>
      <c r="AU90" s="16" t="s">
        <v>80</v>
      </c>
    </row>
    <row r="91" spans="1:65" s="132" customFormat="1" ht="22.75" customHeight="1">
      <c r="B91" s="133"/>
      <c r="D91" s="134" t="s">
        <v>69</v>
      </c>
      <c r="E91" s="144" t="s">
        <v>989</v>
      </c>
      <c r="F91" s="144" t="s">
        <v>990</v>
      </c>
      <c r="I91" s="136"/>
      <c r="J91" s="145">
        <f>BK91</f>
        <v>0</v>
      </c>
      <c r="L91" s="133"/>
      <c r="M91" s="138"/>
      <c r="N91" s="139"/>
      <c r="O91" s="139"/>
      <c r="P91" s="140">
        <f>SUM(P92:P97)</f>
        <v>0</v>
      </c>
      <c r="Q91" s="139"/>
      <c r="R91" s="140">
        <f>SUM(R92:R97)</f>
        <v>0</v>
      </c>
      <c r="S91" s="139"/>
      <c r="T91" s="141">
        <f>SUM(T92:T97)</f>
        <v>0</v>
      </c>
      <c r="AR91" s="134" t="s">
        <v>158</v>
      </c>
      <c r="AT91" s="142" t="s">
        <v>69</v>
      </c>
      <c r="AU91" s="142" t="s">
        <v>78</v>
      </c>
      <c r="AY91" s="134" t="s">
        <v>126</v>
      </c>
      <c r="BK91" s="143">
        <f>SUM(BK92:BK97)</f>
        <v>0</v>
      </c>
    </row>
    <row r="92" spans="1:65" s="33" customFormat="1" ht="16.5" customHeight="1">
      <c r="A92" s="29"/>
      <c r="B92" s="146"/>
      <c r="C92" s="147" t="s">
        <v>148</v>
      </c>
      <c r="D92" s="147" t="s">
        <v>128</v>
      </c>
      <c r="E92" s="148" t="s">
        <v>991</v>
      </c>
      <c r="F92" s="149" t="s">
        <v>990</v>
      </c>
      <c r="G92" s="150" t="s">
        <v>982</v>
      </c>
      <c r="H92" s="311">
        <v>1</v>
      </c>
      <c r="I92" s="151"/>
      <c r="J92" s="152">
        <f>ROUND(I92*H92,2)</f>
        <v>0</v>
      </c>
      <c r="K92" s="149" t="s">
        <v>132</v>
      </c>
      <c r="L92" s="30"/>
      <c r="M92" s="153"/>
      <c r="N92" s="154" t="s">
        <v>41</v>
      </c>
      <c r="O92" s="52"/>
      <c r="P92" s="155">
        <f>O92*H92</f>
        <v>0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57" t="s">
        <v>680</v>
      </c>
      <c r="AT92" s="157" t="s">
        <v>128</v>
      </c>
      <c r="AU92" s="157" t="s">
        <v>80</v>
      </c>
      <c r="AY92" s="16" t="s">
        <v>126</v>
      </c>
      <c r="BE92" s="158">
        <f>IF(N92="základní",J92,0)</f>
        <v>0</v>
      </c>
      <c r="BF92" s="158">
        <f>IF(N92="snížená",J92,0)</f>
        <v>0</v>
      </c>
      <c r="BG92" s="158">
        <f>IF(N92="zákl. přenesená",J92,0)</f>
        <v>0</v>
      </c>
      <c r="BH92" s="158">
        <f>IF(N92="sníž. přenesená",J92,0)</f>
        <v>0</v>
      </c>
      <c r="BI92" s="158">
        <f>IF(N92="nulová",J92,0)</f>
        <v>0</v>
      </c>
      <c r="BJ92" s="16" t="s">
        <v>78</v>
      </c>
      <c r="BK92" s="158">
        <f>ROUND(I92*H92,2)</f>
        <v>0</v>
      </c>
      <c r="BL92" s="16" t="s">
        <v>680</v>
      </c>
      <c r="BM92" s="157" t="s">
        <v>992</v>
      </c>
    </row>
    <row r="93" spans="1:65" s="33" customFormat="1" ht="12">
      <c r="A93" s="29"/>
      <c r="B93" s="30"/>
      <c r="C93" s="29"/>
      <c r="D93" s="159" t="s">
        <v>135</v>
      </c>
      <c r="E93" s="29"/>
      <c r="F93" s="160" t="s">
        <v>990</v>
      </c>
      <c r="G93" s="29"/>
      <c r="H93" s="29"/>
      <c r="I93" s="161"/>
      <c r="J93" s="29"/>
      <c r="K93" s="29"/>
      <c r="L93" s="30"/>
      <c r="M93" s="162"/>
      <c r="N93" s="163"/>
      <c r="O93" s="52"/>
      <c r="P93" s="52"/>
      <c r="Q93" s="52"/>
      <c r="R93" s="52"/>
      <c r="S93" s="52"/>
      <c r="T93" s="53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135</v>
      </c>
      <c r="AU93" s="16" t="s">
        <v>80</v>
      </c>
    </row>
    <row r="94" spans="1:65" s="33" customFormat="1" ht="24">
      <c r="A94" s="29"/>
      <c r="B94" s="30"/>
      <c r="C94" s="29"/>
      <c r="D94" s="159" t="s">
        <v>137</v>
      </c>
      <c r="E94" s="29"/>
      <c r="F94" s="164" t="s">
        <v>993</v>
      </c>
      <c r="G94" s="29"/>
      <c r="H94" s="29"/>
      <c r="I94" s="161"/>
      <c r="J94" s="29"/>
      <c r="K94" s="29"/>
      <c r="L94" s="30"/>
      <c r="M94" s="162"/>
      <c r="N94" s="163"/>
      <c r="O94" s="52"/>
      <c r="P94" s="52"/>
      <c r="Q94" s="52"/>
      <c r="R94" s="52"/>
      <c r="S94" s="52"/>
      <c r="T94" s="53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6" t="s">
        <v>137</v>
      </c>
      <c r="AU94" s="16" t="s">
        <v>80</v>
      </c>
    </row>
    <row r="95" spans="1:65" s="33" customFormat="1" ht="16.5" customHeight="1">
      <c r="A95" s="29"/>
      <c r="B95" s="146"/>
      <c r="C95" s="147" t="s">
        <v>133</v>
      </c>
      <c r="D95" s="147" t="s">
        <v>128</v>
      </c>
      <c r="E95" s="148" t="s">
        <v>994</v>
      </c>
      <c r="F95" s="149" t="s">
        <v>995</v>
      </c>
      <c r="G95" s="150" t="s">
        <v>982</v>
      </c>
      <c r="H95" s="311">
        <v>1</v>
      </c>
      <c r="I95" s="151"/>
      <c r="J95" s="152">
        <f>ROUND(I95*H95,2)</f>
        <v>0</v>
      </c>
      <c r="K95" s="149" t="s">
        <v>132</v>
      </c>
      <c r="L95" s="30"/>
      <c r="M95" s="153"/>
      <c r="N95" s="154" t="s">
        <v>41</v>
      </c>
      <c r="O95" s="52"/>
      <c r="P95" s="155">
        <f>O95*H95</f>
        <v>0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57" t="s">
        <v>680</v>
      </c>
      <c r="AT95" s="157" t="s">
        <v>128</v>
      </c>
      <c r="AU95" s="157" t="s">
        <v>80</v>
      </c>
      <c r="AY95" s="16" t="s">
        <v>126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78</v>
      </c>
      <c r="BK95" s="158">
        <f>ROUND(I95*H95,2)</f>
        <v>0</v>
      </c>
      <c r="BL95" s="16" t="s">
        <v>680</v>
      </c>
      <c r="BM95" s="157" t="s">
        <v>996</v>
      </c>
    </row>
    <row r="96" spans="1:65" s="33" customFormat="1" ht="12">
      <c r="A96" s="29"/>
      <c r="B96" s="30"/>
      <c r="C96" s="29"/>
      <c r="D96" s="159" t="s">
        <v>135</v>
      </c>
      <c r="E96" s="29"/>
      <c r="F96" s="160" t="s">
        <v>995</v>
      </c>
      <c r="G96" s="29"/>
      <c r="H96" s="29"/>
      <c r="I96" s="161"/>
      <c r="J96" s="29"/>
      <c r="K96" s="29"/>
      <c r="L96" s="30"/>
      <c r="M96" s="162"/>
      <c r="N96" s="163"/>
      <c r="O96" s="52"/>
      <c r="P96" s="52"/>
      <c r="Q96" s="52"/>
      <c r="R96" s="52"/>
      <c r="S96" s="52"/>
      <c r="T96" s="53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6" t="s">
        <v>135</v>
      </c>
      <c r="AU96" s="16" t="s">
        <v>80</v>
      </c>
    </row>
    <row r="97" spans="1:47" s="33" customFormat="1" ht="24">
      <c r="A97" s="29"/>
      <c r="B97" s="30"/>
      <c r="C97" s="29"/>
      <c r="D97" s="159" t="s">
        <v>137</v>
      </c>
      <c r="E97" s="29"/>
      <c r="F97" s="164" t="s">
        <v>997</v>
      </c>
      <c r="G97" s="29"/>
      <c r="H97" s="29"/>
      <c r="I97" s="161"/>
      <c r="J97" s="29"/>
      <c r="K97" s="29"/>
      <c r="L97" s="30"/>
      <c r="M97" s="194"/>
      <c r="N97" s="195"/>
      <c r="O97" s="196"/>
      <c r="P97" s="196"/>
      <c r="Q97" s="196"/>
      <c r="R97" s="196"/>
      <c r="S97" s="196"/>
      <c r="T97" s="197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6" t="s">
        <v>137</v>
      </c>
      <c r="AU97" s="16" t="s">
        <v>80</v>
      </c>
    </row>
    <row r="98" spans="1:47" s="33" customFormat="1" ht="7" customHeight="1">
      <c r="A98" s="2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0"/>
      <c r="M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</sheetData>
  <sheetProtection algorithmName="SHA-512" hashValue="7SDyeUgN+gNfWX6xXpGadrmK56sc3f58dsDFTolXuSHItm380Eyd5J/ML9vB6wwSZ9mu566eOuugfMD8+8K8iw==" saltValue="QqAJgoBiJsxw/9lEsM9F8Q==" spinCount="100000" sheet="1" objects="1" scenarios="1" selectLockedCells="1"/>
  <autoFilter ref="C81:K97" xr:uid="{00000000-0009-0000-0000-000004000000}"/>
  <mergeCells count="9">
    <mergeCell ref="E48:H48"/>
    <mergeCell ref="E50:H50"/>
    <mergeCell ref="E72:H72"/>
    <mergeCell ref="E74:H74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baseColWidth="10" defaultColWidth="8.5" defaultRowHeight="11"/>
  <cols>
    <col min="1" max="1" width="8.25" style="198" customWidth="1"/>
    <col min="2" max="2" width="1.75" style="198" customWidth="1"/>
    <col min="3" max="4" width="5" style="198" customWidth="1"/>
    <col min="5" max="5" width="11.75" style="198" customWidth="1"/>
    <col min="6" max="6" width="9.25" style="198" customWidth="1"/>
    <col min="7" max="7" width="5" style="198" customWidth="1"/>
    <col min="8" max="8" width="77.75" style="198" customWidth="1"/>
    <col min="9" max="10" width="20" style="198" customWidth="1"/>
    <col min="11" max="11" width="1.75" style="198" customWidth="1"/>
  </cols>
  <sheetData>
    <row r="1" spans="2:11" s="14" customFormat="1" ht="37.5" customHeight="1"/>
    <row r="2" spans="2:11" s="14" customFormat="1" ht="7.5" customHeight="1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202" customFormat="1" ht="45" customHeight="1">
      <c r="B3" s="203"/>
      <c r="C3" s="291" t="s">
        <v>998</v>
      </c>
      <c r="D3" s="291"/>
      <c r="E3" s="291"/>
      <c r="F3" s="291"/>
      <c r="G3" s="291"/>
      <c r="H3" s="291"/>
      <c r="I3" s="291"/>
      <c r="J3" s="291"/>
      <c r="K3" s="204"/>
    </row>
    <row r="4" spans="2:11" s="14" customFormat="1" ht="25.5" customHeight="1">
      <c r="B4" s="205"/>
      <c r="C4" s="292" t="s">
        <v>999</v>
      </c>
      <c r="D4" s="292"/>
      <c r="E4" s="292"/>
      <c r="F4" s="292"/>
      <c r="G4" s="292"/>
      <c r="H4" s="292"/>
      <c r="I4" s="292"/>
      <c r="J4" s="292"/>
      <c r="K4" s="206"/>
    </row>
    <row r="5" spans="2:11" s="14" customFormat="1" ht="5.25" customHeight="1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s="14" customFormat="1" ht="15" customHeight="1">
      <c r="B6" s="205"/>
      <c r="C6" s="293" t="s">
        <v>1000</v>
      </c>
      <c r="D6" s="293"/>
      <c r="E6" s="293"/>
      <c r="F6" s="293"/>
      <c r="G6" s="293"/>
      <c r="H6" s="293"/>
      <c r="I6" s="293"/>
      <c r="J6" s="293"/>
      <c r="K6" s="206"/>
    </row>
    <row r="7" spans="2:11" s="14" customFormat="1" ht="15" customHeight="1">
      <c r="B7" s="209"/>
      <c r="C7" s="293" t="s">
        <v>1001</v>
      </c>
      <c r="D7" s="293"/>
      <c r="E7" s="293"/>
      <c r="F7" s="293"/>
      <c r="G7" s="293"/>
      <c r="H7" s="293"/>
      <c r="I7" s="293"/>
      <c r="J7" s="293"/>
      <c r="K7" s="206"/>
    </row>
    <row r="8" spans="2:11" s="14" customFormat="1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s="14" customFormat="1" ht="15" customHeight="1">
      <c r="B9" s="209"/>
      <c r="C9" s="294" t="s">
        <v>1002</v>
      </c>
      <c r="D9" s="294"/>
      <c r="E9" s="294"/>
      <c r="F9" s="294"/>
      <c r="G9" s="294"/>
      <c r="H9" s="294"/>
      <c r="I9" s="294"/>
      <c r="J9" s="294"/>
      <c r="K9" s="206"/>
    </row>
    <row r="10" spans="2:11" s="14" customFormat="1" ht="15" customHeight="1">
      <c r="B10" s="209"/>
      <c r="C10" s="208"/>
      <c r="D10" s="293" t="s">
        <v>1003</v>
      </c>
      <c r="E10" s="293"/>
      <c r="F10" s="293"/>
      <c r="G10" s="293"/>
      <c r="H10" s="293"/>
      <c r="I10" s="293"/>
      <c r="J10" s="293"/>
      <c r="K10" s="206"/>
    </row>
    <row r="11" spans="2:11" s="14" customFormat="1" ht="15" customHeight="1">
      <c r="B11" s="209"/>
      <c r="C11" s="210"/>
      <c r="D11" s="293" t="s">
        <v>1004</v>
      </c>
      <c r="E11" s="293"/>
      <c r="F11" s="293"/>
      <c r="G11" s="293"/>
      <c r="H11" s="293"/>
      <c r="I11" s="293"/>
      <c r="J11" s="293"/>
      <c r="K11" s="206"/>
    </row>
    <row r="12" spans="2:11" s="14" customFormat="1" ht="15" customHeight="1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s="14" customFormat="1" ht="15" customHeight="1">
      <c r="B13" s="209"/>
      <c r="C13" s="210"/>
      <c r="D13" s="211" t="s">
        <v>1005</v>
      </c>
      <c r="E13" s="208"/>
      <c r="F13" s="208"/>
      <c r="G13" s="208"/>
      <c r="H13" s="208"/>
      <c r="I13" s="208"/>
      <c r="J13" s="208"/>
      <c r="K13" s="206"/>
    </row>
    <row r="14" spans="2:11" s="14" customFormat="1" ht="12.75" customHeight="1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s="14" customFormat="1" ht="15" customHeight="1">
      <c r="B15" s="209"/>
      <c r="C15" s="210"/>
      <c r="D15" s="293" t="s">
        <v>1006</v>
      </c>
      <c r="E15" s="293"/>
      <c r="F15" s="293"/>
      <c r="G15" s="293"/>
      <c r="H15" s="293"/>
      <c r="I15" s="293"/>
      <c r="J15" s="293"/>
      <c r="K15" s="206"/>
    </row>
    <row r="16" spans="2:11" s="14" customFormat="1" ht="15" customHeight="1">
      <c r="B16" s="209"/>
      <c r="C16" s="210"/>
      <c r="D16" s="293" t="s">
        <v>1007</v>
      </c>
      <c r="E16" s="293"/>
      <c r="F16" s="293"/>
      <c r="G16" s="293"/>
      <c r="H16" s="293"/>
      <c r="I16" s="293"/>
      <c r="J16" s="293"/>
      <c r="K16" s="206"/>
    </row>
    <row r="17" spans="2:11" s="14" customFormat="1" ht="15" customHeight="1">
      <c r="B17" s="209"/>
      <c r="C17" s="210"/>
      <c r="D17" s="293" t="s">
        <v>1008</v>
      </c>
      <c r="E17" s="293"/>
      <c r="F17" s="293"/>
      <c r="G17" s="293"/>
      <c r="H17" s="293"/>
      <c r="I17" s="293"/>
      <c r="J17" s="293"/>
      <c r="K17" s="206"/>
    </row>
    <row r="18" spans="2:11" s="14" customFormat="1" ht="15" customHeight="1">
      <c r="B18" s="209"/>
      <c r="C18" s="210"/>
      <c r="D18" s="210"/>
      <c r="E18" s="212" t="s">
        <v>77</v>
      </c>
      <c r="F18" s="293" t="s">
        <v>1009</v>
      </c>
      <c r="G18" s="293"/>
      <c r="H18" s="293"/>
      <c r="I18" s="293"/>
      <c r="J18" s="293"/>
      <c r="K18" s="206"/>
    </row>
    <row r="19" spans="2:11" s="14" customFormat="1" ht="15" customHeight="1">
      <c r="B19" s="209"/>
      <c r="C19" s="210"/>
      <c r="D19" s="210"/>
      <c r="E19" s="212" t="s">
        <v>1010</v>
      </c>
      <c r="F19" s="293" t="s">
        <v>1011</v>
      </c>
      <c r="G19" s="293"/>
      <c r="H19" s="293"/>
      <c r="I19" s="293"/>
      <c r="J19" s="293"/>
      <c r="K19" s="206"/>
    </row>
    <row r="20" spans="2:11" s="14" customFormat="1" ht="15" customHeight="1">
      <c r="B20" s="209"/>
      <c r="C20" s="210"/>
      <c r="D20" s="210"/>
      <c r="E20" s="212" t="s">
        <v>1012</v>
      </c>
      <c r="F20" s="293" t="s">
        <v>1013</v>
      </c>
      <c r="G20" s="293"/>
      <c r="H20" s="293"/>
      <c r="I20" s="293"/>
      <c r="J20" s="293"/>
      <c r="K20" s="206"/>
    </row>
    <row r="21" spans="2:11" s="14" customFormat="1" ht="15" customHeight="1">
      <c r="B21" s="209"/>
      <c r="C21" s="210"/>
      <c r="D21" s="210"/>
      <c r="E21" s="212" t="s">
        <v>87</v>
      </c>
      <c r="F21" s="293" t="s">
        <v>88</v>
      </c>
      <c r="G21" s="293"/>
      <c r="H21" s="293"/>
      <c r="I21" s="293"/>
      <c r="J21" s="293"/>
      <c r="K21" s="206"/>
    </row>
    <row r="22" spans="2:11" s="14" customFormat="1" ht="15" customHeight="1">
      <c r="B22" s="209"/>
      <c r="C22" s="210"/>
      <c r="D22" s="210"/>
      <c r="E22" s="212" t="s">
        <v>1014</v>
      </c>
      <c r="F22" s="293" t="s">
        <v>1015</v>
      </c>
      <c r="G22" s="293"/>
      <c r="H22" s="293"/>
      <c r="I22" s="293"/>
      <c r="J22" s="293"/>
      <c r="K22" s="206"/>
    </row>
    <row r="23" spans="2:11" s="14" customFormat="1" ht="15" customHeight="1">
      <c r="B23" s="209"/>
      <c r="C23" s="210"/>
      <c r="D23" s="210"/>
      <c r="E23" s="212" t="s">
        <v>1016</v>
      </c>
      <c r="F23" s="293" t="s">
        <v>1017</v>
      </c>
      <c r="G23" s="293"/>
      <c r="H23" s="293"/>
      <c r="I23" s="293"/>
      <c r="J23" s="293"/>
      <c r="K23" s="206"/>
    </row>
    <row r="24" spans="2:11" s="14" customFormat="1" ht="12.75" customHeight="1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s="14" customFormat="1" ht="15" customHeight="1">
      <c r="B25" s="209"/>
      <c r="C25" s="294" t="s">
        <v>1018</v>
      </c>
      <c r="D25" s="294"/>
      <c r="E25" s="294"/>
      <c r="F25" s="294"/>
      <c r="G25" s="294"/>
      <c r="H25" s="294"/>
      <c r="I25" s="294"/>
      <c r="J25" s="294"/>
      <c r="K25" s="206"/>
    </row>
    <row r="26" spans="2:11" s="14" customFormat="1" ht="15" customHeight="1">
      <c r="B26" s="209"/>
      <c r="C26" s="293" t="s">
        <v>1019</v>
      </c>
      <c r="D26" s="293"/>
      <c r="E26" s="293"/>
      <c r="F26" s="293"/>
      <c r="G26" s="293"/>
      <c r="H26" s="293"/>
      <c r="I26" s="293"/>
      <c r="J26" s="293"/>
      <c r="K26" s="206"/>
    </row>
    <row r="27" spans="2:11" s="14" customFormat="1" ht="15" customHeight="1">
      <c r="B27" s="209"/>
      <c r="C27" s="208"/>
      <c r="D27" s="295" t="s">
        <v>1020</v>
      </c>
      <c r="E27" s="295"/>
      <c r="F27" s="295"/>
      <c r="G27" s="295"/>
      <c r="H27" s="295"/>
      <c r="I27" s="295"/>
      <c r="J27" s="295"/>
      <c r="K27" s="206"/>
    </row>
    <row r="28" spans="2:11" s="14" customFormat="1" ht="15" customHeight="1">
      <c r="B28" s="209"/>
      <c r="C28" s="210"/>
      <c r="D28" s="293" t="s">
        <v>1021</v>
      </c>
      <c r="E28" s="293"/>
      <c r="F28" s="293"/>
      <c r="G28" s="293"/>
      <c r="H28" s="293"/>
      <c r="I28" s="293"/>
      <c r="J28" s="293"/>
      <c r="K28" s="206"/>
    </row>
    <row r="29" spans="2:11" s="14" customFormat="1" ht="12.75" customHeight="1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s="14" customFormat="1" ht="15" customHeight="1">
      <c r="B30" s="209"/>
      <c r="C30" s="210"/>
      <c r="D30" s="295" t="s">
        <v>1022</v>
      </c>
      <c r="E30" s="295"/>
      <c r="F30" s="295"/>
      <c r="G30" s="295"/>
      <c r="H30" s="295"/>
      <c r="I30" s="295"/>
      <c r="J30" s="295"/>
      <c r="K30" s="206"/>
    </row>
    <row r="31" spans="2:11" s="14" customFormat="1" ht="15" customHeight="1">
      <c r="B31" s="209"/>
      <c r="C31" s="210"/>
      <c r="D31" s="293" t="s">
        <v>1023</v>
      </c>
      <c r="E31" s="293"/>
      <c r="F31" s="293"/>
      <c r="G31" s="293"/>
      <c r="H31" s="293"/>
      <c r="I31" s="293"/>
      <c r="J31" s="293"/>
      <c r="K31" s="206"/>
    </row>
    <row r="32" spans="2:11" s="14" customFormat="1" ht="12.75" customHeight="1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s="14" customFormat="1" ht="15" customHeight="1">
      <c r="B33" s="209"/>
      <c r="C33" s="210"/>
      <c r="D33" s="295" t="s">
        <v>1024</v>
      </c>
      <c r="E33" s="295"/>
      <c r="F33" s="295"/>
      <c r="G33" s="295"/>
      <c r="H33" s="295"/>
      <c r="I33" s="295"/>
      <c r="J33" s="295"/>
      <c r="K33" s="206"/>
    </row>
    <row r="34" spans="2:11" s="14" customFormat="1" ht="15" customHeight="1">
      <c r="B34" s="209"/>
      <c r="C34" s="210"/>
      <c r="D34" s="293" t="s">
        <v>1025</v>
      </c>
      <c r="E34" s="293"/>
      <c r="F34" s="293"/>
      <c r="G34" s="293"/>
      <c r="H34" s="293"/>
      <c r="I34" s="293"/>
      <c r="J34" s="293"/>
      <c r="K34" s="206"/>
    </row>
    <row r="35" spans="2:11" s="14" customFormat="1" ht="15" customHeight="1">
      <c r="B35" s="209"/>
      <c r="C35" s="210"/>
      <c r="D35" s="293" t="s">
        <v>1026</v>
      </c>
      <c r="E35" s="293"/>
      <c r="F35" s="293"/>
      <c r="G35" s="293"/>
      <c r="H35" s="293"/>
      <c r="I35" s="293"/>
      <c r="J35" s="293"/>
      <c r="K35" s="206"/>
    </row>
    <row r="36" spans="2:11" s="14" customFormat="1" ht="15" customHeight="1">
      <c r="B36" s="209"/>
      <c r="C36" s="210"/>
      <c r="D36" s="208"/>
      <c r="E36" s="211" t="s">
        <v>112</v>
      </c>
      <c r="F36" s="208"/>
      <c r="G36" s="293" t="s">
        <v>1027</v>
      </c>
      <c r="H36" s="293"/>
      <c r="I36" s="293"/>
      <c r="J36" s="293"/>
      <c r="K36" s="206"/>
    </row>
    <row r="37" spans="2:11" s="14" customFormat="1" ht="30.75" customHeight="1">
      <c r="B37" s="209"/>
      <c r="C37" s="210"/>
      <c r="D37" s="208"/>
      <c r="E37" s="211" t="s">
        <v>1028</v>
      </c>
      <c r="F37" s="208"/>
      <c r="G37" s="293" t="s">
        <v>1029</v>
      </c>
      <c r="H37" s="293"/>
      <c r="I37" s="293"/>
      <c r="J37" s="293"/>
      <c r="K37" s="206"/>
    </row>
    <row r="38" spans="2:11" s="14" customFormat="1" ht="15" customHeight="1">
      <c r="B38" s="209"/>
      <c r="C38" s="210"/>
      <c r="D38" s="208"/>
      <c r="E38" s="211" t="s">
        <v>51</v>
      </c>
      <c r="F38" s="208"/>
      <c r="G38" s="293" t="s">
        <v>1030</v>
      </c>
      <c r="H38" s="293"/>
      <c r="I38" s="293"/>
      <c r="J38" s="293"/>
      <c r="K38" s="206"/>
    </row>
    <row r="39" spans="2:11" s="14" customFormat="1" ht="15" customHeight="1">
      <c r="B39" s="209"/>
      <c r="C39" s="210"/>
      <c r="D39" s="208"/>
      <c r="E39" s="211" t="s">
        <v>52</v>
      </c>
      <c r="F39" s="208"/>
      <c r="G39" s="293" t="s">
        <v>1031</v>
      </c>
      <c r="H39" s="293"/>
      <c r="I39" s="293"/>
      <c r="J39" s="293"/>
      <c r="K39" s="206"/>
    </row>
    <row r="40" spans="2:11" s="14" customFormat="1" ht="15" customHeight="1">
      <c r="B40" s="209"/>
      <c r="C40" s="210"/>
      <c r="D40" s="208"/>
      <c r="E40" s="211" t="s">
        <v>113</v>
      </c>
      <c r="F40" s="208"/>
      <c r="G40" s="293" t="s">
        <v>1032</v>
      </c>
      <c r="H40" s="293"/>
      <c r="I40" s="293"/>
      <c r="J40" s="293"/>
      <c r="K40" s="206"/>
    </row>
    <row r="41" spans="2:11" s="14" customFormat="1" ht="15" customHeight="1">
      <c r="B41" s="209"/>
      <c r="C41" s="210"/>
      <c r="D41" s="208"/>
      <c r="E41" s="211" t="s">
        <v>114</v>
      </c>
      <c r="F41" s="208"/>
      <c r="G41" s="293" t="s">
        <v>1033</v>
      </c>
      <c r="H41" s="293"/>
      <c r="I41" s="293"/>
      <c r="J41" s="293"/>
      <c r="K41" s="206"/>
    </row>
    <row r="42" spans="2:11" s="14" customFormat="1" ht="15" customHeight="1">
      <c r="B42" s="209"/>
      <c r="C42" s="210"/>
      <c r="D42" s="208"/>
      <c r="E42" s="211" t="s">
        <v>1034</v>
      </c>
      <c r="F42" s="208"/>
      <c r="G42" s="293" t="s">
        <v>1035</v>
      </c>
      <c r="H42" s="293"/>
      <c r="I42" s="293"/>
      <c r="J42" s="293"/>
      <c r="K42" s="206"/>
    </row>
    <row r="43" spans="2:11" s="14" customFormat="1" ht="15" customHeight="1">
      <c r="B43" s="209"/>
      <c r="C43" s="210"/>
      <c r="D43" s="208"/>
      <c r="E43" s="211"/>
      <c r="F43" s="208"/>
      <c r="G43" s="293" t="s">
        <v>1036</v>
      </c>
      <c r="H43" s="293"/>
      <c r="I43" s="293"/>
      <c r="J43" s="293"/>
      <c r="K43" s="206"/>
    </row>
    <row r="44" spans="2:11" s="14" customFormat="1" ht="15" customHeight="1">
      <c r="B44" s="209"/>
      <c r="C44" s="210"/>
      <c r="D44" s="208"/>
      <c r="E44" s="211" t="s">
        <v>1037</v>
      </c>
      <c r="F44" s="208"/>
      <c r="G44" s="293" t="s">
        <v>1038</v>
      </c>
      <c r="H44" s="293"/>
      <c r="I44" s="293"/>
      <c r="J44" s="293"/>
      <c r="K44" s="206"/>
    </row>
    <row r="45" spans="2:11" s="14" customFormat="1" ht="15" customHeight="1">
      <c r="B45" s="209"/>
      <c r="C45" s="210"/>
      <c r="D45" s="208"/>
      <c r="E45" s="211" t="s">
        <v>116</v>
      </c>
      <c r="F45" s="208"/>
      <c r="G45" s="293" t="s">
        <v>1039</v>
      </c>
      <c r="H45" s="293"/>
      <c r="I45" s="293"/>
      <c r="J45" s="293"/>
      <c r="K45" s="206"/>
    </row>
    <row r="46" spans="2:11" s="14" customFormat="1" ht="12.75" customHeight="1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s="14" customFormat="1" ht="15" customHeight="1">
      <c r="B47" s="209"/>
      <c r="C47" s="210"/>
      <c r="D47" s="293" t="s">
        <v>1040</v>
      </c>
      <c r="E47" s="293"/>
      <c r="F47" s="293"/>
      <c r="G47" s="293"/>
      <c r="H47" s="293"/>
      <c r="I47" s="293"/>
      <c r="J47" s="293"/>
      <c r="K47" s="206"/>
    </row>
    <row r="48" spans="2:11" s="14" customFormat="1" ht="15" customHeight="1">
      <c r="B48" s="209"/>
      <c r="C48" s="210"/>
      <c r="D48" s="210"/>
      <c r="E48" s="293" t="s">
        <v>1041</v>
      </c>
      <c r="F48" s="293"/>
      <c r="G48" s="293"/>
      <c r="H48" s="293"/>
      <c r="I48" s="293"/>
      <c r="J48" s="293"/>
      <c r="K48" s="206"/>
    </row>
    <row r="49" spans="2:11" s="14" customFormat="1" ht="15" customHeight="1">
      <c r="B49" s="209"/>
      <c r="C49" s="210"/>
      <c r="D49" s="210"/>
      <c r="E49" s="293" t="s">
        <v>1042</v>
      </c>
      <c r="F49" s="293"/>
      <c r="G49" s="293"/>
      <c r="H49" s="293"/>
      <c r="I49" s="293"/>
      <c r="J49" s="293"/>
      <c r="K49" s="206"/>
    </row>
    <row r="50" spans="2:11" s="14" customFormat="1" ht="15" customHeight="1">
      <c r="B50" s="209"/>
      <c r="C50" s="210"/>
      <c r="D50" s="210"/>
      <c r="E50" s="293" t="s">
        <v>1043</v>
      </c>
      <c r="F50" s="293"/>
      <c r="G50" s="293"/>
      <c r="H50" s="293"/>
      <c r="I50" s="293"/>
      <c r="J50" s="293"/>
      <c r="K50" s="206"/>
    </row>
    <row r="51" spans="2:11" s="14" customFormat="1" ht="15" customHeight="1">
      <c r="B51" s="209"/>
      <c r="C51" s="210"/>
      <c r="D51" s="293" t="s">
        <v>1044</v>
      </c>
      <c r="E51" s="293"/>
      <c r="F51" s="293"/>
      <c r="G51" s="293"/>
      <c r="H51" s="293"/>
      <c r="I51" s="293"/>
      <c r="J51" s="293"/>
      <c r="K51" s="206"/>
    </row>
    <row r="52" spans="2:11" s="14" customFormat="1" ht="25.5" customHeight="1">
      <c r="B52" s="205"/>
      <c r="C52" s="292" t="s">
        <v>1045</v>
      </c>
      <c r="D52" s="292"/>
      <c r="E52" s="292"/>
      <c r="F52" s="292"/>
      <c r="G52" s="292"/>
      <c r="H52" s="292"/>
      <c r="I52" s="292"/>
      <c r="J52" s="292"/>
      <c r="K52" s="206"/>
    </row>
    <row r="53" spans="2:11" s="14" customFormat="1" ht="5.25" customHeight="1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s="14" customFormat="1" ht="15" customHeight="1">
      <c r="B54" s="205"/>
      <c r="C54" s="293" t="s">
        <v>1046</v>
      </c>
      <c r="D54" s="293"/>
      <c r="E54" s="293"/>
      <c r="F54" s="293"/>
      <c r="G54" s="293"/>
      <c r="H54" s="293"/>
      <c r="I54" s="293"/>
      <c r="J54" s="293"/>
      <c r="K54" s="206"/>
    </row>
    <row r="55" spans="2:11" s="14" customFormat="1" ht="15" customHeight="1">
      <c r="B55" s="205"/>
      <c r="C55" s="293" t="s">
        <v>1047</v>
      </c>
      <c r="D55" s="293"/>
      <c r="E55" s="293"/>
      <c r="F55" s="293"/>
      <c r="G55" s="293"/>
      <c r="H55" s="293"/>
      <c r="I55" s="293"/>
      <c r="J55" s="293"/>
      <c r="K55" s="206"/>
    </row>
    <row r="56" spans="2:11" s="14" customFormat="1" ht="12.75" customHeight="1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s="14" customFormat="1" ht="15" customHeight="1">
      <c r="B57" s="205"/>
      <c r="C57" s="293" t="s">
        <v>1048</v>
      </c>
      <c r="D57" s="293"/>
      <c r="E57" s="293"/>
      <c r="F57" s="293"/>
      <c r="G57" s="293"/>
      <c r="H57" s="293"/>
      <c r="I57" s="293"/>
      <c r="J57" s="293"/>
      <c r="K57" s="206"/>
    </row>
    <row r="58" spans="2:11" s="14" customFormat="1" ht="15" customHeight="1">
      <c r="B58" s="205"/>
      <c r="C58" s="210"/>
      <c r="D58" s="293" t="s">
        <v>1049</v>
      </c>
      <c r="E58" s="293"/>
      <c r="F58" s="293"/>
      <c r="G58" s="293"/>
      <c r="H58" s="293"/>
      <c r="I58" s="293"/>
      <c r="J58" s="293"/>
      <c r="K58" s="206"/>
    </row>
    <row r="59" spans="2:11" s="14" customFormat="1" ht="15" customHeight="1">
      <c r="B59" s="205"/>
      <c r="C59" s="210"/>
      <c r="D59" s="293" t="s">
        <v>1050</v>
      </c>
      <c r="E59" s="293"/>
      <c r="F59" s="293"/>
      <c r="G59" s="293"/>
      <c r="H59" s="293"/>
      <c r="I59" s="293"/>
      <c r="J59" s="293"/>
      <c r="K59" s="206"/>
    </row>
    <row r="60" spans="2:11" s="14" customFormat="1" ht="15" customHeight="1">
      <c r="B60" s="205"/>
      <c r="C60" s="210"/>
      <c r="D60" s="293" t="s">
        <v>1051</v>
      </c>
      <c r="E60" s="293"/>
      <c r="F60" s="293"/>
      <c r="G60" s="293"/>
      <c r="H60" s="293"/>
      <c r="I60" s="293"/>
      <c r="J60" s="293"/>
      <c r="K60" s="206"/>
    </row>
    <row r="61" spans="2:11" s="14" customFormat="1" ht="15" customHeight="1">
      <c r="B61" s="205"/>
      <c r="C61" s="210"/>
      <c r="D61" s="293" t="s">
        <v>1052</v>
      </c>
      <c r="E61" s="293"/>
      <c r="F61" s="293"/>
      <c r="G61" s="293"/>
      <c r="H61" s="293"/>
      <c r="I61" s="293"/>
      <c r="J61" s="293"/>
      <c r="K61" s="206"/>
    </row>
    <row r="62" spans="2:11" s="14" customFormat="1" ht="15" customHeight="1">
      <c r="B62" s="205"/>
      <c r="C62" s="210"/>
      <c r="D62" s="296" t="s">
        <v>1053</v>
      </c>
      <c r="E62" s="296"/>
      <c r="F62" s="296"/>
      <c r="G62" s="296"/>
      <c r="H62" s="296"/>
      <c r="I62" s="296"/>
      <c r="J62" s="296"/>
      <c r="K62" s="206"/>
    </row>
    <row r="63" spans="2:11" s="14" customFormat="1" ht="15" customHeight="1">
      <c r="B63" s="205"/>
      <c r="C63" s="210"/>
      <c r="D63" s="293" t="s">
        <v>1054</v>
      </c>
      <c r="E63" s="293"/>
      <c r="F63" s="293"/>
      <c r="G63" s="293"/>
      <c r="H63" s="293"/>
      <c r="I63" s="293"/>
      <c r="J63" s="293"/>
      <c r="K63" s="206"/>
    </row>
    <row r="64" spans="2:11" s="14" customFormat="1" ht="12.75" customHeight="1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s="14" customFormat="1" ht="15" customHeight="1">
      <c r="B65" s="205"/>
      <c r="C65" s="210"/>
      <c r="D65" s="293" t="s">
        <v>1055</v>
      </c>
      <c r="E65" s="293"/>
      <c r="F65" s="293"/>
      <c r="G65" s="293"/>
      <c r="H65" s="293"/>
      <c r="I65" s="293"/>
      <c r="J65" s="293"/>
      <c r="K65" s="206"/>
    </row>
    <row r="66" spans="2:11" s="14" customFormat="1" ht="15" customHeight="1">
      <c r="B66" s="205"/>
      <c r="C66" s="210"/>
      <c r="D66" s="296" t="s">
        <v>1056</v>
      </c>
      <c r="E66" s="296"/>
      <c r="F66" s="296"/>
      <c r="G66" s="296"/>
      <c r="H66" s="296"/>
      <c r="I66" s="296"/>
      <c r="J66" s="296"/>
      <c r="K66" s="206"/>
    </row>
    <row r="67" spans="2:11" s="14" customFormat="1" ht="15" customHeight="1">
      <c r="B67" s="205"/>
      <c r="C67" s="210"/>
      <c r="D67" s="293" t="s">
        <v>1057</v>
      </c>
      <c r="E67" s="293"/>
      <c r="F67" s="293"/>
      <c r="G67" s="293"/>
      <c r="H67" s="293"/>
      <c r="I67" s="293"/>
      <c r="J67" s="293"/>
      <c r="K67" s="206"/>
    </row>
    <row r="68" spans="2:11" s="14" customFormat="1" ht="15" customHeight="1">
      <c r="B68" s="205"/>
      <c r="C68" s="210"/>
      <c r="D68" s="293" t="s">
        <v>1058</v>
      </c>
      <c r="E68" s="293"/>
      <c r="F68" s="293"/>
      <c r="G68" s="293"/>
      <c r="H68" s="293"/>
      <c r="I68" s="293"/>
      <c r="J68" s="293"/>
      <c r="K68" s="206"/>
    </row>
    <row r="69" spans="2:11" s="14" customFormat="1" ht="15" customHeight="1">
      <c r="B69" s="205"/>
      <c r="C69" s="210"/>
      <c r="D69" s="293" t="s">
        <v>1059</v>
      </c>
      <c r="E69" s="293"/>
      <c r="F69" s="293"/>
      <c r="G69" s="293"/>
      <c r="H69" s="293"/>
      <c r="I69" s="293"/>
      <c r="J69" s="293"/>
      <c r="K69" s="206"/>
    </row>
    <row r="70" spans="2:11" s="14" customFormat="1" ht="15" customHeight="1">
      <c r="B70" s="205"/>
      <c r="C70" s="210"/>
      <c r="D70" s="293" t="s">
        <v>1060</v>
      </c>
      <c r="E70" s="293"/>
      <c r="F70" s="293"/>
      <c r="G70" s="293"/>
      <c r="H70" s="293"/>
      <c r="I70" s="293"/>
      <c r="J70" s="293"/>
      <c r="K70" s="206"/>
    </row>
    <row r="71" spans="2:11" s="14" customFormat="1" ht="12.75" customHeight="1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s="14" customFormat="1" ht="18.75" customHeight="1"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s="14" customFormat="1" ht="18.75" customHeight="1">
      <c r="B73" s="218"/>
      <c r="C73" s="218"/>
      <c r="D73" s="218"/>
      <c r="E73" s="218"/>
      <c r="F73" s="218"/>
      <c r="G73" s="218"/>
      <c r="H73" s="218"/>
      <c r="I73" s="218"/>
      <c r="J73" s="218"/>
      <c r="K73" s="218"/>
    </row>
    <row r="74" spans="2:11" s="14" customFormat="1" ht="7.5" customHeight="1">
      <c r="B74" s="219"/>
      <c r="C74" s="220"/>
      <c r="D74" s="220"/>
      <c r="E74" s="220"/>
      <c r="F74" s="220"/>
      <c r="G74" s="220"/>
      <c r="H74" s="220"/>
      <c r="I74" s="220"/>
      <c r="J74" s="220"/>
      <c r="K74" s="221"/>
    </row>
    <row r="75" spans="2:11" s="14" customFormat="1" ht="45" customHeight="1">
      <c r="B75" s="222"/>
      <c r="C75" s="297" t="s">
        <v>1061</v>
      </c>
      <c r="D75" s="297"/>
      <c r="E75" s="297"/>
      <c r="F75" s="297"/>
      <c r="G75" s="297"/>
      <c r="H75" s="297"/>
      <c r="I75" s="297"/>
      <c r="J75" s="297"/>
      <c r="K75" s="223"/>
    </row>
    <row r="76" spans="2:11" s="14" customFormat="1" ht="17.25" customHeight="1">
      <c r="B76" s="222"/>
      <c r="C76" s="224" t="s">
        <v>1062</v>
      </c>
      <c r="D76" s="224"/>
      <c r="E76" s="224"/>
      <c r="F76" s="224" t="s">
        <v>1063</v>
      </c>
      <c r="G76" s="225"/>
      <c r="H76" s="224" t="s">
        <v>52</v>
      </c>
      <c r="I76" s="224" t="s">
        <v>55</v>
      </c>
      <c r="J76" s="224" t="s">
        <v>1064</v>
      </c>
      <c r="K76" s="223"/>
    </row>
    <row r="77" spans="2:11" s="14" customFormat="1" ht="17.25" customHeight="1">
      <c r="B77" s="222"/>
      <c r="C77" s="226" t="s">
        <v>1065</v>
      </c>
      <c r="D77" s="226"/>
      <c r="E77" s="226"/>
      <c r="F77" s="227" t="s">
        <v>1066</v>
      </c>
      <c r="G77" s="228"/>
      <c r="H77" s="226"/>
      <c r="I77" s="226"/>
      <c r="J77" s="226" t="s">
        <v>1067</v>
      </c>
      <c r="K77" s="223"/>
    </row>
    <row r="78" spans="2:11" s="14" customFormat="1" ht="5.25" customHeight="1">
      <c r="B78" s="222"/>
      <c r="C78" s="229"/>
      <c r="D78" s="229"/>
      <c r="E78" s="229"/>
      <c r="F78" s="229"/>
      <c r="G78" s="230"/>
      <c r="H78" s="229"/>
      <c r="I78" s="229"/>
      <c r="J78" s="229"/>
      <c r="K78" s="223"/>
    </row>
    <row r="79" spans="2:11" s="14" customFormat="1" ht="15" customHeight="1">
      <c r="B79" s="222"/>
      <c r="C79" s="211" t="s">
        <v>51</v>
      </c>
      <c r="D79" s="231"/>
      <c r="E79" s="231"/>
      <c r="F79" s="232" t="s">
        <v>1068</v>
      </c>
      <c r="G79" s="233"/>
      <c r="H79" s="211" t="s">
        <v>1069</v>
      </c>
      <c r="I79" s="211" t="s">
        <v>1070</v>
      </c>
      <c r="J79" s="211">
        <v>20</v>
      </c>
      <c r="K79" s="223"/>
    </row>
    <row r="80" spans="2:11" s="14" customFormat="1" ht="15" customHeight="1">
      <c r="B80" s="222"/>
      <c r="C80" s="211" t="s">
        <v>1071</v>
      </c>
      <c r="D80" s="211"/>
      <c r="E80" s="211"/>
      <c r="F80" s="232" t="s">
        <v>1068</v>
      </c>
      <c r="G80" s="233"/>
      <c r="H80" s="211" t="s">
        <v>1072</v>
      </c>
      <c r="I80" s="211" t="s">
        <v>1070</v>
      </c>
      <c r="J80" s="211">
        <v>120</v>
      </c>
      <c r="K80" s="223"/>
    </row>
    <row r="81" spans="2:11" s="14" customFormat="1" ht="15" customHeight="1">
      <c r="B81" s="234"/>
      <c r="C81" s="211" t="s">
        <v>1073</v>
      </c>
      <c r="D81" s="211"/>
      <c r="E81" s="211"/>
      <c r="F81" s="232" t="s">
        <v>1074</v>
      </c>
      <c r="G81" s="233"/>
      <c r="H81" s="211" t="s">
        <v>1075</v>
      </c>
      <c r="I81" s="211" t="s">
        <v>1070</v>
      </c>
      <c r="J81" s="211">
        <v>50</v>
      </c>
      <c r="K81" s="223"/>
    </row>
    <row r="82" spans="2:11" s="14" customFormat="1" ht="15" customHeight="1">
      <c r="B82" s="234"/>
      <c r="C82" s="211" t="s">
        <v>1076</v>
      </c>
      <c r="D82" s="211"/>
      <c r="E82" s="211"/>
      <c r="F82" s="232" t="s">
        <v>1068</v>
      </c>
      <c r="G82" s="233"/>
      <c r="H82" s="211" t="s">
        <v>1077</v>
      </c>
      <c r="I82" s="211" t="s">
        <v>1078</v>
      </c>
      <c r="J82" s="211"/>
      <c r="K82" s="223"/>
    </row>
    <row r="83" spans="2:11" s="14" customFormat="1" ht="15" customHeight="1">
      <c r="B83" s="234"/>
      <c r="C83" s="235" t="s">
        <v>1079</v>
      </c>
      <c r="D83" s="235"/>
      <c r="E83" s="235"/>
      <c r="F83" s="236" t="s">
        <v>1074</v>
      </c>
      <c r="G83" s="235"/>
      <c r="H83" s="235" t="s">
        <v>1080</v>
      </c>
      <c r="I83" s="235" t="s">
        <v>1070</v>
      </c>
      <c r="J83" s="235">
        <v>15</v>
      </c>
      <c r="K83" s="223"/>
    </row>
    <row r="84" spans="2:11" s="14" customFormat="1" ht="15" customHeight="1">
      <c r="B84" s="234"/>
      <c r="C84" s="235" t="s">
        <v>1081</v>
      </c>
      <c r="D84" s="235"/>
      <c r="E84" s="235"/>
      <c r="F84" s="236" t="s">
        <v>1074</v>
      </c>
      <c r="G84" s="235"/>
      <c r="H84" s="235" t="s">
        <v>1082</v>
      </c>
      <c r="I84" s="235" t="s">
        <v>1070</v>
      </c>
      <c r="J84" s="235">
        <v>15</v>
      </c>
      <c r="K84" s="223"/>
    </row>
    <row r="85" spans="2:11" s="14" customFormat="1" ht="15" customHeight="1">
      <c r="B85" s="234"/>
      <c r="C85" s="235" t="s">
        <v>1083</v>
      </c>
      <c r="D85" s="235"/>
      <c r="E85" s="235"/>
      <c r="F85" s="236" t="s">
        <v>1074</v>
      </c>
      <c r="G85" s="235"/>
      <c r="H85" s="235" t="s">
        <v>1084</v>
      </c>
      <c r="I85" s="235" t="s">
        <v>1070</v>
      </c>
      <c r="J85" s="235">
        <v>20</v>
      </c>
      <c r="K85" s="223"/>
    </row>
    <row r="86" spans="2:11" s="14" customFormat="1" ht="15" customHeight="1">
      <c r="B86" s="234"/>
      <c r="C86" s="235" t="s">
        <v>1085</v>
      </c>
      <c r="D86" s="235"/>
      <c r="E86" s="235"/>
      <c r="F86" s="236" t="s">
        <v>1074</v>
      </c>
      <c r="G86" s="235"/>
      <c r="H86" s="235" t="s">
        <v>1086</v>
      </c>
      <c r="I86" s="235" t="s">
        <v>1070</v>
      </c>
      <c r="J86" s="235">
        <v>20</v>
      </c>
      <c r="K86" s="223"/>
    </row>
    <row r="87" spans="2:11" s="14" customFormat="1" ht="15" customHeight="1">
      <c r="B87" s="234"/>
      <c r="C87" s="211" t="s">
        <v>1087</v>
      </c>
      <c r="D87" s="211"/>
      <c r="E87" s="211"/>
      <c r="F87" s="232" t="s">
        <v>1074</v>
      </c>
      <c r="G87" s="233"/>
      <c r="H87" s="211" t="s">
        <v>1088</v>
      </c>
      <c r="I87" s="211" t="s">
        <v>1070</v>
      </c>
      <c r="J87" s="211">
        <v>50</v>
      </c>
      <c r="K87" s="223"/>
    </row>
    <row r="88" spans="2:11" s="14" customFormat="1" ht="15" customHeight="1">
      <c r="B88" s="234"/>
      <c r="C88" s="211" t="s">
        <v>1089</v>
      </c>
      <c r="D88" s="211"/>
      <c r="E88" s="211"/>
      <c r="F88" s="232" t="s">
        <v>1074</v>
      </c>
      <c r="G88" s="233"/>
      <c r="H88" s="211" t="s">
        <v>1090</v>
      </c>
      <c r="I88" s="211" t="s">
        <v>1070</v>
      </c>
      <c r="J88" s="211">
        <v>20</v>
      </c>
      <c r="K88" s="223"/>
    </row>
    <row r="89" spans="2:11" s="14" customFormat="1" ht="15" customHeight="1">
      <c r="B89" s="234"/>
      <c r="C89" s="211" t="s">
        <v>1091</v>
      </c>
      <c r="D89" s="211"/>
      <c r="E89" s="211"/>
      <c r="F89" s="232" t="s">
        <v>1074</v>
      </c>
      <c r="G89" s="233"/>
      <c r="H89" s="211" t="s">
        <v>1092</v>
      </c>
      <c r="I89" s="211" t="s">
        <v>1070</v>
      </c>
      <c r="J89" s="211">
        <v>20</v>
      </c>
      <c r="K89" s="223"/>
    </row>
    <row r="90" spans="2:11" s="14" customFormat="1" ht="15" customHeight="1">
      <c r="B90" s="234"/>
      <c r="C90" s="211" t="s">
        <v>1093</v>
      </c>
      <c r="D90" s="211"/>
      <c r="E90" s="211"/>
      <c r="F90" s="232" t="s">
        <v>1074</v>
      </c>
      <c r="G90" s="233"/>
      <c r="H90" s="211" t="s">
        <v>1094</v>
      </c>
      <c r="I90" s="211" t="s">
        <v>1070</v>
      </c>
      <c r="J90" s="211">
        <v>50</v>
      </c>
      <c r="K90" s="223"/>
    </row>
    <row r="91" spans="2:11" s="14" customFormat="1" ht="15" customHeight="1">
      <c r="B91" s="234"/>
      <c r="C91" s="211" t="s">
        <v>1095</v>
      </c>
      <c r="D91" s="211"/>
      <c r="E91" s="211"/>
      <c r="F91" s="232" t="s">
        <v>1074</v>
      </c>
      <c r="G91" s="233"/>
      <c r="H91" s="211" t="s">
        <v>1095</v>
      </c>
      <c r="I91" s="211" t="s">
        <v>1070</v>
      </c>
      <c r="J91" s="211">
        <v>50</v>
      </c>
      <c r="K91" s="223"/>
    </row>
    <row r="92" spans="2:11" s="14" customFormat="1" ht="15" customHeight="1">
      <c r="B92" s="234"/>
      <c r="C92" s="211" t="s">
        <v>1096</v>
      </c>
      <c r="D92" s="211"/>
      <c r="E92" s="211"/>
      <c r="F92" s="232" t="s">
        <v>1074</v>
      </c>
      <c r="G92" s="233"/>
      <c r="H92" s="211" t="s">
        <v>1097</v>
      </c>
      <c r="I92" s="211" t="s">
        <v>1070</v>
      </c>
      <c r="J92" s="211">
        <v>255</v>
      </c>
      <c r="K92" s="223"/>
    </row>
    <row r="93" spans="2:11" s="14" customFormat="1" ht="15" customHeight="1">
      <c r="B93" s="234"/>
      <c r="C93" s="211" t="s">
        <v>1098</v>
      </c>
      <c r="D93" s="211"/>
      <c r="E93" s="211"/>
      <c r="F93" s="232" t="s">
        <v>1068</v>
      </c>
      <c r="G93" s="233"/>
      <c r="H93" s="211" t="s">
        <v>1099</v>
      </c>
      <c r="I93" s="211" t="s">
        <v>1100</v>
      </c>
      <c r="J93" s="211"/>
      <c r="K93" s="223"/>
    </row>
    <row r="94" spans="2:11" s="14" customFormat="1" ht="15" customHeight="1">
      <c r="B94" s="234"/>
      <c r="C94" s="211" t="s">
        <v>1101</v>
      </c>
      <c r="D94" s="211"/>
      <c r="E94" s="211"/>
      <c r="F94" s="232" t="s">
        <v>1068</v>
      </c>
      <c r="G94" s="233"/>
      <c r="H94" s="211" t="s">
        <v>1102</v>
      </c>
      <c r="I94" s="211" t="s">
        <v>1103</v>
      </c>
      <c r="J94" s="211"/>
      <c r="K94" s="223"/>
    </row>
    <row r="95" spans="2:11" s="14" customFormat="1" ht="15" customHeight="1">
      <c r="B95" s="234"/>
      <c r="C95" s="211" t="s">
        <v>1104</v>
      </c>
      <c r="D95" s="211"/>
      <c r="E95" s="211"/>
      <c r="F95" s="232" t="s">
        <v>1068</v>
      </c>
      <c r="G95" s="233"/>
      <c r="H95" s="211" t="s">
        <v>1104</v>
      </c>
      <c r="I95" s="211" t="s">
        <v>1103</v>
      </c>
      <c r="J95" s="211"/>
      <c r="K95" s="223"/>
    </row>
    <row r="96" spans="2:11" s="14" customFormat="1" ht="15" customHeight="1">
      <c r="B96" s="234"/>
      <c r="C96" s="211" t="s">
        <v>36</v>
      </c>
      <c r="D96" s="211"/>
      <c r="E96" s="211"/>
      <c r="F96" s="232" t="s">
        <v>1068</v>
      </c>
      <c r="G96" s="233"/>
      <c r="H96" s="211" t="s">
        <v>1105</v>
      </c>
      <c r="I96" s="211" t="s">
        <v>1103</v>
      </c>
      <c r="J96" s="211"/>
      <c r="K96" s="223"/>
    </row>
    <row r="97" spans="2:11" s="14" customFormat="1" ht="15" customHeight="1">
      <c r="B97" s="234"/>
      <c r="C97" s="211" t="s">
        <v>46</v>
      </c>
      <c r="D97" s="211"/>
      <c r="E97" s="211"/>
      <c r="F97" s="232" t="s">
        <v>1068</v>
      </c>
      <c r="G97" s="233"/>
      <c r="H97" s="211" t="s">
        <v>1106</v>
      </c>
      <c r="I97" s="211" t="s">
        <v>1103</v>
      </c>
      <c r="J97" s="211"/>
      <c r="K97" s="223"/>
    </row>
    <row r="98" spans="2:11" s="14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s="14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s="14" customFormat="1" ht="18.75" customHeight="1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</row>
    <row r="101" spans="2:11" s="14" customFormat="1" ht="7.5" customHeight="1">
      <c r="B101" s="219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2:11" s="14" customFormat="1" ht="45" customHeight="1">
      <c r="B102" s="222"/>
      <c r="C102" s="297" t="s">
        <v>1107</v>
      </c>
      <c r="D102" s="297"/>
      <c r="E102" s="297"/>
      <c r="F102" s="297"/>
      <c r="G102" s="297"/>
      <c r="H102" s="297"/>
      <c r="I102" s="297"/>
      <c r="J102" s="297"/>
      <c r="K102" s="223"/>
    </row>
    <row r="103" spans="2:11" s="14" customFormat="1" ht="17.25" customHeight="1">
      <c r="B103" s="222"/>
      <c r="C103" s="224" t="s">
        <v>1062</v>
      </c>
      <c r="D103" s="224"/>
      <c r="E103" s="224"/>
      <c r="F103" s="224" t="s">
        <v>1063</v>
      </c>
      <c r="G103" s="225"/>
      <c r="H103" s="224" t="s">
        <v>52</v>
      </c>
      <c r="I103" s="224" t="s">
        <v>55</v>
      </c>
      <c r="J103" s="224" t="s">
        <v>1064</v>
      </c>
      <c r="K103" s="223"/>
    </row>
    <row r="104" spans="2:11" s="14" customFormat="1" ht="17.25" customHeight="1">
      <c r="B104" s="222"/>
      <c r="C104" s="226" t="s">
        <v>1065</v>
      </c>
      <c r="D104" s="226"/>
      <c r="E104" s="226"/>
      <c r="F104" s="227" t="s">
        <v>1066</v>
      </c>
      <c r="G104" s="228"/>
      <c r="H104" s="226"/>
      <c r="I104" s="226"/>
      <c r="J104" s="226" t="s">
        <v>1067</v>
      </c>
      <c r="K104" s="223"/>
    </row>
    <row r="105" spans="2:11" s="14" customFormat="1" ht="5.25" customHeight="1">
      <c r="B105" s="222"/>
      <c r="C105" s="224"/>
      <c r="D105" s="224"/>
      <c r="E105" s="224"/>
      <c r="F105" s="224"/>
      <c r="G105" s="242"/>
      <c r="H105" s="224"/>
      <c r="I105" s="224"/>
      <c r="J105" s="224"/>
      <c r="K105" s="223"/>
    </row>
    <row r="106" spans="2:11" s="14" customFormat="1" ht="15" customHeight="1">
      <c r="B106" s="222"/>
      <c r="C106" s="211" t="s">
        <v>51</v>
      </c>
      <c r="D106" s="231"/>
      <c r="E106" s="231"/>
      <c r="F106" s="232" t="s">
        <v>1068</v>
      </c>
      <c r="G106" s="211"/>
      <c r="H106" s="211" t="s">
        <v>1108</v>
      </c>
      <c r="I106" s="211" t="s">
        <v>1070</v>
      </c>
      <c r="J106" s="211">
        <v>20</v>
      </c>
      <c r="K106" s="223"/>
    </row>
    <row r="107" spans="2:11" s="14" customFormat="1" ht="15" customHeight="1">
      <c r="B107" s="222"/>
      <c r="C107" s="211" t="s">
        <v>1071</v>
      </c>
      <c r="D107" s="211"/>
      <c r="E107" s="211"/>
      <c r="F107" s="232" t="s">
        <v>1068</v>
      </c>
      <c r="G107" s="211"/>
      <c r="H107" s="211" t="s">
        <v>1108</v>
      </c>
      <c r="I107" s="211" t="s">
        <v>1070</v>
      </c>
      <c r="J107" s="211">
        <v>120</v>
      </c>
      <c r="K107" s="223"/>
    </row>
    <row r="108" spans="2:11" s="14" customFormat="1" ht="15" customHeight="1">
      <c r="B108" s="234"/>
      <c r="C108" s="211" t="s">
        <v>1073</v>
      </c>
      <c r="D108" s="211"/>
      <c r="E108" s="211"/>
      <c r="F108" s="232" t="s">
        <v>1074</v>
      </c>
      <c r="G108" s="211"/>
      <c r="H108" s="211" t="s">
        <v>1108</v>
      </c>
      <c r="I108" s="211" t="s">
        <v>1070</v>
      </c>
      <c r="J108" s="211">
        <v>50</v>
      </c>
      <c r="K108" s="223"/>
    </row>
    <row r="109" spans="2:11" s="14" customFormat="1" ht="15" customHeight="1">
      <c r="B109" s="234"/>
      <c r="C109" s="211" t="s">
        <v>1076</v>
      </c>
      <c r="D109" s="211"/>
      <c r="E109" s="211"/>
      <c r="F109" s="232" t="s">
        <v>1068</v>
      </c>
      <c r="G109" s="211"/>
      <c r="H109" s="211" t="s">
        <v>1108</v>
      </c>
      <c r="I109" s="211" t="s">
        <v>1078</v>
      </c>
      <c r="J109" s="211"/>
      <c r="K109" s="223"/>
    </row>
    <row r="110" spans="2:11" s="14" customFormat="1" ht="15" customHeight="1">
      <c r="B110" s="234"/>
      <c r="C110" s="211" t="s">
        <v>1087</v>
      </c>
      <c r="D110" s="211"/>
      <c r="E110" s="211"/>
      <c r="F110" s="232" t="s">
        <v>1074</v>
      </c>
      <c r="G110" s="211"/>
      <c r="H110" s="211" t="s">
        <v>1108</v>
      </c>
      <c r="I110" s="211" t="s">
        <v>1070</v>
      </c>
      <c r="J110" s="211">
        <v>50</v>
      </c>
      <c r="K110" s="223"/>
    </row>
    <row r="111" spans="2:11" s="14" customFormat="1" ht="15" customHeight="1">
      <c r="B111" s="234"/>
      <c r="C111" s="211" t="s">
        <v>1095</v>
      </c>
      <c r="D111" s="211"/>
      <c r="E111" s="211"/>
      <c r="F111" s="232" t="s">
        <v>1074</v>
      </c>
      <c r="G111" s="211"/>
      <c r="H111" s="211" t="s">
        <v>1108</v>
      </c>
      <c r="I111" s="211" t="s">
        <v>1070</v>
      </c>
      <c r="J111" s="211">
        <v>50</v>
      </c>
      <c r="K111" s="223"/>
    </row>
    <row r="112" spans="2:11" s="14" customFormat="1" ht="15" customHeight="1">
      <c r="B112" s="234"/>
      <c r="C112" s="211" t="s">
        <v>1093</v>
      </c>
      <c r="D112" s="211"/>
      <c r="E112" s="211"/>
      <c r="F112" s="232" t="s">
        <v>1074</v>
      </c>
      <c r="G112" s="211"/>
      <c r="H112" s="211" t="s">
        <v>1108</v>
      </c>
      <c r="I112" s="211" t="s">
        <v>1070</v>
      </c>
      <c r="J112" s="211">
        <v>50</v>
      </c>
      <c r="K112" s="223"/>
    </row>
    <row r="113" spans="2:11" s="14" customFormat="1" ht="15" customHeight="1">
      <c r="B113" s="234"/>
      <c r="C113" s="211" t="s">
        <v>51</v>
      </c>
      <c r="D113" s="211"/>
      <c r="E113" s="211"/>
      <c r="F113" s="232" t="s">
        <v>1068</v>
      </c>
      <c r="G113" s="211"/>
      <c r="H113" s="211" t="s">
        <v>1109</v>
      </c>
      <c r="I113" s="211" t="s">
        <v>1070</v>
      </c>
      <c r="J113" s="211">
        <v>20</v>
      </c>
      <c r="K113" s="223"/>
    </row>
    <row r="114" spans="2:11" s="14" customFormat="1" ht="15" customHeight="1">
      <c r="B114" s="234"/>
      <c r="C114" s="211" t="s">
        <v>1110</v>
      </c>
      <c r="D114" s="211"/>
      <c r="E114" s="211"/>
      <c r="F114" s="232" t="s">
        <v>1068</v>
      </c>
      <c r="G114" s="211"/>
      <c r="H114" s="211" t="s">
        <v>1111</v>
      </c>
      <c r="I114" s="211" t="s">
        <v>1070</v>
      </c>
      <c r="J114" s="211">
        <v>120</v>
      </c>
      <c r="K114" s="223"/>
    </row>
    <row r="115" spans="2:11" s="14" customFormat="1" ht="15" customHeight="1">
      <c r="B115" s="234"/>
      <c r="C115" s="211" t="s">
        <v>36</v>
      </c>
      <c r="D115" s="211"/>
      <c r="E115" s="211"/>
      <c r="F115" s="232" t="s">
        <v>1068</v>
      </c>
      <c r="G115" s="211"/>
      <c r="H115" s="211" t="s">
        <v>1112</v>
      </c>
      <c r="I115" s="211" t="s">
        <v>1103</v>
      </c>
      <c r="J115" s="211"/>
      <c r="K115" s="223"/>
    </row>
    <row r="116" spans="2:11" s="14" customFormat="1" ht="15" customHeight="1">
      <c r="B116" s="234"/>
      <c r="C116" s="211" t="s">
        <v>46</v>
      </c>
      <c r="D116" s="211"/>
      <c r="E116" s="211"/>
      <c r="F116" s="232" t="s">
        <v>1068</v>
      </c>
      <c r="G116" s="211"/>
      <c r="H116" s="211" t="s">
        <v>1113</v>
      </c>
      <c r="I116" s="211" t="s">
        <v>1103</v>
      </c>
      <c r="J116" s="211"/>
      <c r="K116" s="223"/>
    </row>
    <row r="117" spans="2:11" s="14" customFormat="1" ht="15" customHeight="1">
      <c r="B117" s="234"/>
      <c r="C117" s="211" t="s">
        <v>55</v>
      </c>
      <c r="D117" s="211"/>
      <c r="E117" s="211"/>
      <c r="F117" s="232" t="s">
        <v>1068</v>
      </c>
      <c r="G117" s="211"/>
      <c r="H117" s="211" t="s">
        <v>1114</v>
      </c>
      <c r="I117" s="211" t="s">
        <v>1115</v>
      </c>
      <c r="J117" s="211"/>
      <c r="K117" s="223"/>
    </row>
    <row r="118" spans="2:11" s="14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s="14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pans="2:11" s="14" customFormat="1" ht="18.75" customHeight="1">
      <c r="B120" s="218"/>
      <c r="C120" s="218"/>
      <c r="D120" s="218"/>
      <c r="E120" s="218"/>
      <c r="F120" s="218"/>
      <c r="G120" s="218"/>
      <c r="H120" s="218"/>
      <c r="I120" s="218"/>
      <c r="J120" s="218"/>
      <c r="K120" s="218"/>
    </row>
    <row r="121" spans="2:11" s="14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s="14" customFormat="1" ht="45" customHeight="1">
      <c r="B122" s="250"/>
      <c r="C122" s="291" t="s">
        <v>1116</v>
      </c>
      <c r="D122" s="291"/>
      <c r="E122" s="291"/>
      <c r="F122" s="291"/>
      <c r="G122" s="291"/>
      <c r="H122" s="291"/>
      <c r="I122" s="291"/>
      <c r="J122" s="291"/>
      <c r="K122" s="251"/>
    </row>
    <row r="123" spans="2:11" s="14" customFormat="1" ht="17.25" customHeight="1">
      <c r="B123" s="252"/>
      <c r="C123" s="224" t="s">
        <v>1062</v>
      </c>
      <c r="D123" s="224"/>
      <c r="E123" s="224"/>
      <c r="F123" s="224" t="s">
        <v>1063</v>
      </c>
      <c r="G123" s="225"/>
      <c r="H123" s="224" t="s">
        <v>52</v>
      </c>
      <c r="I123" s="224" t="s">
        <v>55</v>
      </c>
      <c r="J123" s="224" t="s">
        <v>1064</v>
      </c>
      <c r="K123" s="253"/>
    </row>
    <row r="124" spans="2:11" s="14" customFormat="1" ht="17.25" customHeight="1">
      <c r="B124" s="252"/>
      <c r="C124" s="226" t="s">
        <v>1065</v>
      </c>
      <c r="D124" s="226"/>
      <c r="E124" s="226"/>
      <c r="F124" s="227" t="s">
        <v>1066</v>
      </c>
      <c r="G124" s="228"/>
      <c r="H124" s="226"/>
      <c r="I124" s="226"/>
      <c r="J124" s="226" t="s">
        <v>1067</v>
      </c>
      <c r="K124" s="253"/>
    </row>
    <row r="125" spans="2:11" s="14" customFormat="1" ht="5.25" customHeight="1">
      <c r="B125" s="254"/>
      <c r="C125" s="229"/>
      <c r="D125" s="229"/>
      <c r="E125" s="229"/>
      <c r="F125" s="229"/>
      <c r="G125" s="255"/>
      <c r="H125" s="229"/>
      <c r="I125" s="229"/>
      <c r="J125" s="229"/>
      <c r="K125" s="256"/>
    </row>
    <row r="126" spans="2:11" s="14" customFormat="1" ht="15" customHeight="1">
      <c r="B126" s="254"/>
      <c r="C126" s="211" t="s">
        <v>1071</v>
      </c>
      <c r="D126" s="231"/>
      <c r="E126" s="231"/>
      <c r="F126" s="232" t="s">
        <v>1068</v>
      </c>
      <c r="G126" s="211"/>
      <c r="H126" s="211" t="s">
        <v>1108</v>
      </c>
      <c r="I126" s="211" t="s">
        <v>1070</v>
      </c>
      <c r="J126" s="211">
        <v>120</v>
      </c>
      <c r="K126" s="257"/>
    </row>
    <row r="127" spans="2:11" s="14" customFormat="1" ht="15" customHeight="1">
      <c r="B127" s="254"/>
      <c r="C127" s="211" t="s">
        <v>1117</v>
      </c>
      <c r="D127" s="211"/>
      <c r="E127" s="211"/>
      <c r="F127" s="232" t="s">
        <v>1068</v>
      </c>
      <c r="G127" s="211"/>
      <c r="H127" s="211" t="s">
        <v>1118</v>
      </c>
      <c r="I127" s="211" t="s">
        <v>1070</v>
      </c>
      <c r="J127" s="211" t="s">
        <v>1119</v>
      </c>
      <c r="K127" s="257"/>
    </row>
    <row r="128" spans="2:11" s="14" customFormat="1" ht="15" customHeight="1">
      <c r="B128" s="254"/>
      <c r="C128" s="211" t="s">
        <v>1016</v>
      </c>
      <c r="D128" s="211"/>
      <c r="E128" s="211"/>
      <c r="F128" s="232" t="s">
        <v>1068</v>
      </c>
      <c r="G128" s="211"/>
      <c r="H128" s="211" t="s">
        <v>1120</v>
      </c>
      <c r="I128" s="211" t="s">
        <v>1070</v>
      </c>
      <c r="J128" s="211" t="s">
        <v>1119</v>
      </c>
      <c r="K128" s="257"/>
    </row>
    <row r="129" spans="2:11" s="14" customFormat="1" ht="15" customHeight="1">
      <c r="B129" s="254"/>
      <c r="C129" s="211" t="s">
        <v>1079</v>
      </c>
      <c r="D129" s="211"/>
      <c r="E129" s="211"/>
      <c r="F129" s="232" t="s">
        <v>1074</v>
      </c>
      <c r="G129" s="211"/>
      <c r="H129" s="211" t="s">
        <v>1080</v>
      </c>
      <c r="I129" s="211" t="s">
        <v>1070</v>
      </c>
      <c r="J129" s="211">
        <v>15</v>
      </c>
      <c r="K129" s="257"/>
    </row>
    <row r="130" spans="2:11" s="14" customFormat="1" ht="15" customHeight="1">
      <c r="B130" s="254"/>
      <c r="C130" s="235" t="s">
        <v>1081</v>
      </c>
      <c r="D130" s="235"/>
      <c r="E130" s="235"/>
      <c r="F130" s="236" t="s">
        <v>1074</v>
      </c>
      <c r="G130" s="235"/>
      <c r="H130" s="235" t="s">
        <v>1082</v>
      </c>
      <c r="I130" s="235" t="s">
        <v>1070</v>
      </c>
      <c r="J130" s="235">
        <v>15</v>
      </c>
      <c r="K130" s="257"/>
    </row>
    <row r="131" spans="2:11" s="14" customFormat="1" ht="15" customHeight="1">
      <c r="B131" s="254"/>
      <c r="C131" s="235" t="s">
        <v>1083</v>
      </c>
      <c r="D131" s="235"/>
      <c r="E131" s="235"/>
      <c r="F131" s="236" t="s">
        <v>1074</v>
      </c>
      <c r="G131" s="235"/>
      <c r="H131" s="235" t="s">
        <v>1084</v>
      </c>
      <c r="I131" s="235" t="s">
        <v>1070</v>
      </c>
      <c r="J131" s="235">
        <v>20</v>
      </c>
      <c r="K131" s="257"/>
    </row>
    <row r="132" spans="2:11" s="14" customFormat="1" ht="15" customHeight="1">
      <c r="B132" s="254"/>
      <c r="C132" s="235" t="s">
        <v>1085</v>
      </c>
      <c r="D132" s="235"/>
      <c r="E132" s="235"/>
      <c r="F132" s="236" t="s">
        <v>1074</v>
      </c>
      <c r="G132" s="235"/>
      <c r="H132" s="235" t="s">
        <v>1086</v>
      </c>
      <c r="I132" s="235" t="s">
        <v>1070</v>
      </c>
      <c r="J132" s="235">
        <v>20</v>
      </c>
      <c r="K132" s="257"/>
    </row>
    <row r="133" spans="2:11" s="14" customFormat="1" ht="15" customHeight="1">
      <c r="B133" s="254"/>
      <c r="C133" s="211" t="s">
        <v>1073</v>
      </c>
      <c r="D133" s="211"/>
      <c r="E133" s="211"/>
      <c r="F133" s="232" t="s">
        <v>1074</v>
      </c>
      <c r="G133" s="211"/>
      <c r="H133" s="211" t="s">
        <v>1108</v>
      </c>
      <c r="I133" s="211" t="s">
        <v>1070</v>
      </c>
      <c r="J133" s="211">
        <v>50</v>
      </c>
      <c r="K133" s="257"/>
    </row>
    <row r="134" spans="2:11" s="14" customFormat="1" ht="15" customHeight="1">
      <c r="B134" s="254"/>
      <c r="C134" s="211" t="s">
        <v>1087</v>
      </c>
      <c r="D134" s="211"/>
      <c r="E134" s="211"/>
      <c r="F134" s="232" t="s">
        <v>1074</v>
      </c>
      <c r="G134" s="211"/>
      <c r="H134" s="211" t="s">
        <v>1108</v>
      </c>
      <c r="I134" s="211" t="s">
        <v>1070</v>
      </c>
      <c r="J134" s="211">
        <v>50</v>
      </c>
      <c r="K134" s="257"/>
    </row>
    <row r="135" spans="2:11" s="14" customFormat="1" ht="15" customHeight="1">
      <c r="B135" s="254"/>
      <c r="C135" s="211" t="s">
        <v>1093</v>
      </c>
      <c r="D135" s="211"/>
      <c r="E135" s="211"/>
      <c r="F135" s="232" t="s">
        <v>1074</v>
      </c>
      <c r="G135" s="211"/>
      <c r="H135" s="211" t="s">
        <v>1108</v>
      </c>
      <c r="I135" s="211" t="s">
        <v>1070</v>
      </c>
      <c r="J135" s="211">
        <v>50</v>
      </c>
      <c r="K135" s="257"/>
    </row>
    <row r="136" spans="2:11" s="14" customFormat="1" ht="15" customHeight="1">
      <c r="B136" s="254"/>
      <c r="C136" s="211" t="s">
        <v>1095</v>
      </c>
      <c r="D136" s="211"/>
      <c r="E136" s="211"/>
      <c r="F136" s="232" t="s">
        <v>1074</v>
      </c>
      <c r="G136" s="211"/>
      <c r="H136" s="211" t="s">
        <v>1108</v>
      </c>
      <c r="I136" s="211" t="s">
        <v>1070</v>
      </c>
      <c r="J136" s="211">
        <v>50</v>
      </c>
      <c r="K136" s="257"/>
    </row>
    <row r="137" spans="2:11" s="14" customFormat="1" ht="15" customHeight="1">
      <c r="B137" s="254"/>
      <c r="C137" s="211" t="s">
        <v>1096</v>
      </c>
      <c r="D137" s="211"/>
      <c r="E137" s="211"/>
      <c r="F137" s="232" t="s">
        <v>1074</v>
      </c>
      <c r="G137" s="211"/>
      <c r="H137" s="211" t="s">
        <v>1121</v>
      </c>
      <c r="I137" s="211" t="s">
        <v>1070</v>
      </c>
      <c r="J137" s="211">
        <v>255</v>
      </c>
      <c r="K137" s="257"/>
    </row>
    <row r="138" spans="2:11" s="14" customFormat="1" ht="15" customHeight="1">
      <c r="B138" s="254"/>
      <c r="C138" s="211" t="s">
        <v>1098</v>
      </c>
      <c r="D138" s="211"/>
      <c r="E138" s="211"/>
      <c r="F138" s="232" t="s">
        <v>1068</v>
      </c>
      <c r="G138" s="211"/>
      <c r="H138" s="211" t="s">
        <v>1122</v>
      </c>
      <c r="I138" s="211" t="s">
        <v>1100</v>
      </c>
      <c r="J138" s="211"/>
      <c r="K138" s="257"/>
    </row>
    <row r="139" spans="2:11" s="14" customFormat="1" ht="15" customHeight="1">
      <c r="B139" s="254"/>
      <c r="C139" s="211" t="s">
        <v>1101</v>
      </c>
      <c r="D139" s="211"/>
      <c r="E139" s="211"/>
      <c r="F139" s="232" t="s">
        <v>1068</v>
      </c>
      <c r="G139" s="211"/>
      <c r="H139" s="211" t="s">
        <v>1123</v>
      </c>
      <c r="I139" s="211" t="s">
        <v>1103</v>
      </c>
      <c r="J139" s="211"/>
      <c r="K139" s="257"/>
    </row>
    <row r="140" spans="2:11" s="14" customFormat="1" ht="15" customHeight="1">
      <c r="B140" s="254"/>
      <c r="C140" s="211" t="s">
        <v>1104</v>
      </c>
      <c r="D140" s="211"/>
      <c r="E140" s="211"/>
      <c r="F140" s="232" t="s">
        <v>1068</v>
      </c>
      <c r="G140" s="211"/>
      <c r="H140" s="211" t="s">
        <v>1104</v>
      </c>
      <c r="I140" s="211" t="s">
        <v>1103</v>
      </c>
      <c r="J140" s="211"/>
      <c r="K140" s="257"/>
    </row>
    <row r="141" spans="2:11" s="14" customFormat="1" ht="15" customHeight="1">
      <c r="B141" s="254"/>
      <c r="C141" s="211" t="s">
        <v>36</v>
      </c>
      <c r="D141" s="211"/>
      <c r="E141" s="211"/>
      <c r="F141" s="232" t="s">
        <v>1068</v>
      </c>
      <c r="G141" s="211"/>
      <c r="H141" s="211" t="s">
        <v>1124</v>
      </c>
      <c r="I141" s="211" t="s">
        <v>1103</v>
      </c>
      <c r="J141" s="211"/>
      <c r="K141" s="257"/>
    </row>
    <row r="142" spans="2:11" s="14" customFormat="1" ht="15" customHeight="1">
      <c r="B142" s="254"/>
      <c r="C142" s="211" t="s">
        <v>1125</v>
      </c>
      <c r="D142" s="211"/>
      <c r="E142" s="211"/>
      <c r="F142" s="232" t="s">
        <v>1068</v>
      </c>
      <c r="G142" s="211"/>
      <c r="H142" s="211" t="s">
        <v>1126</v>
      </c>
      <c r="I142" s="211" t="s">
        <v>1103</v>
      </c>
      <c r="J142" s="211"/>
      <c r="K142" s="257"/>
    </row>
    <row r="143" spans="2:11" s="14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pans="2:11" s="14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pans="2:11" s="14" customFormat="1" ht="18.75" customHeight="1"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</row>
    <row r="146" spans="2:11" s="14" customFormat="1" ht="7.5" customHeight="1">
      <c r="B146" s="219"/>
      <c r="C146" s="220"/>
      <c r="D146" s="220"/>
      <c r="E146" s="220"/>
      <c r="F146" s="220"/>
      <c r="G146" s="220"/>
      <c r="H146" s="220"/>
      <c r="I146" s="220"/>
      <c r="J146" s="220"/>
      <c r="K146" s="221"/>
    </row>
    <row r="147" spans="2:11" s="14" customFormat="1" ht="45" customHeight="1">
      <c r="B147" s="222"/>
      <c r="C147" s="297" t="s">
        <v>1127</v>
      </c>
      <c r="D147" s="297"/>
      <c r="E147" s="297"/>
      <c r="F147" s="297"/>
      <c r="G147" s="297"/>
      <c r="H147" s="297"/>
      <c r="I147" s="297"/>
      <c r="J147" s="297"/>
      <c r="K147" s="223"/>
    </row>
    <row r="148" spans="2:11" s="14" customFormat="1" ht="17.25" customHeight="1">
      <c r="B148" s="222"/>
      <c r="C148" s="224" t="s">
        <v>1062</v>
      </c>
      <c r="D148" s="224"/>
      <c r="E148" s="224"/>
      <c r="F148" s="224" t="s">
        <v>1063</v>
      </c>
      <c r="G148" s="225"/>
      <c r="H148" s="224" t="s">
        <v>52</v>
      </c>
      <c r="I148" s="224" t="s">
        <v>55</v>
      </c>
      <c r="J148" s="224" t="s">
        <v>1064</v>
      </c>
      <c r="K148" s="223"/>
    </row>
    <row r="149" spans="2:11" s="14" customFormat="1" ht="17.25" customHeight="1">
      <c r="B149" s="222"/>
      <c r="C149" s="226" t="s">
        <v>1065</v>
      </c>
      <c r="D149" s="226"/>
      <c r="E149" s="226"/>
      <c r="F149" s="227" t="s">
        <v>1066</v>
      </c>
      <c r="G149" s="228"/>
      <c r="H149" s="226"/>
      <c r="I149" s="226"/>
      <c r="J149" s="226" t="s">
        <v>1067</v>
      </c>
      <c r="K149" s="223"/>
    </row>
    <row r="150" spans="2:11" s="14" customFormat="1" ht="5.25" customHeight="1">
      <c r="B150" s="234"/>
      <c r="C150" s="229"/>
      <c r="D150" s="229"/>
      <c r="E150" s="229"/>
      <c r="F150" s="229"/>
      <c r="G150" s="230"/>
      <c r="H150" s="229"/>
      <c r="I150" s="229"/>
      <c r="J150" s="229"/>
      <c r="K150" s="257"/>
    </row>
    <row r="151" spans="2:11" s="14" customFormat="1" ht="15" customHeight="1">
      <c r="B151" s="234"/>
      <c r="C151" s="261" t="s">
        <v>1071</v>
      </c>
      <c r="D151" s="211"/>
      <c r="E151" s="211"/>
      <c r="F151" s="262" t="s">
        <v>1068</v>
      </c>
      <c r="G151" s="211"/>
      <c r="H151" s="261" t="s">
        <v>1108</v>
      </c>
      <c r="I151" s="261" t="s">
        <v>1070</v>
      </c>
      <c r="J151" s="261">
        <v>120</v>
      </c>
      <c r="K151" s="257"/>
    </row>
    <row r="152" spans="2:11" s="14" customFormat="1" ht="15" customHeight="1">
      <c r="B152" s="234"/>
      <c r="C152" s="261" t="s">
        <v>1117</v>
      </c>
      <c r="D152" s="211"/>
      <c r="E152" s="211"/>
      <c r="F152" s="262" t="s">
        <v>1068</v>
      </c>
      <c r="G152" s="211"/>
      <c r="H152" s="261" t="s">
        <v>1128</v>
      </c>
      <c r="I152" s="261" t="s">
        <v>1070</v>
      </c>
      <c r="J152" s="261" t="s">
        <v>1119</v>
      </c>
      <c r="K152" s="257"/>
    </row>
    <row r="153" spans="2:11" s="14" customFormat="1" ht="15" customHeight="1">
      <c r="B153" s="234"/>
      <c r="C153" s="261" t="s">
        <v>1016</v>
      </c>
      <c r="D153" s="211"/>
      <c r="E153" s="211"/>
      <c r="F153" s="262" t="s">
        <v>1068</v>
      </c>
      <c r="G153" s="211"/>
      <c r="H153" s="261" t="s">
        <v>1129</v>
      </c>
      <c r="I153" s="261" t="s">
        <v>1070</v>
      </c>
      <c r="J153" s="261" t="s">
        <v>1119</v>
      </c>
      <c r="K153" s="257"/>
    </row>
    <row r="154" spans="2:11" s="14" customFormat="1" ht="15" customHeight="1">
      <c r="B154" s="234"/>
      <c r="C154" s="261" t="s">
        <v>1073</v>
      </c>
      <c r="D154" s="211"/>
      <c r="E154" s="211"/>
      <c r="F154" s="262" t="s">
        <v>1074</v>
      </c>
      <c r="G154" s="211"/>
      <c r="H154" s="261" t="s">
        <v>1108</v>
      </c>
      <c r="I154" s="261" t="s">
        <v>1070</v>
      </c>
      <c r="J154" s="261">
        <v>50</v>
      </c>
      <c r="K154" s="257"/>
    </row>
    <row r="155" spans="2:11" s="14" customFormat="1" ht="15" customHeight="1">
      <c r="B155" s="234"/>
      <c r="C155" s="261" t="s">
        <v>1076</v>
      </c>
      <c r="D155" s="211"/>
      <c r="E155" s="211"/>
      <c r="F155" s="262" t="s">
        <v>1068</v>
      </c>
      <c r="G155" s="211"/>
      <c r="H155" s="261" t="s">
        <v>1108</v>
      </c>
      <c r="I155" s="261" t="s">
        <v>1078</v>
      </c>
      <c r="J155" s="261"/>
      <c r="K155" s="257"/>
    </row>
    <row r="156" spans="2:11" s="14" customFormat="1" ht="15" customHeight="1">
      <c r="B156" s="234"/>
      <c r="C156" s="261" t="s">
        <v>1087</v>
      </c>
      <c r="D156" s="211"/>
      <c r="E156" s="211"/>
      <c r="F156" s="262" t="s">
        <v>1074</v>
      </c>
      <c r="G156" s="211"/>
      <c r="H156" s="261" t="s">
        <v>1108</v>
      </c>
      <c r="I156" s="261" t="s">
        <v>1070</v>
      </c>
      <c r="J156" s="261">
        <v>50</v>
      </c>
      <c r="K156" s="257"/>
    </row>
    <row r="157" spans="2:11" s="14" customFormat="1" ht="15" customHeight="1">
      <c r="B157" s="234"/>
      <c r="C157" s="261" t="s">
        <v>1095</v>
      </c>
      <c r="D157" s="211"/>
      <c r="E157" s="211"/>
      <c r="F157" s="262" t="s">
        <v>1074</v>
      </c>
      <c r="G157" s="211"/>
      <c r="H157" s="261" t="s">
        <v>1108</v>
      </c>
      <c r="I157" s="261" t="s">
        <v>1070</v>
      </c>
      <c r="J157" s="261">
        <v>50</v>
      </c>
      <c r="K157" s="257"/>
    </row>
    <row r="158" spans="2:11" s="14" customFormat="1" ht="15" customHeight="1">
      <c r="B158" s="234"/>
      <c r="C158" s="261" t="s">
        <v>1093</v>
      </c>
      <c r="D158" s="211"/>
      <c r="E158" s="211"/>
      <c r="F158" s="262" t="s">
        <v>1074</v>
      </c>
      <c r="G158" s="211"/>
      <c r="H158" s="261" t="s">
        <v>1108</v>
      </c>
      <c r="I158" s="261" t="s">
        <v>1070</v>
      </c>
      <c r="J158" s="261">
        <v>50</v>
      </c>
      <c r="K158" s="257"/>
    </row>
    <row r="159" spans="2:11" s="14" customFormat="1" ht="15" customHeight="1">
      <c r="B159" s="234"/>
      <c r="C159" s="261" t="s">
        <v>95</v>
      </c>
      <c r="D159" s="211"/>
      <c r="E159" s="211"/>
      <c r="F159" s="262" t="s">
        <v>1068</v>
      </c>
      <c r="G159" s="211"/>
      <c r="H159" s="261" t="s">
        <v>1130</v>
      </c>
      <c r="I159" s="261" t="s">
        <v>1070</v>
      </c>
      <c r="J159" s="261" t="s">
        <v>1131</v>
      </c>
      <c r="K159" s="257"/>
    </row>
    <row r="160" spans="2:11" s="14" customFormat="1" ht="15" customHeight="1">
      <c r="B160" s="234"/>
      <c r="C160" s="261" t="s">
        <v>1132</v>
      </c>
      <c r="D160" s="211"/>
      <c r="E160" s="211"/>
      <c r="F160" s="262" t="s">
        <v>1068</v>
      </c>
      <c r="G160" s="211"/>
      <c r="H160" s="261" t="s">
        <v>1133</v>
      </c>
      <c r="I160" s="261" t="s">
        <v>1103</v>
      </c>
      <c r="J160" s="261"/>
      <c r="K160" s="257"/>
    </row>
    <row r="161" spans="2:11" s="14" customFormat="1" ht="15" customHeight="1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pans="2:11" s="14" customFormat="1" ht="18.75" customHeight="1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pans="2:11" s="14" customFormat="1" ht="18.75" customHeight="1"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</row>
    <row r="164" spans="2:11" s="14" customFormat="1" ht="7.5" customHeight="1">
      <c r="B164" s="199"/>
      <c r="C164" s="200"/>
      <c r="D164" s="200"/>
      <c r="E164" s="200"/>
      <c r="F164" s="200"/>
      <c r="G164" s="200"/>
      <c r="H164" s="200"/>
      <c r="I164" s="200"/>
      <c r="J164" s="200"/>
      <c r="K164" s="201"/>
    </row>
    <row r="165" spans="2:11" s="14" customFormat="1" ht="45" customHeight="1">
      <c r="B165" s="203"/>
      <c r="C165" s="291" t="s">
        <v>1134</v>
      </c>
      <c r="D165" s="291"/>
      <c r="E165" s="291"/>
      <c r="F165" s="291"/>
      <c r="G165" s="291"/>
      <c r="H165" s="291"/>
      <c r="I165" s="291"/>
      <c r="J165" s="291"/>
      <c r="K165" s="204"/>
    </row>
    <row r="166" spans="2:11" s="14" customFormat="1" ht="17.25" customHeight="1">
      <c r="B166" s="203"/>
      <c r="C166" s="224" t="s">
        <v>1062</v>
      </c>
      <c r="D166" s="224"/>
      <c r="E166" s="224"/>
      <c r="F166" s="224" t="s">
        <v>1063</v>
      </c>
      <c r="G166" s="266"/>
      <c r="H166" s="267" t="s">
        <v>52</v>
      </c>
      <c r="I166" s="267" t="s">
        <v>55</v>
      </c>
      <c r="J166" s="224" t="s">
        <v>1064</v>
      </c>
      <c r="K166" s="204"/>
    </row>
    <row r="167" spans="2:11" s="14" customFormat="1" ht="17.25" customHeight="1">
      <c r="B167" s="205"/>
      <c r="C167" s="226" t="s">
        <v>1065</v>
      </c>
      <c r="D167" s="226"/>
      <c r="E167" s="226"/>
      <c r="F167" s="227" t="s">
        <v>1066</v>
      </c>
      <c r="G167" s="268"/>
      <c r="H167" s="269"/>
      <c r="I167" s="269"/>
      <c r="J167" s="226" t="s">
        <v>1067</v>
      </c>
      <c r="K167" s="206"/>
    </row>
    <row r="168" spans="2:11" s="14" customFormat="1" ht="5.25" customHeight="1">
      <c r="B168" s="234"/>
      <c r="C168" s="229"/>
      <c r="D168" s="229"/>
      <c r="E168" s="229"/>
      <c r="F168" s="229"/>
      <c r="G168" s="230"/>
      <c r="H168" s="229"/>
      <c r="I168" s="229"/>
      <c r="J168" s="229"/>
      <c r="K168" s="257"/>
    </row>
    <row r="169" spans="2:11" s="14" customFormat="1" ht="15" customHeight="1">
      <c r="B169" s="234"/>
      <c r="C169" s="211" t="s">
        <v>1071</v>
      </c>
      <c r="D169" s="211"/>
      <c r="E169" s="211"/>
      <c r="F169" s="232" t="s">
        <v>1068</v>
      </c>
      <c r="G169" s="211"/>
      <c r="H169" s="211" t="s">
        <v>1108</v>
      </c>
      <c r="I169" s="211" t="s">
        <v>1070</v>
      </c>
      <c r="J169" s="211">
        <v>120</v>
      </c>
      <c r="K169" s="257"/>
    </row>
    <row r="170" spans="2:11" s="14" customFormat="1" ht="15" customHeight="1">
      <c r="B170" s="234"/>
      <c r="C170" s="211" t="s">
        <v>1117</v>
      </c>
      <c r="D170" s="211"/>
      <c r="E170" s="211"/>
      <c r="F170" s="232" t="s">
        <v>1068</v>
      </c>
      <c r="G170" s="211"/>
      <c r="H170" s="211" t="s">
        <v>1118</v>
      </c>
      <c r="I170" s="211" t="s">
        <v>1070</v>
      </c>
      <c r="J170" s="211" t="s">
        <v>1119</v>
      </c>
      <c r="K170" s="257"/>
    </row>
    <row r="171" spans="2:11" s="14" customFormat="1" ht="15" customHeight="1">
      <c r="B171" s="234"/>
      <c r="C171" s="211" t="s">
        <v>1016</v>
      </c>
      <c r="D171" s="211"/>
      <c r="E171" s="211"/>
      <c r="F171" s="232" t="s">
        <v>1068</v>
      </c>
      <c r="G171" s="211"/>
      <c r="H171" s="211" t="s">
        <v>1135</v>
      </c>
      <c r="I171" s="211" t="s">
        <v>1070</v>
      </c>
      <c r="J171" s="211" t="s">
        <v>1119</v>
      </c>
      <c r="K171" s="257"/>
    </row>
    <row r="172" spans="2:11" s="14" customFormat="1" ht="15" customHeight="1">
      <c r="B172" s="234"/>
      <c r="C172" s="211" t="s">
        <v>1073</v>
      </c>
      <c r="D172" s="211"/>
      <c r="E172" s="211"/>
      <c r="F172" s="232" t="s">
        <v>1074</v>
      </c>
      <c r="G172" s="211"/>
      <c r="H172" s="211" t="s">
        <v>1135</v>
      </c>
      <c r="I172" s="211" t="s">
        <v>1070</v>
      </c>
      <c r="J172" s="211">
        <v>50</v>
      </c>
      <c r="K172" s="257"/>
    </row>
    <row r="173" spans="2:11" s="14" customFormat="1" ht="15" customHeight="1">
      <c r="B173" s="234"/>
      <c r="C173" s="211" t="s">
        <v>1076</v>
      </c>
      <c r="D173" s="211"/>
      <c r="E173" s="211"/>
      <c r="F173" s="232" t="s">
        <v>1068</v>
      </c>
      <c r="G173" s="211"/>
      <c r="H173" s="211" t="s">
        <v>1135</v>
      </c>
      <c r="I173" s="211" t="s">
        <v>1078</v>
      </c>
      <c r="J173" s="211"/>
      <c r="K173" s="257"/>
    </row>
    <row r="174" spans="2:11" s="14" customFormat="1" ht="15" customHeight="1">
      <c r="B174" s="234"/>
      <c r="C174" s="211" t="s">
        <v>1087</v>
      </c>
      <c r="D174" s="211"/>
      <c r="E174" s="211"/>
      <c r="F174" s="232" t="s">
        <v>1074</v>
      </c>
      <c r="G174" s="211"/>
      <c r="H174" s="211" t="s">
        <v>1135</v>
      </c>
      <c r="I174" s="211" t="s">
        <v>1070</v>
      </c>
      <c r="J174" s="211">
        <v>50</v>
      </c>
      <c r="K174" s="257"/>
    </row>
    <row r="175" spans="2:11" s="14" customFormat="1" ht="15" customHeight="1">
      <c r="B175" s="234"/>
      <c r="C175" s="211" t="s">
        <v>1095</v>
      </c>
      <c r="D175" s="211"/>
      <c r="E175" s="211"/>
      <c r="F175" s="232" t="s">
        <v>1074</v>
      </c>
      <c r="G175" s="211"/>
      <c r="H175" s="211" t="s">
        <v>1135</v>
      </c>
      <c r="I175" s="211" t="s">
        <v>1070</v>
      </c>
      <c r="J175" s="211">
        <v>50</v>
      </c>
      <c r="K175" s="257"/>
    </row>
    <row r="176" spans="2:11" s="14" customFormat="1" ht="15" customHeight="1">
      <c r="B176" s="234"/>
      <c r="C176" s="211" t="s">
        <v>1093</v>
      </c>
      <c r="D176" s="211"/>
      <c r="E176" s="211"/>
      <c r="F176" s="232" t="s">
        <v>1074</v>
      </c>
      <c r="G176" s="211"/>
      <c r="H176" s="211" t="s">
        <v>1135</v>
      </c>
      <c r="I176" s="211" t="s">
        <v>1070</v>
      </c>
      <c r="J176" s="211">
        <v>50</v>
      </c>
      <c r="K176" s="257"/>
    </row>
    <row r="177" spans="2:11" s="14" customFormat="1" ht="15" customHeight="1">
      <c r="B177" s="234"/>
      <c r="C177" s="211" t="s">
        <v>112</v>
      </c>
      <c r="D177" s="211"/>
      <c r="E177" s="211"/>
      <c r="F177" s="232" t="s">
        <v>1068</v>
      </c>
      <c r="G177" s="211"/>
      <c r="H177" s="211" t="s">
        <v>1136</v>
      </c>
      <c r="I177" s="211" t="s">
        <v>1137</v>
      </c>
      <c r="J177" s="211"/>
      <c r="K177" s="257"/>
    </row>
    <row r="178" spans="2:11" s="14" customFormat="1" ht="15" customHeight="1">
      <c r="B178" s="234"/>
      <c r="C178" s="211" t="s">
        <v>55</v>
      </c>
      <c r="D178" s="211"/>
      <c r="E178" s="211"/>
      <c r="F178" s="232" t="s">
        <v>1068</v>
      </c>
      <c r="G178" s="211"/>
      <c r="H178" s="211" t="s">
        <v>1138</v>
      </c>
      <c r="I178" s="211" t="s">
        <v>1139</v>
      </c>
      <c r="J178" s="211">
        <v>1</v>
      </c>
      <c r="K178" s="257"/>
    </row>
    <row r="179" spans="2:11" s="14" customFormat="1" ht="15" customHeight="1">
      <c r="B179" s="234"/>
      <c r="C179" s="211" t="s">
        <v>51</v>
      </c>
      <c r="D179" s="211"/>
      <c r="E179" s="211"/>
      <c r="F179" s="232" t="s">
        <v>1068</v>
      </c>
      <c r="G179" s="211"/>
      <c r="H179" s="211" t="s">
        <v>1140</v>
      </c>
      <c r="I179" s="211" t="s">
        <v>1070</v>
      </c>
      <c r="J179" s="211">
        <v>20</v>
      </c>
      <c r="K179" s="257"/>
    </row>
    <row r="180" spans="2:11" s="14" customFormat="1" ht="15" customHeight="1">
      <c r="B180" s="234"/>
      <c r="C180" s="211" t="s">
        <v>52</v>
      </c>
      <c r="D180" s="211"/>
      <c r="E180" s="211"/>
      <c r="F180" s="232" t="s">
        <v>1068</v>
      </c>
      <c r="G180" s="211"/>
      <c r="H180" s="211" t="s">
        <v>1141</v>
      </c>
      <c r="I180" s="211" t="s">
        <v>1070</v>
      </c>
      <c r="J180" s="211">
        <v>255</v>
      </c>
      <c r="K180" s="257"/>
    </row>
    <row r="181" spans="2:11" s="14" customFormat="1" ht="15" customHeight="1">
      <c r="B181" s="234"/>
      <c r="C181" s="211" t="s">
        <v>113</v>
      </c>
      <c r="D181" s="211"/>
      <c r="E181" s="211"/>
      <c r="F181" s="232" t="s">
        <v>1068</v>
      </c>
      <c r="G181" s="211"/>
      <c r="H181" s="211" t="s">
        <v>1032</v>
      </c>
      <c r="I181" s="211" t="s">
        <v>1070</v>
      </c>
      <c r="J181" s="211">
        <v>10</v>
      </c>
      <c r="K181" s="257"/>
    </row>
    <row r="182" spans="2:11" s="14" customFormat="1" ht="15" customHeight="1">
      <c r="B182" s="234"/>
      <c r="C182" s="211" t="s">
        <v>114</v>
      </c>
      <c r="D182" s="211"/>
      <c r="E182" s="211"/>
      <c r="F182" s="232" t="s">
        <v>1068</v>
      </c>
      <c r="G182" s="211"/>
      <c r="H182" s="211" t="s">
        <v>1142</v>
      </c>
      <c r="I182" s="211" t="s">
        <v>1103</v>
      </c>
      <c r="J182" s="211"/>
      <c r="K182" s="257"/>
    </row>
    <row r="183" spans="2:11" s="14" customFormat="1" ht="15" customHeight="1">
      <c r="B183" s="234"/>
      <c r="C183" s="211" t="s">
        <v>1143</v>
      </c>
      <c r="D183" s="211"/>
      <c r="E183" s="211"/>
      <c r="F183" s="232" t="s">
        <v>1068</v>
      </c>
      <c r="G183" s="211"/>
      <c r="H183" s="211" t="s">
        <v>1144</v>
      </c>
      <c r="I183" s="211" t="s">
        <v>1103</v>
      </c>
      <c r="J183" s="211"/>
      <c r="K183" s="257"/>
    </row>
    <row r="184" spans="2:11" s="14" customFormat="1" ht="15" customHeight="1">
      <c r="B184" s="234"/>
      <c r="C184" s="211" t="s">
        <v>1132</v>
      </c>
      <c r="D184" s="211"/>
      <c r="E184" s="211"/>
      <c r="F184" s="232" t="s">
        <v>1068</v>
      </c>
      <c r="G184" s="211"/>
      <c r="H184" s="211" t="s">
        <v>1145</v>
      </c>
      <c r="I184" s="211" t="s">
        <v>1103</v>
      </c>
      <c r="J184" s="211"/>
      <c r="K184" s="257"/>
    </row>
    <row r="185" spans="2:11" s="14" customFormat="1" ht="15" customHeight="1">
      <c r="B185" s="234"/>
      <c r="C185" s="211" t="s">
        <v>116</v>
      </c>
      <c r="D185" s="211"/>
      <c r="E185" s="211"/>
      <c r="F185" s="232" t="s">
        <v>1074</v>
      </c>
      <c r="G185" s="211"/>
      <c r="H185" s="211" t="s">
        <v>1146</v>
      </c>
      <c r="I185" s="211" t="s">
        <v>1070</v>
      </c>
      <c r="J185" s="211">
        <v>50</v>
      </c>
      <c r="K185" s="257"/>
    </row>
    <row r="186" spans="2:11" s="14" customFormat="1" ht="15" customHeight="1">
      <c r="B186" s="234"/>
      <c r="C186" s="211" t="s">
        <v>1147</v>
      </c>
      <c r="D186" s="211"/>
      <c r="E186" s="211"/>
      <c r="F186" s="232" t="s">
        <v>1074</v>
      </c>
      <c r="G186" s="211"/>
      <c r="H186" s="211" t="s">
        <v>1148</v>
      </c>
      <c r="I186" s="211" t="s">
        <v>1149</v>
      </c>
      <c r="J186" s="211"/>
      <c r="K186" s="257"/>
    </row>
    <row r="187" spans="2:11" s="14" customFormat="1" ht="15" customHeight="1">
      <c r="B187" s="234"/>
      <c r="C187" s="211" t="s">
        <v>1150</v>
      </c>
      <c r="D187" s="211"/>
      <c r="E187" s="211"/>
      <c r="F187" s="232" t="s">
        <v>1074</v>
      </c>
      <c r="G187" s="211"/>
      <c r="H187" s="211" t="s">
        <v>1151</v>
      </c>
      <c r="I187" s="211" t="s">
        <v>1149</v>
      </c>
      <c r="J187" s="211"/>
      <c r="K187" s="257"/>
    </row>
    <row r="188" spans="2:11" s="14" customFormat="1" ht="15" customHeight="1">
      <c r="B188" s="234"/>
      <c r="C188" s="211" t="s">
        <v>1152</v>
      </c>
      <c r="D188" s="211"/>
      <c r="E188" s="211"/>
      <c r="F188" s="232" t="s">
        <v>1074</v>
      </c>
      <c r="G188" s="211"/>
      <c r="H188" s="211" t="s">
        <v>1153</v>
      </c>
      <c r="I188" s="211" t="s">
        <v>1149</v>
      </c>
      <c r="J188" s="211"/>
      <c r="K188" s="257"/>
    </row>
    <row r="189" spans="2:11" s="14" customFormat="1" ht="15" customHeight="1">
      <c r="B189" s="234"/>
      <c r="C189" s="270" t="s">
        <v>1154</v>
      </c>
      <c r="D189" s="211"/>
      <c r="E189" s="211"/>
      <c r="F189" s="232" t="s">
        <v>1074</v>
      </c>
      <c r="G189" s="211"/>
      <c r="H189" s="211" t="s">
        <v>1155</v>
      </c>
      <c r="I189" s="211" t="s">
        <v>1156</v>
      </c>
      <c r="J189" s="271" t="s">
        <v>1157</v>
      </c>
      <c r="K189" s="257"/>
    </row>
    <row r="190" spans="2:11" s="14" customFormat="1" ht="15" customHeight="1">
      <c r="B190" s="234"/>
      <c r="C190" s="270" t="s">
        <v>40</v>
      </c>
      <c r="D190" s="211"/>
      <c r="E190" s="211"/>
      <c r="F190" s="232" t="s">
        <v>1068</v>
      </c>
      <c r="G190" s="211"/>
      <c r="H190" s="208" t="s">
        <v>1158</v>
      </c>
      <c r="I190" s="211" t="s">
        <v>1159</v>
      </c>
      <c r="J190" s="211"/>
      <c r="K190" s="257"/>
    </row>
    <row r="191" spans="2:11" s="14" customFormat="1" ht="15" customHeight="1">
      <c r="B191" s="234"/>
      <c r="C191" s="270" t="s">
        <v>1160</v>
      </c>
      <c r="D191" s="211"/>
      <c r="E191" s="211"/>
      <c r="F191" s="232" t="s">
        <v>1068</v>
      </c>
      <c r="G191" s="211"/>
      <c r="H191" s="211" t="s">
        <v>1161</v>
      </c>
      <c r="I191" s="211" t="s">
        <v>1103</v>
      </c>
      <c r="J191" s="211"/>
      <c r="K191" s="257"/>
    </row>
    <row r="192" spans="2:11" s="14" customFormat="1" ht="15" customHeight="1">
      <c r="B192" s="234"/>
      <c r="C192" s="270" t="s">
        <v>1162</v>
      </c>
      <c r="D192" s="211"/>
      <c r="E192" s="211"/>
      <c r="F192" s="232" t="s">
        <v>1068</v>
      </c>
      <c r="G192" s="211"/>
      <c r="H192" s="211" t="s">
        <v>1163</v>
      </c>
      <c r="I192" s="211" t="s">
        <v>1103</v>
      </c>
      <c r="J192" s="211"/>
      <c r="K192" s="257"/>
    </row>
    <row r="193" spans="2:11" s="14" customFormat="1" ht="15" customHeight="1">
      <c r="B193" s="234"/>
      <c r="C193" s="270" t="s">
        <v>1164</v>
      </c>
      <c r="D193" s="211"/>
      <c r="E193" s="211"/>
      <c r="F193" s="232" t="s">
        <v>1074</v>
      </c>
      <c r="G193" s="211"/>
      <c r="H193" s="211" t="s">
        <v>1165</v>
      </c>
      <c r="I193" s="211" t="s">
        <v>1103</v>
      </c>
      <c r="J193" s="211"/>
      <c r="K193" s="257"/>
    </row>
    <row r="194" spans="2:11" s="14" customFormat="1" ht="15" customHeight="1">
      <c r="B194" s="263"/>
      <c r="C194" s="272"/>
      <c r="D194" s="243"/>
      <c r="E194" s="243"/>
      <c r="F194" s="243"/>
      <c r="G194" s="243"/>
      <c r="H194" s="243"/>
      <c r="I194" s="243"/>
      <c r="J194" s="243"/>
      <c r="K194" s="264"/>
    </row>
    <row r="195" spans="2:11" s="14" customFormat="1" ht="18.75" customHeight="1">
      <c r="B195" s="245"/>
      <c r="C195" s="255"/>
      <c r="D195" s="255"/>
      <c r="E195" s="255"/>
      <c r="F195" s="265"/>
      <c r="G195" s="255"/>
      <c r="H195" s="255"/>
      <c r="I195" s="255"/>
      <c r="J195" s="255"/>
      <c r="K195" s="245"/>
    </row>
    <row r="196" spans="2:11" s="14" customFormat="1" ht="18.75" customHeight="1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pans="2:11" s="14" customFormat="1" ht="18.75" customHeight="1">
      <c r="B197" s="218"/>
      <c r="C197" s="218"/>
      <c r="D197" s="218"/>
      <c r="E197" s="218"/>
      <c r="F197" s="218"/>
      <c r="G197" s="218"/>
      <c r="H197" s="218"/>
      <c r="I197" s="218"/>
      <c r="J197" s="218"/>
      <c r="K197" s="218"/>
    </row>
    <row r="198" spans="2:11" s="14" customFormat="1">
      <c r="B198" s="199"/>
      <c r="C198" s="200"/>
      <c r="D198" s="200"/>
      <c r="E198" s="200"/>
      <c r="F198" s="200"/>
      <c r="G198" s="200"/>
      <c r="H198" s="200"/>
      <c r="I198" s="200"/>
      <c r="J198" s="200"/>
      <c r="K198" s="201"/>
    </row>
    <row r="199" spans="2:11" s="14" customFormat="1" ht="21" customHeight="1">
      <c r="B199" s="203"/>
      <c r="C199" s="291" t="s">
        <v>1166</v>
      </c>
      <c r="D199" s="291"/>
      <c r="E199" s="291"/>
      <c r="F199" s="291"/>
      <c r="G199" s="291"/>
      <c r="H199" s="291"/>
      <c r="I199" s="291"/>
      <c r="J199" s="291"/>
      <c r="K199" s="204"/>
    </row>
    <row r="200" spans="2:11" s="14" customFormat="1" ht="25.5" customHeight="1">
      <c r="B200" s="203"/>
      <c r="C200" s="273" t="s">
        <v>1167</v>
      </c>
      <c r="D200" s="273"/>
      <c r="E200" s="273"/>
      <c r="F200" s="273" t="s">
        <v>1168</v>
      </c>
      <c r="G200" s="274"/>
      <c r="H200" s="298" t="s">
        <v>1169</v>
      </c>
      <c r="I200" s="298"/>
      <c r="J200" s="298"/>
      <c r="K200" s="204"/>
    </row>
    <row r="201" spans="2:11" s="14" customFormat="1" ht="5.25" customHeight="1">
      <c r="B201" s="234"/>
      <c r="C201" s="229"/>
      <c r="D201" s="229"/>
      <c r="E201" s="229"/>
      <c r="F201" s="229"/>
      <c r="G201" s="255"/>
      <c r="H201" s="229"/>
      <c r="I201" s="229"/>
      <c r="J201" s="229"/>
      <c r="K201" s="257"/>
    </row>
    <row r="202" spans="2:11" s="14" customFormat="1" ht="15" customHeight="1">
      <c r="B202" s="234"/>
      <c r="C202" s="211" t="s">
        <v>1159</v>
      </c>
      <c r="D202" s="211"/>
      <c r="E202" s="211"/>
      <c r="F202" s="232" t="s">
        <v>41</v>
      </c>
      <c r="G202" s="211"/>
      <c r="H202" s="299" t="s">
        <v>1170</v>
      </c>
      <c r="I202" s="299"/>
      <c r="J202" s="299"/>
      <c r="K202" s="257"/>
    </row>
    <row r="203" spans="2:11" s="14" customFormat="1" ht="15" customHeight="1">
      <c r="B203" s="234"/>
      <c r="C203" s="211"/>
      <c r="D203" s="211"/>
      <c r="E203" s="211"/>
      <c r="F203" s="232" t="s">
        <v>42</v>
      </c>
      <c r="G203" s="211"/>
      <c r="H203" s="299" t="s">
        <v>1171</v>
      </c>
      <c r="I203" s="299"/>
      <c r="J203" s="299"/>
      <c r="K203" s="257"/>
    </row>
    <row r="204" spans="2:11" s="14" customFormat="1" ht="15" customHeight="1">
      <c r="B204" s="234"/>
      <c r="C204" s="211"/>
      <c r="D204" s="211"/>
      <c r="E204" s="211"/>
      <c r="F204" s="232" t="s">
        <v>45</v>
      </c>
      <c r="G204" s="211"/>
      <c r="H204" s="299" t="s">
        <v>1172</v>
      </c>
      <c r="I204" s="299"/>
      <c r="J204" s="299"/>
      <c r="K204" s="257"/>
    </row>
    <row r="205" spans="2:11" s="14" customFormat="1" ht="15" customHeight="1">
      <c r="B205" s="234"/>
      <c r="C205" s="211"/>
      <c r="D205" s="211"/>
      <c r="E205" s="211"/>
      <c r="F205" s="232" t="s">
        <v>43</v>
      </c>
      <c r="G205" s="211"/>
      <c r="H205" s="299" t="s">
        <v>1173</v>
      </c>
      <c r="I205" s="299"/>
      <c r="J205" s="299"/>
      <c r="K205" s="257"/>
    </row>
    <row r="206" spans="2:11" s="14" customFormat="1" ht="15" customHeight="1">
      <c r="B206" s="234"/>
      <c r="C206" s="211"/>
      <c r="D206" s="211"/>
      <c r="E206" s="211"/>
      <c r="F206" s="232" t="s">
        <v>44</v>
      </c>
      <c r="G206" s="211"/>
      <c r="H206" s="299" t="s">
        <v>1174</v>
      </c>
      <c r="I206" s="299"/>
      <c r="J206" s="299"/>
      <c r="K206" s="257"/>
    </row>
    <row r="207" spans="2:11" s="14" customFormat="1" ht="15" customHeight="1">
      <c r="B207" s="234"/>
      <c r="C207" s="211"/>
      <c r="D207" s="211"/>
      <c r="E207" s="211"/>
      <c r="F207" s="232"/>
      <c r="G207" s="211"/>
      <c r="H207" s="211"/>
      <c r="I207" s="211"/>
      <c r="J207" s="211"/>
      <c r="K207" s="257"/>
    </row>
    <row r="208" spans="2:11" s="14" customFormat="1" ht="15" customHeight="1">
      <c r="B208" s="234"/>
      <c r="C208" s="211" t="s">
        <v>1115</v>
      </c>
      <c r="D208" s="211"/>
      <c r="E208" s="211"/>
      <c r="F208" s="232" t="s">
        <v>77</v>
      </c>
      <c r="G208" s="211"/>
      <c r="H208" s="299" t="s">
        <v>1175</v>
      </c>
      <c r="I208" s="299"/>
      <c r="J208" s="299"/>
      <c r="K208" s="257"/>
    </row>
    <row r="209" spans="2:11" s="14" customFormat="1" ht="15" customHeight="1">
      <c r="B209" s="234"/>
      <c r="C209" s="211"/>
      <c r="D209" s="211"/>
      <c r="E209" s="211"/>
      <c r="F209" s="232" t="s">
        <v>1012</v>
      </c>
      <c r="G209" s="211"/>
      <c r="H209" s="299" t="s">
        <v>1013</v>
      </c>
      <c r="I209" s="299"/>
      <c r="J209" s="299"/>
      <c r="K209" s="257"/>
    </row>
    <row r="210" spans="2:11" s="14" customFormat="1" ht="15" customHeight="1">
      <c r="B210" s="234"/>
      <c r="C210" s="211"/>
      <c r="D210" s="211"/>
      <c r="E210" s="211"/>
      <c r="F210" s="232" t="s">
        <v>1010</v>
      </c>
      <c r="G210" s="211"/>
      <c r="H210" s="299" t="s">
        <v>1176</v>
      </c>
      <c r="I210" s="299"/>
      <c r="J210" s="299"/>
      <c r="K210" s="257"/>
    </row>
    <row r="211" spans="2:11" s="14" customFormat="1" ht="15" customHeight="1">
      <c r="B211" s="275"/>
      <c r="C211" s="211"/>
      <c r="D211" s="211"/>
      <c r="E211" s="211"/>
      <c r="F211" s="232" t="s">
        <v>87</v>
      </c>
      <c r="G211" s="270"/>
      <c r="H211" s="300" t="s">
        <v>88</v>
      </c>
      <c r="I211" s="300"/>
      <c r="J211" s="300"/>
      <c r="K211" s="276"/>
    </row>
    <row r="212" spans="2:11" s="14" customFormat="1" ht="15" customHeight="1">
      <c r="B212" s="275"/>
      <c r="C212" s="211"/>
      <c r="D212" s="211"/>
      <c r="E212" s="211"/>
      <c r="F212" s="232" t="s">
        <v>1014</v>
      </c>
      <c r="G212" s="270"/>
      <c r="H212" s="300" t="s">
        <v>1177</v>
      </c>
      <c r="I212" s="300"/>
      <c r="J212" s="300"/>
      <c r="K212" s="276"/>
    </row>
    <row r="213" spans="2:11" s="14" customFormat="1" ht="15" customHeight="1">
      <c r="B213" s="275"/>
      <c r="C213" s="211"/>
      <c r="D213" s="211"/>
      <c r="E213" s="211"/>
      <c r="F213" s="232"/>
      <c r="G213" s="270"/>
      <c r="H213" s="261"/>
      <c r="I213" s="261"/>
      <c r="J213" s="261"/>
      <c r="K213" s="276"/>
    </row>
    <row r="214" spans="2:11" s="14" customFormat="1" ht="15" customHeight="1">
      <c r="B214" s="275"/>
      <c r="C214" s="211" t="s">
        <v>1139</v>
      </c>
      <c r="D214" s="211"/>
      <c r="E214" s="211"/>
      <c r="F214" s="232">
        <v>1</v>
      </c>
      <c r="G214" s="270"/>
      <c r="H214" s="300" t="s">
        <v>1178</v>
      </c>
      <c r="I214" s="300"/>
      <c r="J214" s="300"/>
      <c r="K214" s="276"/>
    </row>
    <row r="215" spans="2:11" s="14" customFormat="1" ht="15" customHeight="1">
      <c r="B215" s="275"/>
      <c r="C215" s="211"/>
      <c r="D215" s="211"/>
      <c r="E215" s="211"/>
      <c r="F215" s="232">
        <v>2</v>
      </c>
      <c r="G215" s="270"/>
      <c r="H215" s="300" t="s">
        <v>1179</v>
      </c>
      <c r="I215" s="300"/>
      <c r="J215" s="300"/>
      <c r="K215" s="276"/>
    </row>
    <row r="216" spans="2:11" s="14" customFormat="1" ht="15" customHeight="1">
      <c r="B216" s="275"/>
      <c r="C216" s="211"/>
      <c r="D216" s="211"/>
      <c r="E216" s="211"/>
      <c r="F216" s="232">
        <v>3</v>
      </c>
      <c r="G216" s="270"/>
      <c r="H216" s="300" t="s">
        <v>1180</v>
      </c>
      <c r="I216" s="300"/>
      <c r="J216" s="300"/>
      <c r="K216" s="276"/>
    </row>
    <row r="217" spans="2:11" s="14" customFormat="1" ht="15" customHeight="1">
      <c r="B217" s="275"/>
      <c r="C217" s="211"/>
      <c r="D217" s="211"/>
      <c r="E217" s="211"/>
      <c r="F217" s="232">
        <v>4</v>
      </c>
      <c r="G217" s="270"/>
      <c r="H217" s="300" t="s">
        <v>1181</v>
      </c>
      <c r="I217" s="300"/>
      <c r="J217" s="300"/>
      <c r="K217" s="276"/>
    </row>
    <row r="218" spans="2:11" s="14" customFormat="1" ht="12.75" customHeight="1">
      <c r="B218" s="277"/>
      <c r="C218" s="278"/>
      <c r="D218" s="278"/>
      <c r="E218" s="278"/>
      <c r="F218" s="278"/>
      <c r="G218" s="278"/>
      <c r="H218" s="278"/>
      <c r="I218" s="278"/>
      <c r="J218" s="278"/>
      <c r="K218" s="279"/>
    </row>
  </sheetData>
  <mergeCells count="77">
    <mergeCell ref="H216:J216"/>
    <mergeCell ref="H217:J217"/>
    <mergeCell ref="H210:J210"/>
    <mergeCell ref="H211:J211"/>
    <mergeCell ref="H212:J212"/>
    <mergeCell ref="H214:J214"/>
    <mergeCell ref="H215:J215"/>
    <mergeCell ref="H204:J204"/>
    <mergeCell ref="H205:J205"/>
    <mergeCell ref="H206:J206"/>
    <mergeCell ref="H208:J208"/>
    <mergeCell ref="H209:J209"/>
    <mergeCell ref="C165:J165"/>
    <mergeCell ref="C199:J199"/>
    <mergeCell ref="H200:J200"/>
    <mergeCell ref="H202:J202"/>
    <mergeCell ref="H203:J203"/>
    <mergeCell ref="D70:J70"/>
    <mergeCell ref="C75:J75"/>
    <mergeCell ref="C102:J102"/>
    <mergeCell ref="C122:J122"/>
    <mergeCell ref="C147:J147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  <mergeCell ref="F23:J23"/>
    <mergeCell ref="C25:J25"/>
    <mergeCell ref="C26:J26"/>
    <mergeCell ref="D27:J27"/>
    <mergeCell ref="D28:J28"/>
    <mergeCell ref="F18:J18"/>
    <mergeCell ref="F19:J19"/>
    <mergeCell ref="F20:J20"/>
    <mergeCell ref="F21:J21"/>
    <mergeCell ref="F22:J22"/>
    <mergeCell ref="D10:J10"/>
    <mergeCell ref="D11:J11"/>
    <mergeCell ref="D15:J15"/>
    <mergeCell ref="D16:J16"/>
    <mergeCell ref="D17:J17"/>
    <mergeCell ref="C3:J3"/>
    <mergeCell ref="C4:J4"/>
    <mergeCell ref="C6:J6"/>
    <mergeCell ref="C7:J7"/>
    <mergeCell ref="C9:J9"/>
  </mergeCells>
  <pageMargins left="0.59027777777777801" right="0.59027777777777801" top="0.59027777777777801" bottom="0.59027777777777801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Rekapitulace stavby</vt:lpstr>
      <vt:lpstr>SO 101 - Komunikace a zpe...</vt:lpstr>
      <vt:lpstr>SO 301 - Odvodnění zpevně...</vt:lpstr>
      <vt:lpstr>SO 401 - Veřejné osvětlení</vt:lpstr>
      <vt:lpstr>VON - Vedlejší a ostatní ...</vt:lpstr>
      <vt:lpstr>Pokyny pro vyplnění</vt:lpstr>
      <vt:lpstr>'Pokyny pro vyplnění'!Print_Area</vt:lpstr>
      <vt:lpstr>'Rekapitulace stavby'!Print_Area</vt:lpstr>
      <vt:lpstr>'SO 101 - Komunikace a zpe...'!Print_Area</vt:lpstr>
      <vt:lpstr>'SO 301 - Odvodnění zpevně...'!Print_Area</vt:lpstr>
      <vt:lpstr>'SO 401 - Veřejné osvětlení'!Print_Area</vt:lpstr>
      <vt:lpstr>'VON - Vedlejší a ostatní ...'!Print_Area</vt:lpstr>
      <vt:lpstr>'Rekapitulace stavby'!Print_Titles</vt:lpstr>
      <vt:lpstr>'SO 101 - Komunikace a zpe...'!Print_Titles</vt:lpstr>
      <vt:lpstr>'SO 301 - Odvodnění zpevně...'!Print_Titles</vt:lpstr>
      <vt:lpstr>'SO 401 - Veřejné osvětlení'!Print_Titles</vt:lpstr>
      <vt:lpstr>'VON - Vedlejší a ostatní ...'!Print_Titles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LAPTOP-1JLMHHIG\vozabal</dc:creator>
  <dc:description/>
  <cp:lastModifiedBy>BBe</cp:lastModifiedBy>
  <cp:revision>1</cp:revision>
  <dcterms:created xsi:type="dcterms:W3CDTF">2023-03-20T07:02:54Z</dcterms:created>
  <dcterms:modified xsi:type="dcterms:W3CDTF">2023-03-23T16:39:35Z</dcterms:modified>
  <dc:language>cs-CZ</dc:language>
</cp:coreProperties>
</file>